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0B4662F8-D847-4ECA-8F32-93AF028930E6}" xr6:coauthVersionLast="45" xr6:coauthVersionMax="45" xr10:uidLastSave="{00000000-0000-0000-0000-000000000000}"/>
  <bookViews>
    <workbookView xWindow="1470" yWindow="1470" windowWidth="14925" windowHeight="11385"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3" i="2" s="1"/>
  <c r="D51" i="2"/>
  <c r="D52" i="2" s="1"/>
  <c r="D47" i="2"/>
  <c r="D46" i="2"/>
  <c r="D45" i="2"/>
  <c r="D39" i="2"/>
  <c r="D38" i="2"/>
  <c r="D37" i="2"/>
  <c r="D36" i="2"/>
  <c r="D35" i="2"/>
  <c r="D34" i="2"/>
  <c r="D32" i="2"/>
  <c r="D31" i="2"/>
  <c r="D29" i="2"/>
  <c r="D9" i="2"/>
  <c r="M70" i="374" l="1"/>
  <c r="B77" i="244"/>
  <c r="M58" i="244"/>
  <c r="N58" i="244" s="1"/>
  <c r="J58" i="244"/>
  <c r="B58" i="244"/>
  <c r="B57" i="244"/>
  <c r="K44" i="244"/>
  <c r="N44" i="244" s="1"/>
  <c r="B44" i="244"/>
  <c r="K77" i="244"/>
  <c r="N77" i="244" s="1"/>
  <c r="L59" i="25"/>
  <c r="L59" i="23"/>
  <c r="B48" i="276"/>
  <c r="J48" i="276"/>
  <c r="M48" i="276"/>
  <c r="N48" i="276" s="1"/>
  <c r="N56" i="276" s="1"/>
  <c r="B72" i="276"/>
  <c r="K72" i="276"/>
  <c r="N72" i="276" s="1"/>
  <c r="N78" i="276" s="1"/>
  <c r="N41" i="276" s="1"/>
  <c r="N43" i="276" s="1"/>
  <c r="K39" i="57"/>
  <c r="N39" i="57" s="1"/>
  <c r="B39" i="57"/>
  <c r="M72" i="150"/>
  <c r="M73" i="150" s="1"/>
  <c r="M48" i="367"/>
  <c r="N48" i="367" s="1"/>
  <c r="N54" i="367" s="1"/>
  <c r="K62" i="294"/>
  <c r="K61" i="294"/>
  <c r="B62" i="294"/>
  <c r="B61" i="294"/>
  <c r="B60" i="294"/>
  <c r="L58" i="287"/>
  <c r="K59" i="287"/>
  <c r="B59" i="287"/>
  <c r="B58" i="287"/>
  <c r="L58" i="286"/>
  <c r="L58" i="285"/>
  <c r="K59" i="286"/>
  <c r="K58" i="286"/>
  <c r="B59" i="286"/>
  <c r="B58" i="286"/>
  <c r="B58" i="285"/>
  <c r="K58" i="284"/>
  <c r="B58" i="284"/>
  <c r="L58" i="284"/>
  <c r="L58" i="283"/>
  <c r="K58" i="283"/>
  <c r="B58" i="283"/>
  <c r="B61" i="270"/>
  <c r="K66" i="268"/>
  <c r="B66" i="268"/>
  <c r="B65" i="268"/>
  <c r="L69" i="252"/>
  <c r="N69" i="252" s="1"/>
  <c r="L68" i="252"/>
  <c r="K69" i="252"/>
  <c r="B69" i="252"/>
  <c r="B68" i="252"/>
  <c r="L65" i="248"/>
  <c r="L64" i="248"/>
  <c r="K65" i="248"/>
  <c r="B65" i="248"/>
  <c r="B64" i="248"/>
  <c r="B63" i="249"/>
  <c r="K63" i="249"/>
  <c r="L63" i="249"/>
  <c r="B55" i="248"/>
  <c r="B54" i="248"/>
  <c r="K60" i="241"/>
  <c r="K60" i="240"/>
  <c r="K60" i="239"/>
  <c r="K60" i="238"/>
  <c r="K60" i="237"/>
  <c r="K60" i="236"/>
  <c r="K60" i="235"/>
  <c r="K59" i="234"/>
  <c r="M53" i="232"/>
  <c r="N53" i="232" s="1"/>
  <c r="M52" i="232"/>
  <c r="J53" i="232"/>
  <c r="J52" i="232"/>
  <c r="B53" i="232"/>
  <c r="B52" i="232"/>
  <c r="M51" i="193"/>
  <c r="N51" i="193" s="1"/>
  <c r="M50" i="193"/>
  <c r="J51" i="193"/>
  <c r="J50" i="193"/>
  <c r="B51" i="193"/>
  <c r="B50" i="193"/>
  <c r="K39" i="193"/>
  <c r="K38" i="193"/>
  <c r="N38" i="193" s="1"/>
  <c r="K37" i="193"/>
  <c r="N37" i="193" s="1"/>
  <c r="K36" i="193"/>
  <c r="N36" i="193" s="1"/>
  <c r="B39" i="193"/>
  <c r="B38" i="193"/>
  <c r="B37" i="193"/>
  <c r="B36" i="193"/>
  <c r="K65" i="162"/>
  <c r="K64" i="162"/>
  <c r="K65" i="157"/>
  <c r="B65" i="157"/>
  <c r="B64" i="157"/>
  <c r="M48" i="56"/>
  <c r="N48" i="56" s="1"/>
  <c r="B48" i="56"/>
  <c r="K59" i="32"/>
  <c r="K59" i="27"/>
  <c r="K59" i="19"/>
  <c r="K59" i="18"/>
  <c r="K59" i="17"/>
  <c r="K59" i="16"/>
  <c r="K59" i="15"/>
  <c r="K59" i="14"/>
  <c r="K71" i="12"/>
  <c r="N71" i="12" s="1"/>
  <c r="K70" i="12"/>
  <c r="B71" i="12"/>
  <c r="B70" i="12"/>
  <c r="K38" i="12"/>
  <c r="N38" i="12" s="1"/>
  <c r="K37" i="12"/>
  <c r="B38" i="12"/>
  <c r="B37" i="12"/>
  <c r="C3" i="5"/>
  <c r="K36" i="370"/>
  <c r="N36" i="370" s="1"/>
  <c r="N43" i="370" s="1"/>
  <c r="N78" i="370" s="1"/>
  <c r="L84" i="370" s="1"/>
  <c r="B36" i="370"/>
  <c r="K36" i="11"/>
  <c r="N36" i="11" s="1"/>
  <c r="N43" i="11" s="1"/>
  <c r="N78" i="11" s="1"/>
  <c r="B36" i="11"/>
  <c r="K36" i="369"/>
  <c r="N36" i="369" s="1"/>
  <c r="N43" i="369" s="1"/>
  <c r="N78" i="369" s="1"/>
  <c r="B36" i="369"/>
  <c r="K70" i="367"/>
  <c r="N70" i="367" s="1"/>
  <c r="N76" i="367" s="1"/>
  <c r="N41" i="367" s="1"/>
  <c r="N43" i="367" s="1"/>
  <c r="N78" i="367" s="1"/>
  <c r="B70" i="367"/>
  <c r="J48" i="367"/>
  <c r="B48" i="367"/>
  <c r="K71" i="366"/>
  <c r="N71" i="366" s="1"/>
  <c r="N77" i="366" s="1"/>
  <c r="N41" i="366" s="1"/>
  <c r="N43" i="366" s="1"/>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N71" i="359" s="1"/>
  <c r="B71" i="359"/>
  <c r="M50" i="359"/>
  <c r="N50" i="359" s="1"/>
  <c r="J50" i="359"/>
  <c r="B50" i="359"/>
  <c r="M49" i="359"/>
  <c r="N49" i="359" s="1"/>
  <c r="J49" i="359"/>
  <c r="B49" i="359"/>
  <c r="M48" i="359"/>
  <c r="N48" i="359" s="1"/>
  <c r="J48" i="359"/>
  <c r="B48" i="359"/>
  <c r="K72" i="357"/>
  <c r="B72" i="357"/>
  <c r="K71" i="357"/>
  <c r="N71" i="357" s="1"/>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I71" i="355" s="1"/>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N71" i="353" s="1"/>
  <c r="B71" i="353"/>
  <c r="M48" i="353"/>
  <c r="N48" i="353" s="1"/>
  <c r="N55" i="353" s="1"/>
  <c r="J48" i="353"/>
  <c r="B48" i="353"/>
  <c r="K72" i="352"/>
  <c r="B72" i="352"/>
  <c r="K71" i="352"/>
  <c r="B71" i="352"/>
  <c r="M48" i="352"/>
  <c r="N48" i="352" s="1"/>
  <c r="N55" i="352" s="1"/>
  <c r="J48" i="352"/>
  <c r="B48" i="352"/>
  <c r="K72" i="351"/>
  <c r="N72" i="351" s="1"/>
  <c r="B72" i="351"/>
  <c r="K71" i="351"/>
  <c r="B71" i="351"/>
  <c r="M48" i="351"/>
  <c r="N48" i="351" s="1"/>
  <c r="N55" i="351" s="1"/>
  <c r="J48" i="351"/>
  <c r="B48" i="351"/>
  <c r="K72" i="350"/>
  <c r="N72" i="350" s="1"/>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I72" i="344" s="1"/>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N71" i="335" s="1"/>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N72" i="331" s="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I72" i="330" s="1"/>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N72" i="319" s="1"/>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I71" i="318" s="1"/>
  <c r="B71" i="318"/>
  <c r="K60" i="318"/>
  <c r="B60" i="318"/>
  <c r="M51" i="318"/>
  <c r="N51" i="318" s="1"/>
  <c r="J51" i="318"/>
  <c r="B51" i="318"/>
  <c r="M50" i="318"/>
  <c r="N50" i="318" s="1"/>
  <c r="J50" i="318"/>
  <c r="B50" i="318"/>
  <c r="M49" i="318"/>
  <c r="N49" i="318" s="1"/>
  <c r="J49" i="318"/>
  <c r="B49" i="318"/>
  <c r="M48" i="318"/>
  <c r="N48" i="318" s="1"/>
  <c r="J48" i="318"/>
  <c r="B48" i="318"/>
  <c r="K72" i="317"/>
  <c r="N72" i="317" s="1"/>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I71" i="316" s="1"/>
  <c r="B71" i="316"/>
  <c r="K60" i="316"/>
  <c r="B60" i="316"/>
  <c r="M51" i="316"/>
  <c r="N51" i="316" s="1"/>
  <c r="J51" i="316"/>
  <c r="B51" i="316"/>
  <c r="M50" i="316"/>
  <c r="N50" i="316" s="1"/>
  <c r="J50" i="316"/>
  <c r="B50" i="316"/>
  <c r="M49" i="316"/>
  <c r="N49" i="316" s="1"/>
  <c r="J49" i="316"/>
  <c r="B49" i="316"/>
  <c r="M48" i="316"/>
  <c r="N48" i="316" s="1"/>
  <c r="J48" i="316"/>
  <c r="B48" i="316"/>
  <c r="K72" i="315"/>
  <c r="N72" i="315" s="1"/>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I71" i="314" s="1"/>
  <c r="B71" i="314"/>
  <c r="K60" i="314"/>
  <c r="B60" i="314"/>
  <c r="M51" i="314"/>
  <c r="N51" i="314" s="1"/>
  <c r="J51" i="314"/>
  <c r="B51" i="314"/>
  <c r="M50" i="314"/>
  <c r="N50" i="314" s="1"/>
  <c r="J50" i="314"/>
  <c r="B50" i="314"/>
  <c r="M49" i="314"/>
  <c r="N49" i="314" s="1"/>
  <c r="J49" i="314"/>
  <c r="B49" i="314"/>
  <c r="M48" i="314"/>
  <c r="N48" i="314" s="1"/>
  <c r="J48" i="314"/>
  <c r="B48" i="314"/>
  <c r="K72" i="313"/>
  <c r="N72" i="313" s="1"/>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N72" i="311" s="1"/>
  <c r="B72" i="311"/>
  <c r="K71" i="311"/>
  <c r="B71" i="311"/>
  <c r="K60" i="311"/>
  <c r="B60" i="311"/>
  <c r="M49" i="311"/>
  <c r="N49" i="311" s="1"/>
  <c r="J49" i="311"/>
  <c r="B49" i="311"/>
  <c r="M48" i="311"/>
  <c r="N48" i="311" s="1"/>
  <c r="J48" i="311"/>
  <c r="B48" i="311"/>
  <c r="K37" i="311"/>
  <c r="N37" i="311" s="1"/>
  <c r="B37" i="311"/>
  <c r="K36" i="311"/>
  <c r="N36" i="311" s="1"/>
  <c r="B36" i="311"/>
  <c r="K70" i="310"/>
  <c r="N70" i="310" s="1"/>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N75" i="302" s="1"/>
  <c r="N41" i="302" s="1"/>
  <c r="N43" i="302" s="1"/>
  <c r="B70" i="302"/>
  <c r="K69" i="302"/>
  <c r="N69" i="302" s="1"/>
  <c r="B69" i="302"/>
  <c r="K58" i="302"/>
  <c r="B58" i="302"/>
  <c r="M49" i="302"/>
  <c r="N49" i="302" s="1"/>
  <c r="J49" i="302"/>
  <c r="B49" i="302"/>
  <c r="M48" i="302"/>
  <c r="N48" i="302" s="1"/>
  <c r="J48" i="302"/>
  <c r="B48" i="302"/>
  <c r="K70" i="301"/>
  <c r="B70" i="301"/>
  <c r="K69" i="301"/>
  <c r="N69" i="301" s="1"/>
  <c r="B69" i="301"/>
  <c r="K58" i="301"/>
  <c r="B58" i="301"/>
  <c r="M50" i="301"/>
  <c r="N50" i="301" s="1"/>
  <c r="J50" i="301"/>
  <c r="B50" i="301"/>
  <c r="M49" i="301"/>
  <c r="N49" i="301" s="1"/>
  <c r="J49" i="301"/>
  <c r="B49" i="301"/>
  <c r="M48" i="301"/>
  <c r="N48" i="301" s="1"/>
  <c r="J48" i="301"/>
  <c r="B48" i="301"/>
  <c r="K70" i="300"/>
  <c r="N70" i="300" s="1"/>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N69" i="287" s="1"/>
  <c r="B69" i="287"/>
  <c r="K58" i="287"/>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N69" i="285" s="1"/>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B69" i="284"/>
  <c r="M50" i="284"/>
  <c r="N50" i="284" s="1"/>
  <c r="J50" i="284"/>
  <c r="B50" i="284"/>
  <c r="M49" i="284"/>
  <c r="N49" i="284" s="1"/>
  <c r="J49" i="284"/>
  <c r="B49" i="284"/>
  <c r="M48" i="284"/>
  <c r="N48" i="284" s="1"/>
  <c r="J48" i="284"/>
  <c r="B48" i="284"/>
  <c r="K36" i="284"/>
  <c r="N36" i="284" s="1"/>
  <c r="B36" i="284"/>
  <c r="K70" i="283"/>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N74" i="248" s="1"/>
  <c r="B74" i="248"/>
  <c r="K73" i="248"/>
  <c r="B73" i="248"/>
  <c r="K64" i="248"/>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I74" i="247" s="1"/>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N41" i="239" s="1"/>
  <c r="N43"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B67" i="228"/>
  <c r="K66" i="228"/>
  <c r="N66" i="228" s="1"/>
  <c r="B66" i="228"/>
  <c r="K57" i="228"/>
  <c r="B57" i="228"/>
  <c r="K56" i="228"/>
  <c r="B56" i="228"/>
  <c r="L55" i="228"/>
  <c r="N55" i="228" s="1"/>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N78" i="226" s="1"/>
  <c r="L84" i="226" s="1"/>
  <c r="J49" i="226"/>
  <c r="B49" i="226"/>
  <c r="M49" i="225"/>
  <c r="N49" i="225" s="1"/>
  <c r="N54" i="225" s="1"/>
  <c r="J49" i="225"/>
  <c r="B49" i="225"/>
  <c r="M49" i="224"/>
  <c r="N49" i="224" s="1"/>
  <c r="N54" i="224" s="1"/>
  <c r="N78"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K40" i="193"/>
  <c r="N40" i="193" s="1"/>
  <c r="B40" i="193"/>
  <c r="N39"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N75" i="190" s="1"/>
  <c r="N41" i="190" s="1"/>
  <c r="B69" i="190"/>
  <c r="K58" i="190"/>
  <c r="B58" i="190"/>
  <c r="K38" i="190"/>
  <c r="N38" i="190" s="1"/>
  <c r="B38" i="190"/>
  <c r="K37" i="190"/>
  <c r="N37" i="190" s="1"/>
  <c r="B37" i="190"/>
  <c r="K36" i="190"/>
  <c r="N36" i="190" s="1"/>
  <c r="B36" i="190"/>
  <c r="K76" i="189"/>
  <c r="N76" i="189" s="1"/>
  <c r="B76" i="189"/>
  <c r="K75" i="189"/>
  <c r="N75" i="189" s="1"/>
  <c r="B75" i="189"/>
  <c r="K74" i="189"/>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I77" i="182" s="1"/>
  <c r="B77" i="182"/>
  <c r="K76" i="182"/>
  <c r="I76" i="182" s="1"/>
  <c r="B76" i="182"/>
  <c r="K75" i="182"/>
  <c r="N75" i="182" s="1"/>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I76" i="174" s="1"/>
  <c r="B76" i="174"/>
  <c r="K75" i="174"/>
  <c r="N75" i="174" s="1"/>
  <c r="B75" i="174"/>
  <c r="K74" i="174"/>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N76" i="172" s="1"/>
  <c r="B76" i="172"/>
  <c r="K75" i="172"/>
  <c r="N75" i="172" s="1"/>
  <c r="B75" i="172"/>
  <c r="K74" i="172"/>
  <c r="N74" i="172" s="1"/>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N77" i="168" s="1"/>
  <c r="B77" i="168"/>
  <c r="K76" i="168"/>
  <c r="B76" i="168"/>
  <c r="K75" i="168"/>
  <c r="I75" i="168" s="1"/>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N77" i="162" s="1"/>
  <c r="B77" i="162"/>
  <c r="K76" i="162"/>
  <c r="I76" i="162" s="1"/>
  <c r="B76" i="162"/>
  <c r="K75" i="162"/>
  <c r="I75" i="162" s="1"/>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I77" i="158" s="1"/>
  <c r="B77" i="158"/>
  <c r="K76" i="158"/>
  <c r="N76" i="158" s="1"/>
  <c r="B76" i="158"/>
  <c r="K75" i="158"/>
  <c r="N75" i="158" s="1"/>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I77" i="157" s="1"/>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I77" i="155" s="1"/>
  <c r="B77" i="155"/>
  <c r="K76" i="155"/>
  <c r="B76" i="155"/>
  <c r="K75" i="155"/>
  <c r="I75" i="155" s="1"/>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I74" i="150" s="1"/>
  <c r="B74" i="150"/>
  <c r="K73" i="150"/>
  <c r="I73" i="150" s="1"/>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B70" i="143"/>
  <c r="K69" i="143"/>
  <c r="N69" i="143" s="1"/>
  <c r="B69" i="143"/>
  <c r="K58" i="143"/>
  <c r="B58" i="143"/>
  <c r="M49" i="143"/>
  <c r="N49" i="143" s="1"/>
  <c r="J49" i="143"/>
  <c r="B49" i="143"/>
  <c r="M48" i="143"/>
  <c r="N48" i="143" s="1"/>
  <c r="J48" i="143"/>
  <c r="B48" i="143"/>
  <c r="K37" i="143"/>
  <c r="N37" i="143" s="1"/>
  <c r="B37" i="143"/>
  <c r="K36" i="143"/>
  <c r="N36" i="143" s="1"/>
  <c r="B36" i="143"/>
  <c r="K70" i="144"/>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L83" i="126" s="1"/>
  <c r="J48" i="126"/>
  <c r="B48" i="126"/>
  <c r="M48" i="125"/>
  <c r="N48" i="125" s="1"/>
  <c r="N54" i="125" s="1"/>
  <c r="N78" i="125" s="1"/>
  <c r="L85" i="125" s="1"/>
  <c r="J48" i="125"/>
  <c r="B48" i="125"/>
  <c r="M48" i="123"/>
  <c r="N48" i="123" s="1"/>
  <c r="N54" i="123" s="1"/>
  <c r="N78" i="123" s="1"/>
  <c r="J48" i="123"/>
  <c r="B48" i="123"/>
  <c r="M48" i="124"/>
  <c r="N48" i="124" s="1"/>
  <c r="N54" i="124" s="1"/>
  <c r="N78" i="124" s="1"/>
  <c r="L83" i="124" s="1"/>
  <c r="J48" i="124"/>
  <c r="B48" i="124"/>
  <c r="M48" i="122"/>
  <c r="N48" i="122" s="1"/>
  <c r="N54" i="122" s="1"/>
  <c r="N78" i="122" s="1"/>
  <c r="L85" i="122" s="1"/>
  <c r="J48" i="122"/>
  <c r="B48" i="122"/>
  <c r="M48" i="121"/>
  <c r="N48" i="121" s="1"/>
  <c r="N54" i="121" s="1"/>
  <c r="N78" i="121" s="1"/>
  <c r="L85" i="121" s="1"/>
  <c r="J48" i="121"/>
  <c r="B48" i="121"/>
  <c r="M48" i="120"/>
  <c r="N48" i="120" s="1"/>
  <c r="N54" i="120" s="1"/>
  <c r="N78" i="120" s="1"/>
  <c r="L85" i="120" s="1"/>
  <c r="J48" i="120"/>
  <c r="B48" i="120"/>
  <c r="M48" i="119"/>
  <c r="N48" i="119" s="1"/>
  <c r="N54" i="119" s="1"/>
  <c r="N78" i="119" s="1"/>
  <c r="L83" i="119" s="1"/>
  <c r="J48" i="119"/>
  <c r="B48" i="119"/>
  <c r="M48" i="118"/>
  <c r="N48" i="118" s="1"/>
  <c r="N54" i="118" s="1"/>
  <c r="N78" i="118" s="1"/>
  <c r="L85" i="118" s="1"/>
  <c r="J48" i="118"/>
  <c r="B48" i="118"/>
  <c r="M48" i="117"/>
  <c r="N48" i="117" s="1"/>
  <c r="N54" i="117" s="1"/>
  <c r="N78" i="117" s="1"/>
  <c r="L84" i="117" s="1"/>
  <c r="J48" i="117"/>
  <c r="B48" i="117"/>
  <c r="M48" i="115"/>
  <c r="N48" i="115" s="1"/>
  <c r="N54" i="115" s="1"/>
  <c r="N78" i="115" s="1"/>
  <c r="J48" i="115"/>
  <c r="B48" i="115"/>
  <c r="M48" i="116"/>
  <c r="N48" i="116" s="1"/>
  <c r="N54" i="116" s="1"/>
  <c r="N78" i="116" s="1"/>
  <c r="L83" i="116" s="1"/>
  <c r="J48" i="116"/>
  <c r="B48" i="116"/>
  <c r="M48" i="114"/>
  <c r="N48" i="114" s="1"/>
  <c r="N54" i="114" s="1"/>
  <c r="N78" i="114" s="1"/>
  <c r="L84" i="114" s="1"/>
  <c r="J48" i="114"/>
  <c r="B48" i="114"/>
  <c r="M48" i="113"/>
  <c r="N48" i="113" s="1"/>
  <c r="N54" i="113" s="1"/>
  <c r="N78" i="113" s="1"/>
  <c r="L83" i="113" s="1"/>
  <c r="J48" i="113"/>
  <c r="B48" i="113"/>
  <c r="M48" i="112"/>
  <c r="N48" i="112" s="1"/>
  <c r="N54" i="112" s="1"/>
  <c r="N78" i="112" s="1"/>
  <c r="L85" i="112" s="1"/>
  <c r="J48" i="112"/>
  <c r="B48" i="112"/>
  <c r="M48" i="111"/>
  <c r="N48" i="111" s="1"/>
  <c r="N54" i="111" s="1"/>
  <c r="N78" i="111" s="1"/>
  <c r="L85" i="111" s="1"/>
  <c r="J48" i="111"/>
  <c r="B48" i="111"/>
  <c r="M48" i="110"/>
  <c r="N48" i="110" s="1"/>
  <c r="N54" i="110" s="1"/>
  <c r="N78" i="110" s="1"/>
  <c r="L85" i="110" s="1"/>
  <c r="J48" i="110"/>
  <c r="B48" i="110"/>
  <c r="M48" i="109"/>
  <c r="N48" i="109" s="1"/>
  <c r="N54" i="109" s="1"/>
  <c r="N78" i="109" s="1"/>
  <c r="L85" i="109" s="1"/>
  <c r="J48" i="109"/>
  <c r="B48" i="109"/>
  <c r="K71" i="108"/>
  <c r="N71" i="108" s="1"/>
  <c r="B71" i="108"/>
  <c r="K70" i="108"/>
  <c r="B70" i="108"/>
  <c r="K59" i="108"/>
  <c r="B59" i="108"/>
  <c r="M48" i="108"/>
  <c r="N48" i="108" s="1"/>
  <c r="N54" i="108" s="1"/>
  <c r="J48" i="108"/>
  <c r="B48" i="108"/>
  <c r="K38" i="108"/>
  <c r="N38" i="108" s="1"/>
  <c r="B38" i="108"/>
  <c r="K37" i="108"/>
  <c r="N37" i="108" s="1"/>
  <c r="B37" i="108"/>
  <c r="K36" i="108"/>
  <c r="N36" i="108" s="1"/>
  <c r="B36" i="108"/>
  <c r="K71" i="107"/>
  <c r="N71" i="107" s="1"/>
  <c r="B71" i="107"/>
  <c r="K70" i="107"/>
  <c r="B70" i="107"/>
  <c r="K59" i="107"/>
  <c r="B59" i="107"/>
  <c r="M48" i="107"/>
  <c r="N48" i="107" s="1"/>
  <c r="N54" i="107" s="1"/>
  <c r="J48" i="107"/>
  <c r="B48" i="107"/>
  <c r="K38" i="107"/>
  <c r="N38" i="107" s="1"/>
  <c r="B38" i="107"/>
  <c r="K37" i="107"/>
  <c r="N37" i="107" s="1"/>
  <c r="B37" i="107"/>
  <c r="K36" i="107"/>
  <c r="N36" i="107" s="1"/>
  <c r="B36" i="107"/>
  <c r="K71" i="106"/>
  <c r="N71" i="106" s="1"/>
  <c r="B71" i="106"/>
  <c r="K70" i="106"/>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L84"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B71" i="102"/>
  <c r="K70" i="102"/>
  <c r="B70" i="102"/>
  <c r="K59" i="102"/>
  <c r="B59" i="102"/>
  <c r="M48" i="102"/>
  <c r="N48" i="102" s="1"/>
  <c r="N54" i="102" s="1"/>
  <c r="J48" i="102"/>
  <c r="B48" i="102"/>
  <c r="K38" i="102"/>
  <c r="N38" i="102" s="1"/>
  <c r="B38" i="102"/>
  <c r="K37" i="102"/>
  <c r="N37" i="102" s="1"/>
  <c r="B37" i="102"/>
  <c r="K36" i="102"/>
  <c r="N36" i="102" s="1"/>
  <c r="B36" i="102"/>
  <c r="K71" i="101"/>
  <c r="N71" i="101" s="1"/>
  <c r="B71" i="101"/>
  <c r="K70" i="10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B70" i="88"/>
  <c r="K59" i="88"/>
  <c r="B59" i="88"/>
  <c r="M49" i="88"/>
  <c r="N49" i="88" s="1"/>
  <c r="J49" i="88"/>
  <c r="B49" i="88"/>
  <c r="M48" i="88"/>
  <c r="N48" i="88" s="1"/>
  <c r="J48" i="88"/>
  <c r="B48" i="88"/>
  <c r="K38" i="88"/>
  <c r="N38" i="88" s="1"/>
  <c r="B38" i="88"/>
  <c r="K37" i="88"/>
  <c r="N37" i="88" s="1"/>
  <c r="B37" i="88"/>
  <c r="K36" i="88"/>
  <c r="N36" i="88" s="1"/>
  <c r="B36" i="88"/>
  <c r="K71" i="87"/>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B70" i="85"/>
  <c r="K59" i="85"/>
  <c r="B59" i="85"/>
  <c r="M49" i="85"/>
  <c r="N49" i="85" s="1"/>
  <c r="J49" i="85"/>
  <c r="B49" i="85"/>
  <c r="M48" i="85"/>
  <c r="N48" i="85" s="1"/>
  <c r="J48" i="85"/>
  <c r="B48" i="85"/>
  <c r="K36" i="85"/>
  <c r="N36" i="85" s="1"/>
  <c r="B36" i="85"/>
  <c r="K71" i="84"/>
  <c r="B71" i="84"/>
  <c r="K70" i="84"/>
  <c r="N70" i="84" s="1"/>
  <c r="B70" i="84"/>
  <c r="K59" i="84"/>
  <c r="B59" i="84"/>
  <c r="M49" i="84"/>
  <c r="N49" i="84" s="1"/>
  <c r="J49" i="84"/>
  <c r="B49" i="84"/>
  <c r="M48" i="84"/>
  <c r="N48" i="84" s="1"/>
  <c r="J48" i="84"/>
  <c r="B48" i="84"/>
  <c r="K36" i="84"/>
  <c r="N36" i="84" s="1"/>
  <c r="B36" i="84"/>
  <c r="K71" i="83"/>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B71" i="80"/>
  <c r="K70" i="80"/>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L83" i="77" s="1"/>
  <c r="J48" i="77"/>
  <c r="B48" i="77"/>
  <c r="M48" i="76"/>
  <c r="N48" i="76" s="1"/>
  <c r="N54" i="76" s="1"/>
  <c r="N78" i="76" s="1"/>
  <c r="L83"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N78" i="73" s="1"/>
  <c r="L84" i="73" s="1"/>
  <c r="J48" i="73"/>
  <c r="B48" i="73"/>
  <c r="K70" i="72"/>
  <c r="N70" i="72" s="1"/>
  <c r="B70" i="72"/>
  <c r="K69" i="72"/>
  <c r="B69" i="72"/>
  <c r="M48" i="72"/>
  <c r="N48" i="72" s="1"/>
  <c r="N53" i="72" s="1"/>
  <c r="J48" i="72"/>
  <c r="B48" i="72"/>
  <c r="K38" i="72"/>
  <c r="N38" i="72" s="1"/>
  <c r="B38" i="72"/>
  <c r="K37" i="72"/>
  <c r="N37" i="72" s="1"/>
  <c r="B37" i="72"/>
  <c r="K36" i="72"/>
  <c r="N36" i="72" s="1"/>
  <c r="B36" i="72"/>
  <c r="K71" i="71"/>
  <c r="I71" i="71" s="1"/>
  <c r="B71" i="71"/>
  <c r="K70" i="71"/>
  <c r="I70" i="71" s="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N71" i="69" s="1"/>
  <c r="B71" i="69"/>
  <c r="K70" i="69"/>
  <c r="I70" i="69" s="1"/>
  <c r="B70" i="69"/>
  <c r="M48" i="69"/>
  <c r="N48" i="69" s="1"/>
  <c r="N54" i="69" s="1"/>
  <c r="J48" i="69"/>
  <c r="B48" i="69"/>
  <c r="K38" i="69"/>
  <c r="N38" i="69" s="1"/>
  <c r="B38" i="69"/>
  <c r="K37" i="69"/>
  <c r="N37" i="69" s="1"/>
  <c r="B37" i="69"/>
  <c r="K36" i="69"/>
  <c r="N36" i="69" s="1"/>
  <c r="B36" i="69"/>
  <c r="K71" i="68"/>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N71" i="66" s="1"/>
  <c r="B71" i="66"/>
  <c r="K70" i="66"/>
  <c r="B70" i="66"/>
  <c r="M48" i="66"/>
  <c r="N48" i="66" s="1"/>
  <c r="N54" i="66" s="1"/>
  <c r="J48" i="66"/>
  <c r="B48" i="66"/>
  <c r="K71" i="65"/>
  <c r="N71" i="65" s="1"/>
  <c r="B71" i="65"/>
  <c r="K70" i="65"/>
  <c r="N70" i="65" s="1"/>
  <c r="B70" i="65"/>
  <c r="M48" i="65"/>
  <c r="N48" i="65" s="1"/>
  <c r="N54" i="65" s="1"/>
  <c r="J48" i="65"/>
  <c r="B48" i="65"/>
  <c r="K71" i="64"/>
  <c r="N71" i="64" s="1"/>
  <c r="B71" i="64"/>
  <c r="K70" i="64"/>
  <c r="B70" i="64"/>
  <c r="N48" i="64"/>
  <c r="N54" i="64" s="1"/>
  <c r="J48" i="64"/>
  <c r="B48" i="64"/>
  <c r="K71" i="63"/>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I71" i="60" s="1"/>
  <c r="B71" i="60"/>
  <c r="K70" i="60"/>
  <c r="I70" i="60" s="1"/>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B70" i="56"/>
  <c r="N54" i="56"/>
  <c r="K71" i="55"/>
  <c r="B71" i="55"/>
  <c r="K70" i="55"/>
  <c r="N70" i="55" s="1"/>
  <c r="B70" i="55"/>
  <c r="K36" i="55"/>
  <c r="N36" i="55" s="1"/>
  <c r="N43" i="55" s="1"/>
  <c r="B36" i="55"/>
  <c r="K71" i="54"/>
  <c r="N71" i="54" s="1"/>
  <c r="B71" i="54"/>
  <c r="K70" i="54"/>
  <c r="I70" i="54" s="1"/>
  <c r="B70" i="54"/>
  <c r="K37" i="54"/>
  <c r="N37" i="54" s="1"/>
  <c r="B37" i="54"/>
  <c r="K36" i="54"/>
  <c r="N36" i="54" s="1"/>
  <c r="B36" i="54"/>
  <c r="K71" i="53"/>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N73" i="48" s="1"/>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B70" i="47"/>
  <c r="K36" i="47"/>
  <c r="N36" i="47" s="1"/>
  <c r="B36" i="47"/>
  <c r="K70" i="46"/>
  <c r="B70" i="46"/>
  <c r="M48" i="46"/>
  <c r="N48" i="46" s="1"/>
  <c r="N54" i="46" s="1"/>
  <c r="J48" i="46"/>
  <c r="B48" i="46"/>
  <c r="K37" i="46"/>
  <c r="N37" i="46" s="1"/>
  <c r="B37" i="46"/>
  <c r="K36" i="46"/>
  <c r="N36" i="46" s="1"/>
  <c r="B36" i="46"/>
  <c r="K70" i="35"/>
  <c r="B70" i="35"/>
  <c r="M50" i="35"/>
  <c r="N50" i="35" s="1"/>
  <c r="J50" i="35"/>
  <c r="B50" i="35"/>
  <c r="M49" i="35"/>
  <c r="N49" i="35" s="1"/>
  <c r="J49" i="35"/>
  <c r="B49" i="35"/>
  <c r="M48" i="35"/>
  <c r="N48" i="35" s="1"/>
  <c r="J48" i="35"/>
  <c r="B48" i="35"/>
  <c r="K37" i="35"/>
  <c r="N37" i="35" s="1"/>
  <c r="B37" i="35"/>
  <c r="K36" i="35"/>
  <c r="N36" i="35" s="1"/>
  <c r="B36" i="35"/>
  <c r="K70" i="45"/>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B70" i="42"/>
  <c r="M50" i="42"/>
  <c r="N50" i="42" s="1"/>
  <c r="J50" i="42"/>
  <c r="B50" i="42"/>
  <c r="M49" i="42"/>
  <c r="N49" i="42" s="1"/>
  <c r="J49" i="42"/>
  <c r="B49" i="42"/>
  <c r="M48" i="42"/>
  <c r="N48" i="42" s="1"/>
  <c r="J48" i="42"/>
  <c r="B48" i="42"/>
  <c r="K37" i="42"/>
  <c r="N37" i="42" s="1"/>
  <c r="B37" i="42"/>
  <c r="K36" i="42"/>
  <c r="N36" i="42" s="1"/>
  <c r="B36" i="42"/>
  <c r="K70" i="41"/>
  <c r="B70" i="41"/>
  <c r="M50" i="41"/>
  <c r="N50" i="41" s="1"/>
  <c r="J50" i="41"/>
  <c r="B50" i="41"/>
  <c r="M49" i="41"/>
  <c r="N49" i="41" s="1"/>
  <c r="J49" i="41"/>
  <c r="B49" i="41"/>
  <c r="M48" i="41"/>
  <c r="N48" i="41" s="1"/>
  <c r="J48" i="41"/>
  <c r="B48" i="41"/>
  <c r="K36" i="41"/>
  <c r="N36" i="41" s="1"/>
  <c r="B36" i="41"/>
  <c r="K70" i="40"/>
  <c r="B70" i="40"/>
  <c r="M50" i="40"/>
  <c r="N50" i="40" s="1"/>
  <c r="J50" i="40"/>
  <c r="B50" i="40"/>
  <c r="M49" i="40"/>
  <c r="N49" i="40" s="1"/>
  <c r="J49" i="40"/>
  <c r="B49" i="40"/>
  <c r="M48" i="40"/>
  <c r="N48" i="40" s="1"/>
  <c r="J48" i="40"/>
  <c r="B48" i="40"/>
  <c r="K37" i="40"/>
  <c r="N37" i="40" s="1"/>
  <c r="B37" i="40"/>
  <c r="K36" i="40"/>
  <c r="N36" i="40" s="1"/>
  <c r="B36" i="40"/>
  <c r="K70" i="39"/>
  <c r="B70" i="39"/>
  <c r="M50" i="39"/>
  <c r="N50" i="39" s="1"/>
  <c r="J50" i="39"/>
  <c r="B50" i="39"/>
  <c r="M49" i="39"/>
  <c r="N49" i="39" s="1"/>
  <c r="J49" i="39"/>
  <c r="B49" i="39"/>
  <c r="M48" i="39"/>
  <c r="N48" i="39" s="1"/>
  <c r="J48" i="39"/>
  <c r="B48" i="39"/>
  <c r="K37" i="39"/>
  <c r="N37" i="39" s="1"/>
  <c r="B37" i="39"/>
  <c r="K36" i="39"/>
  <c r="N36" i="39" s="1"/>
  <c r="B36" i="39"/>
  <c r="K70" i="38"/>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B70" i="33"/>
  <c r="L59" i="33"/>
  <c r="K59" i="33"/>
  <c r="B59" i="33"/>
  <c r="N54" i="33"/>
  <c r="K36" i="33"/>
  <c r="N36" i="33" s="1"/>
  <c r="B36" i="33"/>
  <c r="K70" i="32"/>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L84" i="28" s="1"/>
  <c r="B70" i="28"/>
  <c r="K70" i="27"/>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B70" i="25"/>
  <c r="K59" i="25"/>
  <c r="N59" i="25" s="1"/>
  <c r="N65" i="25" s="1"/>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B70" i="23"/>
  <c r="K59" i="23"/>
  <c r="N59" i="23" s="1"/>
  <c r="N65" i="23" s="1"/>
  <c r="H59" i="23"/>
  <c r="B59" i="23"/>
  <c r="K37" i="23"/>
  <c r="N37" i="23" s="1"/>
  <c r="B37" i="23"/>
  <c r="K36" i="23"/>
  <c r="N36" i="23" s="1"/>
  <c r="B36" i="23"/>
  <c r="K70" i="22"/>
  <c r="N70" i="22" s="1"/>
  <c r="N76" i="22" s="1"/>
  <c r="N42" i="22" s="1"/>
  <c r="B70" i="22"/>
  <c r="L59" i="22"/>
  <c r="K59" i="22"/>
  <c r="H59" i="22"/>
  <c r="B59" i="22"/>
  <c r="K36" i="22"/>
  <c r="N36" i="22" s="1"/>
  <c r="B36" i="22"/>
  <c r="K71" i="21"/>
  <c r="B71" i="21"/>
  <c r="K70" i="2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B71" i="19"/>
  <c r="K70" i="19"/>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B71" i="17"/>
  <c r="K70" i="17"/>
  <c r="N70" i="17" s="1"/>
  <c r="B70" i="17"/>
  <c r="H59" i="17"/>
  <c r="B59" i="17"/>
  <c r="K38" i="17"/>
  <c r="N38" i="17" s="1"/>
  <c r="B38" i="17"/>
  <c r="K37" i="17"/>
  <c r="N37" i="17" s="1"/>
  <c r="B37" i="17"/>
  <c r="K36" i="17"/>
  <c r="N36" i="17" s="1"/>
  <c r="B36" i="17"/>
  <c r="K70" i="16"/>
  <c r="B70" i="16"/>
  <c r="L59" i="16"/>
  <c r="N59" i="16" s="1"/>
  <c r="N65" i="16" s="1"/>
  <c r="H59" i="16"/>
  <c r="B59" i="16"/>
  <c r="K36" i="16"/>
  <c r="N36" i="16" s="1"/>
  <c r="B36" i="16"/>
  <c r="K71" i="15"/>
  <c r="N71" i="15" s="1"/>
  <c r="B71" i="15"/>
  <c r="K70" i="15"/>
  <c r="B70" i="15"/>
  <c r="L59" i="15"/>
  <c r="N59" i="15" s="1"/>
  <c r="N65" i="15" s="1"/>
  <c r="H59" i="15"/>
  <c r="B59" i="15"/>
  <c r="K37" i="15"/>
  <c r="N37" i="15" s="1"/>
  <c r="B37" i="15"/>
  <c r="K36" i="15"/>
  <c r="N36" i="15" s="1"/>
  <c r="B36" i="15"/>
  <c r="K71" i="14"/>
  <c r="B71" i="14"/>
  <c r="K70" i="14"/>
  <c r="B70" i="14"/>
  <c r="L59" i="14"/>
  <c r="N59" i="14" s="1"/>
  <c r="N65" i="14" s="1"/>
  <c r="H59" i="14"/>
  <c r="B59" i="14"/>
  <c r="K38" i="14"/>
  <c r="N38" i="14" s="1"/>
  <c r="B38" i="14"/>
  <c r="K37" i="14"/>
  <c r="N37" i="14" s="1"/>
  <c r="B37" i="14"/>
  <c r="K36" i="14"/>
  <c r="N36" i="14" s="1"/>
  <c r="B36" i="14"/>
  <c r="N70" i="12"/>
  <c r="N76" i="12" s="1"/>
  <c r="N42" i="12" s="1"/>
  <c r="L59" i="12"/>
  <c r="K59" i="12"/>
  <c r="H59" i="12"/>
  <c r="B59" i="12"/>
  <c r="N37" i="12"/>
  <c r="K36" i="12"/>
  <c r="N36" i="12" s="1"/>
  <c r="B36" i="12"/>
  <c r="K70" i="9"/>
  <c r="N70" i="9" s="1"/>
  <c r="N76" i="9" s="1"/>
  <c r="N42" i="9" s="1"/>
  <c r="B70" i="9"/>
  <c r="L59" i="9"/>
  <c r="K59" i="9"/>
  <c r="H59" i="9"/>
  <c r="B59" i="9"/>
  <c r="K37" i="9"/>
  <c r="N37" i="9" s="1"/>
  <c r="B37" i="9"/>
  <c r="K36" i="9"/>
  <c r="N36" i="9" s="1"/>
  <c r="B36" i="9"/>
  <c r="K70" i="7"/>
  <c r="B70" i="7"/>
  <c r="K59" i="7"/>
  <c r="N59" i="7" s="1"/>
  <c r="N65" i="7" s="1"/>
  <c r="H59" i="7"/>
  <c r="B59" i="7"/>
  <c r="K38" i="7"/>
  <c r="N38" i="7" s="1"/>
  <c r="B38" i="7"/>
  <c r="K37" i="7"/>
  <c r="N37" i="7" s="1"/>
  <c r="B37" i="7"/>
  <c r="K36" i="7"/>
  <c r="N36" i="7" s="1"/>
  <c r="B36" i="7"/>
  <c r="N53" i="325"/>
  <c r="N83" i="221"/>
  <c r="N46" i="221" s="1"/>
  <c r="N72" i="227"/>
  <c r="N41" i="227" s="1"/>
  <c r="N77" i="362"/>
  <c r="N41" i="362" s="1"/>
  <c r="N43" i="362" s="1"/>
  <c r="N43" i="238"/>
  <c r="L84" i="11"/>
  <c r="L57" i="227"/>
  <c r="N57" i="227" s="1"/>
  <c r="N62" i="227" s="1"/>
  <c r="L61" i="150"/>
  <c r="L64" i="188"/>
  <c r="N64" i="188" s="1"/>
  <c r="L58" i="75"/>
  <c r="N58" i="75" s="1"/>
  <c r="N64" i="75" s="1"/>
  <c r="L65" i="155"/>
  <c r="N65" i="155" s="1"/>
  <c r="L65" i="186"/>
  <c r="N65" i="186" s="1"/>
  <c r="L65" i="187"/>
  <c r="N65" i="187" s="1"/>
  <c r="L65" i="154"/>
  <c r="L65" i="170"/>
  <c r="N65" i="170" s="1"/>
  <c r="L64" i="160"/>
  <c r="L65" i="182"/>
  <c r="N65" i="182" s="1"/>
  <c r="L58" i="305"/>
  <c r="N58" i="305" s="1"/>
  <c r="N64" i="305" s="1"/>
  <c r="L60" i="306"/>
  <c r="N60" i="306" s="1"/>
  <c r="N66" i="306" s="1"/>
  <c r="L66" i="268"/>
  <c r="N66" i="268" s="1"/>
  <c r="L64" i="174"/>
  <c r="N64" i="174" s="1"/>
  <c r="L65" i="158"/>
  <c r="N65" i="158" s="1"/>
  <c r="L65" i="185"/>
  <c r="N65" i="185" s="1"/>
  <c r="L64" i="181"/>
  <c r="N64" i="181" s="1"/>
  <c r="L63" i="247"/>
  <c r="N63" i="247" s="1"/>
  <c r="N68" i="247" s="1"/>
  <c r="L59" i="79"/>
  <c r="N59" i="79" s="1"/>
  <c r="N65" i="79" s="1"/>
  <c r="N77" i="312"/>
  <c r="N41" i="312" s="1"/>
  <c r="N43" i="312" s="1"/>
  <c r="I73" i="247"/>
  <c r="I75" i="282"/>
  <c r="I76" i="282"/>
  <c r="I78" i="282"/>
  <c r="I72" i="250"/>
  <c r="I71" i="258"/>
  <c r="I72" i="258"/>
  <c r="I70" i="298"/>
  <c r="I71" i="306"/>
  <c r="I71" i="308"/>
  <c r="I71" i="334"/>
  <c r="I69" i="209"/>
  <c r="I75" i="189"/>
  <c r="I68" i="229"/>
  <c r="N63" i="248"/>
  <c r="I72" i="262"/>
  <c r="I71" i="265"/>
  <c r="I72" i="265"/>
  <c r="I73" i="271"/>
  <c r="I71" i="339"/>
  <c r="I72" i="347"/>
  <c r="I77" i="171"/>
  <c r="I76" i="179"/>
  <c r="I71" i="214"/>
  <c r="I67" i="227"/>
  <c r="I68" i="227"/>
  <c r="N74" i="247"/>
  <c r="N77" i="247" s="1"/>
  <c r="N43" i="247" s="1"/>
  <c r="N76" i="248"/>
  <c r="I76" i="248"/>
  <c r="I71" i="261"/>
  <c r="I71" i="263"/>
  <c r="I76" i="266"/>
  <c r="I76" i="280"/>
  <c r="I78" i="280"/>
  <c r="I69" i="289"/>
  <c r="I70" i="289"/>
  <c r="I69" i="291"/>
  <c r="I72" i="294"/>
  <c r="I71" i="296"/>
  <c r="I72" i="296"/>
  <c r="I70" i="309"/>
  <c r="I72" i="322"/>
  <c r="I71" i="333"/>
  <c r="I72" i="333"/>
  <c r="I71" i="337"/>
  <c r="I71" i="371"/>
  <c r="I71" i="342"/>
  <c r="I71" i="356"/>
  <c r="I71" i="69"/>
  <c r="N77" i="157"/>
  <c r="N77" i="182"/>
  <c r="I76" i="188"/>
  <c r="I70" i="216"/>
  <c r="I71" i="216"/>
  <c r="N55" i="233"/>
  <c r="I71" i="233"/>
  <c r="I71" i="234"/>
  <c r="I71" i="236"/>
  <c r="I71" i="238"/>
  <c r="I71" i="240"/>
  <c r="I70" i="243"/>
  <c r="I79" i="252"/>
  <c r="I80" i="252"/>
  <c r="I82" i="252"/>
  <c r="I71" i="259"/>
  <c r="I75" i="267"/>
  <c r="I72" i="273"/>
  <c r="I73" i="273"/>
  <c r="I72" i="274"/>
  <c r="I72" i="275"/>
  <c r="I73" i="275"/>
  <c r="I72" i="277"/>
  <c r="N61" i="281"/>
  <c r="N67" i="281" s="1"/>
  <c r="N80" i="281" s="1"/>
  <c r="L85" i="281" s="1"/>
  <c r="N70" i="285"/>
  <c r="I70" i="285"/>
  <c r="I69" i="287"/>
  <c r="N70" i="287"/>
  <c r="I70" i="287"/>
  <c r="N43" i="261"/>
  <c r="I70" i="293"/>
  <c r="I69" i="297"/>
  <c r="I70" i="297"/>
  <c r="I69" i="299"/>
  <c r="I70" i="299"/>
  <c r="I69" i="301"/>
  <c r="I69" i="302"/>
  <c r="I69" i="303"/>
  <c r="I69" i="305"/>
  <c r="I72" i="312"/>
  <c r="I72" i="321"/>
  <c r="I71" i="323"/>
  <c r="I70" i="325"/>
  <c r="I72" i="329"/>
  <c r="I71" i="332"/>
  <c r="I72" i="332"/>
  <c r="I71" i="348"/>
  <c r="I71" i="354"/>
  <c r="I71" i="362"/>
  <c r="I72" i="362"/>
  <c r="I71" i="363"/>
  <c r="I72" i="364"/>
  <c r="I71" i="365"/>
  <c r="I76" i="172"/>
  <c r="I70" i="57"/>
  <c r="I70" i="97"/>
  <c r="I70" i="208"/>
  <c r="I70" i="133"/>
  <c r="I76" i="158"/>
  <c r="I77" i="178"/>
  <c r="I76" i="180"/>
  <c r="I75" i="183"/>
  <c r="I76" i="183"/>
  <c r="I76" i="184"/>
  <c r="I77" i="185"/>
  <c r="I77" i="186"/>
  <c r="I77" i="187"/>
  <c r="I70" i="192"/>
  <c r="I70" i="231"/>
  <c r="N54" i="234"/>
  <c r="I70" i="242"/>
  <c r="I71" i="242"/>
  <c r="I80" i="245"/>
  <c r="I70" i="213"/>
  <c r="I74" i="219"/>
  <c r="I77" i="207"/>
  <c r="I78" i="207"/>
  <c r="I77" i="221"/>
  <c r="I78" i="221"/>
  <c r="I72" i="254"/>
  <c r="I72" i="256"/>
  <c r="I73" i="256"/>
  <c r="I72" i="257"/>
  <c r="N71" i="307"/>
  <c r="I71" i="307"/>
  <c r="N72" i="307"/>
  <c r="I72" i="307"/>
  <c r="N72" i="314"/>
  <c r="I72" i="314"/>
  <c r="N71" i="316"/>
  <c r="N72" i="316"/>
  <c r="I72" i="316"/>
  <c r="N72" i="318"/>
  <c r="I72" i="318"/>
  <c r="N72" i="335"/>
  <c r="I72" i="335"/>
  <c r="N71" i="336"/>
  <c r="N77" i="336" s="1"/>
  <c r="N41" i="336" s="1"/>
  <c r="N43" i="336" s="1"/>
  <c r="I71" i="336"/>
  <c r="N71" i="344"/>
  <c r="I71" i="344"/>
  <c r="N71" i="351"/>
  <c r="I71" i="351"/>
  <c r="N72" i="353"/>
  <c r="I72" i="353"/>
  <c r="N72" i="357"/>
  <c r="I72" i="357"/>
  <c r="I71" i="264"/>
  <c r="I75" i="268"/>
  <c r="I73" i="270"/>
  <c r="I77" i="279"/>
  <c r="I79" i="279"/>
  <c r="I69" i="283"/>
  <c r="I69" i="286"/>
  <c r="I70" i="290"/>
  <c r="I69" i="292"/>
  <c r="I70" i="292"/>
  <c r="I72" i="295"/>
  <c r="N55" i="296"/>
  <c r="N69" i="300"/>
  <c r="N75" i="300" s="1"/>
  <c r="N41" i="300" s="1"/>
  <c r="N43" i="300" s="1"/>
  <c r="N77" i="300" s="1"/>
  <c r="I69" i="300"/>
  <c r="I70" i="300"/>
  <c r="N69" i="304"/>
  <c r="N75" i="304" s="1"/>
  <c r="N41" i="304" s="1"/>
  <c r="N43" i="304" s="1"/>
  <c r="N77" i="304" s="1"/>
  <c r="I69" i="304"/>
  <c r="N69" i="310"/>
  <c r="I69" i="310"/>
  <c r="I70" i="310"/>
  <c r="N71" i="311"/>
  <c r="I71" i="311"/>
  <c r="I72" i="311"/>
  <c r="N71" i="313"/>
  <c r="I71" i="313"/>
  <c r="N71" i="315"/>
  <c r="I71" i="315"/>
  <c r="N71" i="317"/>
  <c r="I71" i="317"/>
  <c r="N71" i="319"/>
  <c r="I71" i="319"/>
  <c r="I72" i="319"/>
  <c r="N71" i="320"/>
  <c r="I71" i="320"/>
  <c r="N72" i="320"/>
  <c r="I72" i="320"/>
  <c r="N79" i="327"/>
  <c r="N71" i="330"/>
  <c r="I71" i="330"/>
  <c r="N71" i="331"/>
  <c r="I71" i="331"/>
  <c r="N71" i="346"/>
  <c r="N77" i="346" s="1"/>
  <c r="N41" i="346" s="1"/>
  <c r="N43" i="346" s="1"/>
  <c r="I71" i="346"/>
  <c r="N71" i="345"/>
  <c r="N77" i="345" s="1"/>
  <c r="N41" i="345" s="1"/>
  <c r="N43" i="345" s="1"/>
  <c r="I71" i="345"/>
  <c r="N71" i="350"/>
  <c r="I71" i="350"/>
  <c r="N71" i="352"/>
  <c r="I71" i="352"/>
  <c r="N72" i="352"/>
  <c r="I72" i="352"/>
  <c r="N72" i="355"/>
  <c r="I72" i="355"/>
  <c r="N72" i="359"/>
  <c r="I72" i="359"/>
  <c r="I71" i="366"/>
  <c r="L83" i="370"/>
  <c r="L85" i="370"/>
  <c r="L85" i="11"/>
  <c r="L59" i="17"/>
  <c r="N59" i="17" s="1"/>
  <c r="N65" i="17" s="1"/>
  <c r="L59" i="19"/>
  <c r="N59" i="19" s="1"/>
  <c r="N65" i="19" s="1"/>
  <c r="L83" i="11"/>
  <c r="L84" i="369"/>
  <c r="L83" i="369"/>
  <c r="L85" i="369"/>
  <c r="I73" i="249"/>
  <c r="I74" i="249"/>
  <c r="I76" i="249"/>
  <c r="I81" i="246"/>
  <c r="I84" i="246"/>
  <c r="N55" i="346"/>
  <c r="N78" i="225"/>
  <c r="L83" i="225" s="1"/>
  <c r="I74" i="218"/>
  <c r="I74" i="217"/>
  <c r="N76" i="216"/>
  <c r="N42" i="216" s="1"/>
  <c r="N44" i="216" s="1"/>
  <c r="I70" i="214"/>
  <c r="N55" i="329"/>
  <c r="N55" i="336"/>
  <c r="N55" i="337"/>
  <c r="N55" i="365"/>
  <c r="N53" i="299"/>
  <c r="N55" i="328"/>
  <c r="N55" i="342"/>
  <c r="N55" i="344"/>
  <c r="N55" i="295"/>
  <c r="N53" i="310"/>
  <c r="N55" i="318"/>
  <c r="N55" i="354"/>
  <c r="N55" i="364"/>
  <c r="L84" i="113"/>
  <c r="I70" i="12"/>
  <c r="L59" i="108"/>
  <c r="N59" i="108" s="1"/>
  <c r="N65" i="108" s="1"/>
  <c r="L59" i="107"/>
  <c r="L59" i="106"/>
  <c r="N59" i="106" s="1"/>
  <c r="N65" i="106" s="1"/>
  <c r="L59" i="98"/>
  <c r="N59" i="98" s="1"/>
  <c r="N65" i="98" s="1"/>
  <c r="L59" i="96"/>
  <c r="L59" i="97"/>
  <c r="L59" i="105"/>
  <c r="L59" i="103"/>
  <c r="L59" i="102"/>
  <c r="L59" i="101"/>
  <c r="L59" i="100"/>
  <c r="N59" i="100" s="1"/>
  <c r="N65" i="100" s="1"/>
  <c r="L59" i="99"/>
  <c r="L59" i="95"/>
  <c r="L59" i="94"/>
  <c r="L59" i="92"/>
  <c r="L59" i="287"/>
  <c r="N59" i="287" s="1"/>
  <c r="L59" i="286"/>
  <c r="N59" i="286" s="1"/>
  <c r="L59" i="285"/>
  <c r="N59" i="285" s="1"/>
  <c r="L58" i="191"/>
  <c r="N58" i="191" s="1"/>
  <c r="N64"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L64" i="186"/>
  <c r="N64" i="186" s="1"/>
  <c r="L64" i="185"/>
  <c r="N64"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L63" i="172"/>
  <c r="N63" i="172" s="1"/>
  <c r="L64" i="170"/>
  <c r="L63" i="189"/>
  <c r="N63" i="189" s="1"/>
  <c r="L64" i="162"/>
  <c r="N64" i="162" s="1"/>
  <c r="L64" i="154"/>
  <c r="N64" i="154" s="1"/>
  <c r="L64" i="168"/>
  <c r="L63" i="164"/>
  <c r="N63" i="164" s="1"/>
  <c r="L64" i="158"/>
  <c r="N64" i="158" s="1"/>
  <c r="L64" i="155"/>
  <c r="N64" i="155" s="1"/>
  <c r="L66" i="165"/>
  <c r="L63" i="160"/>
  <c r="N63" i="160" s="1"/>
  <c r="L62" i="150"/>
  <c r="L68" i="246"/>
  <c r="N68" i="246" s="1"/>
  <c r="L59" i="234"/>
  <c r="N59" i="234" s="1"/>
  <c r="N65" i="234" s="1"/>
  <c r="L61" i="232"/>
  <c r="N61" i="232" s="1"/>
  <c r="N67" i="232" s="1"/>
  <c r="L60" i="251"/>
  <c r="N60" i="251" s="1"/>
  <c r="N66" i="251" s="1"/>
  <c r="L64" i="245"/>
  <c r="N64" i="245" s="1"/>
  <c r="L60" i="233"/>
  <c r="N60" i="233" s="1"/>
  <c r="N66" i="233" s="1"/>
  <c r="L59" i="231"/>
  <c r="N59" i="231" s="1"/>
  <c r="N65" i="231" s="1"/>
  <c r="L56" i="229"/>
  <c r="N56" i="229" s="1"/>
  <c r="N62" i="229" s="1"/>
  <c r="L63" i="217"/>
  <c r="N63" i="217" s="1"/>
  <c r="N69" i="217" s="1"/>
  <c r="L64" i="177"/>
  <c r="N64" i="177" s="1"/>
  <c r="L64" i="180"/>
  <c r="N64" i="180" s="1"/>
  <c r="L65" i="171"/>
  <c r="N65" i="171" s="1"/>
  <c r="L65" i="176"/>
  <c r="N65" i="176" s="1"/>
  <c r="L59" i="30"/>
  <c r="L59" i="29"/>
  <c r="N59" i="29" s="1"/>
  <c r="N65" i="29" s="1"/>
  <c r="L58" i="144"/>
  <c r="N58" i="144" s="1"/>
  <c r="N64" i="144" s="1"/>
  <c r="L59" i="148"/>
  <c r="N59" i="148" s="1"/>
  <c r="N65" i="148" s="1"/>
  <c r="L61" i="294"/>
  <c r="N61" i="294" s="1"/>
  <c r="L64" i="267"/>
  <c r="N64" i="267" s="1"/>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s="1"/>
  <c r="N66" i="265" s="1"/>
  <c r="L60" i="264"/>
  <c r="N60" i="264" s="1"/>
  <c r="N66" i="264" s="1"/>
  <c r="L60" i="263"/>
  <c r="N60" i="263" s="1"/>
  <c r="N66" i="263" s="1"/>
  <c r="L60" i="258"/>
  <c r="N60" i="258" s="1"/>
  <c r="N66" i="258" s="1"/>
  <c r="L60" i="257"/>
  <c r="N60" i="257" s="1"/>
  <c r="N66" i="257" s="1"/>
  <c r="L66" i="207"/>
  <c r="N66" i="207" s="1"/>
  <c r="N72" i="207" s="1"/>
  <c r="L58" i="302"/>
  <c r="N58" i="302" s="1"/>
  <c r="N64" i="302" s="1"/>
  <c r="L58" i="299"/>
  <c r="N58" i="299" s="1"/>
  <c r="N64" i="299" s="1"/>
  <c r="L58" i="297"/>
  <c r="N58" i="297" s="1"/>
  <c r="L60" i="262"/>
  <c r="N60" i="262" s="1"/>
  <c r="N66" i="262" s="1"/>
  <c r="L66" i="221"/>
  <c r="N66" i="221" s="1"/>
  <c r="N72" i="221" s="1"/>
  <c r="L59" i="27"/>
  <c r="N59" i="27" s="1"/>
  <c r="N65" i="27" s="1"/>
  <c r="L59" i="26"/>
  <c r="L59" i="24"/>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L58" i="149"/>
  <c r="N58" i="149" s="1"/>
  <c r="N64" i="149" s="1"/>
  <c r="L59" i="214"/>
  <c r="N59" i="214" s="1"/>
  <c r="N65" i="214" s="1"/>
  <c r="L59" i="212"/>
  <c r="N59" i="212" s="1"/>
  <c r="N65" i="212" s="1"/>
  <c r="L64" i="179"/>
  <c r="N64" i="179" s="1"/>
  <c r="L64" i="172"/>
  <c r="N64" i="172" s="1"/>
  <c r="L67" i="165"/>
  <c r="N67" i="165" s="1"/>
  <c r="L58" i="143"/>
  <c r="N58" i="143" s="1"/>
  <c r="N64" i="143" s="1"/>
  <c r="L58" i="147"/>
  <c r="N58" i="147" s="1"/>
  <c r="N64" i="147" s="1"/>
  <c r="L59" i="90"/>
  <c r="L59" i="88"/>
  <c r="L59" i="86"/>
  <c r="N59" i="86" s="1"/>
  <c r="N65" i="86" s="1"/>
  <c r="L59" i="84"/>
  <c r="N59" i="84" s="1"/>
  <c r="N65" i="84" s="1"/>
  <c r="L59" i="82"/>
  <c r="L59" i="80"/>
  <c r="L59" i="89"/>
  <c r="N59" i="89" s="1"/>
  <c r="N65" i="89" s="1"/>
  <c r="L59" i="85"/>
  <c r="N59" i="85" s="1"/>
  <c r="N65" i="85" s="1"/>
  <c r="L59" i="81"/>
  <c r="L59" i="91"/>
  <c r="L59" i="87"/>
  <c r="L59" i="83"/>
  <c r="L64" i="189"/>
  <c r="N64" i="189" s="1"/>
  <c r="L65" i="178"/>
  <c r="N65" i="178" s="1"/>
  <c r="L64" i="164"/>
  <c r="N64" i="164" s="1"/>
  <c r="L65" i="162"/>
  <c r="N65" i="162" s="1"/>
  <c r="L58" i="146"/>
  <c r="L58" i="142"/>
  <c r="N58" i="142" s="1"/>
  <c r="N64" i="142" s="1"/>
  <c r="L58" i="192"/>
  <c r="N58" i="192" s="1"/>
  <c r="N64" i="192" s="1"/>
  <c r="L58" i="209"/>
  <c r="L58" i="139"/>
  <c r="L58" i="138"/>
  <c r="N58" i="138" s="1"/>
  <c r="N64" i="138" s="1"/>
  <c r="L58" i="137"/>
  <c r="N58" i="137" s="1"/>
  <c r="N64" i="137" s="1"/>
  <c r="L58" i="135"/>
  <c r="N58" i="135" s="1"/>
  <c r="N64" i="135" s="1"/>
  <c r="L58" i="133"/>
  <c r="L58" i="136"/>
  <c r="N58" i="136" s="1"/>
  <c r="N64" i="136" s="1"/>
  <c r="L58" i="134"/>
  <c r="N58" i="134" s="1"/>
  <c r="N64" i="134" s="1"/>
  <c r="L59" i="61"/>
  <c r="L59" i="60"/>
  <c r="L58" i="298"/>
  <c r="N58" i="298" s="1"/>
  <c r="N64" i="298" s="1"/>
  <c r="L59" i="297"/>
  <c r="N59" i="297" s="1"/>
  <c r="L60" i="240"/>
  <c r="N60" i="240" s="1"/>
  <c r="N66" i="240" s="1"/>
  <c r="N79" i="240" s="1"/>
  <c r="L60" i="238"/>
  <c r="N60" i="238" s="1"/>
  <c r="N66" i="238" s="1"/>
  <c r="L60" i="237"/>
  <c r="N60" i="237" s="1"/>
  <c r="N66" i="237" s="1"/>
  <c r="L60" i="236"/>
  <c r="N60" i="236" s="1"/>
  <c r="N66" i="236" s="1"/>
  <c r="L60" i="235"/>
  <c r="N60" i="235" s="1"/>
  <c r="N66" i="235" s="1"/>
  <c r="L58" i="325"/>
  <c r="N58" i="325" s="1"/>
  <c r="N64" i="325" s="1"/>
  <c r="L60" i="311"/>
  <c r="N60" i="311" s="1"/>
  <c r="N66" i="311" s="1"/>
  <c r="L60" i="241"/>
  <c r="N60" i="241" s="1"/>
  <c r="N66" i="241" s="1"/>
  <c r="L60" i="239"/>
  <c r="N60" i="239" s="1"/>
  <c r="N66" i="239" s="1"/>
  <c r="L59" i="59"/>
  <c r="L64" i="184"/>
  <c r="N64" i="184" s="1"/>
  <c r="L64" i="183"/>
  <c r="N64" i="183" s="1"/>
  <c r="L56" i="228"/>
  <c r="N56" i="228" s="1"/>
  <c r="L57" i="228"/>
  <c r="N57" i="228" s="1"/>
  <c r="L67" i="220"/>
  <c r="N67" i="220" s="1"/>
  <c r="N73" i="220" s="1"/>
  <c r="L58" i="141"/>
  <c r="N58" i="141" s="1"/>
  <c r="N64" i="141" s="1"/>
  <c r="L58" i="140"/>
  <c r="N58" i="140" s="1"/>
  <c r="N64" i="140" s="1"/>
  <c r="I72" i="243" l="1"/>
  <c r="I69" i="190"/>
  <c r="I75" i="187"/>
  <c r="I74" i="177"/>
  <c r="N77" i="259"/>
  <c r="N41" i="259" s="1"/>
  <c r="N55" i="334"/>
  <c r="N55" i="363"/>
  <c r="N43" i="259"/>
  <c r="N75" i="192"/>
  <c r="N41" i="192" s="1"/>
  <c r="N75" i="298"/>
  <c r="N41" i="298" s="1"/>
  <c r="N75" i="309"/>
  <c r="N41" i="309" s="1"/>
  <c r="N43" i="309" s="1"/>
  <c r="N77" i="309" s="1"/>
  <c r="N59" i="83"/>
  <c r="N65" i="83" s="1"/>
  <c r="N59" i="87"/>
  <c r="N65" i="87" s="1"/>
  <c r="N59" i="91"/>
  <c r="N65" i="91" s="1"/>
  <c r="N59" i="88"/>
  <c r="N65" i="88" s="1"/>
  <c r="N59" i="81"/>
  <c r="N65" i="81" s="1"/>
  <c r="N59" i="92"/>
  <c r="N65" i="92" s="1"/>
  <c r="N59" i="105"/>
  <c r="N65" i="105" s="1"/>
  <c r="I70" i="105"/>
  <c r="N64" i="160"/>
  <c r="N53" i="287"/>
  <c r="L84" i="111"/>
  <c r="N53" i="135"/>
  <c r="N56" i="150"/>
  <c r="N75" i="297"/>
  <c r="N41" i="297" s="1"/>
  <c r="N77" i="323"/>
  <c r="N77" i="328"/>
  <c r="N41" i="328" s="1"/>
  <c r="N43" i="328" s="1"/>
  <c r="N79" i="328" s="1"/>
  <c r="N77" i="364"/>
  <c r="N41" i="364" s="1"/>
  <c r="N43" i="364" s="1"/>
  <c r="N79" i="364" s="1"/>
  <c r="I72" i="242"/>
  <c r="I74" i="180"/>
  <c r="I74" i="248"/>
  <c r="N72" i="330"/>
  <c r="N77" i="330" s="1"/>
  <c r="N41" i="330" s="1"/>
  <c r="N43" i="330" s="1"/>
  <c r="I71" i="254"/>
  <c r="I69" i="285"/>
  <c r="I74" i="179"/>
  <c r="I71" i="295"/>
  <c r="I71" i="322"/>
  <c r="I69" i="293"/>
  <c r="I85" i="260"/>
  <c r="I74" i="188"/>
  <c r="I71" i="237"/>
  <c r="I70" i="286"/>
  <c r="I74" i="184"/>
  <c r="I69" i="325"/>
  <c r="I76" i="268"/>
  <c r="I75" i="185"/>
  <c r="I70" i="284"/>
  <c r="I75" i="182"/>
  <c r="I70" i="291"/>
  <c r="I71" i="360"/>
  <c r="I70" i="34"/>
  <c r="I72" i="328"/>
  <c r="I70" i="302"/>
  <c r="I71" i="262"/>
  <c r="I72" i="331"/>
  <c r="I71" i="359"/>
  <c r="I75" i="158"/>
  <c r="I72" i="323"/>
  <c r="I71" i="347"/>
  <c r="N76" i="162"/>
  <c r="I69" i="134"/>
  <c r="I72" i="337"/>
  <c r="I72" i="350"/>
  <c r="I71" i="335"/>
  <c r="I71" i="256"/>
  <c r="I71" i="364"/>
  <c r="I72" i="263"/>
  <c r="I69" i="147"/>
  <c r="N77" i="257"/>
  <c r="N41" i="257" s="1"/>
  <c r="N43" i="257" s="1"/>
  <c r="I71" i="90"/>
  <c r="I76" i="176"/>
  <c r="I75" i="157"/>
  <c r="N58" i="284"/>
  <c r="N64" i="284" s="1"/>
  <c r="N60" i="261"/>
  <c r="N66" i="261" s="1"/>
  <c r="N56" i="273"/>
  <c r="N59" i="21"/>
  <c r="N65" i="21" s="1"/>
  <c r="N59" i="95"/>
  <c r="N65" i="95" s="1"/>
  <c r="N59" i="96"/>
  <c r="N65" i="96" s="1"/>
  <c r="N70" i="54"/>
  <c r="N76" i="54" s="1"/>
  <c r="N59" i="22"/>
  <c r="N65" i="22" s="1"/>
  <c r="N43" i="191"/>
  <c r="N59" i="243"/>
  <c r="N65" i="243" s="1"/>
  <c r="N64" i="249"/>
  <c r="N77" i="356"/>
  <c r="N41" i="356" s="1"/>
  <c r="N43" i="356" s="1"/>
  <c r="N77" i="365"/>
  <c r="N41" i="365" s="1"/>
  <c r="N43" i="365" s="1"/>
  <c r="N59" i="170"/>
  <c r="N59" i="171"/>
  <c r="N59" i="178"/>
  <c r="N59" i="186"/>
  <c r="N55" i="333"/>
  <c r="I70" i="53"/>
  <c r="N59" i="61"/>
  <c r="N65" i="61" s="1"/>
  <c r="N58" i="209"/>
  <c r="N64" i="209" s="1"/>
  <c r="N81" i="267"/>
  <c r="N41" i="267" s="1"/>
  <c r="N43" i="267" s="1"/>
  <c r="N81" i="268"/>
  <c r="N41" i="268" s="1"/>
  <c r="N43" i="268" s="1"/>
  <c r="I76" i="244"/>
  <c r="N64" i="244"/>
  <c r="N70" i="244" s="1"/>
  <c r="I69" i="191"/>
  <c r="I83" i="246"/>
  <c r="I79" i="245"/>
  <c r="I72" i="365"/>
  <c r="I71" i="312"/>
  <c r="I76" i="245"/>
  <c r="I76" i="267"/>
  <c r="I70" i="234"/>
  <c r="I71" i="67"/>
  <c r="I70" i="215"/>
  <c r="I78" i="279"/>
  <c r="I72" i="363"/>
  <c r="I72" i="354"/>
  <c r="I72" i="259"/>
  <c r="I69" i="141"/>
  <c r="I72" i="334"/>
  <c r="I72" i="315"/>
  <c r="I71" i="357"/>
  <c r="I71" i="353"/>
  <c r="N72" i="344"/>
  <c r="I72" i="356"/>
  <c r="I71" i="343"/>
  <c r="I69" i="146"/>
  <c r="I70" i="367"/>
  <c r="N77" i="158"/>
  <c r="N81" i="158" s="1"/>
  <c r="N47" i="158" s="1"/>
  <c r="N49" i="158" s="1"/>
  <c r="I69" i="139"/>
  <c r="I75" i="280"/>
  <c r="I71" i="340"/>
  <c r="I71" i="239"/>
  <c r="I70" i="142"/>
  <c r="I72" i="308"/>
  <c r="N76" i="140"/>
  <c r="N41" i="140" s="1"/>
  <c r="I77" i="176"/>
  <c r="I77" i="162"/>
  <c r="I76" i="164"/>
  <c r="N81" i="157"/>
  <c r="N47" i="157" s="1"/>
  <c r="N49" i="157" s="1"/>
  <c r="I70" i="94"/>
  <c r="N76" i="141"/>
  <c r="N41" i="141" s="1"/>
  <c r="N43" i="141" s="1"/>
  <c r="N76" i="148"/>
  <c r="N41" i="148" s="1"/>
  <c r="N43" i="148" s="1"/>
  <c r="N76" i="213"/>
  <c r="N42" i="213" s="1"/>
  <c r="N44" i="213" s="1"/>
  <c r="N78" i="213" s="1"/>
  <c r="L83" i="213" s="1"/>
  <c r="N80" i="217"/>
  <c r="N46" i="217" s="1"/>
  <c r="N48" i="217" s="1"/>
  <c r="N82" i="217" s="1"/>
  <c r="L87" i="217" s="1"/>
  <c r="N80" i="218"/>
  <c r="N46" i="218" s="1"/>
  <c r="N48" i="218" s="1"/>
  <c r="N82" i="218" s="1"/>
  <c r="L87" i="218" s="1"/>
  <c r="N79" i="323"/>
  <c r="L85" i="323" s="1"/>
  <c r="N59" i="99"/>
  <c r="N65" i="99" s="1"/>
  <c r="I70" i="17"/>
  <c r="I71" i="65"/>
  <c r="N59" i="12"/>
  <c r="N65" i="12" s="1"/>
  <c r="N61" i="273"/>
  <c r="N67" i="273" s="1"/>
  <c r="N59" i="26"/>
  <c r="N65" i="26" s="1"/>
  <c r="N37" i="137"/>
  <c r="N53" i="298"/>
  <c r="N65" i="249"/>
  <c r="N77" i="322"/>
  <c r="N79" i="322" s="1"/>
  <c r="L86" i="322" s="1"/>
  <c r="N55" i="357"/>
  <c r="L85" i="117"/>
  <c r="L85" i="126"/>
  <c r="L83" i="117"/>
  <c r="N86" i="117" s="1"/>
  <c r="N88" i="117" s="1"/>
  <c r="D107" i="5" s="1"/>
  <c r="L85" i="119"/>
  <c r="N53" i="290"/>
  <c r="N53" i="297"/>
  <c r="N53" i="301"/>
  <c r="N53" i="309"/>
  <c r="N55" i="315"/>
  <c r="N55" i="345"/>
  <c r="N79" i="345" s="1"/>
  <c r="L85" i="345" s="1"/>
  <c r="N53" i="302"/>
  <c r="N55" i="312"/>
  <c r="N79" i="312" s="1"/>
  <c r="L86" i="312" s="1"/>
  <c r="N55" i="331"/>
  <c r="I71" i="56"/>
  <c r="N76" i="138"/>
  <c r="N41" i="138" s="1"/>
  <c r="N43" i="138" s="1"/>
  <c r="N80" i="184"/>
  <c r="N46" i="184" s="1"/>
  <c r="N48" i="184" s="1"/>
  <c r="I75" i="170"/>
  <c r="N75" i="325"/>
  <c r="N41" i="325" s="1"/>
  <c r="N43" i="325" s="1"/>
  <c r="N77" i="325" s="1"/>
  <c r="L84" i="325" s="1"/>
  <c r="I71" i="91"/>
  <c r="I69" i="298"/>
  <c r="I69" i="290"/>
  <c r="I72" i="351"/>
  <c r="I70" i="87"/>
  <c r="I70" i="84"/>
  <c r="N76" i="142"/>
  <c r="N41" i="142" s="1"/>
  <c r="N43" i="142" s="1"/>
  <c r="I72" i="272"/>
  <c r="N71" i="318"/>
  <c r="N77" i="318" s="1"/>
  <c r="N41" i="318" s="1"/>
  <c r="N43" i="318" s="1"/>
  <c r="N79" i="318" s="1"/>
  <c r="N75" i="162"/>
  <c r="N81" i="162" s="1"/>
  <c r="N47" i="162" s="1"/>
  <c r="N49" i="162" s="1"/>
  <c r="I75" i="171"/>
  <c r="I74" i="183"/>
  <c r="I69" i="144"/>
  <c r="N76" i="174"/>
  <c r="I71" i="257"/>
  <c r="I70" i="130"/>
  <c r="I72" i="348"/>
  <c r="I69" i="142"/>
  <c r="I70" i="89"/>
  <c r="N76" i="146"/>
  <c r="N41" i="146" s="1"/>
  <c r="N43" i="146" s="1"/>
  <c r="I72" i="317"/>
  <c r="N71" i="314"/>
  <c r="N77" i="314" s="1"/>
  <c r="N41" i="314" s="1"/>
  <c r="N43" i="314" s="1"/>
  <c r="I70" i="140"/>
  <c r="I71" i="85"/>
  <c r="I69" i="192"/>
  <c r="N71" i="355"/>
  <c r="N77" i="355" s="1"/>
  <c r="N41" i="355" s="1"/>
  <c r="N43" i="355" s="1"/>
  <c r="I73" i="232"/>
  <c r="I75" i="186"/>
  <c r="I76" i="181"/>
  <c r="N75" i="168"/>
  <c r="I69" i="137"/>
  <c r="I70" i="100"/>
  <c r="I71" i="81"/>
  <c r="I74" i="172"/>
  <c r="N77" i="155"/>
  <c r="I71" i="243"/>
  <c r="I74" i="164"/>
  <c r="I71" i="148"/>
  <c r="I77" i="165"/>
  <c r="I75" i="160"/>
  <c r="I71" i="250"/>
  <c r="I71" i="58"/>
  <c r="I70" i="29"/>
  <c r="I69" i="309"/>
  <c r="I76" i="189"/>
  <c r="N76" i="134"/>
  <c r="N41" i="134" s="1"/>
  <c r="N43" i="134" s="1"/>
  <c r="N78" i="134" s="1"/>
  <c r="I72" i="313"/>
  <c r="I76" i="154"/>
  <c r="I70" i="65"/>
  <c r="N43" i="132"/>
  <c r="N78" i="132" s="1"/>
  <c r="L85" i="132" s="1"/>
  <c r="I71" i="103"/>
  <c r="I75" i="164"/>
  <c r="I79" i="165"/>
  <c r="I72" i="232"/>
  <c r="I74" i="181"/>
  <c r="I69" i="136"/>
  <c r="I71" i="97"/>
  <c r="I70" i="72"/>
  <c r="I71" i="329"/>
  <c r="I70" i="148"/>
  <c r="I76" i="177"/>
  <c r="I69" i="143"/>
  <c r="I70" i="146"/>
  <c r="N69" i="164"/>
  <c r="N43" i="130"/>
  <c r="N78" i="130" s="1"/>
  <c r="L85" i="130" s="1"/>
  <c r="L83" i="226"/>
  <c r="N58" i="188"/>
  <c r="L83" i="111"/>
  <c r="N86" i="111" s="1"/>
  <c r="N88" i="111" s="1"/>
  <c r="D101" i="5" s="1"/>
  <c r="L84" i="119"/>
  <c r="N59" i="282"/>
  <c r="N55" i="294"/>
  <c r="N55" i="347"/>
  <c r="N55" i="359"/>
  <c r="N55" i="360"/>
  <c r="N79" i="360" s="1"/>
  <c r="L86" i="360" s="1"/>
  <c r="L85" i="104"/>
  <c r="N54" i="105"/>
  <c r="N54" i="148"/>
  <c r="N53" i="143"/>
  <c r="N59" i="155"/>
  <c r="L83" i="109"/>
  <c r="L84" i="109"/>
  <c r="L84" i="118"/>
  <c r="N43" i="298"/>
  <c r="N59" i="20"/>
  <c r="N65" i="20" s="1"/>
  <c r="N77" i="317"/>
  <c r="N41" i="317" s="1"/>
  <c r="N43" i="317" s="1"/>
  <c r="I70" i="55"/>
  <c r="I75" i="188"/>
  <c r="I75" i="184"/>
  <c r="I70" i="44"/>
  <c r="N76" i="182"/>
  <c r="N81" i="182" s="1"/>
  <c r="N47" i="182" s="1"/>
  <c r="N49" i="182" s="1"/>
  <c r="I70" i="149"/>
  <c r="N70" i="60"/>
  <c r="I75" i="174"/>
  <c r="I69" i="138"/>
  <c r="N76" i="57"/>
  <c r="N41" i="57" s="1"/>
  <c r="N43" i="57" s="1"/>
  <c r="N78" i="57" s="1"/>
  <c r="L83" i="57" s="1"/>
  <c r="N77" i="308"/>
  <c r="N41" i="308" s="1"/>
  <c r="N43" i="308" s="1"/>
  <c r="N79" i="308" s="1"/>
  <c r="L86" i="308" s="1"/>
  <c r="I80" i="246"/>
  <c r="I80" i="279"/>
  <c r="I72" i="264"/>
  <c r="I71" i="213"/>
  <c r="I76" i="187"/>
  <c r="I70" i="95"/>
  <c r="I71" i="79"/>
  <c r="I70" i="31"/>
  <c r="I71" i="327"/>
  <c r="I76" i="170"/>
  <c r="I71" i="106"/>
  <c r="I72" i="342"/>
  <c r="I71" i="328"/>
  <c r="I71" i="294"/>
  <c r="I76" i="171"/>
  <c r="I69" i="75"/>
  <c r="N76" i="58"/>
  <c r="N42" i="58" s="1"/>
  <c r="N43" i="58" s="1"/>
  <c r="N78" i="58" s="1"/>
  <c r="L84" i="58" s="1"/>
  <c r="N76" i="94"/>
  <c r="N41" i="94" s="1"/>
  <c r="N43" i="94" s="1"/>
  <c r="N76" i="105"/>
  <c r="N41" i="105" s="1"/>
  <c r="N43" i="105" s="1"/>
  <c r="I70" i="30"/>
  <c r="I71" i="61"/>
  <c r="I73" i="48"/>
  <c r="I70" i="83"/>
  <c r="I71" i="321"/>
  <c r="N71" i="60"/>
  <c r="I77" i="280"/>
  <c r="I75" i="244"/>
  <c r="I70" i="141"/>
  <c r="I70" i="138"/>
  <c r="N73" i="150"/>
  <c r="M74" i="150"/>
  <c r="N74" i="150" s="1"/>
  <c r="N59" i="59"/>
  <c r="N65" i="59" s="1"/>
  <c r="N58" i="133"/>
  <c r="N64" i="133" s="1"/>
  <c r="N58" i="146"/>
  <c r="N64" i="146" s="1"/>
  <c r="N59" i="90"/>
  <c r="N65" i="90" s="1"/>
  <c r="N64" i="168"/>
  <c r="N70" i="168" s="1"/>
  <c r="N59" i="101"/>
  <c r="N65" i="101" s="1"/>
  <c r="N59" i="107"/>
  <c r="N65" i="107" s="1"/>
  <c r="I71" i="193"/>
  <c r="N77" i="335"/>
  <c r="N41" i="335" s="1"/>
  <c r="N43" i="335" s="1"/>
  <c r="I75" i="217"/>
  <c r="I77" i="168"/>
  <c r="I69" i="133"/>
  <c r="I70" i="61"/>
  <c r="I71" i="26"/>
  <c r="N75" i="155"/>
  <c r="I75" i="179"/>
  <c r="I70" i="52"/>
  <c r="I71" i="98"/>
  <c r="N61" i="150"/>
  <c r="N59" i="9"/>
  <c r="N65" i="9" s="1"/>
  <c r="N76" i="209"/>
  <c r="N41" i="209" s="1"/>
  <c r="N43" i="209" s="1"/>
  <c r="N59" i="168"/>
  <c r="N62" i="220"/>
  <c r="N65" i="245"/>
  <c r="N70" i="245" s="1"/>
  <c r="N79" i="339"/>
  <c r="L84" i="339" s="1"/>
  <c r="N64" i="248"/>
  <c r="N58" i="286"/>
  <c r="N64" i="286" s="1"/>
  <c r="N70" i="69"/>
  <c r="N76" i="69" s="1"/>
  <c r="N41" i="69" s="1"/>
  <c r="N43" i="69" s="1"/>
  <c r="N78" i="69" s="1"/>
  <c r="L83" i="69" s="1"/>
  <c r="N59" i="31"/>
  <c r="N65" i="31" s="1"/>
  <c r="N59" i="102"/>
  <c r="N65" i="102" s="1"/>
  <c r="N76" i="65"/>
  <c r="N41" i="65" s="1"/>
  <c r="N43" i="65" s="1"/>
  <c r="N78" i="65" s="1"/>
  <c r="N77" i="263"/>
  <c r="N41" i="263" s="1"/>
  <c r="N43" i="263" s="1"/>
  <c r="N77" i="265"/>
  <c r="N41" i="265" s="1"/>
  <c r="N43" i="265" s="1"/>
  <c r="N65" i="248"/>
  <c r="N62" i="150"/>
  <c r="N59" i="103"/>
  <c r="N65" i="103" s="1"/>
  <c r="N78" i="70"/>
  <c r="L84" i="70" s="1"/>
  <c r="N63" i="249"/>
  <c r="N65" i="154"/>
  <c r="N70" i="154" s="1"/>
  <c r="N59" i="80"/>
  <c r="N65" i="80" s="1"/>
  <c r="L85" i="28"/>
  <c r="L85" i="113"/>
  <c r="N86" i="113" s="1"/>
  <c r="N88" i="113" s="1"/>
  <c r="D103" i="5" s="1"/>
  <c r="I71" i="18"/>
  <c r="N54" i="83"/>
  <c r="N77" i="256"/>
  <c r="N41" i="256" s="1"/>
  <c r="N43" i="256" s="1"/>
  <c r="N59" i="24"/>
  <c r="N65" i="24" s="1"/>
  <c r="I70" i="127"/>
  <c r="I71" i="88"/>
  <c r="N59" i="33"/>
  <c r="N65" i="33" s="1"/>
  <c r="N59" i="60"/>
  <c r="N65" i="60" s="1"/>
  <c r="N58" i="139"/>
  <c r="N64" i="139" s="1"/>
  <c r="N59" i="82"/>
  <c r="N65" i="82" s="1"/>
  <c r="N58" i="145"/>
  <c r="N64" i="145" s="1"/>
  <c r="N59" i="30"/>
  <c r="N65" i="30" s="1"/>
  <c r="N66" i="165"/>
  <c r="N64" i="170"/>
  <c r="N70" i="170" s="1"/>
  <c r="N59" i="94"/>
  <c r="N65" i="94" s="1"/>
  <c r="N59" i="97"/>
  <c r="N65" i="97" s="1"/>
  <c r="I76" i="178"/>
  <c r="I71" i="105"/>
  <c r="I70" i="92"/>
  <c r="I69" i="74"/>
  <c r="I70" i="18"/>
  <c r="I70" i="145"/>
  <c r="N71" i="71"/>
  <c r="I71" i="82"/>
  <c r="N59" i="162"/>
  <c r="N69" i="246"/>
  <c r="N74" i="246" s="1"/>
  <c r="N61" i="272"/>
  <c r="N67" i="272" s="1"/>
  <c r="N77" i="329"/>
  <c r="N41" i="329" s="1"/>
  <c r="N43" i="329" s="1"/>
  <c r="N79" i="329" s="1"/>
  <c r="N55" i="366"/>
  <c r="N79" i="366" s="1"/>
  <c r="N58" i="287"/>
  <c r="N64" i="287" s="1"/>
  <c r="N68" i="252"/>
  <c r="N74" i="252" s="1"/>
  <c r="N59" i="242"/>
  <c r="N65" i="242" s="1"/>
  <c r="N58" i="283"/>
  <c r="N64" i="283" s="1"/>
  <c r="N59" i="187"/>
  <c r="N56" i="272"/>
  <c r="L84" i="120"/>
  <c r="N54" i="96"/>
  <c r="N53" i="142"/>
  <c r="N53" i="149"/>
  <c r="N53" i="147"/>
  <c r="N54" i="80"/>
  <c r="N54" i="84"/>
  <c r="N53" i="145"/>
  <c r="N58" i="160"/>
  <c r="N53" i="285"/>
  <c r="N55" i="235"/>
  <c r="N55" i="236"/>
  <c r="N86" i="369"/>
  <c r="N88" i="369" s="1"/>
  <c r="D318" i="5" s="1"/>
  <c r="N70" i="186"/>
  <c r="N64" i="285"/>
  <c r="N54" i="68"/>
  <c r="N53" i="78"/>
  <c r="N77" i="78" s="1"/>
  <c r="L83" i="78" s="1"/>
  <c r="N54" i="81"/>
  <c r="N53" i="134"/>
  <c r="N59" i="154"/>
  <c r="N58" i="172"/>
  <c r="N58" i="174"/>
  <c r="N58" i="179"/>
  <c r="N58" i="180"/>
  <c r="N55" i="264"/>
  <c r="N55" i="265"/>
  <c r="N59" i="266"/>
  <c r="N55" i="313"/>
  <c r="N55" i="314"/>
  <c r="N55" i="348"/>
  <c r="N53" i="139"/>
  <c r="N59" i="157"/>
  <c r="N58" i="164"/>
  <c r="N61" i="165"/>
  <c r="N58" i="177"/>
  <c r="N58" i="183"/>
  <c r="N58" i="184"/>
  <c r="N53" i="192"/>
  <c r="N55" i="238"/>
  <c r="N79" i="238" s="1"/>
  <c r="L86" i="238" s="1"/>
  <c r="N55" i="251"/>
  <c r="N79" i="251" s="1"/>
  <c r="L85" i="251" s="1"/>
  <c r="N55" i="258"/>
  <c r="N53" i="291"/>
  <c r="N53" i="292"/>
  <c r="N45" i="247"/>
  <c r="N43" i="208"/>
  <c r="N78" i="208" s="1"/>
  <c r="N77" i="331"/>
  <c r="N41" i="331" s="1"/>
  <c r="N43" i="331" s="1"/>
  <c r="N77" i="357"/>
  <c r="N41" i="357" s="1"/>
  <c r="N43" i="357" s="1"/>
  <c r="N79" i="357" s="1"/>
  <c r="L84" i="357" s="1"/>
  <c r="N77" i="351"/>
  <c r="N41" i="351" s="1"/>
  <c r="N43" i="351" s="1"/>
  <c r="N79" i="351" s="1"/>
  <c r="N77" i="344"/>
  <c r="N41" i="344" s="1"/>
  <c r="N43" i="344" s="1"/>
  <c r="N79" i="344" s="1"/>
  <c r="N77" i="316"/>
  <c r="N41" i="316" s="1"/>
  <c r="N43" i="316" s="1"/>
  <c r="I71" i="100"/>
  <c r="I70" i="63"/>
  <c r="I70" i="59"/>
  <c r="N75" i="287"/>
  <c r="N41" i="287" s="1"/>
  <c r="N43" i="287" s="1"/>
  <c r="I77" i="154"/>
  <c r="I71" i="66"/>
  <c r="I76" i="160"/>
  <c r="N76" i="90"/>
  <c r="N41" i="90" s="1"/>
  <c r="N43" i="90" s="1"/>
  <c r="N81" i="249"/>
  <c r="N43" i="249" s="1"/>
  <c r="N45" i="249" s="1"/>
  <c r="N78" i="273"/>
  <c r="N41" i="273" s="1"/>
  <c r="N43" i="273" s="1"/>
  <c r="N80" i="273" s="1"/>
  <c r="L86" i="273" s="1"/>
  <c r="N79" i="371"/>
  <c r="L86" i="371" s="1"/>
  <c r="I69" i="140"/>
  <c r="I70" i="132"/>
  <c r="I70" i="86"/>
  <c r="N70" i="71"/>
  <c r="I70" i="28"/>
  <c r="N76" i="67"/>
  <c r="N41" i="67" s="1"/>
  <c r="N43" i="67" s="1"/>
  <c r="N78" i="67" s="1"/>
  <c r="L85" i="67" s="1"/>
  <c r="N81" i="187"/>
  <c r="N47" i="187" s="1"/>
  <c r="N49" i="187" s="1"/>
  <c r="N76" i="214"/>
  <c r="N42" i="214" s="1"/>
  <c r="N44" i="214" s="1"/>
  <c r="N78" i="214" s="1"/>
  <c r="L83" i="214" s="1"/>
  <c r="N43" i="237"/>
  <c r="N80" i="277"/>
  <c r="L87" i="277" s="1"/>
  <c r="N77" i="303"/>
  <c r="L84" i="303" s="1"/>
  <c r="N79" i="343"/>
  <c r="L85" i="343" s="1"/>
  <c r="I70" i="139"/>
  <c r="I71" i="20"/>
  <c r="I71" i="15"/>
  <c r="I70" i="209"/>
  <c r="N76" i="242"/>
  <c r="N40" i="242" s="1"/>
  <c r="N42" i="242" s="1"/>
  <c r="N77" i="337"/>
  <c r="N41" i="337" s="1"/>
  <c r="N43" i="337" s="1"/>
  <c r="N79" i="337" s="1"/>
  <c r="N77" i="363"/>
  <c r="N41" i="363" s="1"/>
  <c r="N43" i="363" s="1"/>
  <c r="N79" i="363" s="1"/>
  <c r="N66" i="294"/>
  <c r="N70" i="266"/>
  <c r="N69" i="177"/>
  <c r="N70" i="187"/>
  <c r="N69" i="160"/>
  <c r="N69" i="180"/>
  <c r="N69" i="184"/>
  <c r="N69" i="179"/>
  <c r="N70" i="171"/>
  <c r="N70" i="158"/>
  <c r="N70" i="268"/>
  <c r="N70" i="185"/>
  <c r="L83" i="224"/>
  <c r="L85" i="224"/>
  <c r="L85" i="77"/>
  <c r="L84" i="122"/>
  <c r="N54" i="79"/>
  <c r="N54" i="85"/>
  <c r="N54" i="98"/>
  <c r="N53" i="146"/>
  <c r="N53" i="144"/>
  <c r="L83" i="104"/>
  <c r="N86" i="104" s="1"/>
  <c r="N88" i="104" s="1"/>
  <c r="D94" i="5" s="1"/>
  <c r="L84" i="126"/>
  <c r="N86" i="126" s="1"/>
  <c r="N88" i="126" s="1"/>
  <c r="D116" i="5" s="1"/>
  <c r="L83" i="122"/>
  <c r="N86" i="122" s="1"/>
  <c r="N88" i="122" s="1"/>
  <c r="D112" i="5" s="1"/>
  <c r="N54" i="35"/>
  <c r="N54" i="82"/>
  <c r="N54" i="91"/>
  <c r="N54" i="97"/>
  <c r="N54" i="106"/>
  <c r="N53" i="138"/>
  <c r="N53" i="141"/>
  <c r="N61" i="207"/>
  <c r="N50" i="228"/>
  <c r="N54" i="242"/>
  <c r="N54" i="243"/>
  <c r="N59" i="245"/>
  <c r="N63" i="246"/>
  <c r="N58" i="247"/>
  <c r="N55" i="257"/>
  <c r="N79" i="257" s="1"/>
  <c r="L85" i="257" s="1"/>
  <c r="N55" i="259"/>
  <c r="N69" i="260"/>
  <c r="L83" i="118"/>
  <c r="N54" i="41"/>
  <c r="N59" i="182"/>
  <c r="N56" i="275"/>
  <c r="N61" i="279"/>
  <c r="N59" i="268"/>
  <c r="L85" i="115"/>
  <c r="L83" i="115"/>
  <c r="N54" i="89"/>
  <c r="N58" i="181"/>
  <c r="N59" i="244"/>
  <c r="L83" i="120"/>
  <c r="L85" i="226"/>
  <c r="L84" i="77"/>
  <c r="N86" i="77" s="1"/>
  <c r="N88" i="77" s="1"/>
  <c r="D68" i="5" s="1"/>
  <c r="L83" i="112"/>
  <c r="N54" i="231"/>
  <c r="N56" i="232"/>
  <c r="N55" i="254"/>
  <c r="L84" i="112"/>
  <c r="N55" i="356"/>
  <c r="N79" i="356" s="1"/>
  <c r="L84" i="356" s="1"/>
  <c r="N55" i="263"/>
  <c r="N56" i="270"/>
  <c r="N55" i="237"/>
  <c r="N58" i="248"/>
  <c r="N53" i="283"/>
  <c r="N79" i="365"/>
  <c r="L86" i="365" s="1"/>
  <c r="N53" i="133"/>
  <c r="N55" i="330"/>
  <c r="N78" i="216"/>
  <c r="L84" i="216" s="1"/>
  <c r="N54" i="86"/>
  <c r="N54" i="99"/>
  <c r="N58" i="249"/>
  <c r="N56" i="274"/>
  <c r="N55" i="316"/>
  <c r="N54" i="71"/>
  <c r="L85" i="73"/>
  <c r="N53" i="136"/>
  <c r="N53" i="293"/>
  <c r="L83" i="110"/>
  <c r="L84" i="125"/>
  <c r="L84" i="110"/>
  <c r="L84" i="115"/>
  <c r="N54" i="37"/>
  <c r="N54" i="38"/>
  <c r="N54" i="43"/>
  <c r="N55" i="50"/>
  <c r="N54" i="88"/>
  <c r="N59" i="185"/>
  <c r="L83" i="125"/>
  <c r="N54" i="45"/>
  <c r="N59" i="280"/>
  <c r="L84" i="124"/>
  <c r="N54" i="44"/>
  <c r="L84" i="225"/>
  <c r="N86" i="225" s="1"/>
  <c r="N88" i="225" s="1"/>
  <c r="D186" i="5" s="1"/>
  <c r="L85" i="225"/>
  <c r="N54" i="87"/>
  <c r="N59" i="158"/>
  <c r="N55" i="256"/>
  <c r="N53" i="286"/>
  <c r="N55" i="311"/>
  <c r="N55" i="355"/>
  <c r="L85" i="114"/>
  <c r="L83" i="114"/>
  <c r="N61" i="221"/>
  <c r="N55" i="317"/>
  <c r="N55" i="319"/>
  <c r="N54" i="39"/>
  <c r="N54" i="40"/>
  <c r="N56" i="48"/>
  <c r="N54" i="90"/>
  <c r="N53" i="137"/>
  <c r="N59" i="176"/>
  <c r="N53" i="75"/>
  <c r="N53" i="209"/>
  <c r="N53" i="140"/>
  <c r="N63" i="252"/>
  <c r="N55" i="262"/>
  <c r="N53" i="284"/>
  <c r="N55" i="332"/>
  <c r="N56" i="271"/>
  <c r="N54" i="34"/>
  <c r="L83" i="73"/>
  <c r="L84" i="224"/>
  <c r="L82" i="78"/>
  <c r="L84" i="78"/>
  <c r="L85" i="123"/>
  <c r="L84" i="123"/>
  <c r="N59" i="267"/>
  <c r="L84" i="116"/>
  <c r="L85" i="116"/>
  <c r="N54" i="42"/>
  <c r="L83" i="121"/>
  <c r="N54" i="36"/>
  <c r="N55" i="335"/>
  <c r="N55" i="362"/>
  <c r="N79" i="362" s="1"/>
  <c r="L85" i="124"/>
  <c r="N79" i="346"/>
  <c r="L85" i="346" s="1"/>
  <c r="N55" i="193"/>
  <c r="N79" i="340"/>
  <c r="L84" i="340" s="1"/>
  <c r="N43" i="30"/>
  <c r="N78" i="30" s="1"/>
  <c r="N43" i="192"/>
  <c r="N43" i="52"/>
  <c r="N78" i="52" s="1"/>
  <c r="L83" i="52" s="1"/>
  <c r="N43" i="127"/>
  <c r="N77" i="127" s="1"/>
  <c r="L83" i="127" s="1"/>
  <c r="N86" i="11"/>
  <c r="N88" i="11" s="1"/>
  <c r="D319" i="5" s="1"/>
  <c r="N43" i="54"/>
  <c r="N43" i="190"/>
  <c r="N77" i="190" s="1"/>
  <c r="L84" i="190" s="1"/>
  <c r="N43" i="297"/>
  <c r="N43" i="227"/>
  <c r="N74" i="227" s="1"/>
  <c r="N48" i="221"/>
  <c r="N43" i="44"/>
  <c r="N86" i="370"/>
  <c r="N88" i="370" s="1"/>
  <c r="D320" i="5" s="1"/>
  <c r="N43" i="236"/>
  <c r="N43" i="140"/>
  <c r="N43" i="12"/>
  <c r="N43" i="53"/>
  <c r="N43" i="131"/>
  <c r="N78" i="131" s="1"/>
  <c r="L84" i="131" s="1"/>
  <c r="N43" i="306"/>
  <c r="N79" i="306" s="1"/>
  <c r="I70" i="37"/>
  <c r="I70" i="90"/>
  <c r="I70" i="98"/>
  <c r="N76" i="86"/>
  <c r="N41" i="86" s="1"/>
  <c r="N43" i="86" s="1"/>
  <c r="I71" i="95"/>
  <c r="I71" i="108"/>
  <c r="I71" i="64"/>
  <c r="I70" i="68"/>
  <c r="I70" i="99"/>
  <c r="I71" i="59"/>
  <c r="I70" i="36"/>
  <c r="I70" i="20"/>
  <c r="I71" i="86"/>
  <c r="I70" i="67"/>
  <c r="I76" i="157"/>
  <c r="N76" i="82"/>
  <c r="N41" i="82" s="1"/>
  <c r="N43" i="82" s="1"/>
  <c r="N83" i="207"/>
  <c r="N46" i="207" s="1"/>
  <c r="N48" i="207" s="1"/>
  <c r="N73" i="229"/>
  <c r="N40" i="229" s="1"/>
  <c r="N42" i="229" s="1"/>
  <c r="N75" i="229" s="1"/>
  <c r="L80" i="229" s="1"/>
  <c r="N76" i="243"/>
  <c r="N40" i="243" s="1"/>
  <c r="N42" i="243" s="1"/>
  <c r="N83" i="279"/>
  <c r="N46" i="279" s="1"/>
  <c r="N48" i="279" s="1"/>
  <c r="N75" i="292"/>
  <c r="N41" i="292" s="1"/>
  <c r="N43" i="292" s="1"/>
  <c r="I69" i="135"/>
  <c r="I70" i="58"/>
  <c r="N77" i="350"/>
  <c r="N41" i="350" s="1"/>
  <c r="N43" i="350" s="1"/>
  <c r="N79" i="350" s="1"/>
  <c r="L84" i="350" s="1"/>
  <c r="I70" i="134"/>
  <c r="I70" i="103"/>
  <c r="I70" i="74"/>
  <c r="I71" i="57"/>
  <c r="I70" i="136"/>
  <c r="I70" i="131"/>
  <c r="I71" i="101"/>
  <c r="I71" i="94"/>
  <c r="I71" i="89"/>
  <c r="I70" i="9"/>
  <c r="I75" i="172"/>
  <c r="I70" i="96"/>
  <c r="I70" i="22"/>
  <c r="I70" i="75"/>
  <c r="I70" i="43"/>
  <c r="N75" i="133"/>
  <c r="N41" i="133" s="1"/>
  <c r="N43" i="133" s="1"/>
  <c r="N80" i="164"/>
  <c r="N46" i="164" s="1"/>
  <c r="N48" i="164" s="1"/>
  <c r="N81" i="171"/>
  <c r="N47" i="171" s="1"/>
  <c r="N49" i="171" s="1"/>
  <c r="N83" i="171" s="1"/>
  <c r="L88" i="171" s="1"/>
  <c r="N80" i="179"/>
  <c r="N46" i="179" s="1"/>
  <c r="N48" i="179" s="1"/>
  <c r="N77" i="295"/>
  <c r="N41" i="295" s="1"/>
  <c r="N43" i="295" s="1"/>
  <c r="N79" i="295" s="1"/>
  <c r="L84" i="295" s="1"/>
  <c r="N70" i="56"/>
  <c r="N76" i="56" s="1"/>
  <c r="N42" i="56" s="1"/>
  <c r="N43" i="56" s="1"/>
  <c r="N78" i="56" s="1"/>
  <c r="L84" i="56" s="1"/>
  <c r="I70" i="56"/>
  <c r="N69" i="145"/>
  <c r="N76" i="145" s="1"/>
  <c r="N41" i="145" s="1"/>
  <c r="N43" i="145" s="1"/>
  <c r="I69" i="145"/>
  <c r="N70" i="144"/>
  <c r="N76" i="144" s="1"/>
  <c r="N41" i="144" s="1"/>
  <c r="N43" i="144" s="1"/>
  <c r="I70" i="144"/>
  <c r="N70" i="15"/>
  <c r="N76" i="15" s="1"/>
  <c r="N42" i="15" s="1"/>
  <c r="N43" i="15" s="1"/>
  <c r="N78" i="15" s="1"/>
  <c r="L85" i="15" s="1"/>
  <c r="I70" i="15"/>
  <c r="N71" i="17"/>
  <c r="N76" i="17" s="1"/>
  <c r="N42" i="17" s="1"/>
  <c r="N43" i="17" s="1"/>
  <c r="N78" i="17" s="1"/>
  <c r="I71" i="17"/>
  <c r="N70" i="27"/>
  <c r="N76" i="27" s="1"/>
  <c r="N42" i="27" s="1"/>
  <c r="I70" i="27"/>
  <c r="N70" i="38"/>
  <c r="N76" i="38" s="1"/>
  <c r="N42" i="38" s="1"/>
  <c r="N43" i="38" s="1"/>
  <c r="I70" i="38"/>
  <c r="N70" i="39"/>
  <c r="N76" i="39" s="1"/>
  <c r="N42" i="39" s="1"/>
  <c r="N43" i="39" s="1"/>
  <c r="I70" i="39"/>
  <c r="N70" i="40"/>
  <c r="N76" i="40" s="1"/>
  <c r="N42" i="40" s="1"/>
  <c r="N43" i="40" s="1"/>
  <c r="I70" i="40"/>
  <c r="N70" i="45"/>
  <c r="N76" i="45" s="1"/>
  <c r="N42" i="45" s="1"/>
  <c r="I70" i="45"/>
  <c r="N70" i="46"/>
  <c r="N76" i="46" s="1"/>
  <c r="N42" i="46" s="1"/>
  <c r="N43" i="46" s="1"/>
  <c r="N78" i="46" s="1"/>
  <c r="I70" i="46"/>
  <c r="N72" i="48"/>
  <c r="N78" i="48" s="1"/>
  <c r="N42" i="48" s="1"/>
  <c r="N43" i="48" s="1"/>
  <c r="I72" i="48"/>
  <c r="N70" i="49"/>
  <c r="N76" i="49" s="1"/>
  <c r="N42" i="49" s="1"/>
  <c r="N43" i="49" s="1"/>
  <c r="N78" i="49" s="1"/>
  <c r="I70" i="49"/>
  <c r="N71" i="84"/>
  <c r="I71" i="84"/>
  <c r="N70" i="85"/>
  <c r="N76" i="85" s="1"/>
  <c r="N41" i="85" s="1"/>
  <c r="N43" i="85" s="1"/>
  <c r="I70" i="85"/>
  <c r="N70" i="88"/>
  <c r="N76" i="88" s="1"/>
  <c r="N41" i="88" s="1"/>
  <c r="N43" i="88" s="1"/>
  <c r="N78" i="88" s="1"/>
  <c r="L83" i="88" s="1"/>
  <c r="I70" i="88"/>
  <c r="N70" i="137"/>
  <c r="N76" i="137" s="1"/>
  <c r="N41" i="137" s="1"/>
  <c r="I70" i="137"/>
  <c r="N76" i="139"/>
  <c r="N41" i="139" s="1"/>
  <c r="N43" i="139" s="1"/>
  <c r="I74" i="50"/>
  <c r="N71" i="80"/>
  <c r="I71" i="80"/>
  <c r="N71" i="96"/>
  <c r="N76" i="96" s="1"/>
  <c r="N41" i="96" s="1"/>
  <c r="N43" i="96" s="1"/>
  <c r="I71" i="96"/>
  <c r="N71" i="99"/>
  <c r="N76" i="99" s="1"/>
  <c r="N41" i="99" s="1"/>
  <c r="N43" i="99" s="1"/>
  <c r="N78" i="99" s="1"/>
  <c r="L85" i="99" s="1"/>
  <c r="I71" i="99"/>
  <c r="N70" i="101"/>
  <c r="N76" i="101" s="1"/>
  <c r="N41" i="101" s="1"/>
  <c r="N43" i="101" s="1"/>
  <c r="N78" i="101" s="1"/>
  <c r="L85" i="101" s="1"/>
  <c r="I70" i="101"/>
  <c r="N70" i="102"/>
  <c r="I70" i="102"/>
  <c r="N70" i="108"/>
  <c r="N76" i="108" s="1"/>
  <c r="N41" i="108" s="1"/>
  <c r="N43" i="108" s="1"/>
  <c r="N78" i="108" s="1"/>
  <c r="L84" i="108" s="1"/>
  <c r="I70" i="108"/>
  <c r="N70" i="129"/>
  <c r="N76" i="129" s="1"/>
  <c r="N41" i="129" s="1"/>
  <c r="N43" i="129" s="1"/>
  <c r="N78" i="129" s="1"/>
  <c r="L83" i="129" s="1"/>
  <c r="I70" i="129"/>
  <c r="N70" i="135"/>
  <c r="N76" i="135" s="1"/>
  <c r="N41" i="135" s="1"/>
  <c r="N43" i="135" s="1"/>
  <c r="N78" i="135" s="1"/>
  <c r="I70" i="135"/>
  <c r="N76" i="136"/>
  <c r="N41" i="136" s="1"/>
  <c r="N43" i="136" s="1"/>
  <c r="N75" i="180"/>
  <c r="N80" i="180" s="1"/>
  <c r="N46" i="180" s="1"/>
  <c r="N48" i="180" s="1"/>
  <c r="I75" i="180"/>
  <c r="N77" i="313"/>
  <c r="N41" i="313" s="1"/>
  <c r="N43" i="313" s="1"/>
  <c r="N71" i="92"/>
  <c r="N76" i="92" s="1"/>
  <c r="N41" i="92" s="1"/>
  <c r="N43" i="92" s="1"/>
  <c r="N78" i="92" s="1"/>
  <c r="L85" i="92" s="1"/>
  <c r="I71" i="92"/>
  <c r="N70" i="143"/>
  <c r="N76" i="143" s="1"/>
  <c r="N41" i="143" s="1"/>
  <c r="N43" i="143" s="1"/>
  <c r="N78" i="143" s="1"/>
  <c r="I70" i="143"/>
  <c r="N72" i="150"/>
  <c r="I72" i="150"/>
  <c r="N75" i="154"/>
  <c r="N81" i="154" s="1"/>
  <c r="N47" i="154" s="1"/>
  <c r="N49" i="154" s="1"/>
  <c r="I75" i="154"/>
  <c r="N74" i="160"/>
  <c r="N80" i="160" s="1"/>
  <c r="N46" i="160" s="1"/>
  <c r="N48" i="160" s="1"/>
  <c r="I74" i="160"/>
  <c r="N78" i="165"/>
  <c r="N83" i="165" s="1"/>
  <c r="N49" i="165" s="1"/>
  <c r="N51" i="165" s="1"/>
  <c r="I78" i="165"/>
  <c r="N76" i="168"/>
  <c r="N81" i="168" s="1"/>
  <c r="N47" i="168" s="1"/>
  <c r="N49" i="168" s="1"/>
  <c r="I76" i="168"/>
  <c r="N75" i="176"/>
  <c r="N81" i="176" s="1"/>
  <c r="N47" i="176" s="1"/>
  <c r="N49" i="176" s="1"/>
  <c r="I75" i="176"/>
  <c r="N75" i="178"/>
  <c r="N81" i="178" s="1"/>
  <c r="N47" i="178" s="1"/>
  <c r="N49" i="178" s="1"/>
  <c r="I75" i="178"/>
  <c r="L83" i="28"/>
  <c r="I72" i="193"/>
  <c r="I70" i="212"/>
  <c r="N77" i="307"/>
  <c r="N41" i="307" s="1"/>
  <c r="N43" i="307" s="1"/>
  <c r="N79" i="307" s="1"/>
  <c r="L86" i="307" s="1"/>
  <c r="I66" i="228"/>
  <c r="I73" i="50"/>
  <c r="I71" i="25"/>
  <c r="I67" i="229"/>
  <c r="N77" i="258"/>
  <c r="N41" i="258" s="1"/>
  <c r="N43" i="258" s="1"/>
  <c r="N79" i="258" s="1"/>
  <c r="L85" i="258" s="1"/>
  <c r="N77" i="262"/>
  <c r="N41" i="262" s="1"/>
  <c r="N43" i="262" s="1"/>
  <c r="N75" i="289"/>
  <c r="N41" i="289" s="1"/>
  <c r="N43" i="289" s="1"/>
  <c r="N77" i="289" s="1"/>
  <c r="L83" i="289" s="1"/>
  <c r="N77" i="347"/>
  <c r="N41" i="347" s="1"/>
  <c r="N43" i="347" s="1"/>
  <c r="N77" i="319"/>
  <c r="N41" i="319" s="1"/>
  <c r="N43" i="319" s="1"/>
  <c r="N77" i="315"/>
  <c r="N41" i="315" s="1"/>
  <c r="N43" i="315" s="1"/>
  <c r="N79" i="315" s="1"/>
  <c r="N75" i="310"/>
  <c r="N41" i="310" s="1"/>
  <c r="N43" i="310" s="1"/>
  <c r="N77" i="310" s="1"/>
  <c r="N76" i="98"/>
  <c r="N41" i="98" s="1"/>
  <c r="N43" i="98" s="1"/>
  <c r="N78" i="98" s="1"/>
  <c r="L84" i="98" s="1"/>
  <c r="N76" i="215"/>
  <c r="N42" i="215" s="1"/>
  <c r="N44" i="215" s="1"/>
  <c r="N78" i="215" s="1"/>
  <c r="L85" i="215" s="1"/>
  <c r="N75" i="293"/>
  <c r="N41" i="293" s="1"/>
  <c r="N43" i="293" s="1"/>
  <c r="N77" i="332"/>
  <c r="N41" i="332" s="1"/>
  <c r="N43" i="332" s="1"/>
  <c r="N77" i="320"/>
  <c r="N79" i="320" s="1"/>
  <c r="L86" i="320" s="1"/>
  <c r="N77" i="311"/>
  <c r="N41" i="311" s="1"/>
  <c r="N43" i="311" s="1"/>
  <c r="N77" i="191"/>
  <c r="L84" i="191" s="1"/>
  <c r="I75" i="218"/>
  <c r="I71" i="215"/>
  <c r="I70" i="26"/>
  <c r="N75" i="285"/>
  <c r="N41" i="285" s="1"/>
  <c r="N43" i="285" s="1"/>
  <c r="I78" i="220"/>
  <c r="N80" i="183"/>
  <c r="N46" i="183" s="1"/>
  <c r="N48" i="183" s="1"/>
  <c r="N80" i="188"/>
  <c r="N46" i="188" s="1"/>
  <c r="N48" i="188" s="1"/>
  <c r="N78" i="275"/>
  <c r="N41" i="275" s="1"/>
  <c r="N43" i="275" s="1"/>
  <c r="N77" i="296"/>
  <c r="N41" i="296" s="1"/>
  <c r="N43" i="296" s="1"/>
  <c r="N79" i="296" s="1"/>
  <c r="N77" i="333"/>
  <c r="N41" i="333" s="1"/>
  <c r="N43" i="333" s="1"/>
  <c r="N79" i="333" s="1"/>
  <c r="L86" i="333" s="1"/>
  <c r="N70" i="23"/>
  <c r="N76" i="23" s="1"/>
  <c r="N42" i="23" s="1"/>
  <c r="N43" i="23" s="1"/>
  <c r="N78" i="23" s="1"/>
  <c r="I70" i="23"/>
  <c r="N77" i="359"/>
  <c r="N41" i="359" s="1"/>
  <c r="N43" i="359" s="1"/>
  <c r="N77" i="352"/>
  <c r="N41" i="352" s="1"/>
  <c r="N43" i="352" s="1"/>
  <c r="N79" i="352" s="1"/>
  <c r="L86" i="352" s="1"/>
  <c r="I70" i="81"/>
  <c r="I71" i="107"/>
  <c r="N70" i="7"/>
  <c r="N76" i="7" s="1"/>
  <c r="N42" i="7" s="1"/>
  <c r="N43" i="7" s="1"/>
  <c r="N78" i="7" s="1"/>
  <c r="I70" i="7"/>
  <c r="N70" i="14"/>
  <c r="I70" i="14"/>
  <c r="N70" i="25"/>
  <c r="N76" i="25" s="1"/>
  <c r="N42" i="25" s="1"/>
  <c r="N43" i="25" s="1"/>
  <c r="N78" i="25" s="1"/>
  <c r="L83" i="25" s="1"/>
  <c r="I70" i="25"/>
  <c r="N71" i="63"/>
  <c r="I71" i="63"/>
  <c r="N71" i="68"/>
  <c r="N76" i="68" s="1"/>
  <c r="N41" i="68" s="1"/>
  <c r="N43" i="68" s="1"/>
  <c r="I71" i="68"/>
  <c r="N69" i="72"/>
  <c r="N75" i="72" s="1"/>
  <c r="N41" i="72" s="1"/>
  <c r="N43" i="72" s="1"/>
  <c r="N77" i="72" s="1"/>
  <c r="L83" i="72" s="1"/>
  <c r="I69" i="72"/>
  <c r="N69" i="149"/>
  <c r="N76" i="149" s="1"/>
  <c r="N41" i="149" s="1"/>
  <c r="N43" i="149" s="1"/>
  <c r="I69" i="149"/>
  <c r="N86" i="252"/>
  <c r="N45" i="252" s="1"/>
  <c r="N47" i="252" s="1"/>
  <c r="N86" i="260"/>
  <c r="N91" i="260" s="1"/>
  <c r="N47" i="260" s="1"/>
  <c r="N49" i="260" s="1"/>
  <c r="I86" i="260"/>
  <c r="N71" i="55"/>
  <c r="N76" i="55" s="1"/>
  <c r="N78" i="55" s="1"/>
  <c r="I71" i="55"/>
  <c r="N70" i="128"/>
  <c r="N76" i="128" s="1"/>
  <c r="N41" i="128" s="1"/>
  <c r="N43" i="128" s="1"/>
  <c r="N78" i="128" s="1"/>
  <c r="L84" i="128" s="1"/>
  <c r="I70" i="128"/>
  <c r="N77" i="170"/>
  <c r="N81" i="170" s="1"/>
  <c r="N47" i="170" s="1"/>
  <c r="N49" i="170" s="1"/>
  <c r="I77" i="170"/>
  <c r="N80" i="172"/>
  <c r="N46" i="172" s="1"/>
  <c r="N48" i="172" s="1"/>
  <c r="N74" i="174"/>
  <c r="I74" i="174"/>
  <c r="N75" i="177"/>
  <c r="N80" i="177" s="1"/>
  <c r="N46" i="177" s="1"/>
  <c r="N48" i="177" s="1"/>
  <c r="I75" i="177"/>
  <c r="N76" i="186"/>
  <c r="N81" i="186" s="1"/>
  <c r="N47" i="186" s="1"/>
  <c r="N49" i="186" s="1"/>
  <c r="I76" i="186"/>
  <c r="N77" i="245"/>
  <c r="N83" i="245" s="1"/>
  <c r="N45" i="245" s="1"/>
  <c r="N47" i="245" s="1"/>
  <c r="I77" i="245"/>
  <c r="N73" i="248"/>
  <c r="I73" i="248"/>
  <c r="N77" i="282"/>
  <c r="N81" i="282" s="1"/>
  <c r="N44" i="282" s="1"/>
  <c r="N46" i="282" s="1"/>
  <c r="N83" i="282" s="1"/>
  <c r="L88" i="282" s="1"/>
  <c r="I77" i="282"/>
  <c r="N70" i="283"/>
  <c r="N75" i="283" s="1"/>
  <c r="N41" i="283" s="1"/>
  <c r="N43" i="283" s="1"/>
  <c r="I70" i="283"/>
  <c r="N69" i="284"/>
  <c r="N75" i="284" s="1"/>
  <c r="N41" i="284" s="1"/>
  <c r="N43" i="284" s="1"/>
  <c r="I69" i="284"/>
  <c r="I71" i="54"/>
  <c r="I71" i="24"/>
  <c r="N70" i="19"/>
  <c r="I70" i="19"/>
  <c r="N70" i="32"/>
  <c r="N76" i="32" s="1"/>
  <c r="N42" i="32" s="1"/>
  <c r="N43" i="32" s="1"/>
  <c r="N78" i="32" s="1"/>
  <c r="L84" i="32" s="1"/>
  <c r="I70" i="32"/>
  <c r="N70" i="33"/>
  <c r="N76" i="33" s="1"/>
  <c r="N42" i="33" s="1"/>
  <c r="N43" i="33" s="1"/>
  <c r="N78" i="33" s="1"/>
  <c r="I70" i="33"/>
  <c r="N71" i="102"/>
  <c r="I71" i="102"/>
  <c r="N70" i="106"/>
  <c r="N76" i="106" s="1"/>
  <c r="N41" i="106" s="1"/>
  <c r="N43" i="106" s="1"/>
  <c r="I70" i="106"/>
  <c r="N76" i="155"/>
  <c r="I76" i="155"/>
  <c r="N76" i="185"/>
  <c r="N81" i="185" s="1"/>
  <c r="N47" i="185" s="1"/>
  <c r="N49" i="185" s="1"/>
  <c r="I76" i="185"/>
  <c r="N71" i="212"/>
  <c r="N76" i="212" s="1"/>
  <c r="N42" i="212" s="1"/>
  <c r="N44" i="212" s="1"/>
  <c r="N78" i="212" s="1"/>
  <c r="I71" i="212"/>
  <c r="N75" i="219"/>
  <c r="N80" i="219" s="1"/>
  <c r="N46" i="219" s="1"/>
  <c r="N48" i="219" s="1"/>
  <c r="N82" i="219" s="1"/>
  <c r="L88" i="219" s="1"/>
  <c r="I75" i="219"/>
  <c r="N79" i="220"/>
  <c r="N84" i="220" s="1"/>
  <c r="N46" i="220" s="1"/>
  <c r="N48" i="220" s="1"/>
  <c r="I79" i="220"/>
  <c r="N67" i="228"/>
  <c r="N72" i="228" s="1"/>
  <c r="N38" i="228" s="1"/>
  <c r="N40" i="228" s="1"/>
  <c r="I67" i="228"/>
  <c r="N71" i="241"/>
  <c r="N77" i="241" s="1"/>
  <c r="N41" i="241" s="1"/>
  <c r="N43" i="241" s="1"/>
  <c r="N79" i="241" s="1"/>
  <c r="I71" i="241"/>
  <c r="N72" i="253"/>
  <c r="N77" i="253" s="1"/>
  <c r="N79" i="253" s="1"/>
  <c r="I72" i="253"/>
  <c r="N70" i="79"/>
  <c r="N76" i="79" s="1"/>
  <c r="N41" i="79" s="1"/>
  <c r="N43" i="79" s="1"/>
  <c r="I70" i="79"/>
  <c r="N71" i="87"/>
  <c r="N76" i="87" s="1"/>
  <c r="N41" i="87" s="1"/>
  <c r="N43" i="87" s="1"/>
  <c r="I71" i="87"/>
  <c r="N70" i="91"/>
  <c r="N76" i="91" s="1"/>
  <c r="N41" i="91" s="1"/>
  <c r="N43" i="91" s="1"/>
  <c r="I70" i="91"/>
  <c r="N70" i="147"/>
  <c r="N76" i="147" s="1"/>
  <c r="N41" i="147" s="1"/>
  <c r="N43" i="147" s="1"/>
  <c r="I70" i="147"/>
  <c r="N75" i="181"/>
  <c r="N80" i="181" s="1"/>
  <c r="N46" i="181" s="1"/>
  <c r="N48" i="181" s="1"/>
  <c r="I75" i="181"/>
  <c r="N74" i="189"/>
  <c r="N80" i="189" s="1"/>
  <c r="N46" i="189" s="1"/>
  <c r="N48" i="189" s="1"/>
  <c r="I74" i="189"/>
  <c r="N71" i="231"/>
  <c r="N76" i="231" s="1"/>
  <c r="N40" i="231" s="1"/>
  <c r="N42" i="231" s="1"/>
  <c r="I71" i="231"/>
  <c r="N72" i="233"/>
  <c r="N77" i="233" s="1"/>
  <c r="N41" i="233" s="1"/>
  <c r="N43" i="233" s="1"/>
  <c r="N79" i="233" s="1"/>
  <c r="L86" i="233" s="1"/>
  <c r="I72" i="233"/>
  <c r="N71" i="235"/>
  <c r="N77" i="235" s="1"/>
  <c r="N41" i="235" s="1"/>
  <c r="N43" i="235" s="1"/>
  <c r="I71" i="235"/>
  <c r="N75" i="266"/>
  <c r="N81" i="266" s="1"/>
  <c r="N41" i="266" s="1"/>
  <c r="N43" i="266" s="1"/>
  <c r="I75" i="266"/>
  <c r="N72" i="270"/>
  <c r="N78" i="270" s="1"/>
  <c r="N41" i="270" s="1"/>
  <c r="N43" i="270" s="1"/>
  <c r="I72" i="270"/>
  <c r="N72" i="271"/>
  <c r="N78" i="271" s="1"/>
  <c r="N41" i="271" s="1"/>
  <c r="N43" i="271" s="1"/>
  <c r="I72" i="271"/>
  <c r="N73" i="272"/>
  <c r="N78" i="272" s="1"/>
  <c r="N41" i="272" s="1"/>
  <c r="N43" i="272" s="1"/>
  <c r="I73" i="272"/>
  <c r="N73" i="274"/>
  <c r="N78" i="274" s="1"/>
  <c r="N41" i="274" s="1"/>
  <c r="N43" i="274" s="1"/>
  <c r="I73" i="274"/>
  <c r="N70" i="301"/>
  <c r="N75" i="301" s="1"/>
  <c r="N41" i="301" s="1"/>
  <c r="N43" i="301" s="1"/>
  <c r="N77" i="301" s="1"/>
  <c r="I70" i="301"/>
  <c r="N76" i="26"/>
  <c r="N42" i="26" s="1"/>
  <c r="N43" i="26" s="1"/>
  <c r="N78" i="26" s="1"/>
  <c r="N76" i="84"/>
  <c r="N41" i="84" s="1"/>
  <c r="N43" i="84" s="1"/>
  <c r="N79" i="261"/>
  <c r="L86" i="261" s="1"/>
  <c r="N75" i="286"/>
  <c r="N41" i="286" s="1"/>
  <c r="N43" i="286" s="1"/>
  <c r="N77" i="342"/>
  <c r="N41" i="342" s="1"/>
  <c r="N43" i="342" s="1"/>
  <c r="N79" i="342" s="1"/>
  <c r="N77" i="353"/>
  <c r="N41" i="353" s="1"/>
  <c r="N43" i="353" s="1"/>
  <c r="N79" i="353" s="1"/>
  <c r="N76" i="59"/>
  <c r="N42" i="59" s="1"/>
  <c r="N43" i="59" s="1"/>
  <c r="N77" i="264"/>
  <c r="N41" i="264" s="1"/>
  <c r="N43" i="264" s="1"/>
  <c r="N79" i="264" s="1"/>
  <c r="N77" i="321"/>
  <c r="N79" i="321" s="1"/>
  <c r="L82" i="300"/>
  <c r="L83" i="300"/>
  <c r="L85" i="327"/>
  <c r="L84" i="327"/>
  <c r="N71" i="21"/>
  <c r="I71" i="21"/>
  <c r="N70" i="35"/>
  <c r="N76" i="35" s="1"/>
  <c r="N42" i="35" s="1"/>
  <c r="N43" i="35" s="1"/>
  <c r="I70" i="35"/>
  <c r="N70" i="47"/>
  <c r="N76" i="47" s="1"/>
  <c r="N42" i="47" s="1"/>
  <c r="N43" i="47" s="1"/>
  <c r="N78" i="47" s="1"/>
  <c r="I70" i="47"/>
  <c r="N70" i="51"/>
  <c r="N76" i="51" s="1"/>
  <c r="N42" i="51" s="1"/>
  <c r="N43" i="51" s="1"/>
  <c r="N78" i="51" s="1"/>
  <c r="L85" i="51" s="1"/>
  <c r="I70" i="51"/>
  <c r="I70" i="66"/>
  <c r="N70" i="66"/>
  <c r="N76" i="66" s="1"/>
  <c r="N41" i="66" s="1"/>
  <c r="N43" i="66" s="1"/>
  <c r="N78" i="66" s="1"/>
  <c r="N71" i="83"/>
  <c r="N76" i="83" s="1"/>
  <c r="N41" i="83" s="1"/>
  <c r="N43" i="83" s="1"/>
  <c r="I71" i="83"/>
  <c r="N77" i="302"/>
  <c r="L82" i="302" s="1"/>
  <c r="N71" i="14"/>
  <c r="I71" i="14"/>
  <c r="N70" i="16"/>
  <c r="N76" i="16" s="1"/>
  <c r="N42" i="16" s="1"/>
  <c r="N43" i="16" s="1"/>
  <c r="N78" i="16" s="1"/>
  <c r="I70" i="16"/>
  <c r="N70" i="42"/>
  <c r="N76" i="42" s="1"/>
  <c r="N42" i="42" s="1"/>
  <c r="N43" i="42" s="1"/>
  <c r="N78" i="42" s="1"/>
  <c r="I70" i="42"/>
  <c r="L84" i="343"/>
  <c r="L86" i="327"/>
  <c r="N71" i="19"/>
  <c r="I71" i="19"/>
  <c r="N76" i="24"/>
  <c r="N42" i="24" s="1"/>
  <c r="N43" i="24" s="1"/>
  <c r="N75" i="75"/>
  <c r="N41" i="75" s="1"/>
  <c r="N43" i="75" s="1"/>
  <c r="N70" i="107"/>
  <c r="N76" i="107" s="1"/>
  <c r="N41" i="107" s="1"/>
  <c r="N43" i="107" s="1"/>
  <c r="N78" i="107" s="1"/>
  <c r="I70" i="107"/>
  <c r="N79" i="239"/>
  <c r="L85" i="239" s="1"/>
  <c r="I70" i="24"/>
  <c r="N70" i="21"/>
  <c r="I70" i="21"/>
  <c r="N43" i="37"/>
  <c r="N70" i="64"/>
  <c r="N76" i="64" s="1"/>
  <c r="N41" i="64" s="1"/>
  <c r="N43" i="64" s="1"/>
  <c r="N78" i="64" s="1"/>
  <c r="I70" i="64"/>
  <c r="N76" i="18"/>
  <c r="N42" i="18" s="1"/>
  <c r="N43" i="18" s="1"/>
  <c r="N78" i="18" s="1"/>
  <c r="N70" i="41"/>
  <c r="N76" i="41" s="1"/>
  <c r="N42" i="41" s="1"/>
  <c r="N43" i="41" s="1"/>
  <c r="N78" i="41" s="1"/>
  <c r="I70" i="41"/>
  <c r="N71" i="53"/>
  <c r="N76" i="53" s="1"/>
  <c r="I71" i="53"/>
  <c r="I70" i="80"/>
  <c r="N70" i="80"/>
  <c r="N76" i="103"/>
  <c r="N41" i="103" s="1"/>
  <c r="N43" i="103" s="1"/>
  <c r="N78" i="232"/>
  <c r="N41" i="232" s="1"/>
  <c r="N43" i="232" s="1"/>
  <c r="N80" i="232" s="1"/>
  <c r="N75" i="290"/>
  <c r="N41" i="290" s="1"/>
  <c r="N43" i="290" s="1"/>
  <c r="N75" i="299"/>
  <c r="N41" i="299" s="1"/>
  <c r="N43" i="299" s="1"/>
  <c r="N77" i="299" s="1"/>
  <c r="L83" i="299" s="1"/>
  <c r="N77" i="193"/>
  <c r="N43" i="193" s="1"/>
  <c r="N45" i="193" s="1"/>
  <c r="N76" i="234"/>
  <c r="N40" i="234" s="1"/>
  <c r="N42" i="234" s="1"/>
  <c r="N78" i="234" s="1"/>
  <c r="L83" i="234" s="1"/>
  <c r="N77" i="354"/>
  <c r="N41" i="354" s="1"/>
  <c r="N43" i="354" s="1"/>
  <c r="N79" i="354" s="1"/>
  <c r="N77" i="250"/>
  <c r="N41" i="250" s="1"/>
  <c r="N43" i="250" s="1"/>
  <c r="N79" i="250" s="1"/>
  <c r="L85" i="250" s="1"/>
  <c r="N77" i="334"/>
  <c r="N41" i="334" s="1"/>
  <c r="N43" i="334" s="1"/>
  <c r="N79" i="334" s="1"/>
  <c r="L84" i="334" s="1"/>
  <c r="I70" i="82"/>
  <c r="N77" i="305"/>
  <c r="L84" i="305" s="1"/>
  <c r="N76" i="20"/>
  <c r="N42" i="20" s="1"/>
  <c r="N43" i="20" s="1"/>
  <c r="N43" i="43"/>
  <c r="N76" i="61"/>
  <c r="N42" i="61" s="1"/>
  <c r="N43" i="61" s="1"/>
  <c r="N76" i="81"/>
  <c r="N41" i="81" s="1"/>
  <c r="N43" i="81" s="1"/>
  <c r="N76" i="89"/>
  <c r="N41" i="89" s="1"/>
  <c r="N43" i="89" s="1"/>
  <c r="N76" i="95"/>
  <c r="N41" i="95" s="1"/>
  <c r="N43" i="95" s="1"/>
  <c r="N76" i="97"/>
  <c r="N41" i="97" s="1"/>
  <c r="N43" i="97" s="1"/>
  <c r="N76" i="100"/>
  <c r="N41" i="100" s="1"/>
  <c r="N43" i="100" s="1"/>
  <c r="N78" i="100" s="1"/>
  <c r="N79" i="244"/>
  <c r="N45" i="244" s="1"/>
  <c r="N47" i="244" s="1"/>
  <c r="N87" i="246"/>
  <c r="N45" i="246" s="1"/>
  <c r="N47" i="246" s="1"/>
  <c r="N81" i="280"/>
  <c r="N44" i="280" s="1"/>
  <c r="N46" i="280" s="1"/>
  <c r="N70" i="162"/>
  <c r="N69" i="174"/>
  <c r="N69" i="189"/>
  <c r="N61" i="228"/>
  <c r="N70" i="157"/>
  <c r="N70" i="182"/>
  <c r="N64" i="297"/>
  <c r="N72" i="165"/>
  <c r="N69" i="172"/>
  <c r="N70" i="178"/>
  <c r="N69" i="181"/>
  <c r="N69" i="183"/>
  <c r="N69" i="188"/>
  <c r="L84" i="240"/>
  <c r="L86" i="240"/>
  <c r="N70" i="267"/>
  <c r="N70" i="176"/>
  <c r="L86" i="281"/>
  <c r="L87" i="281"/>
  <c r="N70" i="155"/>
  <c r="L84" i="300"/>
  <c r="L85" i="76"/>
  <c r="L84" i="76"/>
  <c r="L84" i="121"/>
  <c r="L83" i="123"/>
  <c r="L85" i="240"/>
  <c r="N79" i="336"/>
  <c r="L85" i="336" s="1"/>
  <c r="N80" i="276"/>
  <c r="L86" i="276" s="1"/>
  <c r="N43" i="29"/>
  <c r="N78" i="29" s="1"/>
  <c r="N43" i="34"/>
  <c r="N43" i="27"/>
  <c r="N78" i="27" s="1"/>
  <c r="N43" i="36"/>
  <c r="N43" i="45"/>
  <c r="N43" i="31"/>
  <c r="N43" i="9"/>
  <c r="N43" i="22"/>
  <c r="N78" i="22" s="1"/>
  <c r="L85" i="367"/>
  <c r="L83" i="367"/>
  <c r="L84" i="367"/>
  <c r="L84" i="304"/>
  <c r="L83" i="304"/>
  <c r="L82" i="304"/>
  <c r="N79" i="50"/>
  <c r="N42" i="50" s="1"/>
  <c r="N43" i="50" s="1"/>
  <c r="N76" i="63"/>
  <c r="N41" i="63" s="1"/>
  <c r="N43" i="63" s="1"/>
  <c r="N78" i="63" s="1"/>
  <c r="N75" i="74"/>
  <c r="N41" i="74" s="1"/>
  <c r="N43" i="74" s="1"/>
  <c r="N77" i="74" s="1"/>
  <c r="N77" i="254"/>
  <c r="N41" i="254" s="1"/>
  <c r="N43" i="254" s="1"/>
  <c r="N79" i="254" s="1"/>
  <c r="N75" i="291"/>
  <c r="N41" i="291" s="1"/>
  <c r="N43" i="291" s="1"/>
  <c r="N77" i="291" s="1"/>
  <c r="N77" i="294"/>
  <c r="N41" i="294" s="1"/>
  <c r="N43" i="294" s="1"/>
  <c r="N77" i="348"/>
  <c r="N41" i="348" s="1"/>
  <c r="N43" i="348" s="1"/>
  <c r="I71" i="12"/>
  <c r="I72" i="276"/>
  <c r="I77" i="244"/>
  <c r="N79" i="259" l="1"/>
  <c r="N80" i="174"/>
  <c r="N46" i="174" s="1"/>
  <c r="N48" i="174" s="1"/>
  <c r="L85" i="328"/>
  <c r="L84" i="328"/>
  <c r="L86" i="328"/>
  <c r="L83" i="132"/>
  <c r="L85" i="360"/>
  <c r="L84" i="132"/>
  <c r="N86" i="118"/>
  <c r="N88" i="118" s="1"/>
  <c r="D108" i="5" s="1"/>
  <c r="N78" i="38"/>
  <c r="L85" i="38" s="1"/>
  <c r="L84" i="360"/>
  <c r="N43" i="137"/>
  <c r="N78" i="137" s="1"/>
  <c r="L83" i="137" s="1"/>
  <c r="N86" i="119"/>
  <c r="N88" i="119" s="1"/>
  <c r="D109" i="5" s="1"/>
  <c r="N78" i="39"/>
  <c r="L83" i="39" s="1"/>
  <c r="N78" i="243"/>
  <c r="N86" i="226"/>
  <c r="N88" i="226" s="1"/>
  <c r="D187" i="5" s="1"/>
  <c r="N78" i="12"/>
  <c r="L84" i="12" s="1"/>
  <c r="N77" i="284"/>
  <c r="L82" i="284" s="1"/>
  <c r="N77" i="298"/>
  <c r="L83" i="298" s="1"/>
  <c r="N78" i="95"/>
  <c r="N78" i="61"/>
  <c r="N77" i="283"/>
  <c r="L83" i="283" s="1"/>
  <c r="N83" i="186"/>
  <c r="L88" i="186" s="1"/>
  <c r="N79" i="331"/>
  <c r="L85" i="331" s="1"/>
  <c r="N77" i="290"/>
  <c r="L83" i="290" s="1"/>
  <c r="L86" i="323"/>
  <c r="N85" i="279"/>
  <c r="L91" i="279" s="1"/>
  <c r="L84" i="323"/>
  <c r="N79" i="262"/>
  <c r="L84" i="262" s="1"/>
  <c r="L82" i="191"/>
  <c r="N78" i="43"/>
  <c r="L85" i="43" s="1"/>
  <c r="N80" i="48"/>
  <c r="L86" i="48" s="1"/>
  <c r="N78" i="141"/>
  <c r="L83" i="141" s="1"/>
  <c r="N83" i="267"/>
  <c r="L89" i="267" s="1"/>
  <c r="N68" i="249"/>
  <c r="N83" i="249" s="1"/>
  <c r="L90" i="249" s="1"/>
  <c r="N78" i="138"/>
  <c r="L84" i="138" s="1"/>
  <c r="N86" i="224"/>
  <c r="N88" i="224" s="1"/>
  <c r="D185" i="5" s="1"/>
  <c r="N79" i="317"/>
  <c r="L85" i="317" s="1"/>
  <c r="N68" i="248"/>
  <c r="N82" i="160"/>
  <c r="L89" i="160" s="1"/>
  <c r="N78" i="148"/>
  <c r="L85" i="148" s="1"/>
  <c r="L86" i="295"/>
  <c r="N78" i="142"/>
  <c r="L83" i="142" s="1"/>
  <c r="N78" i="139"/>
  <c r="L83" i="139" s="1"/>
  <c r="N79" i="316"/>
  <c r="L86" i="316" s="1"/>
  <c r="L86" i="346"/>
  <c r="N78" i="20"/>
  <c r="N83" i="266"/>
  <c r="L90" i="266" s="1"/>
  <c r="N78" i="97"/>
  <c r="L84" i="97" s="1"/>
  <c r="N78" i="34"/>
  <c r="L84" i="34" s="1"/>
  <c r="L85" i="322"/>
  <c r="L85" i="356"/>
  <c r="N77" i="150"/>
  <c r="N46" i="150" s="1"/>
  <c r="N48" i="150" s="1"/>
  <c r="L84" i="346"/>
  <c r="N78" i="9"/>
  <c r="L82" i="298"/>
  <c r="N83" i="178"/>
  <c r="L89" i="178" s="1"/>
  <c r="L84" i="322"/>
  <c r="N79" i="235"/>
  <c r="L84" i="235" s="1"/>
  <c r="N78" i="44"/>
  <c r="L84" i="44" s="1"/>
  <c r="N79" i="359"/>
  <c r="L85" i="359" s="1"/>
  <c r="N81" i="244"/>
  <c r="L86" i="244" s="1"/>
  <c r="N78" i="146"/>
  <c r="L85" i="146" s="1"/>
  <c r="N83" i="185"/>
  <c r="L88" i="185" s="1"/>
  <c r="N86" i="110"/>
  <c r="N88" i="110" s="1"/>
  <c r="D100" i="5" s="1"/>
  <c r="N83" i="187"/>
  <c r="L89" i="187" s="1"/>
  <c r="N86" i="109"/>
  <c r="N88" i="109" s="1"/>
  <c r="D99" i="5" s="1"/>
  <c r="N78" i="84"/>
  <c r="L84" i="84" s="1"/>
  <c r="N78" i="209"/>
  <c r="L85" i="209" s="1"/>
  <c r="L85" i="65"/>
  <c r="L83" i="65"/>
  <c r="L84" i="65"/>
  <c r="L84" i="352"/>
  <c r="N78" i="54"/>
  <c r="L85" i="54" s="1"/>
  <c r="L85" i="371"/>
  <c r="L84" i="371"/>
  <c r="N79" i="330"/>
  <c r="L85" i="330" s="1"/>
  <c r="N79" i="314"/>
  <c r="L86" i="314" s="1"/>
  <c r="N83" i="168"/>
  <c r="L89" i="168" s="1"/>
  <c r="N76" i="60"/>
  <c r="N42" i="60" s="1"/>
  <c r="N43" i="60" s="1"/>
  <c r="N78" i="60" s="1"/>
  <c r="L84" i="60" s="1"/>
  <c r="N77" i="292"/>
  <c r="L82" i="292" s="1"/>
  <c r="N86" i="28"/>
  <c r="N88" i="28" s="1"/>
  <c r="D20" i="5" s="1"/>
  <c r="N81" i="155"/>
  <c r="N47" i="155" s="1"/>
  <c r="N49" i="155" s="1"/>
  <c r="N83" i="155" s="1"/>
  <c r="L88" i="155" s="1"/>
  <c r="N78" i="31"/>
  <c r="N82" i="179"/>
  <c r="L89" i="179" s="1"/>
  <c r="N77" i="297"/>
  <c r="L84" i="297" s="1"/>
  <c r="L84" i="261"/>
  <c r="N83" i="182"/>
  <c r="L88" i="182" s="1"/>
  <c r="N82" i="188"/>
  <c r="L87" i="188" s="1"/>
  <c r="N82" i="184"/>
  <c r="L89" i="184" s="1"/>
  <c r="N82" i="177"/>
  <c r="L89" i="177" s="1"/>
  <c r="N74" i="228"/>
  <c r="L79" i="228" s="1"/>
  <c r="N78" i="45"/>
  <c r="L83" i="45" s="1"/>
  <c r="L83" i="70"/>
  <c r="L86" i="343"/>
  <c r="N87" i="343" s="1"/>
  <c r="N89" i="343" s="1"/>
  <c r="D296" i="5" s="1"/>
  <c r="N86" i="220"/>
  <c r="L93" i="220" s="1"/>
  <c r="N78" i="105"/>
  <c r="L85" i="105" s="1"/>
  <c r="L83" i="130"/>
  <c r="N78" i="147"/>
  <c r="L83" i="147" s="1"/>
  <c r="N79" i="347"/>
  <c r="L84" i="347" s="1"/>
  <c r="L84" i="302"/>
  <c r="N78" i="136"/>
  <c r="L83" i="136" s="1"/>
  <c r="N79" i="263"/>
  <c r="L86" i="263" s="1"/>
  <c r="L85" i="70"/>
  <c r="N79" i="294"/>
  <c r="L86" i="294" s="1"/>
  <c r="N78" i="35"/>
  <c r="L85" i="35" s="1"/>
  <c r="L86" i="345"/>
  <c r="N85" i="300"/>
  <c r="N87" i="300" s="1"/>
  <c r="D256" i="5" s="1"/>
  <c r="N83" i="268"/>
  <c r="L88" i="268" s="1"/>
  <c r="N78" i="59"/>
  <c r="L83" i="59" s="1"/>
  <c r="N78" i="82"/>
  <c r="L85" i="82" s="1"/>
  <c r="N78" i="145"/>
  <c r="L84" i="145" s="1"/>
  <c r="N85" i="245"/>
  <c r="L91" i="245" s="1"/>
  <c r="N78" i="24"/>
  <c r="L83" i="24" s="1"/>
  <c r="N83" i="162"/>
  <c r="L90" i="162" s="1"/>
  <c r="L83" i="302"/>
  <c r="N77" i="287"/>
  <c r="L84" i="287" s="1"/>
  <c r="N67" i="150"/>
  <c r="L86" i="339"/>
  <c r="N80" i="272"/>
  <c r="L85" i="272" s="1"/>
  <c r="L84" i="213"/>
  <c r="L84" i="345"/>
  <c r="L84" i="320"/>
  <c r="N82" i="180"/>
  <c r="L88" i="180" s="1"/>
  <c r="N79" i="256"/>
  <c r="L84" i="256" s="1"/>
  <c r="N78" i="90"/>
  <c r="L83" i="90" s="1"/>
  <c r="N83" i="280"/>
  <c r="L88" i="280" s="1"/>
  <c r="L85" i="320"/>
  <c r="N78" i="85"/>
  <c r="L84" i="85" s="1"/>
  <c r="N78" i="86"/>
  <c r="L85" i="86" s="1"/>
  <c r="N79" i="247"/>
  <c r="L85" i="247" s="1"/>
  <c r="L87" i="276"/>
  <c r="N79" i="193"/>
  <c r="L85" i="193" s="1"/>
  <c r="N78" i="231"/>
  <c r="L84" i="231" s="1"/>
  <c r="N85" i="221"/>
  <c r="L90" i="221" s="1"/>
  <c r="L85" i="339"/>
  <c r="N77" i="293"/>
  <c r="L82" i="293" s="1"/>
  <c r="N83" i="157"/>
  <c r="L89" i="157" s="1"/>
  <c r="L85" i="276"/>
  <c r="N78" i="37"/>
  <c r="L83" i="37" s="1"/>
  <c r="L85" i="352"/>
  <c r="N78" i="242"/>
  <c r="L85" i="242" s="1"/>
  <c r="N79" i="237"/>
  <c r="L85" i="237" s="1"/>
  <c r="N78" i="83"/>
  <c r="L83" i="83" s="1"/>
  <c r="N78" i="87"/>
  <c r="L85" i="87" s="1"/>
  <c r="N78" i="68"/>
  <c r="L83" i="68" s="1"/>
  <c r="N85" i="207"/>
  <c r="L92" i="207" s="1"/>
  <c r="N86" i="124"/>
  <c r="N88" i="124" s="1"/>
  <c r="D113" i="5" s="1"/>
  <c r="N86" i="120"/>
  <c r="N88" i="120" s="1"/>
  <c r="D110" i="5" s="1"/>
  <c r="L83" i="208"/>
  <c r="L85" i="208"/>
  <c r="L89" i="219"/>
  <c r="L85" i="69"/>
  <c r="L85" i="52"/>
  <c r="L85" i="308"/>
  <c r="L84" i="130"/>
  <c r="L84" i="52"/>
  <c r="N79" i="335"/>
  <c r="L85" i="335" s="1"/>
  <c r="L87" i="219"/>
  <c r="L84" i="308"/>
  <c r="N79" i="311"/>
  <c r="L84" i="311" s="1"/>
  <c r="L89" i="171"/>
  <c r="L85" i="129"/>
  <c r="L90" i="171"/>
  <c r="N82" i="172"/>
  <c r="L88" i="172" s="1"/>
  <c r="L84" i="129"/>
  <c r="N78" i="53"/>
  <c r="L83" i="53" s="1"/>
  <c r="L86" i="257"/>
  <c r="L88" i="218"/>
  <c r="L89" i="218"/>
  <c r="L84" i="51"/>
  <c r="N83" i="158"/>
  <c r="L90" i="158" s="1"/>
  <c r="N79" i="236"/>
  <c r="L85" i="236" s="1"/>
  <c r="N88" i="252"/>
  <c r="L94" i="252" s="1"/>
  <c r="N78" i="94"/>
  <c r="L83" i="94" s="1"/>
  <c r="L86" i="340"/>
  <c r="N76" i="21"/>
  <c r="N42" i="21" s="1"/>
  <c r="N43" i="21" s="1"/>
  <c r="N78" i="21" s="1"/>
  <c r="L85" i="21" s="1"/>
  <c r="L86" i="350"/>
  <c r="N77" i="286"/>
  <c r="L82" i="286" s="1"/>
  <c r="N79" i="313"/>
  <c r="L86" i="313" s="1"/>
  <c r="L85" i="340"/>
  <c r="L85" i="334"/>
  <c r="N76" i="19"/>
  <c r="N42" i="19" s="1"/>
  <c r="N43" i="19" s="1"/>
  <c r="N78" i="19" s="1"/>
  <c r="L83" i="19" s="1"/>
  <c r="N78" i="89"/>
  <c r="L83" i="89" s="1"/>
  <c r="N80" i="270"/>
  <c r="L86" i="270" s="1"/>
  <c r="L85" i="277"/>
  <c r="L84" i="69"/>
  <c r="L85" i="365"/>
  <c r="L85" i="108"/>
  <c r="N77" i="133"/>
  <c r="L83" i="133" s="1"/>
  <c r="L83" i="215"/>
  <c r="L85" i="295"/>
  <c r="N87" i="295" s="1"/>
  <c r="N89" i="295" s="1"/>
  <c r="D251" i="5" s="1"/>
  <c r="N76" i="14"/>
  <c r="N42" i="14" s="1"/>
  <c r="N43" i="14" s="1"/>
  <c r="N78" i="14" s="1"/>
  <c r="L83" i="14" s="1"/>
  <c r="L85" i="350"/>
  <c r="L85" i="337"/>
  <c r="L84" i="337"/>
  <c r="L86" i="337"/>
  <c r="L85" i="366"/>
  <c r="L84" i="366"/>
  <c r="L86" i="366"/>
  <c r="L86" i="344"/>
  <c r="L85" i="344"/>
  <c r="L84" i="344"/>
  <c r="L85" i="351"/>
  <c r="L84" i="351"/>
  <c r="L86" i="351"/>
  <c r="L83" i="38"/>
  <c r="L84" i="309"/>
  <c r="L82" i="309"/>
  <c r="L83" i="309"/>
  <c r="L85" i="30"/>
  <c r="L83" i="30"/>
  <c r="L84" i="30"/>
  <c r="L86" i="259"/>
  <c r="L85" i="259"/>
  <c r="L84" i="208"/>
  <c r="N82" i="183"/>
  <c r="L89" i="183" s="1"/>
  <c r="L85" i="32"/>
  <c r="N78" i="103"/>
  <c r="L83" i="103" s="1"/>
  <c r="L85" i="307"/>
  <c r="N80" i="274"/>
  <c r="L87" i="274" s="1"/>
  <c r="N86" i="112"/>
  <c r="N88" i="112" s="1"/>
  <c r="D102" i="5" s="1"/>
  <c r="N79" i="265"/>
  <c r="L85" i="265" s="1"/>
  <c r="L84" i="307"/>
  <c r="L83" i="32"/>
  <c r="L83" i="67"/>
  <c r="L82" i="303"/>
  <c r="L86" i="334"/>
  <c r="L81" i="229"/>
  <c r="L85" i="357"/>
  <c r="N80" i="271"/>
  <c r="L85" i="271" s="1"/>
  <c r="L85" i="12"/>
  <c r="L85" i="57"/>
  <c r="N83" i="154"/>
  <c r="L88" i="154" s="1"/>
  <c r="N76" i="80"/>
  <c r="N41" i="80" s="1"/>
  <c r="N43" i="80" s="1"/>
  <c r="N78" i="80" s="1"/>
  <c r="N86" i="121"/>
  <c r="N88" i="121" s="1"/>
  <c r="D111" i="5" s="1"/>
  <c r="L86" i="251"/>
  <c r="N82" i="164"/>
  <c r="L87" i="164" s="1"/>
  <c r="L84" i="57"/>
  <c r="N86" i="73"/>
  <c r="N88" i="73" s="1"/>
  <c r="D64" i="5" s="1"/>
  <c r="L86" i="277"/>
  <c r="N82" i="181"/>
  <c r="L88" i="181" s="1"/>
  <c r="N81" i="50"/>
  <c r="L87" i="50" s="1"/>
  <c r="N78" i="36"/>
  <c r="L84" i="36" s="1"/>
  <c r="L84" i="92"/>
  <c r="L84" i="251"/>
  <c r="N77" i="75"/>
  <c r="L83" i="75" s="1"/>
  <c r="N78" i="91"/>
  <c r="L84" i="91" s="1"/>
  <c r="N79" i="319"/>
  <c r="L85" i="58"/>
  <c r="N86" i="125"/>
  <c r="N88" i="125" s="1"/>
  <c r="D115" i="5" s="1"/>
  <c r="N78" i="144"/>
  <c r="L85" i="144" s="1"/>
  <c r="N77" i="192"/>
  <c r="L84" i="192" s="1"/>
  <c r="L82" i="72"/>
  <c r="L83" i="303"/>
  <c r="L84" i="67"/>
  <c r="L84" i="257"/>
  <c r="N76" i="102"/>
  <c r="N41" i="102" s="1"/>
  <c r="N43" i="102" s="1"/>
  <c r="N78" i="102" s="1"/>
  <c r="L85" i="102" s="1"/>
  <c r="N78" i="149"/>
  <c r="L85" i="149" s="1"/>
  <c r="L83" i="58"/>
  <c r="N78" i="140"/>
  <c r="L85" i="140" s="1"/>
  <c r="N76" i="71"/>
  <c r="N41" i="71" s="1"/>
  <c r="N43" i="71" s="1"/>
  <c r="N78" i="71" s="1"/>
  <c r="L85" i="71" s="1"/>
  <c r="L83" i="190"/>
  <c r="N88" i="281"/>
  <c r="N90" i="281" s="1"/>
  <c r="D238" i="5" s="1"/>
  <c r="L86" i="239"/>
  <c r="N77" i="285"/>
  <c r="L83" i="285" s="1"/>
  <c r="L85" i="128"/>
  <c r="L83" i="216"/>
  <c r="L85" i="213"/>
  <c r="L84" i="365"/>
  <c r="N86" i="123"/>
  <c r="N88" i="123" s="1"/>
  <c r="D114" i="5" s="1"/>
  <c r="N83" i="176"/>
  <c r="L89" i="176" s="1"/>
  <c r="N78" i="79"/>
  <c r="L85" i="79" s="1"/>
  <c r="L86" i="356"/>
  <c r="N87" i="356" s="1"/>
  <c r="N89" i="356" s="1"/>
  <c r="D308" i="5" s="1"/>
  <c r="L84" i="259"/>
  <c r="N78" i="96"/>
  <c r="L85" i="96" s="1"/>
  <c r="N86" i="115"/>
  <c r="N88" i="115" s="1"/>
  <c r="D106" i="5" s="1"/>
  <c r="N79" i="348"/>
  <c r="L84" i="348" s="1"/>
  <c r="N93" i="260"/>
  <c r="L100" i="260" s="1"/>
  <c r="N78" i="106"/>
  <c r="L83" i="106" s="1"/>
  <c r="L83" i="128"/>
  <c r="L85" i="216"/>
  <c r="L83" i="108"/>
  <c r="L84" i="233"/>
  <c r="L83" i="305"/>
  <c r="N85" i="165"/>
  <c r="L90" i="165" s="1"/>
  <c r="N78" i="81"/>
  <c r="L85" i="81" s="1"/>
  <c r="L86" i="357"/>
  <c r="N80" i="275"/>
  <c r="N79" i="332"/>
  <c r="L84" i="215"/>
  <c r="N78" i="40"/>
  <c r="L85" i="40" s="1"/>
  <c r="N89" i="246"/>
  <c r="L96" i="246" s="1"/>
  <c r="N79" i="355"/>
  <c r="L82" i="190"/>
  <c r="L82" i="229"/>
  <c r="N82" i="174"/>
  <c r="L83" i="51"/>
  <c r="L84" i="72"/>
  <c r="L84" i="214"/>
  <c r="L85" i="235"/>
  <c r="L85" i="261"/>
  <c r="L85" i="68"/>
  <c r="L85" i="363"/>
  <c r="L84" i="363"/>
  <c r="L86" i="363"/>
  <c r="L86" i="336"/>
  <c r="L82" i="305"/>
  <c r="L84" i="238"/>
  <c r="L85" i="234"/>
  <c r="L84" i="88"/>
  <c r="L84" i="239"/>
  <c r="L85" i="131"/>
  <c r="L82" i="127"/>
  <c r="L83" i="131"/>
  <c r="N86" i="116"/>
  <c r="N88" i="116" s="1"/>
  <c r="D105" i="5" s="1"/>
  <c r="N86" i="114"/>
  <c r="N88" i="114" s="1"/>
  <c r="D104" i="5" s="1"/>
  <c r="L85" i="362"/>
  <c r="L84" i="362"/>
  <c r="L86" i="362"/>
  <c r="N85" i="78"/>
  <c r="N87" i="78" s="1"/>
  <c r="D69" i="5" s="1"/>
  <c r="L85" i="39"/>
  <c r="L87" i="273"/>
  <c r="L84" i="127"/>
  <c r="L85" i="273"/>
  <c r="L83" i="191"/>
  <c r="N85" i="191" s="1"/>
  <c r="N87" i="191" s="1"/>
  <c r="D171" i="5" s="1"/>
  <c r="L83" i="138"/>
  <c r="L84" i="336"/>
  <c r="L84" i="234"/>
  <c r="L83" i="325"/>
  <c r="L85" i="84"/>
  <c r="L83" i="99"/>
  <c r="L85" i="138"/>
  <c r="L85" i="214"/>
  <c r="L84" i="25"/>
  <c r="L90" i="279"/>
  <c r="L92" i="279"/>
  <c r="N83" i="170"/>
  <c r="L89" i="170" s="1"/>
  <c r="L85" i="212"/>
  <c r="L83" i="212"/>
  <c r="L84" i="212"/>
  <c r="L84" i="296"/>
  <c r="L85" i="296"/>
  <c r="L86" i="296"/>
  <c r="L84" i="143"/>
  <c r="L83" i="143"/>
  <c r="L85" i="143"/>
  <c r="L84" i="250"/>
  <c r="L83" i="56"/>
  <c r="L85" i="364"/>
  <c r="L86" i="364"/>
  <c r="L84" i="364"/>
  <c r="L82" i="325"/>
  <c r="L83" i="92"/>
  <c r="L86" i="258"/>
  <c r="L83" i="98"/>
  <c r="L85" i="56"/>
  <c r="L80" i="228"/>
  <c r="L83" i="101"/>
  <c r="N82" i="189"/>
  <c r="L86" i="250"/>
  <c r="L84" i="39"/>
  <c r="N87" i="240"/>
  <c r="N89" i="240" s="1"/>
  <c r="D200" i="5" s="1"/>
  <c r="L85" i="233"/>
  <c r="L84" i="101"/>
  <c r="L84" i="333"/>
  <c r="L85" i="333"/>
  <c r="L84" i="289"/>
  <c r="L82" i="289"/>
  <c r="L85" i="107"/>
  <c r="L84" i="107"/>
  <c r="L83" i="107"/>
  <c r="L84" i="147"/>
  <c r="L85" i="147"/>
  <c r="L85" i="241"/>
  <c r="L84" i="241"/>
  <c r="L86" i="241"/>
  <c r="L89" i="186"/>
  <c r="L86" i="264"/>
  <c r="L84" i="264"/>
  <c r="L85" i="264"/>
  <c r="N87" i="360"/>
  <c r="N89" i="360" s="1"/>
  <c r="D311" i="5" s="1"/>
  <c r="L85" i="342"/>
  <c r="L84" i="342"/>
  <c r="L86" i="342"/>
  <c r="L90" i="282"/>
  <c r="L89" i="282"/>
  <c r="L84" i="15"/>
  <c r="N87" i="328"/>
  <c r="N89" i="328" s="1"/>
  <c r="D282" i="5" s="1"/>
  <c r="L84" i="299"/>
  <c r="L85" i="321"/>
  <c r="L84" i="321"/>
  <c r="L86" i="321"/>
  <c r="N81" i="248"/>
  <c r="N43" i="248" s="1"/>
  <c r="N45" i="248" s="1"/>
  <c r="L84" i="55"/>
  <c r="L83" i="55"/>
  <c r="L85" i="55"/>
  <c r="N87" i="323"/>
  <c r="N89" i="323" s="1"/>
  <c r="D279" i="5" s="1"/>
  <c r="L86" i="253"/>
  <c r="L84" i="253"/>
  <c r="L85" i="253"/>
  <c r="L85" i="100"/>
  <c r="L84" i="100"/>
  <c r="L83" i="100"/>
  <c r="L83" i="61"/>
  <c r="L85" i="61"/>
  <c r="L84" i="61"/>
  <c r="L85" i="42"/>
  <c r="L84" i="42"/>
  <c r="L83" i="42"/>
  <c r="L84" i="95"/>
  <c r="L83" i="95"/>
  <c r="L85" i="95"/>
  <c r="L85" i="354"/>
  <c r="L86" i="354"/>
  <c r="L84" i="354"/>
  <c r="N87" i="327"/>
  <c r="N89" i="327" s="1"/>
  <c r="D281" i="5" s="1"/>
  <c r="L83" i="64"/>
  <c r="L85" i="64"/>
  <c r="L84" i="64"/>
  <c r="L84" i="47"/>
  <c r="L85" i="47"/>
  <c r="L83" i="47"/>
  <c r="L85" i="66"/>
  <c r="L83" i="66"/>
  <c r="L84" i="66"/>
  <c r="L83" i="54"/>
  <c r="L87" i="232"/>
  <c r="L85" i="232"/>
  <c r="L86" i="232"/>
  <c r="L85" i="238"/>
  <c r="L84" i="258"/>
  <c r="L85" i="88"/>
  <c r="L82" i="299"/>
  <c r="L85" i="25"/>
  <c r="L89" i="217"/>
  <c r="L90" i="267"/>
  <c r="L86" i="235"/>
  <c r="L88" i="217"/>
  <c r="L85" i="98"/>
  <c r="L88" i="267"/>
  <c r="L84" i="283"/>
  <c r="L83" i="84"/>
  <c r="L84" i="99"/>
  <c r="L86" i="306"/>
  <c r="L85" i="306"/>
  <c r="L84" i="306"/>
  <c r="L84" i="134"/>
  <c r="L85" i="134"/>
  <c r="L83" i="134"/>
  <c r="L84" i="301"/>
  <c r="L82" i="301"/>
  <c r="L83" i="301"/>
  <c r="L84" i="312"/>
  <c r="L85" i="312"/>
  <c r="L88" i="162"/>
  <c r="L85" i="142"/>
  <c r="L83" i="135"/>
  <c r="L84" i="135"/>
  <c r="L85" i="135"/>
  <c r="L79" i="227"/>
  <c r="L81" i="227"/>
  <c r="L80" i="227"/>
  <c r="L83" i="310"/>
  <c r="L84" i="310"/>
  <c r="L82" i="310"/>
  <c r="L83" i="243"/>
  <c r="L85" i="243"/>
  <c r="L84" i="243"/>
  <c r="L86" i="318"/>
  <c r="L85" i="318"/>
  <c r="L84" i="318"/>
  <c r="L84" i="315"/>
  <c r="L85" i="315"/>
  <c r="L86" i="315"/>
  <c r="L85" i="329"/>
  <c r="L86" i="329"/>
  <c r="L84" i="329"/>
  <c r="L86" i="353"/>
  <c r="L84" i="353"/>
  <c r="L85" i="353"/>
  <c r="N86" i="76"/>
  <c r="N88" i="76" s="1"/>
  <c r="D67" i="5" s="1"/>
  <c r="L83" i="146"/>
  <c r="L84" i="146"/>
  <c r="L83" i="15"/>
  <c r="L84" i="9"/>
  <c r="L83" i="9"/>
  <c r="L85" i="9"/>
  <c r="L83" i="36"/>
  <c r="L83" i="49"/>
  <c r="L84" i="49"/>
  <c r="L85" i="49"/>
  <c r="L85" i="34"/>
  <c r="L84" i="17"/>
  <c r="L83" i="17"/>
  <c r="L85" i="17"/>
  <c r="L85" i="23"/>
  <c r="L84" i="23"/>
  <c r="L83" i="23"/>
  <c r="L83" i="31"/>
  <c r="L84" i="31"/>
  <c r="L85" i="31"/>
  <c r="L84" i="27"/>
  <c r="L83" i="27"/>
  <c r="L85" i="27"/>
  <c r="L83" i="33"/>
  <c r="L84" i="33"/>
  <c r="L85" i="33"/>
  <c r="L84" i="16"/>
  <c r="L85" i="16"/>
  <c r="L83" i="16"/>
  <c r="L85" i="22"/>
  <c r="L84" i="22"/>
  <c r="L83" i="22"/>
  <c r="L85" i="26"/>
  <c r="L83" i="26"/>
  <c r="L84" i="26"/>
  <c r="L84" i="29"/>
  <c r="L85" i="29"/>
  <c r="L83" i="29"/>
  <c r="L85" i="46"/>
  <c r="L84" i="46"/>
  <c r="L83" i="46"/>
  <c r="L84" i="7"/>
  <c r="L83" i="7"/>
  <c r="L85" i="7"/>
  <c r="L84" i="18"/>
  <c r="L85" i="18"/>
  <c r="L83" i="18"/>
  <c r="L84" i="41"/>
  <c r="L85" i="41"/>
  <c r="L83" i="41"/>
  <c r="L83" i="20"/>
  <c r="L84" i="20"/>
  <c r="L85" i="20"/>
  <c r="L83" i="74"/>
  <c r="L82" i="74"/>
  <c r="L84" i="74"/>
  <c r="N86" i="132"/>
  <c r="N88" i="132" s="1"/>
  <c r="D123" i="5" s="1"/>
  <c r="N85" i="304"/>
  <c r="N87" i="304" s="1"/>
  <c r="D260" i="5" s="1"/>
  <c r="L85" i="254"/>
  <c r="L86" i="254"/>
  <c r="L84" i="254"/>
  <c r="L85" i="63"/>
  <c r="L83" i="63"/>
  <c r="L84" i="63"/>
  <c r="L82" i="291"/>
  <c r="L83" i="291"/>
  <c r="L84" i="291"/>
  <c r="N86" i="367"/>
  <c r="N88" i="367" s="1"/>
  <c r="D317" i="5" s="1"/>
  <c r="L84" i="298" l="1"/>
  <c r="L88" i="177"/>
  <c r="L88" i="178"/>
  <c r="L83" i="86"/>
  <c r="L90" i="157"/>
  <c r="L85" i="137"/>
  <c r="N87" i="340"/>
  <c r="N89" i="340" s="1"/>
  <c r="D294" i="5" s="1"/>
  <c r="L84" i="38"/>
  <c r="N86" i="38" s="1"/>
  <c r="N88" i="38" s="1"/>
  <c r="D29" i="5" s="1"/>
  <c r="L84" i="86"/>
  <c r="L83" i="284"/>
  <c r="L84" i="137"/>
  <c r="N90" i="219"/>
  <c r="N92" i="219" s="1"/>
  <c r="D181" i="5" s="1"/>
  <c r="L84" i="142"/>
  <c r="L88" i="157"/>
  <c r="L84" i="284"/>
  <c r="L84" i="24"/>
  <c r="L83" i="12"/>
  <c r="L82" i="283"/>
  <c r="L90" i="186"/>
  <c r="N87" i="346"/>
  <c r="N89" i="346" s="1"/>
  <c r="D299" i="5" s="1"/>
  <c r="L81" i="228"/>
  <c r="N86" i="51"/>
  <c r="N88" i="51" s="1"/>
  <c r="D43" i="5" s="1"/>
  <c r="L85" i="44"/>
  <c r="L85" i="139"/>
  <c r="L83" i="44"/>
  <c r="L84" i="139"/>
  <c r="L85" i="136"/>
  <c r="L84" i="43"/>
  <c r="L83" i="43"/>
  <c r="L88" i="168"/>
  <c r="N86" i="70"/>
  <c r="N88" i="70" s="1"/>
  <c r="D61" i="5" s="1"/>
  <c r="N85" i="298"/>
  <c r="N87" i="298" s="1"/>
  <c r="D254" i="5" s="1"/>
  <c r="L90" i="182"/>
  <c r="L89" i="182"/>
  <c r="L87" i="48"/>
  <c r="L84" i="331"/>
  <c r="L85" i="48"/>
  <c r="L86" i="331"/>
  <c r="N87" i="331" s="1"/>
  <c r="N89" i="331" s="1"/>
  <c r="D285" i="5" s="1"/>
  <c r="N87" i="322"/>
  <c r="N89" i="322" s="1"/>
  <c r="D278" i="5" s="1"/>
  <c r="L87" i="160"/>
  <c r="L85" i="141"/>
  <c r="L83" i="148"/>
  <c r="L84" i="141"/>
  <c r="L85" i="231"/>
  <c r="N85" i="302"/>
  <c r="N87" i="302" s="1"/>
  <c r="L85" i="83"/>
  <c r="L83" i="231"/>
  <c r="L84" i="90"/>
  <c r="N86" i="90" s="1"/>
  <c r="N88" i="90" s="1"/>
  <c r="D81" i="5" s="1"/>
  <c r="L90" i="168"/>
  <c r="L85" i="90"/>
  <c r="N87" i="261"/>
  <c r="N89" i="261" s="1"/>
  <c r="D220" i="5" s="1"/>
  <c r="L84" i="290"/>
  <c r="L89" i="185"/>
  <c r="L82" i="290"/>
  <c r="L88" i="160"/>
  <c r="N83" i="248"/>
  <c r="L88" i="248" s="1"/>
  <c r="L88" i="266"/>
  <c r="L84" i="316"/>
  <c r="L85" i="262"/>
  <c r="L86" i="262"/>
  <c r="N86" i="69"/>
  <c r="N88" i="69" s="1"/>
  <c r="D60" i="5" s="1"/>
  <c r="L85" i="45"/>
  <c r="L84" i="317"/>
  <c r="L84" i="286"/>
  <c r="N85" i="286" s="1"/>
  <c r="N87" i="286" s="1"/>
  <c r="D243" i="5" s="1"/>
  <c r="L86" i="317"/>
  <c r="L83" i="286"/>
  <c r="L85" i="314"/>
  <c r="L85" i="256"/>
  <c r="N87" i="345"/>
  <c r="N89" i="345" s="1"/>
  <c r="D298" i="5" s="1"/>
  <c r="N87" i="371"/>
  <c r="N89" i="371" s="1"/>
  <c r="D293" i="5" s="1"/>
  <c r="L84" i="82"/>
  <c r="N86" i="65"/>
  <c r="N88" i="65" s="1"/>
  <c r="D56" i="5" s="1"/>
  <c r="L83" i="242"/>
  <c r="L90" i="185"/>
  <c r="N79" i="150"/>
  <c r="L84" i="150" s="1"/>
  <c r="L85" i="313"/>
  <c r="L84" i="242"/>
  <c r="L84" i="263"/>
  <c r="N87" i="365"/>
  <c r="N89" i="365" s="1"/>
  <c r="D315" i="5" s="1"/>
  <c r="N85" i="303"/>
  <c r="N87" i="303" s="1"/>
  <c r="D259" i="5" s="1"/>
  <c r="L84" i="313"/>
  <c r="L86" i="271"/>
  <c r="L85" i="263"/>
  <c r="L89" i="266"/>
  <c r="L84" i="148"/>
  <c r="N86" i="148" s="1"/>
  <c r="N88" i="148" s="1"/>
  <c r="D136" i="5" s="1"/>
  <c r="L88" i="249"/>
  <c r="L90" i="178"/>
  <c r="L83" i="292"/>
  <c r="N85" i="292" s="1"/>
  <c r="N87" i="292" s="1"/>
  <c r="D248" i="5" s="1"/>
  <c r="L83" i="145"/>
  <c r="L85" i="97"/>
  <c r="L89" i="188"/>
  <c r="L85" i="145"/>
  <c r="L84" i="209"/>
  <c r="L83" i="209"/>
  <c r="L85" i="106"/>
  <c r="L92" i="220"/>
  <c r="L85" i="316"/>
  <c r="N87" i="339"/>
  <c r="N89" i="339" s="1"/>
  <c r="D292" i="5" s="1"/>
  <c r="L84" i="45"/>
  <c r="L87" i="271"/>
  <c r="L84" i="54"/>
  <c r="N86" i="54" s="1"/>
  <c r="N88" i="54" s="1"/>
  <c r="D46" i="5" s="1"/>
  <c r="L87" i="244"/>
  <c r="N90" i="218"/>
  <c r="N92" i="218" s="1"/>
  <c r="D180" i="5" s="1"/>
  <c r="L86" i="348"/>
  <c r="N87" i="348" s="1"/>
  <c r="N89" i="348" s="1"/>
  <c r="D301" i="5" s="1"/>
  <c r="L87" i="272"/>
  <c r="L83" i="21"/>
  <c r="L84" i="14"/>
  <c r="L85" i="36"/>
  <c r="L88" i="188"/>
  <c r="L84" i="314"/>
  <c r="L91" i="220"/>
  <c r="L89" i="180"/>
  <c r="L84" i="247"/>
  <c r="L84" i="292"/>
  <c r="L95" i="252"/>
  <c r="L84" i="79"/>
  <c r="L88" i="244"/>
  <c r="L83" i="97"/>
  <c r="L84" i="359"/>
  <c r="L88" i="187"/>
  <c r="L89" i="268"/>
  <c r="L90" i="187"/>
  <c r="L85" i="348"/>
  <c r="L86" i="272"/>
  <c r="L83" i="34"/>
  <c r="N86" i="34" s="1"/>
  <c r="N88" i="34" s="1"/>
  <c r="D26" i="5" s="1"/>
  <c r="L83" i="297"/>
  <c r="L85" i="37"/>
  <c r="L82" i="133"/>
  <c r="L83" i="79"/>
  <c r="L86" i="359"/>
  <c r="L82" i="297"/>
  <c r="N86" i="234"/>
  <c r="N88" i="234" s="1"/>
  <c r="D194" i="5" s="1"/>
  <c r="N86" i="108"/>
  <c r="N88" i="108" s="1"/>
  <c r="D98" i="5" s="1"/>
  <c r="L90" i="268"/>
  <c r="N87" i="352"/>
  <c r="N89" i="352" s="1"/>
  <c r="D304" i="5" s="1"/>
  <c r="L94" i="246"/>
  <c r="N86" i="216"/>
  <c r="N88" i="216" s="1"/>
  <c r="D178" i="5" s="1"/>
  <c r="N86" i="56"/>
  <c r="N88" i="56" s="1"/>
  <c r="D48" i="5" s="1"/>
  <c r="N85" i="299"/>
  <c r="N87" i="299" s="1"/>
  <c r="D255" i="5" s="1"/>
  <c r="L89" i="249"/>
  <c r="L83" i="91"/>
  <c r="L87" i="177"/>
  <c r="N90" i="177" s="1"/>
  <c r="N92" i="177" s="1"/>
  <c r="L84" i="87"/>
  <c r="L85" i="24"/>
  <c r="N86" i="57"/>
  <c r="N88" i="57" s="1"/>
  <c r="D53" i="5" s="1"/>
  <c r="L84" i="21"/>
  <c r="L84" i="35"/>
  <c r="L83" i="35"/>
  <c r="L86" i="330"/>
  <c r="L83" i="81"/>
  <c r="L85" i="60"/>
  <c r="L82" i="75"/>
  <c r="L84" i="68"/>
  <c r="N86" i="68" s="1"/>
  <c r="N88" i="68" s="1"/>
  <c r="D59" i="5" s="1"/>
  <c r="L86" i="347"/>
  <c r="N86" i="208"/>
  <c r="N88" i="208" s="1"/>
  <c r="D119" i="5" s="1"/>
  <c r="L90" i="154"/>
  <c r="L84" i="330"/>
  <c r="L84" i="81"/>
  <c r="L83" i="60"/>
  <c r="N86" i="60" s="1"/>
  <c r="N88" i="60" s="1"/>
  <c r="D51" i="5" s="1"/>
  <c r="L85" i="270"/>
  <c r="L85" i="53"/>
  <c r="L87" i="179"/>
  <c r="L84" i="75"/>
  <c r="L83" i="140"/>
  <c r="L89" i="154"/>
  <c r="L91" i="207"/>
  <c r="L86" i="247"/>
  <c r="N87" i="247" s="1"/>
  <c r="N89" i="247" s="1"/>
  <c r="D207" i="5" s="1"/>
  <c r="L84" i="265"/>
  <c r="L84" i="53"/>
  <c r="N86" i="53" s="1"/>
  <c r="N88" i="53" s="1"/>
  <c r="D45" i="5" s="1"/>
  <c r="L88" i="179"/>
  <c r="L85" i="347"/>
  <c r="L84" i="19"/>
  <c r="L90" i="207"/>
  <c r="L86" i="265"/>
  <c r="N88" i="273"/>
  <c r="N90" i="273" s="1"/>
  <c r="D231" i="5" s="1"/>
  <c r="N87" i="336"/>
  <c r="N89" i="336" s="1"/>
  <c r="D290" i="5" s="1"/>
  <c r="N83" i="229"/>
  <c r="N85" i="229" s="1"/>
  <c r="D190" i="5" s="1"/>
  <c r="N86" i="213"/>
  <c r="N88" i="213" s="1"/>
  <c r="D175" i="5" s="1"/>
  <c r="N87" i="308"/>
  <c r="N89" i="308" s="1"/>
  <c r="D264" i="5" s="1"/>
  <c r="L90" i="245"/>
  <c r="L87" i="172"/>
  <c r="L89" i="172"/>
  <c r="L83" i="82"/>
  <c r="L88" i="183"/>
  <c r="L84" i="83"/>
  <c r="L87" i="184"/>
  <c r="L88" i="184"/>
  <c r="N86" i="67"/>
  <c r="N88" i="67" s="1"/>
  <c r="D58" i="5" s="1"/>
  <c r="L85" i="59"/>
  <c r="L84" i="59"/>
  <c r="L83" i="287"/>
  <c r="L87" i="180"/>
  <c r="L84" i="37"/>
  <c r="L82" i="287"/>
  <c r="L85" i="274"/>
  <c r="L84" i="136"/>
  <c r="N86" i="136" s="1"/>
  <c r="N88" i="136" s="1"/>
  <c r="D127" i="5" s="1"/>
  <c r="N87" i="334"/>
  <c r="N89" i="334" s="1"/>
  <c r="D288" i="5" s="1"/>
  <c r="L90" i="280"/>
  <c r="L86" i="335"/>
  <c r="L83" i="102"/>
  <c r="N87" i="239"/>
  <c r="N89" i="239" s="1"/>
  <c r="D199" i="5" s="1"/>
  <c r="L84" i="294"/>
  <c r="N86" i="129"/>
  <c r="N88" i="129" s="1"/>
  <c r="D118" i="5" s="1"/>
  <c r="N86" i="130"/>
  <c r="N88" i="130" s="1"/>
  <c r="D121" i="5" s="1"/>
  <c r="L85" i="294"/>
  <c r="N85" i="325"/>
  <c r="N87" i="325" s="1"/>
  <c r="D280" i="5" s="1"/>
  <c r="L91" i="221"/>
  <c r="L83" i="105"/>
  <c r="L86" i="237"/>
  <c r="N86" i="52"/>
  <c r="N88" i="52" s="1"/>
  <c r="D44" i="5" s="1"/>
  <c r="N88" i="276"/>
  <c r="N90" i="276" s="1"/>
  <c r="D234" i="5" s="1"/>
  <c r="N87" i="320"/>
  <c r="N89" i="320" s="1"/>
  <c r="D276" i="5" s="1"/>
  <c r="L92" i="245"/>
  <c r="L90" i="170"/>
  <c r="L89" i="280"/>
  <c r="L84" i="335"/>
  <c r="L92" i="221"/>
  <c r="L84" i="105"/>
  <c r="N86" i="107"/>
  <c r="N88" i="107" s="1"/>
  <c r="D97" i="5" s="1"/>
  <c r="L89" i="162"/>
  <c r="L92" i="165"/>
  <c r="L83" i="87"/>
  <c r="N86" i="32"/>
  <c r="N88" i="32" s="1"/>
  <c r="D24" i="5" s="1"/>
  <c r="L83" i="293"/>
  <c r="L95" i="246"/>
  <c r="L84" i="293"/>
  <c r="L91" i="165"/>
  <c r="L83" i="85"/>
  <c r="L84" i="106"/>
  <c r="L85" i="85"/>
  <c r="N87" i="251"/>
  <c r="N89" i="251" s="1"/>
  <c r="D211" i="5" s="1"/>
  <c r="L84" i="237"/>
  <c r="L84" i="133"/>
  <c r="N91" i="171"/>
  <c r="N93" i="171" s="1"/>
  <c r="D156" i="5" s="1"/>
  <c r="N87" i="233"/>
  <c r="N89" i="233" s="1"/>
  <c r="D193" i="5" s="1"/>
  <c r="L86" i="193"/>
  <c r="N87" i="357"/>
  <c r="N89" i="357" s="1"/>
  <c r="D309" i="5" s="1"/>
  <c r="N87" i="259"/>
  <c r="N89" i="259" s="1"/>
  <c r="D218" i="5" s="1"/>
  <c r="L84" i="144"/>
  <c r="L93" i="252"/>
  <c r="L86" i="311"/>
  <c r="L84" i="193"/>
  <c r="L83" i="144"/>
  <c r="L85" i="311"/>
  <c r="L85" i="94"/>
  <c r="L84" i="89"/>
  <c r="N85" i="305"/>
  <c r="N87" i="305" s="1"/>
  <c r="D261" i="5" s="1"/>
  <c r="N86" i="98"/>
  <c r="N88" i="98" s="1"/>
  <c r="D88" i="5" s="1"/>
  <c r="L85" i="89"/>
  <c r="L86" i="256"/>
  <c r="N87" i="256" s="1"/>
  <c r="N89" i="256" s="1"/>
  <c r="D215" i="5" s="1"/>
  <c r="L84" i="96"/>
  <c r="N86" i="101"/>
  <c r="N88" i="101" s="1"/>
  <c r="D91" i="5" s="1"/>
  <c r="L84" i="285"/>
  <c r="L87" i="270"/>
  <c r="N88" i="270" s="1"/>
  <c r="N90" i="270" s="1"/>
  <c r="D228" i="5" s="1"/>
  <c r="N86" i="99"/>
  <c r="N88" i="99" s="1"/>
  <c r="D89" i="5" s="1"/>
  <c r="L84" i="102"/>
  <c r="L86" i="274"/>
  <c r="L83" i="96"/>
  <c r="N85" i="72"/>
  <c r="N87" i="72" s="1"/>
  <c r="D63" i="5" s="1"/>
  <c r="L82" i="285"/>
  <c r="N87" i="235"/>
  <c r="N89" i="235" s="1"/>
  <c r="D195" i="5" s="1"/>
  <c r="L84" i="149"/>
  <c r="N86" i="212"/>
  <c r="N88" i="212" s="1"/>
  <c r="D174" i="5" s="1"/>
  <c r="N87" i="257"/>
  <c r="N89" i="257" s="1"/>
  <c r="D216" i="5" s="1"/>
  <c r="L83" i="192"/>
  <c r="L83" i="149"/>
  <c r="L82" i="192"/>
  <c r="L84" i="94"/>
  <c r="L89" i="164"/>
  <c r="N86" i="128"/>
  <c r="N88" i="128" s="1"/>
  <c r="D120" i="5" s="1"/>
  <c r="N87" i="307"/>
  <c r="N89" i="307" s="1"/>
  <c r="D263" i="5" s="1"/>
  <c r="L88" i="170"/>
  <c r="N86" i="88"/>
  <c r="N88" i="88" s="1"/>
  <c r="D79" i="5" s="1"/>
  <c r="N86" i="92"/>
  <c r="N88" i="92" s="1"/>
  <c r="D83" i="5" s="1"/>
  <c r="L88" i="164"/>
  <c r="N85" i="309"/>
  <c r="N87" i="309" s="1"/>
  <c r="D265" i="5" s="1"/>
  <c r="N86" i="215"/>
  <c r="N88" i="215" s="1"/>
  <c r="D177" i="5" s="1"/>
  <c r="L87" i="183"/>
  <c r="L86" i="236"/>
  <c r="L85" i="19"/>
  <c r="L88" i="158"/>
  <c r="L85" i="91"/>
  <c r="N86" i="91" s="1"/>
  <c r="N88" i="91" s="1"/>
  <c r="D82" i="5" s="1"/>
  <c r="L84" i="236"/>
  <c r="L89" i="158"/>
  <c r="N86" i="12"/>
  <c r="N88" i="12" s="1"/>
  <c r="D5" i="5" s="1"/>
  <c r="N87" i="344"/>
  <c r="N89" i="344" s="1"/>
  <c r="D297" i="5" s="1"/>
  <c r="N90" i="217"/>
  <c r="N92" i="217" s="1"/>
  <c r="D179" i="5" s="1"/>
  <c r="N85" i="190"/>
  <c r="N87" i="190" s="1"/>
  <c r="D170" i="5" s="1"/>
  <c r="N86" i="139"/>
  <c r="N88" i="139" s="1"/>
  <c r="D130" i="5" s="1"/>
  <c r="L83" i="40"/>
  <c r="N82" i="228"/>
  <c r="N84" i="228" s="1"/>
  <c r="D189" i="5" s="1"/>
  <c r="N86" i="42"/>
  <c r="N88" i="42" s="1"/>
  <c r="D33" i="5" s="1"/>
  <c r="N86" i="147"/>
  <c r="N88" i="147" s="1"/>
  <c r="D137" i="5" s="1"/>
  <c r="N87" i="350"/>
  <c r="N89" i="350" s="1"/>
  <c r="D302" i="5" s="1"/>
  <c r="L84" i="140"/>
  <c r="N87" i="363"/>
  <c r="N89" i="363" s="1"/>
  <c r="D313" i="5" s="1"/>
  <c r="L89" i="155"/>
  <c r="L84" i="40"/>
  <c r="L90" i="155"/>
  <c r="N86" i="214"/>
  <c r="N88" i="214" s="1"/>
  <c r="D176" i="5" s="1"/>
  <c r="N88" i="277"/>
  <c r="N90" i="277" s="1"/>
  <c r="D235" i="5" s="1"/>
  <c r="N86" i="15"/>
  <c r="N88" i="15" s="1"/>
  <c r="D7" i="5" s="1"/>
  <c r="N86" i="25"/>
  <c r="N88" i="25" s="1"/>
  <c r="D17" i="5" s="1"/>
  <c r="N86" i="137"/>
  <c r="N88" i="137" s="1"/>
  <c r="D128" i="5" s="1"/>
  <c r="L85" i="14"/>
  <c r="N86" i="14" s="1"/>
  <c r="N88" i="14" s="1"/>
  <c r="D6" i="5" s="1"/>
  <c r="N85" i="290"/>
  <c r="N87" i="290" s="1"/>
  <c r="D246" i="5" s="1"/>
  <c r="N86" i="138"/>
  <c r="N88" i="138" s="1"/>
  <c r="D129" i="5" s="1"/>
  <c r="N86" i="24"/>
  <c r="N88" i="24" s="1"/>
  <c r="D16" i="5" s="1"/>
  <c r="L87" i="181"/>
  <c r="N86" i="30"/>
  <c r="N88" i="30" s="1"/>
  <c r="D22" i="5" s="1"/>
  <c r="L83" i="80"/>
  <c r="L84" i="80"/>
  <c r="L85" i="80"/>
  <c r="L84" i="103"/>
  <c r="N91" i="185"/>
  <c r="N93" i="185" s="1"/>
  <c r="D165" i="5" s="1"/>
  <c r="L85" i="103"/>
  <c r="L84" i="319"/>
  <c r="L85" i="319"/>
  <c r="L86" i="319"/>
  <c r="L90" i="176"/>
  <c r="L98" i="260"/>
  <c r="L88" i="176"/>
  <c r="N87" i="238"/>
  <c r="N89" i="238" s="1"/>
  <c r="D198" i="5" s="1"/>
  <c r="N86" i="58"/>
  <c r="N88" i="58" s="1"/>
  <c r="D49" i="5" s="1"/>
  <c r="N87" i="366"/>
  <c r="N89" i="366" s="1"/>
  <c r="D316" i="5" s="1"/>
  <c r="N87" i="337"/>
  <c r="N89" i="337" s="1"/>
  <c r="D291" i="5" s="1"/>
  <c r="L86" i="50"/>
  <c r="L99" i="260"/>
  <c r="L89" i="181"/>
  <c r="N87" i="351"/>
  <c r="N89" i="351" s="1"/>
  <c r="D303" i="5" s="1"/>
  <c r="L88" i="50"/>
  <c r="N86" i="100"/>
  <c r="N88" i="100" s="1"/>
  <c r="D90" i="5" s="1"/>
  <c r="L85" i="355"/>
  <c r="L86" i="355"/>
  <c r="L84" i="355"/>
  <c r="L86" i="332"/>
  <c r="L85" i="332"/>
  <c r="L84" i="332"/>
  <c r="L87" i="275"/>
  <c r="L86" i="275"/>
  <c r="L85" i="275"/>
  <c r="N86" i="39"/>
  <c r="N88" i="39" s="1"/>
  <c r="D30" i="5" s="1"/>
  <c r="L84" i="71"/>
  <c r="L88" i="174"/>
  <c r="L89" i="174"/>
  <c r="L87" i="174"/>
  <c r="N86" i="131"/>
  <c r="N88" i="131" s="1"/>
  <c r="D122" i="5" s="1"/>
  <c r="L83" i="71"/>
  <c r="N85" i="127"/>
  <c r="N87" i="127" s="1"/>
  <c r="D117" i="5" s="1"/>
  <c r="N87" i="241"/>
  <c r="N89" i="241" s="1"/>
  <c r="D201" i="5" s="1"/>
  <c r="N87" i="250"/>
  <c r="N89" i="250" s="1"/>
  <c r="D210" i="5" s="1"/>
  <c r="N87" i="354"/>
  <c r="N89" i="354" s="1"/>
  <c r="D306" i="5" s="1"/>
  <c r="N85" i="289"/>
  <c r="N87" i="289" s="1"/>
  <c r="D245" i="5" s="1"/>
  <c r="N87" i="362"/>
  <c r="N89" i="362" s="1"/>
  <c r="D312" i="5" s="1"/>
  <c r="N86" i="84"/>
  <c r="N88" i="84" s="1"/>
  <c r="D75" i="5" s="1"/>
  <c r="N86" i="61"/>
  <c r="N88" i="61" s="1"/>
  <c r="D52" i="5" s="1"/>
  <c r="N85" i="284"/>
  <c r="N87" i="284" s="1"/>
  <c r="D241" i="5" s="1"/>
  <c r="N91" i="186"/>
  <c r="N93" i="186" s="1"/>
  <c r="D166" i="5" s="1"/>
  <c r="N87" i="333"/>
  <c r="N89" i="333" s="1"/>
  <c r="D287" i="5" s="1"/>
  <c r="N91" i="267"/>
  <c r="N93" i="267" s="1"/>
  <c r="D226" i="5" s="1"/>
  <c r="N91" i="282"/>
  <c r="N93" i="282" s="1"/>
  <c r="D239" i="5" s="1"/>
  <c r="N93" i="279"/>
  <c r="N95" i="279" s="1"/>
  <c r="D236" i="5" s="1"/>
  <c r="N86" i="143"/>
  <c r="N88" i="143" s="1"/>
  <c r="D141" i="5" s="1"/>
  <c r="N87" i="258"/>
  <c r="N89" i="258" s="1"/>
  <c r="D217" i="5" s="1"/>
  <c r="N90" i="179"/>
  <c r="N92" i="179" s="1"/>
  <c r="D158" i="5" s="1"/>
  <c r="L88" i="189"/>
  <c r="L87" i="189"/>
  <c r="L89" i="189"/>
  <c r="N86" i="29"/>
  <c r="N88" i="29" s="1"/>
  <c r="D21" i="5" s="1"/>
  <c r="N87" i="264"/>
  <c r="N89" i="264" s="1"/>
  <c r="D223" i="5" s="1"/>
  <c r="N87" i="364"/>
  <c r="N89" i="364" s="1"/>
  <c r="D314" i="5" s="1"/>
  <c r="N86" i="66"/>
  <c r="N88" i="66" s="1"/>
  <c r="D57" i="5" s="1"/>
  <c r="N86" i="47"/>
  <c r="N88" i="47" s="1"/>
  <c r="D39" i="5" s="1"/>
  <c r="N86" i="64"/>
  <c r="N88" i="64" s="1"/>
  <c r="D55" i="5" s="1"/>
  <c r="N87" i="321"/>
  <c r="N89" i="321" s="1"/>
  <c r="D277" i="5" s="1"/>
  <c r="N87" i="296"/>
  <c r="N89" i="296" s="1"/>
  <c r="D252" i="5" s="1"/>
  <c r="N86" i="63"/>
  <c r="N88" i="63" s="1"/>
  <c r="D54" i="5" s="1"/>
  <c r="N87" i="342"/>
  <c r="N89" i="342" s="1"/>
  <c r="D295" i="5" s="1"/>
  <c r="N87" i="263"/>
  <c r="N89" i="263" s="1"/>
  <c r="D222" i="5" s="1"/>
  <c r="N87" i="253"/>
  <c r="N89" i="253" s="1"/>
  <c r="D213" i="5" s="1"/>
  <c r="N86" i="55"/>
  <c r="N88" i="55" s="1"/>
  <c r="D47" i="5" s="1"/>
  <c r="N86" i="17"/>
  <c r="N88" i="17" s="1"/>
  <c r="D9" i="5" s="1"/>
  <c r="N86" i="49"/>
  <c r="N88" i="49" s="1"/>
  <c r="D41" i="5" s="1"/>
  <c r="N86" i="95"/>
  <c r="N88" i="95" s="1"/>
  <c r="D85" i="5" s="1"/>
  <c r="N88" i="232"/>
  <c r="N90" i="232" s="1"/>
  <c r="D192" i="5" s="1"/>
  <c r="N86" i="7"/>
  <c r="N88" i="7" s="1"/>
  <c r="D3" i="5" s="1"/>
  <c r="N86" i="43"/>
  <c r="N88" i="43" s="1"/>
  <c r="D34" i="5" s="1"/>
  <c r="N91" i="178"/>
  <c r="N93" i="178" s="1"/>
  <c r="D157" i="5" s="1"/>
  <c r="N91" i="162"/>
  <c r="N93" i="162" s="1"/>
  <c r="D148" i="5" s="1"/>
  <c r="N85" i="310"/>
  <c r="N87" i="310" s="1"/>
  <c r="D266" i="5" s="1"/>
  <c r="N87" i="312"/>
  <c r="N89" i="312" s="1"/>
  <c r="D268" i="5" s="1"/>
  <c r="N85" i="283"/>
  <c r="N87" i="283" s="1"/>
  <c r="D240" i="5" s="1"/>
  <c r="N86" i="135"/>
  <c r="N88" i="135" s="1"/>
  <c r="D126" i="5" s="1"/>
  <c r="N91" i="157"/>
  <c r="N93" i="157" s="1"/>
  <c r="D145" i="5" s="1"/>
  <c r="N86" i="26"/>
  <c r="N88" i="26" s="1"/>
  <c r="D18" i="5" s="1"/>
  <c r="N91" i="249"/>
  <c r="N93" i="249" s="1"/>
  <c r="D209" i="5" s="1"/>
  <c r="N86" i="142"/>
  <c r="N88" i="142" s="1"/>
  <c r="D134" i="5" s="1"/>
  <c r="N85" i="301"/>
  <c r="N87" i="301" s="1"/>
  <c r="N88" i="271"/>
  <c r="N90" i="271" s="1"/>
  <c r="D229" i="5" s="1"/>
  <c r="N87" i="306"/>
  <c r="N89" i="306" s="1"/>
  <c r="D262" i="5" s="1"/>
  <c r="N87" i="262"/>
  <c r="N89" i="262" s="1"/>
  <c r="D221" i="5" s="1"/>
  <c r="N86" i="231"/>
  <c r="N88" i="231" s="1"/>
  <c r="D191" i="5" s="1"/>
  <c r="N86" i="243"/>
  <c r="N88" i="243" s="1"/>
  <c r="D203" i="5" s="1"/>
  <c r="N82" i="227"/>
  <c r="N84" i="227" s="1"/>
  <c r="D188" i="5" s="1"/>
  <c r="N86" i="134"/>
  <c r="N88" i="134" s="1"/>
  <c r="D125" i="5" s="1"/>
  <c r="N85" i="291"/>
  <c r="N87" i="291" s="1"/>
  <c r="D247" i="5" s="1"/>
  <c r="N86" i="146"/>
  <c r="N88" i="146" s="1"/>
  <c r="D138" i="5" s="1"/>
  <c r="N87" i="353"/>
  <c r="N89" i="353" s="1"/>
  <c r="D305" i="5" s="1"/>
  <c r="N87" i="330"/>
  <c r="N89" i="330" s="1"/>
  <c r="D284" i="5" s="1"/>
  <c r="N91" i="154"/>
  <c r="N93" i="154" s="1"/>
  <c r="D143" i="5" s="1"/>
  <c r="N87" i="315"/>
  <c r="N89" i="315" s="1"/>
  <c r="D271" i="5" s="1"/>
  <c r="N87" i="318"/>
  <c r="N89" i="318" s="1"/>
  <c r="D274" i="5" s="1"/>
  <c r="N87" i="329"/>
  <c r="N89" i="329" s="1"/>
  <c r="D283" i="5" s="1"/>
  <c r="N86" i="20"/>
  <c r="N88" i="20" s="1"/>
  <c r="D12" i="5" s="1"/>
  <c r="N88" i="48"/>
  <c r="N90" i="48" s="1"/>
  <c r="D40" i="5" s="1"/>
  <c r="N86" i="41"/>
  <c r="N88" i="41" s="1"/>
  <c r="D32" i="5" s="1"/>
  <c r="N86" i="18"/>
  <c r="N88" i="18" s="1"/>
  <c r="D10" i="5" s="1"/>
  <c r="N86" i="45"/>
  <c r="N88" i="45" s="1"/>
  <c r="D36" i="5" s="1"/>
  <c r="N86" i="46"/>
  <c r="N88" i="46" s="1"/>
  <c r="D38" i="5" s="1"/>
  <c r="N86" i="22"/>
  <c r="N88" i="22" s="1"/>
  <c r="D14" i="5" s="1"/>
  <c r="N86" i="16"/>
  <c r="N88" i="16" s="1"/>
  <c r="D8" i="5" s="1"/>
  <c r="N86" i="27"/>
  <c r="N88" i="27" s="1"/>
  <c r="D19" i="5" s="1"/>
  <c r="N86" i="23"/>
  <c r="N88" i="23" s="1"/>
  <c r="D15" i="5" s="1"/>
  <c r="N86" i="9"/>
  <c r="N88" i="9" s="1"/>
  <c r="D4" i="5" s="1"/>
  <c r="N86" i="33"/>
  <c r="N88" i="33" s="1"/>
  <c r="D25" i="5" s="1"/>
  <c r="N86" i="31"/>
  <c r="N88" i="31" s="1"/>
  <c r="D23" i="5" s="1"/>
  <c r="N86" i="36"/>
  <c r="N88" i="36" s="1"/>
  <c r="D27" i="5" s="1"/>
  <c r="N85" i="74"/>
  <c r="N87" i="74" s="1"/>
  <c r="D65" i="5" s="1"/>
  <c r="N86" i="106"/>
  <c r="N88" i="106" s="1"/>
  <c r="D96" i="5" s="1"/>
  <c r="N87" i="254"/>
  <c r="N89" i="254" s="1"/>
  <c r="D214" i="5" s="1"/>
  <c r="N90" i="180" l="1"/>
  <c r="N92" i="180" s="1"/>
  <c r="N94" i="220"/>
  <c r="N96" i="220" s="1"/>
  <c r="D182" i="5" s="1"/>
  <c r="N90" i="160"/>
  <c r="N92" i="160" s="1"/>
  <c r="D147" i="5" s="1"/>
  <c r="N87" i="265"/>
  <c r="N89" i="265" s="1"/>
  <c r="D224" i="5" s="1"/>
  <c r="N85" i="75"/>
  <c r="N87" i="75" s="1"/>
  <c r="D66" i="5" s="1"/>
  <c r="N86" i="37"/>
  <c r="N88" i="37" s="1"/>
  <c r="D28" i="5" s="1"/>
  <c r="N91" i="266"/>
  <c r="N93" i="266" s="1"/>
  <c r="D225" i="5" s="1"/>
  <c r="N91" i="168"/>
  <c r="N93" i="168" s="1"/>
  <c r="D151" i="5" s="1"/>
  <c r="N86" i="141"/>
  <c r="N88" i="141" s="1"/>
  <c r="D133" i="5" s="1"/>
  <c r="N91" i="182"/>
  <c r="N93" i="182" s="1"/>
  <c r="D162" i="5" s="1"/>
  <c r="N86" i="44"/>
  <c r="N88" i="44" s="1"/>
  <c r="D35" i="5" s="1"/>
  <c r="N86" i="86"/>
  <c r="N88" i="86" s="1"/>
  <c r="N86" i="96"/>
  <c r="N88" i="96" s="1"/>
  <c r="D86" i="5" s="1"/>
  <c r="N86" i="19"/>
  <c r="N88" i="19" s="1"/>
  <c r="D11" i="5" s="1"/>
  <c r="N86" i="140"/>
  <c r="N88" i="140" s="1"/>
  <c r="D132" i="5" s="1"/>
  <c r="N86" i="83"/>
  <c r="N88" i="83" s="1"/>
  <c r="D74" i="5" s="1"/>
  <c r="N87" i="314"/>
  <c r="N89" i="314" s="1"/>
  <c r="D270" i="5" s="1"/>
  <c r="N93" i="207"/>
  <c r="N95" i="207" s="1"/>
  <c r="D183" i="5" s="1"/>
  <c r="N89" i="50"/>
  <c r="N91" i="50" s="1"/>
  <c r="D42" i="5" s="1"/>
  <c r="N91" i="280"/>
  <c r="N93" i="280" s="1"/>
  <c r="D237" i="5" s="1"/>
  <c r="N87" i="335"/>
  <c r="N89" i="335" s="1"/>
  <c r="D289" i="5" s="1"/>
  <c r="L85" i="150"/>
  <c r="N86" i="81"/>
  <c r="N88" i="81" s="1"/>
  <c r="D72" i="5" s="1"/>
  <c r="N96" i="252"/>
  <c r="N98" i="252" s="1"/>
  <c r="D212" i="5" s="1"/>
  <c r="L86" i="150"/>
  <c r="N85" i="297"/>
  <c r="N87" i="297" s="1"/>
  <c r="D253" i="5" s="1"/>
  <c r="N90" i="188"/>
  <c r="N92" i="188" s="1"/>
  <c r="D167" i="5" s="1"/>
  <c r="N85" i="285"/>
  <c r="N87" i="285" s="1"/>
  <c r="D242" i="5" s="1"/>
  <c r="N85" i="133"/>
  <c r="N87" i="133" s="1"/>
  <c r="D124" i="5" s="1"/>
  <c r="N93" i="245"/>
  <c r="N95" i="245" s="1"/>
  <c r="D205" i="5" s="1"/>
  <c r="N97" i="246"/>
  <c r="N99" i="246" s="1"/>
  <c r="D206" i="5" s="1"/>
  <c r="L90" i="248"/>
  <c r="N85" i="287"/>
  <c r="N87" i="287" s="1"/>
  <c r="D244" i="5" s="1"/>
  <c r="L89" i="248"/>
  <c r="N86" i="82"/>
  <c r="N88" i="82" s="1"/>
  <c r="D73" i="5" s="1"/>
  <c r="N90" i="183"/>
  <c r="N92" i="183" s="1"/>
  <c r="D163" i="5" s="1"/>
  <c r="N86" i="102"/>
  <c r="N88" i="102" s="1"/>
  <c r="D92" i="5" s="1"/>
  <c r="N90" i="184"/>
  <c r="N92" i="184" s="1"/>
  <c r="D164" i="5" s="1"/>
  <c r="N90" i="172"/>
  <c r="N92" i="172" s="1"/>
  <c r="D153" i="5" s="1"/>
  <c r="N86" i="79"/>
  <c r="N88" i="79" s="1"/>
  <c r="D70" i="5" s="1"/>
  <c r="N87" i="316"/>
  <c r="N89" i="316" s="1"/>
  <c r="D272" i="5" s="1"/>
  <c r="N87" i="313"/>
  <c r="N89" i="313" s="1"/>
  <c r="D269" i="5" s="1"/>
  <c r="N87" i="317"/>
  <c r="N89" i="317" s="1"/>
  <c r="D273" i="5" s="1"/>
  <c r="N86" i="209"/>
  <c r="N88" i="209" s="1"/>
  <c r="D131" i="5" s="1"/>
  <c r="N86" i="97"/>
  <c r="N88" i="97" s="1"/>
  <c r="D87" i="5" s="1"/>
  <c r="N86" i="242"/>
  <c r="N88" i="242" s="1"/>
  <c r="D202" i="5" s="1"/>
  <c r="N87" i="347"/>
  <c r="N89" i="347" s="1"/>
  <c r="D300" i="5" s="1"/>
  <c r="N87" i="359"/>
  <c r="N89" i="359" s="1"/>
  <c r="D310" i="5" s="1"/>
  <c r="N91" i="187"/>
  <c r="N93" i="187" s="1"/>
  <c r="D168" i="5" s="1"/>
  <c r="N88" i="272"/>
  <c r="N90" i="272" s="1"/>
  <c r="D230" i="5" s="1"/>
  <c r="N86" i="145"/>
  <c r="N88" i="145" s="1"/>
  <c r="D139" i="5" s="1"/>
  <c r="N91" i="268"/>
  <c r="N93" i="268" s="1"/>
  <c r="D227" i="5" s="1"/>
  <c r="N86" i="21"/>
  <c r="N88" i="21" s="1"/>
  <c r="D13" i="5" s="1"/>
  <c r="N89" i="244"/>
  <c r="N91" i="244" s="1"/>
  <c r="D204" i="5" s="1"/>
  <c r="N88" i="274"/>
  <c r="N90" i="274" s="1"/>
  <c r="D232" i="5" s="1"/>
  <c r="N86" i="35"/>
  <c r="N88" i="35" s="1"/>
  <c r="D37" i="5" s="1"/>
  <c r="N86" i="85"/>
  <c r="N88" i="85" s="1"/>
  <c r="D76" i="5" s="1"/>
  <c r="N86" i="87"/>
  <c r="N88" i="87" s="1"/>
  <c r="N90" i="164"/>
  <c r="N92" i="164" s="1"/>
  <c r="D149" i="5" s="1"/>
  <c r="N86" i="149"/>
  <c r="N88" i="149" s="1"/>
  <c r="D135" i="5" s="1"/>
  <c r="N87" i="294"/>
  <c r="N89" i="294" s="1"/>
  <c r="D250" i="5" s="1"/>
  <c r="N85" i="192"/>
  <c r="N87" i="192" s="1"/>
  <c r="D172" i="5" s="1"/>
  <c r="N91" i="158"/>
  <c r="N93" i="158" s="1"/>
  <c r="D146" i="5" s="1"/>
  <c r="N87" i="193"/>
  <c r="N89" i="193" s="1"/>
  <c r="D173" i="5" s="1"/>
  <c r="N93" i="165"/>
  <c r="N95" i="165" s="1"/>
  <c r="D150" i="5" s="1"/>
  <c r="N87" i="236"/>
  <c r="N89" i="236" s="1"/>
  <c r="D196" i="5" s="1"/>
  <c r="N91" i="170"/>
  <c r="N93" i="170" s="1"/>
  <c r="D152" i="5" s="1"/>
  <c r="N86" i="59"/>
  <c r="N88" i="59" s="1"/>
  <c r="D50" i="5" s="1"/>
  <c r="N87" i="150"/>
  <c r="N89" i="150" s="1"/>
  <c r="D142" i="5" s="1"/>
  <c r="N86" i="103"/>
  <c r="N88" i="103" s="1"/>
  <c r="D93" i="5" s="1"/>
  <c r="N90" i="181"/>
  <c r="N92" i="181" s="1"/>
  <c r="D161" i="5" s="1"/>
  <c r="N93" i="221"/>
  <c r="N95" i="221" s="1"/>
  <c r="D184" i="5" s="1"/>
  <c r="N86" i="40"/>
  <c r="N88" i="40" s="1"/>
  <c r="D31" i="5" s="1"/>
  <c r="N86" i="94"/>
  <c r="N88" i="94" s="1"/>
  <c r="D84" i="5" s="1"/>
  <c r="N87" i="237"/>
  <c r="N89" i="237" s="1"/>
  <c r="D197" i="5" s="1"/>
  <c r="N85" i="293"/>
  <c r="N87" i="293" s="1"/>
  <c r="D249" i="5" s="1"/>
  <c r="N86" i="105"/>
  <c r="N88" i="105" s="1"/>
  <c r="D95" i="5" s="1"/>
  <c r="N91" i="155"/>
  <c r="N93" i="155" s="1"/>
  <c r="D144" i="5" s="1"/>
  <c r="N86" i="144"/>
  <c r="N88" i="144" s="1"/>
  <c r="D140" i="5" s="1"/>
  <c r="N87" i="311"/>
  <c r="N89" i="311" s="1"/>
  <c r="D267" i="5" s="1"/>
  <c r="N87" i="319"/>
  <c r="N89" i="319" s="1"/>
  <c r="D275" i="5" s="1"/>
  <c r="N86" i="89"/>
  <c r="N88" i="89" s="1"/>
  <c r="D80" i="5" s="1"/>
  <c r="N101" i="260"/>
  <c r="N103" i="260" s="1"/>
  <c r="D219" i="5" s="1"/>
  <c r="N91" i="176"/>
  <c r="N93" i="176" s="1"/>
  <c r="D155" i="5" s="1"/>
  <c r="N86" i="80"/>
  <c r="N88" i="80" s="1"/>
  <c r="D71" i="5" s="1"/>
  <c r="N88" i="275"/>
  <c r="N90" i="275" s="1"/>
  <c r="D233" i="5" s="1"/>
  <c r="N87" i="355"/>
  <c r="N89" i="355" s="1"/>
  <c r="D307" i="5" s="1"/>
  <c r="N86" i="71"/>
  <c r="N88" i="71" s="1"/>
  <c r="D62" i="5" s="1"/>
  <c r="N90" i="174"/>
  <c r="N92" i="174" s="1"/>
  <c r="D154" i="5" s="1"/>
  <c r="N87" i="332"/>
  <c r="N89" i="332" s="1"/>
  <c r="D286" i="5" s="1"/>
  <c r="N90" i="189"/>
  <c r="N92" i="189" s="1"/>
  <c r="D169" i="5" s="1"/>
  <c r="D77" i="5"/>
  <c r="D78" i="5"/>
  <c r="D258" i="5"/>
  <c r="D257" i="5"/>
  <c r="D159" i="5"/>
  <c r="D160" i="5"/>
  <c r="N91" i="248" l="1"/>
  <c r="N93" i="248" s="1"/>
  <c r="D208" i="5" s="1"/>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<sst xmlns="http://schemas.openxmlformats.org/spreadsheetml/2006/main" count="38539" uniqueCount="2344">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</sst>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0.0"/>
    <numFmt numFmtId="179" formatCode="0.0"/>
    <numFmt numFmtId="180"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8">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78" fontId="0" fillId="0" borderId="0" xfId="0" applyNumberFormat="1" applyFill="1" applyProtection="1"/>
    <xf numFmtId="2" fontId="0" fillId="0" borderId="0" xfId="0" applyNumberFormat="1" applyFill="1" applyProtection="1"/>
    <xf numFmtId="179" fontId="0" fillId="0" borderId="0" xfId="0" applyNumberFormat="1" applyFill="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165" fontId="5" fillId="3" borderId="3" xfId="9" applyFont="1" applyFill="1" applyBorder="1" applyProtection="1">
      <protection locked="0"/>
    </xf>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80" fontId="5" fillId="29" borderId="3" xfId="2" applyNumberFormat="1" applyFont="1" applyFill="1" applyBorder="1" applyAlignment="1" applyProtection="1">
      <alignment horizontal="center"/>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TOLIMA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1064837</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A13" sqref="A13"/>
    </sheetView>
  </sheetViews>
  <sheetFormatPr baseColWidth="10" defaultRowHeight="15"/>
  <cols>
    <col min="2" max="2" width="10" customWidth="1"/>
    <col min="3" max="3" width="9.5703125" customWidth="1"/>
    <col min="8" max="8" width="83" customWidth="1"/>
    <col min="26" max="26" width="9.5703125" customWidth="1"/>
  </cols>
  <sheetData>
    <row r="1" spans="1:38" ht="15.75" thickTop="1">
      <c r="A1" s="123"/>
      <c r="B1" s="124"/>
      <c r="C1" s="124"/>
      <c r="D1" s="124"/>
      <c r="E1" s="124"/>
      <c r="F1" s="124"/>
      <c r="G1" s="124"/>
      <c r="H1" s="125"/>
      <c r="Z1" s="228"/>
      <c r="AA1" s="228"/>
      <c r="AB1" s="228"/>
      <c r="AC1" s="228"/>
      <c r="AD1" s="228"/>
      <c r="AE1" s="228"/>
      <c r="AF1" s="228"/>
      <c r="AG1" s="228"/>
      <c r="AH1" s="228"/>
      <c r="AI1" s="228"/>
      <c r="AJ1" s="228"/>
      <c r="AK1" s="228"/>
      <c r="AL1" s="228"/>
    </row>
    <row r="2" spans="1:38">
      <c r="A2" s="126"/>
      <c r="B2" s="127"/>
      <c r="C2" s="127"/>
      <c r="D2" s="127"/>
      <c r="E2" s="127"/>
      <c r="F2" s="127"/>
      <c r="G2" s="127"/>
      <c r="H2" s="128"/>
      <c r="Z2" s="228"/>
      <c r="AA2" s="228"/>
      <c r="AB2" s="228"/>
      <c r="AC2" s="228"/>
      <c r="AD2" s="228"/>
      <c r="AE2" s="228"/>
      <c r="AF2" s="228"/>
      <c r="AG2" s="228"/>
      <c r="AH2" s="228"/>
      <c r="AI2" s="228"/>
      <c r="AJ2" s="228"/>
      <c r="AK2" s="228"/>
      <c r="AL2" s="228"/>
    </row>
    <row r="3" spans="1:38">
      <c r="A3" s="126"/>
      <c r="B3" s="127"/>
      <c r="C3" s="127"/>
      <c r="D3" s="127"/>
      <c r="E3" s="127"/>
      <c r="F3" s="127"/>
      <c r="G3" s="127"/>
      <c r="H3" s="128"/>
      <c r="Z3" s="228"/>
      <c r="AA3" s="228"/>
      <c r="AB3" s="228"/>
      <c r="AC3" s="228"/>
      <c r="AD3" s="228"/>
      <c r="AE3" s="228"/>
      <c r="AF3" s="228"/>
      <c r="AG3" s="228"/>
      <c r="AH3" s="228"/>
      <c r="AI3" s="228"/>
      <c r="AJ3" s="228"/>
      <c r="AK3" s="228"/>
      <c r="AL3" s="228"/>
    </row>
    <row r="4" spans="1:38">
      <c r="A4" s="126"/>
      <c r="B4" s="127"/>
      <c r="C4" s="127"/>
      <c r="D4" s="127"/>
      <c r="E4" s="127"/>
      <c r="F4" s="127"/>
      <c r="G4" s="127"/>
      <c r="H4" s="128"/>
      <c r="Z4" s="228"/>
      <c r="AA4" s="228"/>
      <c r="AB4" s="228"/>
      <c r="AC4" s="228"/>
      <c r="AD4" s="228"/>
      <c r="AE4" s="228"/>
      <c r="AF4" s="228"/>
      <c r="AG4" s="228"/>
      <c r="AH4" s="228"/>
      <c r="AI4" s="228"/>
      <c r="AJ4" s="228"/>
      <c r="AK4" s="228"/>
      <c r="AL4" s="228"/>
    </row>
    <row r="5" spans="1:38">
      <c r="A5" s="126"/>
      <c r="B5" s="127"/>
      <c r="C5" s="127"/>
      <c r="D5" s="127"/>
      <c r="E5" s="127"/>
      <c r="F5" s="127"/>
      <c r="G5" s="127"/>
      <c r="H5" s="128"/>
      <c r="Z5" s="228"/>
      <c r="AA5" s="228"/>
      <c r="AB5" s="228"/>
      <c r="AC5" s="228"/>
      <c r="AD5" s="228"/>
      <c r="AE5" s="228"/>
      <c r="AF5" s="228"/>
      <c r="AG5" s="228"/>
      <c r="AH5" s="228"/>
      <c r="AI5" s="228"/>
      <c r="AJ5" s="228"/>
      <c r="AK5" s="228"/>
      <c r="AL5" s="228"/>
    </row>
    <row r="6" spans="1:38">
      <c r="A6" s="126"/>
      <c r="B6" s="127"/>
      <c r="C6" s="127"/>
      <c r="D6" s="127"/>
      <c r="E6" s="127"/>
      <c r="F6" s="127"/>
      <c r="G6" s="127"/>
      <c r="H6" s="128"/>
      <c r="Z6" s="228"/>
      <c r="AA6" s="228"/>
      <c r="AB6" s="228"/>
      <c r="AC6" s="228"/>
      <c r="AD6" s="228"/>
      <c r="AE6" s="228"/>
      <c r="AF6" s="228"/>
      <c r="AG6" s="228"/>
      <c r="AH6" s="228"/>
      <c r="AI6" s="228"/>
      <c r="AJ6" s="228"/>
      <c r="AK6" s="228"/>
      <c r="AL6" s="228"/>
    </row>
    <row r="7" spans="1:38">
      <c r="A7" s="126"/>
      <c r="B7" s="127"/>
      <c r="C7" s="127"/>
      <c r="D7" s="127"/>
      <c r="E7" s="127"/>
      <c r="F7" s="127"/>
      <c r="G7" s="127"/>
      <c r="H7" s="128"/>
      <c r="Z7" s="228"/>
      <c r="AA7" s="228"/>
      <c r="AB7" s="228"/>
      <c r="AC7" s="228"/>
      <c r="AD7" s="228"/>
      <c r="AE7" s="228"/>
      <c r="AF7" s="228"/>
      <c r="AG7" s="228"/>
      <c r="AH7" s="228"/>
      <c r="AI7" s="228"/>
      <c r="AJ7" s="228"/>
      <c r="AK7" s="228"/>
      <c r="AL7" s="228"/>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7"/>
      <c r="AA8" s="228"/>
      <c r="AB8" s="228"/>
      <c r="AC8" s="228"/>
      <c r="AD8" s="228"/>
      <c r="AE8" s="228"/>
      <c r="AF8" s="228"/>
      <c r="AG8" s="228"/>
      <c r="AH8" s="228"/>
      <c r="AI8" s="228"/>
      <c r="AJ8" s="228"/>
      <c r="AK8" s="228"/>
      <c r="AL8" s="228"/>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7"/>
      <c r="AA9" s="228"/>
      <c r="AB9" s="228"/>
      <c r="AC9" s="228"/>
      <c r="AD9" s="228"/>
      <c r="AE9" s="228"/>
      <c r="AF9" s="228"/>
      <c r="AG9" s="228"/>
      <c r="AH9" s="228"/>
      <c r="AI9" s="228"/>
      <c r="AJ9" s="228"/>
      <c r="AK9" s="228"/>
      <c r="AL9" s="228"/>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7"/>
      <c r="AA10" s="228"/>
      <c r="AB10" s="228"/>
      <c r="AC10" s="228"/>
      <c r="AD10" s="228"/>
      <c r="AE10" s="228"/>
      <c r="AF10" s="228"/>
      <c r="AG10" s="228"/>
      <c r="AH10" s="228"/>
      <c r="AI10" s="228"/>
      <c r="AJ10" s="228"/>
      <c r="AK10" s="228"/>
      <c r="AL10" s="228"/>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7"/>
      <c r="AA11" s="228"/>
      <c r="AB11" s="228"/>
      <c r="AC11" s="228"/>
      <c r="AD11" s="228"/>
      <c r="AE11" s="228"/>
      <c r="AF11" s="228"/>
      <c r="AG11" s="228"/>
      <c r="AH11" s="228"/>
      <c r="AI11" s="228"/>
      <c r="AJ11" s="228"/>
      <c r="AK11" s="228"/>
      <c r="AL11" s="228"/>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7"/>
      <c r="AA12" s="228"/>
      <c r="AB12" s="228"/>
      <c r="AC12" s="228"/>
      <c r="AD12" s="228"/>
      <c r="AE12" s="228"/>
      <c r="AF12" s="228"/>
      <c r="AG12" s="228"/>
      <c r="AH12" s="228"/>
      <c r="AI12" s="228"/>
      <c r="AJ12" s="228"/>
      <c r="AK12" s="228"/>
      <c r="AL12" s="228"/>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7"/>
      <c r="AA13" s="228"/>
      <c r="AB13" s="228"/>
      <c r="AC13" s="228"/>
      <c r="AD13" s="228"/>
      <c r="AE13" s="228"/>
      <c r="AF13" s="228"/>
      <c r="AG13" s="228"/>
      <c r="AH13" s="228"/>
      <c r="AI13" s="228"/>
      <c r="AJ13" s="228"/>
      <c r="AK13" s="228"/>
      <c r="AL13" s="228"/>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7"/>
      <c r="AA14" s="228"/>
      <c r="AB14" s="228"/>
      <c r="AC14" s="228"/>
      <c r="AD14" s="228"/>
      <c r="AE14" s="228"/>
      <c r="AF14" s="228"/>
      <c r="AG14" s="228"/>
      <c r="AH14" s="228"/>
      <c r="AI14" s="228"/>
      <c r="AJ14" s="228"/>
      <c r="AK14" s="228"/>
      <c r="AL14" s="228"/>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7"/>
      <c r="AA15" s="228"/>
      <c r="AB15" s="228"/>
      <c r="AC15" s="228"/>
      <c r="AD15" s="228"/>
      <c r="AE15" s="228"/>
      <c r="AF15" s="228"/>
      <c r="AG15" s="228"/>
      <c r="AH15" s="228"/>
      <c r="AI15" s="228"/>
      <c r="AJ15" s="228"/>
      <c r="AK15" s="228"/>
      <c r="AL15" s="228"/>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7"/>
      <c r="AA16" s="228"/>
      <c r="AB16" s="228"/>
      <c r="AC16" s="228"/>
      <c r="AD16" s="228"/>
      <c r="AE16" s="228"/>
      <c r="AF16" s="228"/>
      <c r="AG16" s="228"/>
      <c r="AH16" s="228"/>
      <c r="AI16" s="228"/>
      <c r="AJ16" s="228"/>
      <c r="AK16" s="228"/>
      <c r="AL16" s="228"/>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7"/>
      <c r="AA17" s="228"/>
      <c r="AB17" s="228"/>
      <c r="AC17" s="228"/>
      <c r="AD17" s="228"/>
      <c r="AE17" s="228"/>
      <c r="AF17" s="228"/>
      <c r="AG17" s="228"/>
      <c r="AH17" s="228"/>
      <c r="AI17" s="228"/>
      <c r="AJ17" s="228"/>
      <c r="AK17" s="228"/>
      <c r="AL17" s="228"/>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7"/>
      <c r="AA18" s="228"/>
      <c r="AB18" s="228"/>
      <c r="AC18" s="228"/>
      <c r="AD18" s="228"/>
      <c r="AE18" s="228"/>
      <c r="AF18" s="228"/>
      <c r="AG18" s="228"/>
      <c r="AH18" s="228"/>
      <c r="AI18" s="228"/>
      <c r="AJ18" s="228"/>
      <c r="AK18" s="228"/>
      <c r="AL18" s="228"/>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7"/>
      <c r="AA19" s="228"/>
      <c r="AB19" s="228"/>
      <c r="AC19" s="228"/>
      <c r="AD19" s="228"/>
      <c r="AE19" s="228"/>
      <c r="AF19" s="228"/>
      <c r="AG19" s="228"/>
      <c r="AH19" s="228"/>
      <c r="AI19" s="228"/>
      <c r="AJ19" s="228"/>
      <c r="AK19" s="228"/>
      <c r="AL19" s="228"/>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7"/>
      <c r="AA20" s="228"/>
      <c r="AB20" s="228"/>
      <c r="AC20" s="228"/>
      <c r="AD20" s="228"/>
      <c r="AE20" s="228"/>
      <c r="AF20" s="228"/>
      <c r="AG20" s="228"/>
      <c r="AH20" s="228"/>
      <c r="AI20" s="228"/>
      <c r="AJ20" s="228"/>
      <c r="AK20" s="228"/>
      <c r="AL20" s="228"/>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7"/>
      <c r="AA21" s="228"/>
      <c r="AB21" s="228"/>
      <c r="AC21" s="228"/>
      <c r="AD21" s="228"/>
      <c r="AE21" s="228"/>
      <c r="AF21" s="228"/>
      <c r="AG21" s="228"/>
      <c r="AH21" s="228"/>
      <c r="AI21" s="228"/>
      <c r="AJ21" s="228"/>
      <c r="AK21" s="228"/>
      <c r="AL21" s="228"/>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7"/>
      <c r="AA22" s="228"/>
      <c r="AB22" s="228"/>
      <c r="AC22" s="228"/>
      <c r="AD22" s="228"/>
      <c r="AE22" s="228"/>
      <c r="AF22" s="228"/>
      <c r="AG22" s="228"/>
      <c r="AH22" s="228"/>
      <c r="AI22" s="228"/>
      <c r="AJ22" s="228"/>
      <c r="AK22" s="228"/>
      <c r="AL22" s="228"/>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7"/>
      <c r="AA23" s="228"/>
      <c r="AB23" s="228"/>
      <c r="AC23" s="228"/>
      <c r="AD23" s="228"/>
      <c r="AE23" s="228"/>
      <c r="AF23" s="228"/>
      <c r="AG23" s="228"/>
      <c r="AH23" s="228"/>
      <c r="AI23" s="228"/>
      <c r="AJ23" s="228"/>
      <c r="AK23" s="228"/>
      <c r="AL23" s="228"/>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7"/>
      <c r="AA24" s="228"/>
      <c r="AB24" s="228"/>
      <c r="AC24" s="228"/>
      <c r="AD24" s="228"/>
      <c r="AE24" s="228"/>
      <c r="AF24" s="228"/>
      <c r="AG24" s="228"/>
      <c r="AH24" s="228"/>
      <c r="AI24" s="228"/>
      <c r="AJ24" s="228"/>
      <c r="AK24" s="228"/>
      <c r="AL24" s="228"/>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7"/>
      <c r="AA25" s="228"/>
      <c r="AB25" s="228"/>
      <c r="AC25" s="228"/>
      <c r="AD25" s="228"/>
      <c r="AE25" s="228"/>
      <c r="AF25" s="228"/>
      <c r="AG25" s="228"/>
      <c r="AH25" s="228"/>
      <c r="AI25" s="228"/>
      <c r="AJ25" s="228"/>
      <c r="AK25" s="228"/>
      <c r="AL25" s="228"/>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7"/>
      <c r="AA26" s="228"/>
      <c r="AB26" s="228"/>
      <c r="AC26" s="228"/>
      <c r="AD26" s="228"/>
      <c r="AE26" s="228"/>
      <c r="AF26" s="228"/>
      <c r="AG26" s="228"/>
      <c r="AH26" s="228"/>
      <c r="AI26" s="228"/>
      <c r="AJ26" s="228"/>
      <c r="AK26" s="228"/>
      <c r="AL26" s="228"/>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7"/>
      <c r="AA27" s="228"/>
      <c r="AB27" s="228"/>
      <c r="AC27" s="228"/>
      <c r="AD27" s="228"/>
      <c r="AE27" s="228"/>
      <c r="AF27" s="228"/>
      <c r="AG27" s="228"/>
      <c r="AH27" s="228"/>
      <c r="AI27" s="228"/>
      <c r="AJ27" s="228"/>
      <c r="AK27" s="228"/>
      <c r="AL27" s="228"/>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7"/>
      <c r="AA28" s="228"/>
      <c r="AB28" s="228"/>
      <c r="AC28" s="228"/>
      <c r="AD28" s="228"/>
      <c r="AE28" s="228"/>
      <c r="AF28" s="228"/>
      <c r="AG28" s="228"/>
      <c r="AH28" s="228"/>
      <c r="AI28" s="228"/>
      <c r="AJ28" s="228"/>
      <c r="AK28" s="228"/>
      <c r="AL28" s="228"/>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7"/>
      <c r="AA29" s="228"/>
      <c r="AB29" s="228"/>
      <c r="AC29" s="228"/>
      <c r="AD29" s="228"/>
      <c r="AE29" s="228"/>
      <c r="AF29" s="228"/>
      <c r="AG29" s="228"/>
      <c r="AH29" s="228"/>
      <c r="AI29" s="228"/>
      <c r="AJ29" s="228"/>
      <c r="AK29" s="228"/>
      <c r="AL29" s="228"/>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7"/>
      <c r="AA30" s="228"/>
      <c r="AB30" s="228"/>
      <c r="AC30" s="228"/>
      <c r="AD30" s="228"/>
      <c r="AE30" s="228"/>
      <c r="AF30" s="228"/>
      <c r="AG30" s="228"/>
      <c r="AH30" s="228"/>
      <c r="AI30" s="228"/>
      <c r="AJ30" s="228"/>
      <c r="AK30" s="228"/>
      <c r="AL30" s="228"/>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7"/>
      <c r="AA31" s="228"/>
      <c r="AB31" s="228"/>
      <c r="AC31" s="228"/>
      <c r="AD31" s="228"/>
      <c r="AE31" s="228"/>
      <c r="AF31" s="228"/>
      <c r="AG31" s="228"/>
      <c r="AH31" s="228"/>
      <c r="AI31" s="228"/>
      <c r="AJ31" s="228"/>
      <c r="AK31" s="228"/>
      <c r="AL31" s="228"/>
    </row>
    <row r="32" spans="1:38">
      <c r="A32" s="667"/>
      <c r="B32" s="667"/>
      <c r="C32" s="667"/>
      <c r="D32" s="667"/>
      <c r="E32" s="667"/>
      <c r="F32" s="667"/>
      <c r="G32" s="667"/>
      <c r="H32" s="667"/>
      <c r="I32" s="127"/>
      <c r="J32" s="127"/>
      <c r="K32" s="127"/>
      <c r="L32" s="127"/>
      <c r="M32" s="127"/>
      <c r="N32" s="127"/>
      <c r="O32" s="127"/>
      <c r="P32" s="127"/>
      <c r="Q32" s="127"/>
      <c r="R32" s="127"/>
      <c r="S32" s="127"/>
      <c r="T32" s="127"/>
      <c r="U32" s="127"/>
      <c r="V32" s="127"/>
      <c r="W32" s="127"/>
      <c r="X32" s="127"/>
      <c r="Y32" s="127"/>
      <c r="Z32" s="227"/>
      <c r="AA32" s="228"/>
      <c r="AB32" s="228"/>
      <c r="AC32" s="228"/>
      <c r="AD32" s="228"/>
      <c r="AE32" s="228"/>
      <c r="AF32" s="228"/>
      <c r="AG32" s="228"/>
      <c r="AH32" s="228"/>
      <c r="AI32" s="228"/>
      <c r="AJ32" s="228"/>
      <c r="AK32" s="228"/>
      <c r="AL32" s="228"/>
    </row>
    <row r="33" spans="1:38">
      <c r="A33" s="667"/>
      <c r="B33" s="667"/>
      <c r="C33" s="667"/>
      <c r="D33" s="667"/>
      <c r="E33" s="667"/>
      <c r="F33" s="667"/>
      <c r="G33" s="667"/>
      <c r="H33" s="667"/>
      <c r="I33" s="127"/>
      <c r="J33" s="127"/>
      <c r="K33" s="127"/>
      <c r="L33" s="127"/>
      <c r="M33" s="127"/>
      <c r="N33" s="127"/>
      <c r="O33" s="127"/>
      <c r="P33" s="127"/>
      <c r="Q33" s="127"/>
      <c r="R33" s="127"/>
      <c r="S33" s="127"/>
      <c r="T33" s="127"/>
      <c r="U33" s="127"/>
      <c r="V33" s="127"/>
      <c r="W33" s="127"/>
      <c r="X33" s="127"/>
      <c r="Y33" s="127"/>
      <c r="Z33" s="227"/>
      <c r="AA33" s="228"/>
      <c r="AB33" s="228"/>
      <c r="AC33" s="228"/>
      <c r="AD33" s="228"/>
      <c r="AE33" s="228"/>
      <c r="AF33" s="228"/>
      <c r="AG33" s="228"/>
      <c r="AH33" s="228"/>
      <c r="AI33" s="228"/>
      <c r="AJ33" s="228"/>
      <c r="AK33" s="228"/>
      <c r="AL33" s="228"/>
    </row>
    <row r="34" spans="1:38">
      <c r="A34" s="667"/>
      <c r="B34" s="667"/>
      <c r="C34" s="667"/>
      <c r="D34" s="667"/>
      <c r="E34" s="667"/>
      <c r="F34" s="667"/>
      <c r="G34" s="667"/>
      <c r="H34" s="667"/>
      <c r="I34" s="127"/>
      <c r="J34" s="127"/>
      <c r="K34" s="127"/>
      <c r="L34" s="127"/>
      <c r="M34" s="127"/>
      <c r="N34" s="127"/>
      <c r="O34" s="127"/>
      <c r="P34" s="127"/>
      <c r="Q34" s="127"/>
      <c r="R34" s="127"/>
      <c r="S34" s="127"/>
      <c r="T34" s="127"/>
      <c r="U34" s="127"/>
      <c r="V34" s="127"/>
      <c r="W34" s="127"/>
      <c r="X34" s="127"/>
      <c r="Y34" s="127"/>
      <c r="Z34" s="227"/>
      <c r="AA34" s="228"/>
      <c r="AB34" s="228"/>
      <c r="AC34" s="228"/>
      <c r="AD34" s="228"/>
      <c r="AE34" s="228"/>
      <c r="AF34" s="228"/>
      <c r="AG34" s="228"/>
      <c r="AH34" s="228"/>
      <c r="AI34" s="228"/>
      <c r="AJ34" s="228"/>
      <c r="AK34" s="228"/>
      <c r="AL34" s="228"/>
    </row>
    <row r="35" spans="1:38">
      <c r="A35" s="667"/>
      <c r="B35" s="667"/>
      <c r="C35" s="667"/>
      <c r="D35" s="667"/>
      <c r="E35" s="667"/>
      <c r="F35" s="667"/>
      <c r="G35" s="667"/>
      <c r="H35" s="667"/>
      <c r="I35" s="127"/>
      <c r="J35" s="127"/>
      <c r="K35" s="127"/>
      <c r="L35" s="127"/>
      <c r="M35" s="127"/>
      <c r="N35" s="127"/>
      <c r="O35" s="127"/>
      <c r="P35" s="127"/>
      <c r="Q35" s="127"/>
      <c r="R35" s="127"/>
      <c r="S35" s="127"/>
      <c r="T35" s="127"/>
      <c r="U35" s="127"/>
      <c r="V35" s="127"/>
      <c r="W35" s="127"/>
      <c r="X35" s="127"/>
      <c r="Y35" s="127"/>
      <c r="Z35" s="227"/>
      <c r="AA35" s="228"/>
      <c r="AB35" s="228"/>
      <c r="AC35" s="228"/>
      <c r="AD35" s="228"/>
      <c r="AE35" s="228"/>
      <c r="AF35" s="228"/>
      <c r="AG35" s="228"/>
      <c r="AH35" s="228"/>
      <c r="AI35" s="228"/>
      <c r="AJ35" s="228"/>
      <c r="AK35" s="228"/>
      <c r="AL35" s="228"/>
    </row>
    <row r="36" spans="1:38">
      <c r="A36" s="667"/>
      <c r="B36" s="667"/>
      <c r="C36" s="667"/>
      <c r="D36" s="667"/>
      <c r="E36" s="667"/>
      <c r="F36" s="667"/>
      <c r="G36" s="667"/>
      <c r="H36" s="667"/>
      <c r="I36" s="127"/>
      <c r="J36" s="127"/>
      <c r="K36" s="127"/>
      <c r="L36" s="127"/>
      <c r="M36" s="127"/>
      <c r="N36" s="127"/>
      <c r="O36" s="127"/>
      <c r="P36" s="127"/>
      <c r="Q36" s="127"/>
      <c r="R36" s="127"/>
      <c r="S36" s="127"/>
      <c r="T36" s="127"/>
      <c r="U36" s="127"/>
      <c r="V36" s="127"/>
      <c r="W36" s="127"/>
      <c r="X36" s="127"/>
      <c r="Y36" s="127"/>
      <c r="Z36" s="227"/>
      <c r="AA36" s="228"/>
      <c r="AB36" s="228"/>
      <c r="AC36" s="228"/>
      <c r="AD36" s="228"/>
      <c r="AE36" s="228"/>
      <c r="AF36" s="228"/>
      <c r="AG36" s="228"/>
      <c r="AH36" s="228"/>
      <c r="AI36" s="228"/>
      <c r="AJ36" s="228"/>
      <c r="AK36" s="228"/>
      <c r="AL36" s="228"/>
    </row>
    <row r="37" spans="1:38">
      <c r="A37" s="667"/>
      <c r="B37" s="667"/>
      <c r="C37" s="667"/>
      <c r="D37" s="667"/>
      <c r="E37" s="667"/>
      <c r="F37" s="667"/>
      <c r="G37" s="667"/>
      <c r="H37" s="667"/>
      <c r="I37" s="127"/>
      <c r="J37" s="127"/>
      <c r="K37" s="127"/>
      <c r="L37" s="127"/>
      <c r="M37" s="127"/>
      <c r="N37" s="127"/>
      <c r="O37" s="127"/>
      <c r="P37" s="127"/>
      <c r="Q37" s="127"/>
      <c r="R37" s="127"/>
      <c r="S37" s="127"/>
      <c r="T37" s="127"/>
      <c r="U37" s="127"/>
      <c r="V37" s="127"/>
      <c r="W37" s="127"/>
      <c r="X37" s="127"/>
      <c r="Y37" s="127"/>
      <c r="Z37" s="227"/>
      <c r="AA37" s="228"/>
      <c r="AB37" s="228"/>
      <c r="AC37" s="228"/>
      <c r="AD37" s="228"/>
      <c r="AE37" s="228"/>
      <c r="AF37" s="228"/>
      <c r="AG37" s="228"/>
      <c r="AH37" s="228"/>
      <c r="AI37" s="228"/>
      <c r="AJ37" s="228"/>
      <c r="AK37" s="228"/>
      <c r="AL37" s="228"/>
    </row>
    <row r="38" spans="1:38">
      <c r="A38" s="667"/>
      <c r="B38" s="667"/>
      <c r="C38" s="667"/>
      <c r="D38" s="667"/>
      <c r="E38" s="667"/>
      <c r="F38" s="667"/>
      <c r="G38" s="667"/>
      <c r="H38" s="667"/>
      <c r="I38" s="127"/>
      <c r="J38" s="127"/>
      <c r="K38" s="127"/>
      <c r="L38" s="127"/>
      <c r="M38" s="127"/>
      <c r="N38" s="127"/>
      <c r="O38" s="127"/>
      <c r="P38" s="127"/>
      <c r="Q38" s="127"/>
      <c r="R38" s="127"/>
      <c r="S38" s="127"/>
      <c r="T38" s="127"/>
      <c r="U38" s="127"/>
      <c r="V38" s="127"/>
      <c r="W38" s="127"/>
      <c r="X38" s="127"/>
      <c r="Y38" s="127"/>
      <c r="Z38" s="227"/>
      <c r="AA38" s="228"/>
      <c r="AB38" s="228"/>
      <c r="AC38" s="228"/>
      <c r="AD38" s="228"/>
      <c r="AE38" s="228"/>
      <c r="AF38" s="228"/>
      <c r="AG38" s="228"/>
      <c r="AH38" s="228"/>
      <c r="AI38" s="228"/>
      <c r="AJ38" s="228"/>
      <c r="AK38" s="228"/>
      <c r="AL38" s="228"/>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7"/>
      <c r="AA39" s="228"/>
      <c r="AB39" s="228"/>
      <c r="AC39" s="228"/>
      <c r="AD39" s="228"/>
      <c r="AE39" s="228"/>
      <c r="AF39" s="228"/>
      <c r="AG39" s="228"/>
      <c r="AH39" s="228"/>
      <c r="AI39" s="228"/>
      <c r="AJ39" s="228"/>
      <c r="AK39" s="228"/>
      <c r="AL39" s="228"/>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7"/>
      <c r="AA40" s="228"/>
      <c r="AB40" s="228"/>
      <c r="AC40" s="228"/>
      <c r="AD40" s="228"/>
      <c r="AE40" s="228"/>
      <c r="AF40" s="228"/>
      <c r="AG40" s="228"/>
      <c r="AH40" s="228"/>
      <c r="AI40" s="228"/>
      <c r="AJ40" s="228"/>
      <c r="AK40" s="228"/>
      <c r="AL40" s="228"/>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7"/>
      <c r="AA41" s="228"/>
      <c r="AB41" s="228"/>
      <c r="AC41" s="228"/>
      <c r="AD41" s="228"/>
      <c r="AE41" s="228"/>
      <c r="AF41" s="228"/>
      <c r="AG41" s="228"/>
      <c r="AH41" s="228"/>
      <c r="AI41" s="228"/>
      <c r="AJ41" s="228"/>
      <c r="AK41" s="228"/>
      <c r="AL41" s="228"/>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7"/>
      <c r="AA42" s="228"/>
      <c r="AB42" s="228"/>
      <c r="AC42" s="228"/>
      <c r="AD42" s="228"/>
      <c r="AE42" s="228"/>
      <c r="AF42" s="228"/>
      <c r="AG42" s="228"/>
      <c r="AH42" s="228"/>
      <c r="AI42" s="228"/>
      <c r="AJ42" s="228"/>
      <c r="AK42" s="228"/>
      <c r="AL42" s="228"/>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7"/>
      <c r="AA43" s="228"/>
      <c r="AB43" s="228"/>
      <c r="AC43" s="228"/>
      <c r="AD43" s="228"/>
      <c r="AE43" s="228"/>
      <c r="AF43" s="228"/>
      <c r="AG43" s="228"/>
      <c r="AH43" s="228"/>
      <c r="AI43" s="228"/>
      <c r="AJ43" s="228"/>
      <c r="AK43" s="228"/>
      <c r="AL43" s="228"/>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7"/>
      <c r="AA44" s="228"/>
      <c r="AB44" s="228"/>
      <c r="AC44" s="228"/>
      <c r="AD44" s="228"/>
      <c r="AE44" s="228"/>
      <c r="AF44" s="228"/>
      <c r="AG44" s="228"/>
      <c r="AH44" s="228"/>
      <c r="AI44" s="228"/>
      <c r="AJ44" s="228"/>
      <c r="AK44" s="228"/>
      <c r="AL44" s="228"/>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7"/>
      <c r="AA45" s="228"/>
      <c r="AB45" s="228"/>
      <c r="AC45" s="228"/>
      <c r="AD45" s="228"/>
      <c r="AE45" s="228"/>
      <c r="AF45" s="228"/>
      <c r="AG45" s="228"/>
      <c r="AH45" s="228"/>
      <c r="AI45" s="228"/>
      <c r="AJ45" s="228"/>
      <c r="AK45" s="228"/>
      <c r="AL45" s="228"/>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7"/>
      <c r="AA46" s="228"/>
      <c r="AB46" s="228"/>
      <c r="AC46" s="228"/>
      <c r="AD46" s="228"/>
      <c r="AE46" s="228"/>
      <c r="AF46" s="228"/>
      <c r="AG46" s="228"/>
      <c r="AH46" s="228"/>
      <c r="AI46" s="228"/>
      <c r="AJ46" s="228"/>
      <c r="AK46" s="228"/>
      <c r="AL46" s="228"/>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7"/>
      <c r="AA47" s="228"/>
      <c r="AB47" s="228"/>
      <c r="AC47" s="228"/>
      <c r="AD47" s="228"/>
      <c r="AE47" s="228"/>
      <c r="AF47" s="228"/>
      <c r="AG47" s="228"/>
      <c r="AH47" s="228"/>
      <c r="AI47" s="228"/>
      <c r="AJ47" s="228"/>
      <c r="AK47" s="228"/>
      <c r="AL47" s="228"/>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7"/>
      <c r="AA48" s="228"/>
      <c r="AB48" s="228"/>
      <c r="AC48" s="228"/>
      <c r="AD48" s="228"/>
      <c r="AE48" s="228"/>
      <c r="AF48" s="228"/>
      <c r="AG48" s="228"/>
      <c r="AH48" s="228"/>
      <c r="AI48" s="228"/>
      <c r="AJ48" s="228"/>
      <c r="AK48" s="228"/>
      <c r="AL48" s="228"/>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7"/>
      <c r="AA49" s="228"/>
      <c r="AB49" s="228"/>
      <c r="AC49" s="228"/>
      <c r="AD49" s="228"/>
      <c r="AE49" s="228"/>
      <c r="AF49" s="228"/>
      <c r="AG49" s="228"/>
      <c r="AH49" s="228"/>
      <c r="AI49" s="228"/>
      <c r="AJ49" s="228"/>
      <c r="AK49" s="228"/>
      <c r="AL49" s="228"/>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7"/>
      <c r="AA50" s="228"/>
      <c r="AB50" s="228"/>
      <c r="AC50" s="228"/>
      <c r="AD50" s="228"/>
      <c r="AE50" s="228"/>
      <c r="AF50" s="228"/>
      <c r="AG50" s="228"/>
      <c r="AH50" s="228"/>
      <c r="AI50" s="228"/>
      <c r="AJ50" s="228"/>
      <c r="AK50" s="228"/>
      <c r="AL50" s="228"/>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7"/>
      <c r="AA51" s="228"/>
      <c r="AB51" s="228"/>
      <c r="AC51" s="228"/>
      <c r="AD51" s="228"/>
      <c r="AE51" s="228"/>
      <c r="AF51" s="228"/>
      <c r="AG51" s="228"/>
      <c r="AH51" s="228"/>
      <c r="AI51" s="228"/>
      <c r="AJ51" s="228"/>
      <c r="AK51" s="228"/>
      <c r="AL51" s="228"/>
    </row>
    <row r="52" spans="1:38">
      <c r="V52" s="166"/>
      <c r="W52" s="127"/>
      <c r="X52" s="166"/>
      <c r="Y52" s="166"/>
      <c r="Z52" s="227"/>
      <c r="AA52" s="228"/>
      <c r="AB52" s="228"/>
      <c r="AC52" s="228"/>
      <c r="AD52" s="228"/>
      <c r="AE52" s="228"/>
      <c r="AF52" s="228"/>
      <c r="AG52" s="228"/>
      <c r="AH52" s="228"/>
      <c r="AI52" s="228"/>
      <c r="AJ52" s="228"/>
      <c r="AK52" s="228"/>
      <c r="AL52" s="228"/>
    </row>
    <row r="53" spans="1:38">
      <c r="V53" s="166"/>
      <c r="W53" s="127"/>
      <c r="X53" s="166"/>
      <c r="Y53" s="166"/>
      <c r="Z53" s="227"/>
      <c r="AA53" s="228"/>
      <c r="AB53" s="228"/>
      <c r="AC53" s="228"/>
      <c r="AD53" s="228"/>
      <c r="AE53" s="228"/>
      <c r="AF53" s="228"/>
      <c r="AG53" s="228"/>
      <c r="AH53" s="228"/>
      <c r="AI53" s="228"/>
      <c r="AJ53" s="228"/>
      <c r="AK53" s="228"/>
      <c r="AL53" s="228"/>
    </row>
    <row r="54" spans="1:38">
      <c r="V54" s="166"/>
      <c r="W54" s="127"/>
      <c r="X54" s="166"/>
      <c r="Y54" s="166"/>
      <c r="Z54" s="227"/>
      <c r="AA54" s="228"/>
      <c r="AB54" s="228"/>
      <c r="AC54" s="228"/>
      <c r="AD54" s="228"/>
      <c r="AE54" s="228"/>
      <c r="AF54" s="228"/>
      <c r="AG54" s="228"/>
      <c r="AH54" s="228"/>
      <c r="AI54" s="228"/>
      <c r="AJ54" s="228"/>
      <c r="AK54" s="228"/>
      <c r="AL54" s="228"/>
    </row>
    <row r="55" spans="1:38">
      <c r="Z55" s="228"/>
      <c r="AA55" s="228"/>
      <c r="AB55" s="228"/>
      <c r="AC55" s="228"/>
      <c r="AD55" s="228"/>
      <c r="AE55" s="228"/>
      <c r="AF55" s="228"/>
      <c r="AG55" s="228"/>
      <c r="AH55" s="228"/>
      <c r="AI55" s="228"/>
      <c r="AJ55" s="228"/>
      <c r="AK55" s="228"/>
      <c r="AL55" s="228"/>
    </row>
    <row r="56" spans="1:38">
      <c r="Z56" s="228"/>
      <c r="AA56" s="228"/>
      <c r="AB56" s="228"/>
      <c r="AC56" s="228"/>
      <c r="AD56" s="228"/>
      <c r="AE56" s="228"/>
      <c r="AF56" s="228"/>
      <c r="AG56" s="228"/>
      <c r="AH56" s="228"/>
      <c r="AI56" s="228"/>
      <c r="AJ56" s="228"/>
      <c r="AK56" s="228"/>
      <c r="AL56" s="228"/>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7" customWidth="1"/>
    <col min="2" max="2" width="108.28515625" style="116" customWidth="1"/>
    <col min="3" max="3" width="16.42578125" style="147" customWidth="1"/>
    <col min="4" max="4" width="24.5703125" style="187" customWidth="1"/>
    <col min="5" max="5" width="30" style="209" customWidth="1"/>
    <col min="6" max="7" width="11.42578125" customWidth="1"/>
    <col min="8" max="8" width="1.28515625" customWidth="1"/>
    <col min="10" max="10" width="34.42578125" customWidth="1"/>
  </cols>
  <sheetData>
    <row r="1" spans="1:10" ht="96" customHeight="1" thickTop="1" thickBot="1">
      <c r="A1" s="668" t="s">
        <v>1849</v>
      </c>
      <c r="B1" s="669"/>
      <c r="C1" s="669"/>
      <c r="D1" s="670"/>
    </row>
    <row r="2" spans="1:10" ht="56.25" customHeight="1" thickTop="1" thickBot="1">
      <c r="A2" s="196" t="s">
        <v>943</v>
      </c>
      <c r="B2" s="197" t="s">
        <v>1437</v>
      </c>
      <c r="C2" s="197" t="s">
        <v>982</v>
      </c>
      <c r="D2" s="226" t="s">
        <v>1847</v>
      </c>
    </row>
    <row r="3" spans="1:10" ht="54" thickTop="1" thickBot="1">
      <c r="A3" s="134" t="s">
        <v>983</v>
      </c>
      <c r="B3" s="135" t="s">
        <v>1220</v>
      </c>
      <c r="C3" s="136" t="str">
        <f>'200.1'!L31</f>
        <v>Ha</v>
      </c>
      <c r="D3" s="183">
        <f>VLOOKUP('200.1'!A88,'200.1'!A36:N107,14,FALSE)</f>
        <v>2935162.339356089</v>
      </c>
      <c r="G3" t="s">
        <v>980</v>
      </c>
      <c r="J3" s="1"/>
    </row>
    <row r="4" spans="1:10" ht="54" thickTop="1" thickBot="1">
      <c r="A4" s="137" t="s">
        <v>985</v>
      </c>
      <c r="B4" s="138" t="s">
        <v>1169</v>
      </c>
      <c r="C4" s="136" t="s">
        <v>984</v>
      </c>
      <c r="D4" s="183">
        <f>VLOOKUP('200.2'!A88,'200.2'!A37:N108,14,FALSE)</f>
        <v>235177.26875485317</v>
      </c>
      <c r="J4" s="1"/>
    </row>
    <row r="5" spans="1:10" ht="54" thickTop="1" thickBot="1">
      <c r="A5" s="137" t="s">
        <v>986</v>
      </c>
      <c r="B5" s="138" t="s">
        <v>1170</v>
      </c>
      <c r="C5" s="139" t="s">
        <v>987</v>
      </c>
      <c r="D5" s="183">
        <f>VLOOKUP('201.1'!A88,'201.1'!A38:N109,14,FALSE)</f>
        <v>167249.44851813186</v>
      </c>
    </row>
    <row r="6" spans="1:10" ht="54" thickTop="1" thickBot="1">
      <c r="A6" s="137" t="s">
        <v>988</v>
      </c>
      <c r="B6" s="138" t="s">
        <v>1171</v>
      </c>
      <c r="C6" s="139" t="s">
        <v>987</v>
      </c>
      <c r="D6" s="183">
        <f>VLOOKUP('201.2'!A88,'201.2'!A39:N110,14,FALSE)</f>
        <v>163340.29666911974</v>
      </c>
    </row>
    <row r="7" spans="1:10" ht="70.5" customHeight="1" thickTop="1" thickBot="1">
      <c r="A7" s="137" t="s">
        <v>989</v>
      </c>
      <c r="B7" s="138" t="s">
        <v>1172</v>
      </c>
      <c r="C7" s="139" t="s">
        <v>987</v>
      </c>
      <c r="D7" s="183">
        <f>VLOOKUP('201.3'!A88,'201.3'!A40:N111,14,FALSE)</f>
        <v>39543.931613537607</v>
      </c>
    </row>
    <row r="8" spans="1:10" ht="54" thickTop="1" thickBot="1">
      <c r="A8" s="137" t="s">
        <v>990</v>
      </c>
      <c r="B8" s="138" t="s">
        <v>1173</v>
      </c>
      <c r="C8" s="139" t="s">
        <v>987</v>
      </c>
      <c r="D8" s="184">
        <f>VLOOKUP('201.4'!A88,'201.4'!A41:N112,14,FALSE)</f>
        <v>67627.139288212769</v>
      </c>
    </row>
    <row r="9" spans="1:10" ht="54" thickTop="1" thickBot="1">
      <c r="A9" s="137" t="s">
        <v>991</v>
      </c>
      <c r="B9" s="138" t="s">
        <v>1170</v>
      </c>
      <c r="C9" s="139" t="s">
        <v>1845</v>
      </c>
      <c r="D9" s="184">
        <f>VLOOKUP('201.5'!A88,'201.5'!A42:N113,14,FALSE)</f>
        <v>167249.44851813186</v>
      </c>
    </row>
    <row r="10" spans="1:10" ht="54" thickTop="1" thickBot="1">
      <c r="A10" s="137" t="s">
        <v>992</v>
      </c>
      <c r="B10" s="138" t="s">
        <v>1171</v>
      </c>
      <c r="C10" s="139" t="s">
        <v>1845</v>
      </c>
      <c r="D10" s="184">
        <f>VLOOKUP('201.6'!A88,'201.6'!A43:N114,14,FALSE)</f>
        <v>163340.29666911974</v>
      </c>
    </row>
    <row r="11" spans="1:10" ht="54" thickTop="1" thickBot="1">
      <c r="A11" s="137" t="s">
        <v>993</v>
      </c>
      <c r="B11" s="138" t="s">
        <v>1171</v>
      </c>
      <c r="C11" s="139" t="s">
        <v>387</v>
      </c>
      <c r="D11" s="184">
        <f>VLOOKUP('201.7'!A88,'201.7'!A44:N115,14,FALSE)</f>
        <v>159603.65280824187</v>
      </c>
    </row>
    <row r="12" spans="1:10" ht="54" thickTop="1" thickBot="1">
      <c r="A12" s="137" t="s">
        <v>994</v>
      </c>
      <c r="B12" s="138" t="s">
        <v>1174</v>
      </c>
      <c r="C12" s="139" t="s">
        <v>233</v>
      </c>
      <c r="D12" s="184">
        <f>VLOOKUP('201.8'!A88,'201.8'!A45:N116,14,FALSE)</f>
        <v>16625.956353467376</v>
      </c>
    </row>
    <row r="13" spans="1:10" ht="54" thickTop="1" thickBot="1">
      <c r="A13" s="137" t="s">
        <v>995</v>
      </c>
      <c r="B13" s="138" t="s">
        <v>1175</v>
      </c>
      <c r="C13" s="139" t="s">
        <v>233</v>
      </c>
      <c r="D13" s="184">
        <f>VLOOKUP('201.9'!A88,'201.9'!A46:N117,14,FALSE)</f>
        <v>16409.075725715735</v>
      </c>
    </row>
    <row r="14" spans="1:10" ht="54" thickTop="1" thickBot="1">
      <c r="A14" s="137" t="s">
        <v>996</v>
      </c>
      <c r="B14" s="138" t="s">
        <v>1176</v>
      </c>
      <c r="C14" s="139" t="s">
        <v>144</v>
      </c>
      <c r="D14" s="184">
        <f>VLOOKUP('201.10'!A88,'201.10'!A47:N118,14,FALSE)</f>
        <v>7288.1128926691017</v>
      </c>
    </row>
    <row r="15" spans="1:10" ht="54" thickTop="1" thickBot="1">
      <c r="A15" s="137" t="s">
        <v>997</v>
      </c>
      <c r="B15" s="138" t="s">
        <v>1177</v>
      </c>
      <c r="C15" s="139" t="s">
        <v>998</v>
      </c>
      <c r="D15" s="184">
        <f>VLOOKUP('201.11'!A88,'201.11'!A48:N119,14,FALSE)</f>
        <v>3025.7285904181417</v>
      </c>
    </row>
    <row r="16" spans="1:10" ht="54" thickTop="1" thickBot="1">
      <c r="A16" s="137" t="s">
        <v>999</v>
      </c>
      <c r="B16" s="138" t="s">
        <v>1178</v>
      </c>
      <c r="C16" s="139" t="s">
        <v>1845</v>
      </c>
      <c r="D16" s="184">
        <f>VLOOKUP('201.12'!A88,'201.12'!A49:N120,14,FALSE)</f>
        <v>105212.55536718041</v>
      </c>
    </row>
    <row r="17" spans="1:4" ht="64.5" thickTop="1" thickBot="1">
      <c r="A17" s="140" t="s">
        <v>1000</v>
      </c>
      <c r="B17" s="141" t="s">
        <v>1179</v>
      </c>
      <c r="C17" s="139" t="s">
        <v>1845</v>
      </c>
      <c r="D17" s="184">
        <f>VLOOKUP('201.13'!A88,'201.13'!A50:N121,14,FALSE)</f>
        <v>118880.0762420088</v>
      </c>
    </row>
    <row r="18" spans="1:4" ht="54" thickTop="1" thickBot="1">
      <c r="A18" s="137" t="s">
        <v>1001</v>
      </c>
      <c r="B18" s="138" t="s">
        <v>1180</v>
      </c>
      <c r="C18" s="139" t="s">
        <v>144</v>
      </c>
      <c r="D18" s="184">
        <f>VLOOKUP('201.14'!A88,'201.14'!A51:N122,14,FALSE)</f>
        <v>33514.980821860256</v>
      </c>
    </row>
    <row r="19" spans="1:4" ht="54" thickTop="1" thickBot="1">
      <c r="A19" s="137" t="s">
        <v>1002</v>
      </c>
      <c r="B19" s="138" t="s">
        <v>1181</v>
      </c>
      <c r="C19" s="139" t="s">
        <v>144</v>
      </c>
      <c r="D19" s="184">
        <f>VLOOKUP('201.15'!A88,'201.15'!A52:N123,14,FALSE)</f>
        <v>41428.633798509123</v>
      </c>
    </row>
    <row r="20" spans="1:4" ht="54" thickTop="1" thickBot="1">
      <c r="A20" s="137" t="s">
        <v>1003</v>
      </c>
      <c r="B20" s="138" t="s">
        <v>1182</v>
      </c>
      <c r="C20" s="139" t="s">
        <v>144</v>
      </c>
      <c r="D20" s="184">
        <f>VLOOKUP('201.16'!A88,'201.16'!A53:N124,14,FALSE)</f>
        <v>2386.7842093333329</v>
      </c>
    </row>
    <row r="21" spans="1:4" ht="54" thickTop="1" thickBot="1">
      <c r="A21" s="137" t="s">
        <v>1004</v>
      </c>
      <c r="B21" s="138" t="s">
        <v>1183</v>
      </c>
      <c r="C21" s="139" t="s">
        <v>1845</v>
      </c>
      <c r="D21" s="184">
        <f>VLOOKUP('201.17'!A88,'201.17'!A54:N125,14,FALSE)</f>
        <v>86503.565119844832</v>
      </c>
    </row>
    <row r="22" spans="1:4" ht="54" thickTop="1" thickBot="1">
      <c r="A22" s="137" t="s">
        <v>1005</v>
      </c>
      <c r="B22" s="138" t="s">
        <v>1184</v>
      </c>
      <c r="C22" s="139" t="s">
        <v>1845</v>
      </c>
      <c r="D22" s="184">
        <f>VLOOKUP('201.18'!A88,'201.18'!A55:N126,14,FALSE)</f>
        <v>86503.565119844832</v>
      </c>
    </row>
    <row r="23" spans="1:4" ht="54" thickTop="1" thickBot="1">
      <c r="A23" s="137" t="s">
        <v>1006</v>
      </c>
      <c r="B23" s="138" t="s">
        <v>1185</v>
      </c>
      <c r="C23" s="139" t="s">
        <v>144</v>
      </c>
      <c r="D23" s="184">
        <f>VLOOKUP('201.19'!A88,'201.19'!A56:N127,14,FALSE)</f>
        <v>37004.8176780543</v>
      </c>
    </row>
    <row r="24" spans="1:4" ht="54" thickTop="1" thickBot="1">
      <c r="A24" s="137" t="s">
        <v>1007</v>
      </c>
      <c r="B24" s="138" t="s">
        <v>1186</v>
      </c>
      <c r="C24" s="139" t="s">
        <v>144</v>
      </c>
      <c r="D24" s="184">
        <f>VLOOKUP('201.20'!A88,'201.20'!A57:N128,14,FALSE)</f>
        <v>10208.005050168038</v>
      </c>
    </row>
    <row r="25" spans="1:4" ht="54" thickTop="1" thickBot="1">
      <c r="A25" s="137" t="s">
        <v>1008</v>
      </c>
      <c r="B25" s="138" t="s">
        <v>1187</v>
      </c>
      <c r="C25" s="139" t="s">
        <v>144</v>
      </c>
      <c r="D25" s="184">
        <f>VLOOKUP('201.21'!A88,'201.21'!A58:N129,14,FALSE)</f>
        <v>6404.3037530229331</v>
      </c>
    </row>
    <row r="26" spans="1:4" ht="54" thickTop="1" thickBot="1">
      <c r="A26" s="137" t="s">
        <v>1425</v>
      </c>
      <c r="B26" s="138" t="s">
        <v>1413</v>
      </c>
      <c r="C26" s="139" t="s">
        <v>1845</v>
      </c>
      <c r="D26" s="184">
        <f>VLOOKUP('203.1'!A88,'203.1'!A59:N130,14,FALSE)</f>
        <v>897568.49538671842</v>
      </c>
    </row>
    <row r="27" spans="1:4" ht="54" thickTop="1" thickBot="1">
      <c r="A27" s="137" t="s">
        <v>1426</v>
      </c>
      <c r="B27" s="138" t="s">
        <v>1417</v>
      </c>
      <c r="C27" s="139" t="s">
        <v>1845</v>
      </c>
      <c r="D27" s="184">
        <f>VLOOKUP('203.2'!A88,'203.2'!A60:N131,14,FALSE)</f>
        <v>1079054.8068870595</v>
      </c>
    </row>
    <row r="28" spans="1:4" ht="54" thickTop="1" thickBot="1">
      <c r="A28" s="137" t="s">
        <v>1427</v>
      </c>
      <c r="B28" s="138" t="s">
        <v>1418</v>
      </c>
      <c r="C28" s="139" t="s">
        <v>1845</v>
      </c>
      <c r="D28" s="184">
        <f>VLOOKUP('203.3'!A88,'203.3'!A61:N132,14,FALSE)</f>
        <v>1208687.8865301602</v>
      </c>
    </row>
    <row r="29" spans="1:4" ht="54" thickTop="1" thickBot="1">
      <c r="A29" s="137" t="s">
        <v>1428</v>
      </c>
      <c r="B29" s="138" t="s">
        <v>1419</v>
      </c>
      <c r="C29" s="139" t="s">
        <v>1845</v>
      </c>
      <c r="D29" s="184">
        <f>VLOOKUP('203.4'!A88,'203.4'!A62:N133,14,FALSE)</f>
        <v>549327.26157726801</v>
      </c>
    </row>
    <row r="30" spans="1:4" ht="54" thickTop="1" thickBot="1">
      <c r="A30" s="137" t="s">
        <v>1429</v>
      </c>
      <c r="B30" s="138" t="s">
        <v>1420</v>
      </c>
      <c r="C30" s="139" t="s">
        <v>1845</v>
      </c>
      <c r="D30" s="184">
        <f>VLOOKUP('203.5'!A88,'203.5'!A63:N134,14,FALSE)</f>
        <v>633715.12358516851</v>
      </c>
    </row>
    <row r="31" spans="1:4" ht="54" thickTop="1" thickBot="1">
      <c r="A31" s="137" t="s">
        <v>1430</v>
      </c>
      <c r="B31" s="138" t="s">
        <v>1421</v>
      </c>
      <c r="C31" s="139" t="s">
        <v>1845</v>
      </c>
      <c r="D31" s="184">
        <f>VLOOKUP('203.6'!A88,'203.6'!A64:N135,14,FALSE)</f>
        <v>687416.49031746876</v>
      </c>
    </row>
    <row r="32" spans="1:4" ht="54" thickTop="1" thickBot="1">
      <c r="A32" s="137" t="s">
        <v>1431</v>
      </c>
      <c r="B32" s="138" t="s">
        <v>1422</v>
      </c>
      <c r="C32" s="139" t="s">
        <v>1845</v>
      </c>
      <c r="D32" s="184">
        <f>VLOOKUP('203.7'!A88,'203.7'!A65:N136,14,FALSE)</f>
        <v>256558.21272425947</v>
      </c>
    </row>
    <row r="33" spans="1:4" ht="54" thickTop="1" thickBot="1">
      <c r="A33" s="137" t="s">
        <v>1432</v>
      </c>
      <c r="B33" s="138" t="s">
        <v>1871</v>
      </c>
      <c r="C33" s="139" t="s">
        <v>1845</v>
      </c>
      <c r="D33" s="184">
        <f>VLOOKUP('203.8'!A88,'203.8'!A66:N137,14,FALSE)</f>
        <v>351415.46113121719</v>
      </c>
    </row>
    <row r="34" spans="1:4" ht="54" thickTop="1" thickBot="1">
      <c r="A34" s="137" t="s">
        <v>1433</v>
      </c>
      <c r="B34" s="138" t="s">
        <v>1424</v>
      </c>
      <c r="C34" s="139" t="s">
        <v>1845</v>
      </c>
      <c r="D34" s="184">
        <f>VLOOKUP('203.9'!A88,'203.9'!A67:N138,14,FALSE)</f>
        <v>371976.48590464063</v>
      </c>
    </row>
    <row r="35" spans="1:4" ht="54" thickTop="1" thickBot="1">
      <c r="A35" s="137" t="s">
        <v>1434</v>
      </c>
      <c r="B35" s="138" t="s">
        <v>1414</v>
      </c>
      <c r="C35" s="139" t="s">
        <v>1845</v>
      </c>
      <c r="D35" s="184">
        <f>VLOOKUP('203.10'!A88,'203.10'!A68:N139,14,FALSE)</f>
        <v>203168.68192566076</v>
      </c>
    </row>
    <row r="36" spans="1:4" ht="54" thickTop="1" thickBot="1">
      <c r="A36" s="137" t="s">
        <v>1435</v>
      </c>
      <c r="B36" s="138" t="s">
        <v>1415</v>
      </c>
      <c r="C36" s="139" t="s">
        <v>1845</v>
      </c>
      <c r="D36" s="184">
        <f>VLOOKUP('203.11'!A88,'203.11'!A69:N140,14,FALSE)</f>
        <v>267302.17796721199</v>
      </c>
    </row>
    <row r="37" spans="1:4" ht="54" thickTop="1" thickBot="1">
      <c r="A37" s="137" t="s">
        <v>1436</v>
      </c>
      <c r="B37" s="223" t="s">
        <v>1416</v>
      </c>
      <c r="C37" s="139" t="s">
        <v>1845</v>
      </c>
      <c r="D37" s="184">
        <f>VLOOKUP('203.12'!A88,'203.12'!A70:N141,14,FALSE)</f>
        <v>277983.22979756189</v>
      </c>
    </row>
    <row r="38" spans="1:4" ht="54" thickTop="1" thickBot="1">
      <c r="A38" s="137" t="s">
        <v>1009</v>
      </c>
      <c r="B38" s="138" t="s">
        <v>1188</v>
      </c>
      <c r="C38" s="139" t="s">
        <v>387</v>
      </c>
      <c r="D38" s="184">
        <f>VLOOKUP('210.1.1'!A88,'210.1.1'!A71:N142,14,FALSE)</f>
        <v>10516.33814938891</v>
      </c>
    </row>
    <row r="39" spans="1:4" ht="54" thickTop="1" thickBot="1">
      <c r="A39" s="137" t="s">
        <v>1010</v>
      </c>
      <c r="B39" s="138" t="s">
        <v>1189</v>
      </c>
      <c r="C39" s="139" t="s">
        <v>387</v>
      </c>
      <c r="D39" s="184">
        <f>VLOOKUP('210.1.2'!A88,'210.1.2'!A72:N143,14,FALSE)</f>
        <v>3351.0210214783356</v>
      </c>
    </row>
    <row r="40" spans="1:4" ht="54" thickTop="1" thickBot="1">
      <c r="A40" s="137" t="s">
        <v>1011</v>
      </c>
      <c r="B40" s="138" t="s">
        <v>1190</v>
      </c>
      <c r="C40" s="139" t="s">
        <v>387</v>
      </c>
      <c r="D40" s="184">
        <f>VLOOKUP('210.2.1'!A90,'210.2.1'!A73:N144,14,FALSE)</f>
        <v>40599.669382704393</v>
      </c>
    </row>
    <row r="41" spans="1:4" ht="54" thickTop="1" thickBot="1">
      <c r="A41" s="137" t="s">
        <v>1012</v>
      </c>
      <c r="B41" s="138" t="s">
        <v>1191</v>
      </c>
      <c r="C41" s="139" t="s">
        <v>387</v>
      </c>
      <c r="D41" s="184">
        <f>VLOOKUP('210.2.2'!A88,'210.2.2'!A74:N145,14,FALSE)</f>
        <v>10516.33814938891</v>
      </c>
    </row>
    <row r="42" spans="1:4" ht="54" thickTop="1" thickBot="1">
      <c r="A42" s="137" t="s">
        <v>1013</v>
      </c>
      <c r="B42" s="138" t="s">
        <v>1192</v>
      </c>
      <c r="C42" s="139" t="s">
        <v>387</v>
      </c>
      <c r="D42" s="184">
        <f>VLOOKUP('210.2.3'!A91,'210.2.3'!A91:N146,14,FALSE)</f>
        <v>33434.352254793819</v>
      </c>
    </row>
    <row r="43" spans="1:4" ht="54" thickTop="1" thickBot="1">
      <c r="A43" s="137" t="s">
        <v>1014</v>
      </c>
      <c r="B43" s="138" t="s">
        <v>1193</v>
      </c>
      <c r="C43" s="139" t="s">
        <v>387</v>
      </c>
      <c r="D43" s="184">
        <f>VLOOKUP('210.2.4'!A88,'210.2.4'!A88:N147,14,FALSE)</f>
        <v>3351.0210214783356</v>
      </c>
    </row>
    <row r="44" spans="1:4" ht="54" thickTop="1" thickBot="1">
      <c r="A44" s="137" t="s">
        <v>1015</v>
      </c>
      <c r="B44" s="138" t="s">
        <v>1194</v>
      </c>
      <c r="C44" s="139" t="s">
        <v>387</v>
      </c>
      <c r="D44" s="184">
        <f>VLOOKUP('211.1'!A88,'211.1'!A88:N148,14,FALSE)</f>
        <v>8294.996240648652</v>
      </c>
    </row>
    <row r="45" spans="1:4" ht="54" thickTop="1" thickBot="1">
      <c r="A45" s="137" t="s">
        <v>1016</v>
      </c>
      <c r="B45" s="138" t="s">
        <v>1195</v>
      </c>
      <c r="C45" s="139" t="s">
        <v>387</v>
      </c>
      <c r="D45" s="184">
        <f>VLOOKUP('220.1'!A88,'220.1'!A88:N149,14,FALSE)</f>
        <v>12599.913146590681</v>
      </c>
    </row>
    <row r="46" spans="1:4" ht="54" thickTop="1" thickBot="1">
      <c r="A46" s="137" t="s">
        <v>1017</v>
      </c>
      <c r="B46" s="138" t="s">
        <v>1196</v>
      </c>
      <c r="C46" s="139" t="s">
        <v>387</v>
      </c>
      <c r="D46" s="184">
        <f>VLOOKUP('221.1'!A88,'221.1'!A88:N150,14,FALSE)</f>
        <v>8533.1885448025168</v>
      </c>
    </row>
    <row r="47" spans="1:4" ht="54" thickTop="1" thickBot="1">
      <c r="A47" s="137" t="s">
        <v>1018</v>
      </c>
      <c r="B47" s="138" t="s">
        <v>1197</v>
      </c>
      <c r="C47" s="139" t="s">
        <v>387</v>
      </c>
      <c r="D47" s="184">
        <f>VLOOKUP('221.2'!A88,'221.2'!A88:N151,14,FALSE)</f>
        <v>5288.6543536379759</v>
      </c>
    </row>
    <row r="48" spans="1:4" ht="64.5" thickTop="1" thickBot="1">
      <c r="A48" s="137" t="s">
        <v>1441</v>
      </c>
      <c r="B48" s="138" t="s">
        <v>1438</v>
      </c>
      <c r="C48" s="139" t="s">
        <v>233</v>
      </c>
      <c r="D48" s="184">
        <f>VLOOKUP('223.1'!A88,'223.1'!A88:N152,14,FALSE)</f>
        <v>8531.8951313723228</v>
      </c>
    </row>
    <row r="49" spans="1:4" ht="54" thickTop="1" thickBot="1">
      <c r="A49" s="137" t="s">
        <v>1442</v>
      </c>
      <c r="B49" s="138" t="s">
        <v>1439</v>
      </c>
      <c r="C49" s="139" t="s">
        <v>233</v>
      </c>
      <c r="D49" s="184">
        <f>VLOOKUP('223.2'!A88,'223.2'!A88:N153,14,FALSE)</f>
        <v>14760.317454098809</v>
      </c>
    </row>
    <row r="50" spans="1:4" ht="54" thickTop="1" thickBot="1">
      <c r="A50" s="137" t="s">
        <v>1443</v>
      </c>
      <c r="B50" s="138" t="s">
        <v>1440</v>
      </c>
      <c r="C50" s="139" t="s">
        <v>387</v>
      </c>
      <c r="D50" s="184">
        <f>VLOOKUP('223.3.1'!A88,'223.3.1'!A88:N154,14,FALSE)</f>
        <v>60934</v>
      </c>
    </row>
    <row r="51" spans="1:4" ht="64.5" thickTop="1" thickBot="1">
      <c r="A51" s="137" t="s">
        <v>1444</v>
      </c>
      <c r="B51" s="138" t="s">
        <v>1446</v>
      </c>
      <c r="C51" s="139" t="s">
        <v>387</v>
      </c>
      <c r="D51" s="184">
        <f>VLOOKUP('223.3.2'!A88,'223.3.2'!A88:N155,14,FALSE)</f>
        <v>94761.609592503402</v>
      </c>
    </row>
    <row r="52" spans="1:4" ht="54" thickTop="1" thickBot="1">
      <c r="A52" s="137" t="s">
        <v>1445</v>
      </c>
      <c r="B52" s="138" t="s">
        <v>1447</v>
      </c>
      <c r="C52" s="139" t="s">
        <v>387</v>
      </c>
      <c r="D52" s="184">
        <f>VLOOKUP('223.3.3'!A88,'223.3.3'!A88:N156,14,FALSE)</f>
        <v>102416.47403668077</v>
      </c>
    </row>
    <row r="53" spans="1:4" ht="54" thickTop="1" thickBot="1">
      <c r="A53" s="143" t="s">
        <v>1019</v>
      </c>
      <c r="B53" s="144" t="s">
        <v>1956</v>
      </c>
      <c r="C53" s="139" t="s">
        <v>233</v>
      </c>
      <c r="D53" s="184">
        <f>VLOOKUP('230.1'!A88,'230.1'!A88:N157,14,FALSE)</f>
        <v>2744.5041460797102</v>
      </c>
    </row>
    <row r="54" spans="1:4" ht="54" thickTop="1" thickBot="1">
      <c r="A54" s="143" t="s">
        <v>1020</v>
      </c>
      <c r="B54" s="144" t="s">
        <v>1198</v>
      </c>
      <c r="C54" s="139" t="s">
        <v>233</v>
      </c>
      <c r="D54" s="184">
        <f>VLOOKUP('231.1'!A88,'231.1'!A88:N159,14,FALSE)</f>
        <v>9260.7994956998082</v>
      </c>
    </row>
    <row r="55" spans="1:4" ht="54" thickTop="1" thickBot="1">
      <c r="A55" s="143" t="s">
        <v>1021</v>
      </c>
      <c r="B55" s="144" t="s">
        <v>1448</v>
      </c>
      <c r="C55" s="139" t="s">
        <v>233</v>
      </c>
      <c r="D55" s="184">
        <f>VLOOKUP('232.1'!A88,'232.1'!A88:N160,14,FALSE)</f>
        <v>7565.409677735719</v>
      </c>
    </row>
    <row r="56" spans="1:4" ht="54" thickTop="1" thickBot="1">
      <c r="A56" s="143" t="s">
        <v>1449</v>
      </c>
      <c r="B56" s="144" t="s">
        <v>1872</v>
      </c>
      <c r="C56" s="139" t="s">
        <v>233</v>
      </c>
      <c r="D56" s="184">
        <f>VLOOKUP('233.1'!A88,'233.1'!A88:N161,14,FALSE)</f>
        <v>12455.757547722085</v>
      </c>
    </row>
    <row r="57" spans="1:4" ht="54" thickTop="1" thickBot="1">
      <c r="A57" s="143" t="s">
        <v>1451</v>
      </c>
      <c r="B57" s="144" t="s">
        <v>1452</v>
      </c>
      <c r="C57" s="139" t="s">
        <v>233</v>
      </c>
      <c r="D57" s="184">
        <f>VLOOKUP('233.10'!A88,'233.10'!A88:N162,14,FALSE)</f>
        <v>24589.614630538934</v>
      </c>
    </row>
    <row r="58" spans="1:4" ht="54" thickTop="1" thickBot="1">
      <c r="A58" s="143" t="s">
        <v>1022</v>
      </c>
      <c r="B58" s="144" t="s">
        <v>1453</v>
      </c>
      <c r="C58" s="139" t="s">
        <v>233</v>
      </c>
      <c r="D58" s="184">
        <f>VLOOKUP('234.1'!A88,'234.1'!A88:N163,14,FALSE)</f>
        <v>1139.7891422521147</v>
      </c>
    </row>
    <row r="59" spans="1:4" ht="54" thickTop="1" thickBot="1">
      <c r="A59" s="143" t="s">
        <v>1456</v>
      </c>
      <c r="B59" s="144" t="s">
        <v>1457</v>
      </c>
      <c r="C59" s="139" t="s">
        <v>387</v>
      </c>
      <c r="D59" s="184">
        <f>VLOOKUP('235.1'!A88,'235.1'!A88:N164,14,FALSE)</f>
        <v>73494.736077144204</v>
      </c>
    </row>
    <row r="60" spans="1:4" ht="54" thickTop="1" thickBot="1">
      <c r="A60" s="145" t="s">
        <v>1458</v>
      </c>
      <c r="B60" s="144" t="s">
        <v>1459</v>
      </c>
      <c r="C60" s="139" t="s">
        <v>387</v>
      </c>
      <c r="D60" s="184">
        <f>VLOOKUP('235.10'!A88,'235.10'!A88:N165,14,FALSE)</f>
        <v>15236.104886350171</v>
      </c>
    </row>
    <row r="61" spans="1:4" ht="54" thickTop="1" thickBot="1">
      <c r="A61" s="145" t="s">
        <v>1460</v>
      </c>
      <c r="B61" s="144" t="s">
        <v>1461</v>
      </c>
      <c r="C61" s="139" t="s">
        <v>377</v>
      </c>
      <c r="D61" s="184">
        <f>VLOOKUP('235.11'!A88,'235.11'!A88:N166,14,FALSE)</f>
        <v>728.23288988492527</v>
      </c>
    </row>
    <row r="62" spans="1:4" ht="54" thickTop="1" thickBot="1">
      <c r="A62" s="145" t="s">
        <v>1462</v>
      </c>
      <c r="B62" s="144" t="s">
        <v>1873</v>
      </c>
      <c r="C62" s="139" t="s">
        <v>387</v>
      </c>
      <c r="D62" s="184">
        <f>VLOOKUP('236.1'!A88,'236.1'!A88:N167,14,FALSE)</f>
        <v>134941.39232519196</v>
      </c>
    </row>
    <row r="63" spans="1:4" ht="54" thickTop="1" thickBot="1">
      <c r="A63" s="145" t="s">
        <v>1465</v>
      </c>
      <c r="B63" s="144" t="s">
        <v>1874</v>
      </c>
      <c r="C63" s="139" t="s">
        <v>387</v>
      </c>
      <c r="D63" s="184">
        <f>VLOOKUP('236.10'!A87,'236.10'!A87:N168,14,FALSE)</f>
        <v>15236.104886350171</v>
      </c>
    </row>
    <row r="64" spans="1:4" ht="54" thickTop="1" thickBot="1">
      <c r="A64" s="145" t="s">
        <v>1466</v>
      </c>
      <c r="B64" s="146" t="s">
        <v>1467</v>
      </c>
      <c r="C64" s="180" t="s">
        <v>377</v>
      </c>
      <c r="D64" s="184">
        <f>VLOOKUP('236.11'!A88,'236.11'!A88:N169,14,FALSE)</f>
        <v>1496.3160929855223</v>
      </c>
    </row>
    <row r="65" spans="1:4" ht="54" thickTop="1" thickBot="1">
      <c r="A65" s="143" t="s">
        <v>1023</v>
      </c>
      <c r="B65" s="144" t="s">
        <v>1199</v>
      </c>
      <c r="C65" s="139" t="s">
        <v>233</v>
      </c>
      <c r="D65" s="184">
        <f>VLOOKUP('310.1'!A87,'310.1'!A87:N170,14,FALSE)</f>
        <v>1022.7229623777757</v>
      </c>
    </row>
    <row r="66" spans="1:4" ht="54" thickTop="1" thickBot="1">
      <c r="A66" s="143" t="s">
        <v>1024</v>
      </c>
      <c r="B66" s="144" t="s">
        <v>1200</v>
      </c>
      <c r="C66" s="139" t="s">
        <v>387</v>
      </c>
      <c r="D66" s="184">
        <f>VLOOKUP('311.1'!A87,'311.1'!A87:N171,14,FALSE)</f>
        <v>51352.377245064243</v>
      </c>
    </row>
    <row r="67" spans="1:4" ht="54" thickTop="1" thickBot="1">
      <c r="A67" s="143" t="s">
        <v>1025</v>
      </c>
      <c r="B67" s="144" t="s">
        <v>1201</v>
      </c>
      <c r="C67" s="139" t="s">
        <v>998</v>
      </c>
      <c r="D67" s="184">
        <f>VLOOKUP('312.1'!A88,'312.1'!A88:N172,14,FALSE)</f>
        <v>5732.301787325945</v>
      </c>
    </row>
    <row r="68" spans="1:4" ht="54" thickTop="1" thickBot="1">
      <c r="A68" s="143" t="s">
        <v>1026</v>
      </c>
      <c r="B68" s="144" t="s">
        <v>1202</v>
      </c>
      <c r="C68" s="139" t="s">
        <v>998</v>
      </c>
      <c r="D68" s="184">
        <f>VLOOKUP('312.2'!A88,'312.2'!A88:N173,14,FALSE)</f>
        <v>5193.9891829323924</v>
      </c>
    </row>
    <row r="69" spans="1:4" ht="54" thickTop="1" thickBot="1">
      <c r="A69" s="143" t="s">
        <v>1027</v>
      </c>
      <c r="B69" s="144" t="s">
        <v>1203</v>
      </c>
      <c r="C69" s="139" t="s">
        <v>1464</v>
      </c>
      <c r="D69" s="184">
        <f>VLOOKUP('312.3'!A87,'312.3'!A87:N174,14,FALSE)</f>
        <v>1957.1300417032644</v>
      </c>
    </row>
    <row r="70" spans="1:4" ht="54" thickTop="1" thickBot="1">
      <c r="A70" s="143" t="s">
        <v>1028</v>
      </c>
      <c r="B70" s="144" t="s">
        <v>1204</v>
      </c>
      <c r="C70" s="139" t="s">
        <v>387</v>
      </c>
      <c r="D70" s="185">
        <f>VLOOKUP('312.4'!A88,'312.4'!A88:N175,14,FALSE)</f>
        <v>51344.004261628157</v>
      </c>
    </row>
    <row r="71" spans="1:4" ht="54" thickTop="1" thickBot="1">
      <c r="A71" s="143" t="s">
        <v>1029</v>
      </c>
      <c r="B71" s="144" t="s">
        <v>1469</v>
      </c>
      <c r="C71" s="139" t="s">
        <v>387</v>
      </c>
      <c r="D71" s="185">
        <f>VLOOKUP('320.1'!A88,'320.1'!A88:N176,14,FALSE)</f>
        <v>95979.299644849292</v>
      </c>
    </row>
    <row r="72" spans="1:4" ht="54" thickTop="1" thickBot="1">
      <c r="A72" s="143" t="s">
        <v>1030</v>
      </c>
      <c r="B72" s="144" t="s">
        <v>1470</v>
      </c>
      <c r="C72" s="139" t="s">
        <v>387</v>
      </c>
      <c r="D72" s="185">
        <f>VLOOKUP('320.2'!A88,'320.2'!A88:N177,14,FALSE)</f>
        <v>95979.299644849292</v>
      </c>
    </row>
    <row r="73" spans="1:4" ht="54" thickTop="1" thickBot="1">
      <c r="A73" s="143" t="s">
        <v>1473</v>
      </c>
      <c r="B73" s="144" t="s">
        <v>1474</v>
      </c>
      <c r="C73" s="139" t="s">
        <v>387</v>
      </c>
      <c r="D73" s="185">
        <f>VLOOKUP('320.3'!A88,'320.3'!A88:N178,14,FALSE)</f>
        <v>95979.299644849292</v>
      </c>
    </row>
    <row r="74" spans="1:4" ht="54" thickTop="1" thickBot="1">
      <c r="A74" s="143" t="s">
        <v>1475</v>
      </c>
      <c r="B74" s="144" t="s">
        <v>1476</v>
      </c>
      <c r="C74" s="139" t="s">
        <v>387</v>
      </c>
      <c r="D74" s="185">
        <f>VLOOKUP('320.4'!A88,'320.4'!A88:N179,14,FALSE)</f>
        <v>113828.2521967537</v>
      </c>
    </row>
    <row r="75" spans="1:4" ht="54" thickTop="1" thickBot="1">
      <c r="A75" s="143" t="s">
        <v>1477</v>
      </c>
      <c r="B75" s="144" t="s">
        <v>1478</v>
      </c>
      <c r="C75" s="139" t="s">
        <v>387</v>
      </c>
      <c r="D75" s="185">
        <f>VLOOKUP('320.5'!A88,'320.5'!A88:N180,14,FALSE)</f>
        <v>113828.2521967537</v>
      </c>
    </row>
    <row r="76" spans="1:4" ht="54" thickTop="1" thickBot="1">
      <c r="A76" s="143" t="s">
        <v>1479</v>
      </c>
      <c r="B76" s="144" t="s">
        <v>1480</v>
      </c>
      <c r="C76" s="139" t="s">
        <v>387</v>
      </c>
      <c r="D76" s="185">
        <f>VLOOKUP('320.6'!A88,'320.6'!A88:N181,14,FALSE)</f>
        <v>113828.2521967537</v>
      </c>
    </row>
    <row r="77" spans="1:4" ht="54" thickTop="1" thickBot="1">
      <c r="A77" s="143" t="s">
        <v>1031</v>
      </c>
      <c r="B77" s="144" t="s">
        <v>1481</v>
      </c>
      <c r="C77" s="139" t="s">
        <v>387</v>
      </c>
      <c r="D77" s="185">
        <f>VLOOKUP('330.1'!A88,'330.1'!A88:N182,14,FALSE)</f>
        <v>103940.35866679375</v>
      </c>
    </row>
    <row r="78" spans="1:4" ht="54" thickTop="1" thickBot="1">
      <c r="A78" s="145" t="s">
        <v>1032</v>
      </c>
      <c r="B78" s="144" t="s">
        <v>1482</v>
      </c>
      <c r="C78" s="139" t="s">
        <v>387</v>
      </c>
      <c r="D78" s="185">
        <f>VLOOKUP('330.2'!A88,'330.1'!A88:N183,14,FALSE)</f>
        <v>103940.35866679375</v>
      </c>
    </row>
    <row r="79" spans="1:4" ht="54" thickTop="1" thickBot="1">
      <c r="A79" s="145" t="s">
        <v>1483</v>
      </c>
      <c r="B79" s="146" t="s">
        <v>1484</v>
      </c>
      <c r="C79" s="139" t="s">
        <v>387</v>
      </c>
      <c r="D79" s="185">
        <f>VLOOKUP('330.3'!A88,'330.3'!A88:N184,14,FALSE)</f>
        <v>103940.35866679375</v>
      </c>
    </row>
    <row r="80" spans="1:4" ht="54" thickTop="1" thickBot="1">
      <c r="A80" s="145" t="s">
        <v>1485</v>
      </c>
      <c r="B80" s="146" t="s">
        <v>1486</v>
      </c>
      <c r="C80" s="139" t="s">
        <v>387</v>
      </c>
      <c r="D80" s="185">
        <f>VLOOKUP('330.4'!A88,'330.4'!A88:N185,14,FALSE)</f>
        <v>121789.31121869817</v>
      </c>
    </row>
    <row r="81" spans="1:4" ht="54" thickTop="1" thickBot="1">
      <c r="A81" s="145" t="s">
        <v>1487</v>
      </c>
      <c r="B81" s="146" t="s">
        <v>1488</v>
      </c>
      <c r="C81" s="139" t="s">
        <v>387</v>
      </c>
      <c r="D81" s="185">
        <f>VLOOKUP('330.5'!A88,'330.5'!A88:N186,14,FALSE)</f>
        <v>121789.31121869817</v>
      </c>
    </row>
    <row r="82" spans="1:4" ht="54" thickTop="1" thickBot="1">
      <c r="A82" s="145" t="s">
        <v>1489</v>
      </c>
      <c r="B82" s="146" t="s">
        <v>1490</v>
      </c>
      <c r="C82" s="139" t="s">
        <v>387</v>
      </c>
      <c r="D82" s="185">
        <f>VLOOKUP('330.6'!A88,'330.6'!A88:N187,14,FALSE)</f>
        <v>121789.31121869817</v>
      </c>
    </row>
    <row r="83" spans="1:4" ht="54" thickTop="1" thickBot="1">
      <c r="A83" s="143" t="s">
        <v>1033</v>
      </c>
      <c r="B83" s="144" t="s">
        <v>1491</v>
      </c>
      <c r="C83" s="139" t="s">
        <v>387</v>
      </c>
      <c r="D83" s="185">
        <f>VLOOKUP('340.1'!A88,'340.1'!A88:N188,14,FALSE)</f>
        <v>103666.00286970257</v>
      </c>
    </row>
    <row r="84" spans="1:4" ht="54" thickTop="1" thickBot="1">
      <c r="A84" s="143" t="s">
        <v>1034</v>
      </c>
      <c r="B84" s="144" t="s">
        <v>1492</v>
      </c>
      <c r="C84" s="139" t="s">
        <v>387</v>
      </c>
      <c r="D84" s="185">
        <f>VLOOKUP('340.2'!A88,'340.2'!A88:N190,14,FALSE)</f>
        <v>103666.00286970257</v>
      </c>
    </row>
    <row r="85" spans="1:4" ht="54" thickTop="1" thickBot="1">
      <c r="A85" s="143" t="s">
        <v>1035</v>
      </c>
      <c r="B85" s="144" t="s">
        <v>1493</v>
      </c>
      <c r="C85" s="139" t="s">
        <v>387</v>
      </c>
      <c r="D85" s="185">
        <f>VLOOKUP('340.3'!A88,'340.3'!A88:N191,14,FALSE)</f>
        <v>103666.00286970257</v>
      </c>
    </row>
    <row r="86" spans="1:4" ht="54" thickTop="1" thickBot="1">
      <c r="A86" s="143" t="s">
        <v>1494</v>
      </c>
      <c r="B86" s="144" t="s">
        <v>2021</v>
      </c>
      <c r="C86" s="139" t="s">
        <v>387</v>
      </c>
      <c r="D86" s="185">
        <f>VLOOKUP('350.1'!A88,'350.1'!A88:N192,14,FALSE)</f>
        <v>166906.09747135171</v>
      </c>
    </row>
    <row r="87" spans="1:4" ht="54" thickTop="1" thickBot="1">
      <c r="A87" s="202" t="s">
        <v>1495</v>
      </c>
      <c r="B87" s="144" t="s">
        <v>2022</v>
      </c>
      <c r="C87" s="139" t="s">
        <v>387</v>
      </c>
      <c r="D87" s="185">
        <f>VLOOKUP('350.2'!A88,'350.2'!A88:N193,14,FALSE)</f>
        <v>166906.09747135171</v>
      </c>
    </row>
    <row r="88" spans="1:4" ht="54" thickTop="1" thickBot="1">
      <c r="A88" s="145" t="s">
        <v>1496</v>
      </c>
      <c r="B88" s="146" t="s">
        <v>1497</v>
      </c>
      <c r="C88" s="139" t="s">
        <v>387</v>
      </c>
      <c r="D88" s="185">
        <f>VLOOKUP('350.3'!A88,'350.3'!A88:N194,14,FALSE)</f>
        <v>166906.09747135171</v>
      </c>
    </row>
    <row r="89" spans="1:4" ht="54" thickTop="1" thickBot="1">
      <c r="A89" s="143" t="s">
        <v>1498</v>
      </c>
      <c r="B89" s="144" t="s">
        <v>1499</v>
      </c>
      <c r="C89" s="139" t="s">
        <v>387</v>
      </c>
      <c r="D89" s="185">
        <f>VLOOKUP('350.4'!A88,'350.4'!A88:N195,14,FALSE)</f>
        <v>166906.09747135171</v>
      </c>
    </row>
    <row r="90" spans="1:4" ht="54" thickTop="1" thickBot="1">
      <c r="A90" s="145" t="s">
        <v>1500</v>
      </c>
      <c r="B90" s="146" t="s">
        <v>1501</v>
      </c>
      <c r="C90" s="139" t="s">
        <v>387</v>
      </c>
      <c r="D90" s="185">
        <f>VLOOKUP('350.10'!A88,'350.10'!A88:N196,14,FALSE)</f>
        <v>101365.13738170844</v>
      </c>
    </row>
    <row r="91" spans="1:4" ht="54" thickTop="1" thickBot="1">
      <c r="A91" s="145" t="s">
        <v>1502</v>
      </c>
      <c r="B91" s="146" t="s">
        <v>1503</v>
      </c>
      <c r="C91" s="139" t="s">
        <v>387</v>
      </c>
      <c r="D91" s="185">
        <f>VLOOKUP('350.11'!A88,'350.11'!A88:N197,14,FALSE)</f>
        <v>101365.13738170844</v>
      </c>
    </row>
    <row r="92" spans="1:4" ht="54" thickTop="1" thickBot="1">
      <c r="A92" s="145" t="s">
        <v>1504</v>
      </c>
      <c r="B92" s="146" t="s">
        <v>1505</v>
      </c>
      <c r="C92" s="139" t="s">
        <v>387</v>
      </c>
      <c r="D92" s="185">
        <f>VLOOKUP('350.12'!A88,'350.12'!A88:N198,14,FALSE)</f>
        <v>101365.13738170844</v>
      </c>
    </row>
    <row r="93" spans="1:4" ht="54" thickTop="1" thickBot="1">
      <c r="A93" s="145" t="s">
        <v>1506</v>
      </c>
      <c r="B93" s="146" t="s">
        <v>1507</v>
      </c>
      <c r="C93" s="139" t="s">
        <v>387</v>
      </c>
      <c r="D93" s="185">
        <f>VLOOKUP('350.13'!A88,'350.13'!A88:N199,14,FALSE)</f>
        <v>101365.13738170844</v>
      </c>
    </row>
    <row r="94" spans="1:4" ht="54" thickTop="1" thickBot="1">
      <c r="A94" s="143" t="s">
        <v>1508</v>
      </c>
      <c r="B94" s="144" t="s">
        <v>1509</v>
      </c>
      <c r="C94" s="139" t="s">
        <v>998</v>
      </c>
      <c r="D94" s="185">
        <f>VLOOKUP('350.14'!A88,'350.14'!A88:N200,14,FALSE)</f>
        <v>728.23288988492527</v>
      </c>
    </row>
    <row r="95" spans="1:4" ht="54" thickTop="1" thickBot="1">
      <c r="A95" s="145" t="s">
        <v>1510</v>
      </c>
      <c r="B95" s="146" t="s">
        <v>1511</v>
      </c>
      <c r="C95" s="139" t="s">
        <v>387</v>
      </c>
      <c r="D95" s="185">
        <f>VLOOKUP('351.1'!A88,'351.1'!A88:N201,14,FALSE)</f>
        <v>166906.09747135171</v>
      </c>
    </row>
    <row r="96" spans="1:4" ht="54" thickTop="1" thickBot="1">
      <c r="A96" s="145" t="s">
        <v>1512</v>
      </c>
      <c r="B96" s="146" t="s">
        <v>1513</v>
      </c>
      <c r="C96" s="139" t="s">
        <v>387</v>
      </c>
      <c r="D96" s="185">
        <f>VLOOKUP('351.2'!A88,'351.2'!A88:N202,14,FALSE)</f>
        <v>166906.09747135171</v>
      </c>
    </row>
    <row r="97" spans="1:4" ht="54" thickTop="1" thickBot="1">
      <c r="A97" s="145" t="s">
        <v>1514</v>
      </c>
      <c r="B97" s="146" t="s">
        <v>1515</v>
      </c>
      <c r="C97" s="139" t="s">
        <v>387</v>
      </c>
      <c r="D97" s="185">
        <f>VLOOKUP('351.10'!A88,'351.10'!A88:N203,14,FALSE)</f>
        <v>101365.13738170844</v>
      </c>
    </row>
    <row r="98" spans="1:4" ht="54" thickTop="1" thickBot="1">
      <c r="A98" s="145" t="s">
        <v>1516</v>
      </c>
      <c r="B98" s="146" t="s">
        <v>1517</v>
      </c>
      <c r="C98" s="139" t="s">
        <v>387</v>
      </c>
      <c r="D98" s="185">
        <f>VLOOKUP('351.11'!A88,'351.11'!A88:N204,14,FALSE)</f>
        <v>101365.13738170844</v>
      </c>
    </row>
    <row r="99" spans="1:4" ht="54" thickTop="1" thickBot="1">
      <c r="A99" s="145" t="s">
        <v>1518</v>
      </c>
      <c r="B99" s="146" t="s">
        <v>1519</v>
      </c>
      <c r="C99" s="139" t="s">
        <v>998</v>
      </c>
      <c r="D99" s="185">
        <f>VLOOKUP('351.12'!A88,'351.12'!A88:N205,14,FALSE)</f>
        <v>728.23288988492527</v>
      </c>
    </row>
    <row r="100" spans="1:4" ht="54" thickTop="1" thickBot="1">
      <c r="A100" s="145" t="s">
        <v>1522</v>
      </c>
      <c r="B100" s="146" t="s">
        <v>1520</v>
      </c>
      <c r="C100" s="139" t="s">
        <v>998</v>
      </c>
      <c r="D100" s="185">
        <f>VLOOKUP('410.1'!A88,'410.1'!A88:N206,14,FALSE)</f>
        <v>2298.7403106535512</v>
      </c>
    </row>
    <row r="101" spans="1:4" ht="54" thickTop="1" thickBot="1">
      <c r="A101" s="145" t="s">
        <v>1523</v>
      </c>
      <c r="B101" s="146" t="s">
        <v>1521</v>
      </c>
      <c r="C101" s="139" t="s">
        <v>998</v>
      </c>
      <c r="D101" s="185">
        <f>VLOOKUP('410.2'!A88,'410.2'!A88:N207,14,FALSE)</f>
        <v>2298.7403106535512</v>
      </c>
    </row>
    <row r="102" spans="1:4" ht="54" thickTop="1" thickBot="1">
      <c r="A102" s="145" t="s">
        <v>1525</v>
      </c>
      <c r="B102" s="146" t="s">
        <v>1524</v>
      </c>
      <c r="C102" s="139" t="s">
        <v>377</v>
      </c>
      <c r="D102" s="185">
        <f>VLOOKUP('410.3'!A88,'410.3'!A88:N208,14,FALSE)</f>
        <v>2298.7403106535512</v>
      </c>
    </row>
    <row r="103" spans="1:4" ht="54" thickTop="1" thickBot="1">
      <c r="A103" s="145" t="s">
        <v>1527</v>
      </c>
      <c r="B103" s="146" t="s">
        <v>1526</v>
      </c>
      <c r="C103" s="139" t="s">
        <v>1464</v>
      </c>
      <c r="D103" s="185">
        <f>VLOOKUP('411.1'!A88,'411.1'!A88:N209,14,FALSE)</f>
        <v>2575.1711075042949</v>
      </c>
    </row>
    <row r="104" spans="1:4" ht="54" thickTop="1" thickBot="1">
      <c r="A104" s="143" t="s">
        <v>1036</v>
      </c>
      <c r="B104" s="144" t="s">
        <v>1958</v>
      </c>
      <c r="C104" s="139" t="s">
        <v>1464</v>
      </c>
      <c r="D104" s="185">
        <f>VLOOKUP('411.2'!A88,'411.2'!A88:N210,14,FALSE)</f>
        <v>2633.3670647360309</v>
      </c>
    </row>
    <row r="105" spans="1:4" ht="54" thickTop="1" thickBot="1">
      <c r="A105" s="143" t="s">
        <v>1037</v>
      </c>
      <c r="B105" s="144" t="s">
        <v>2054</v>
      </c>
      <c r="C105" s="139" t="s">
        <v>1464</v>
      </c>
      <c r="D105" s="185">
        <f>VLOOKUP('411.3'!A88,'411.3'!A88:N211,14,FALSE)</f>
        <v>2575.1711075042949</v>
      </c>
    </row>
    <row r="106" spans="1:4" ht="54" thickTop="1" thickBot="1">
      <c r="A106" s="143" t="s">
        <v>1528</v>
      </c>
      <c r="B106" s="144" t="s">
        <v>2055</v>
      </c>
      <c r="C106" s="139" t="s">
        <v>1464</v>
      </c>
      <c r="D106" s="185">
        <f>VLOOKUP('411.4'!A88,'411.4'!A88:N212,14,FALSE)</f>
        <v>2575.1711075042949</v>
      </c>
    </row>
    <row r="107" spans="1:4" ht="54" thickTop="1" thickBot="1">
      <c r="A107" s="143" t="s">
        <v>1535</v>
      </c>
      <c r="B107" s="198" t="s">
        <v>1606</v>
      </c>
      <c r="C107" s="139" t="s">
        <v>998</v>
      </c>
      <c r="D107" s="185">
        <f>VLOOKUP('413.1'!A88,'413.1'!A88:N213,14,FALSE)</f>
        <v>3360.816530132724</v>
      </c>
    </row>
    <row r="108" spans="1:4" ht="54" thickTop="1" thickBot="1">
      <c r="A108" s="143" t="s">
        <v>1537</v>
      </c>
      <c r="B108" s="144" t="s">
        <v>1607</v>
      </c>
      <c r="C108" s="139" t="s">
        <v>998</v>
      </c>
      <c r="D108" s="185">
        <f>VLOOKUP('413.2'!A88,'413.2'!A88:N214,14,FALSE)</f>
        <v>3360.816530132724</v>
      </c>
    </row>
    <row r="109" spans="1:4" ht="54" thickTop="1" thickBot="1">
      <c r="A109" s="143" t="s">
        <v>1539</v>
      </c>
      <c r="B109" s="144" t="s">
        <v>1608</v>
      </c>
      <c r="C109" s="139" t="s">
        <v>998</v>
      </c>
      <c r="D109" s="185">
        <f>VLOOKUP('413.3'!A88,'413.3'!A88:N215,14,FALSE)</f>
        <v>3360.816530132724</v>
      </c>
    </row>
    <row r="110" spans="1:4" ht="54" thickTop="1" thickBot="1">
      <c r="A110" s="143" t="s">
        <v>1038</v>
      </c>
      <c r="B110" s="144" t="s">
        <v>1205</v>
      </c>
      <c r="C110" s="139" t="s">
        <v>998</v>
      </c>
      <c r="D110" s="185">
        <f>VLOOKUP('414.1'!A88,'414.1'!A88:N216,14,FALSE)</f>
        <v>4131.9129634532201</v>
      </c>
    </row>
    <row r="111" spans="1:4" ht="54" thickTop="1" thickBot="1">
      <c r="A111" s="143" t="s">
        <v>1039</v>
      </c>
      <c r="B111" s="144" t="s">
        <v>1959</v>
      </c>
      <c r="C111" s="139" t="s">
        <v>998</v>
      </c>
      <c r="D111" s="185">
        <f>VLOOKUP('414.2'!A88,'414.2'!A88:N217,14,FALSE)</f>
        <v>4131.9129634532201</v>
      </c>
    </row>
    <row r="112" spans="1:4" ht="54" thickTop="1" thickBot="1">
      <c r="A112" s="143" t="s">
        <v>1040</v>
      </c>
      <c r="B112" s="144" t="s">
        <v>1960</v>
      </c>
      <c r="C112" s="139" t="s">
        <v>998</v>
      </c>
      <c r="D112" s="185">
        <f>VLOOKUP('414.3'!A88,'414.3'!A88:N218,14,FALSE)</f>
        <v>4131.9129634532201</v>
      </c>
    </row>
    <row r="113" spans="1:4" ht="54" thickTop="1" thickBot="1">
      <c r="A113" s="143" t="s">
        <v>1041</v>
      </c>
      <c r="B113" s="144" t="s">
        <v>1206</v>
      </c>
      <c r="C113" s="139" t="s">
        <v>998</v>
      </c>
      <c r="D113" s="185">
        <f>VLOOKUP('414.4'!A88,'414.4'!A88:N219,14,FALSE)</f>
        <v>4131.9129634532201</v>
      </c>
    </row>
    <row r="114" spans="1:4" ht="54" thickTop="1" thickBot="1">
      <c r="A114" s="143" t="s">
        <v>1042</v>
      </c>
      <c r="B114" s="144" t="s">
        <v>1207</v>
      </c>
      <c r="C114" s="139" t="s">
        <v>998</v>
      </c>
      <c r="D114" s="185">
        <f>VLOOKUP('414.5'!A88,'414.5'!A88:N220,14,FALSE)</f>
        <v>4131.9129634532201</v>
      </c>
    </row>
    <row r="115" spans="1:4" ht="54" thickTop="1" thickBot="1">
      <c r="A115" s="143" t="s">
        <v>1546</v>
      </c>
      <c r="B115" s="144" t="s">
        <v>2056</v>
      </c>
      <c r="C115" s="139" t="s">
        <v>998</v>
      </c>
      <c r="D115" s="185">
        <f>VLOOKUP('414.6'!A88,'414.6'!A88:N221,14,FALSE)</f>
        <v>4131.9129634532201</v>
      </c>
    </row>
    <row r="116" spans="1:4" ht="54" thickTop="1" thickBot="1">
      <c r="A116" s="143" t="s">
        <v>1043</v>
      </c>
      <c r="B116" s="144" t="s">
        <v>1961</v>
      </c>
      <c r="C116" s="139" t="s">
        <v>1464</v>
      </c>
      <c r="D116" s="185">
        <f>VLOOKUP('415.1'!A88,'415.1'!A88:N222,14,FALSE)</f>
        <v>3433.5614766723943</v>
      </c>
    </row>
    <row r="117" spans="1:4" ht="54" thickTop="1" thickBot="1">
      <c r="A117" s="143" t="s">
        <v>1044</v>
      </c>
      <c r="B117" s="144" t="s">
        <v>2058</v>
      </c>
      <c r="C117" s="139" t="s">
        <v>233</v>
      </c>
      <c r="D117" s="185">
        <f>VLOOKUP('420.1'!A87,'420.1'!A87:N223,14,FALSE)</f>
        <v>3095.7322607683554</v>
      </c>
    </row>
    <row r="118" spans="1:4" ht="54" thickTop="1" thickBot="1">
      <c r="A118" s="143" t="s">
        <v>1045</v>
      </c>
      <c r="B118" s="144" t="s">
        <v>2057</v>
      </c>
      <c r="C118" s="148" t="s">
        <v>233</v>
      </c>
      <c r="D118" s="185">
        <f>VLOOKUP('420.2 '!A88,'420.2 '!A59:N107,14,FALSE)</f>
        <v>3095.7322607683554</v>
      </c>
    </row>
    <row r="119" spans="1:4" ht="54" thickTop="1" thickBot="1">
      <c r="A119" s="143" t="s">
        <v>1551</v>
      </c>
      <c r="B119" s="144" t="s">
        <v>1552</v>
      </c>
      <c r="C119" s="139" t="s">
        <v>233</v>
      </c>
      <c r="D119" s="185">
        <f>VLOOKUP('420.3'!A88,'420.3'!A88:N225,14,FALSE)</f>
        <v>4204.3652460329158</v>
      </c>
    </row>
    <row r="120" spans="1:4" ht="54" thickTop="1" thickBot="1">
      <c r="A120" s="143" t="s">
        <v>1046</v>
      </c>
      <c r="B120" s="144" t="s">
        <v>1208</v>
      </c>
      <c r="C120" s="139" t="s">
        <v>233</v>
      </c>
      <c r="D120" s="185">
        <f>VLOOKUP('421.1'!A88,'421.1'!A88:N226,14,FALSE)</f>
        <v>1679.3881516409929</v>
      </c>
    </row>
    <row r="121" spans="1:4" ht="54" thickTop="1" thickBot="1">
      <c r="A121" s="143" t="s">
        <v>1047</v>
      </c>
      <c r="B121" s="144" t="s">
        <v>1209</v>
      </c>
      <c r="C121" s="139" t="s">
        <v>233</v>
      </c>
      <c r="D121" s="185">
        <f>VLOOKUP('421.2'!A88,'421.2'!A88:N227,14,FALSE)</f>
        <v>1679.3881516409929</v>
      </c>
    </row>
    <row r="122" spans="1:4" ht="54" thickTop="1" thickBot="1">
      <c r="A122" s="143" t="s">
        <v>1048</v>
      </c>
      <c r="B122" s="144" t="s">
        <v>1962</v>
      </c>
      <c r="C122" s="139" t="s">
        <v>233</v>
      </c>
      <c r="D122" s="185">
        <f>VLOOKUP('421.3'!A88,'421.3'!A88:N228,14,FALSE)</f>
        <v>1679.3881516409929</v>
      </c>
    </row>
    <row r="123" spans="1:4" ht="54" thickTop="1" thickBot="1">
      <c r="A123" s="143" t="s">
        <v>1049</v>
      </c>
      <c r="B123" s="144" t="s">
        <v>1963</v>
      </c>
      <c r="C123" s="139" t="s">
        <v>233</v>
      </c>
      <c r="D123" s="185">
        <f>VLOOKUP('421.4'!A88,'421.4'!A88:N229,14,FALSE)</f>
        <v>1679.3881516409929</v>
      </c>
    </row>
    <row r="124" spans="1:4" ht="54" thickTop="1" thickBot="1">
      <c r="A124" s="143" t="s">
        <v>1556</v>
      </c>
      <c r="B124" s="146" t="s">
        <v>1557</v>
      </c>
      <c r="C124" s="139" t="s">
        <v>233</v>
      </c>
      <c r="D124" s="185">
        <f>VLOOKUP('430.1.1'!A87,'430.1.1'!A87:N230,14,FALSE)</f>
        <v>7876.04551929626</v>
      </c>
    </row>
    <row r="125" spans="1:4" ht="54" thickTop="1" thickBot="1">
      <c r="A125" s="143" t="s">
        <v>1558</v>
      </c>
      <c r="B125" s="144" t="s">
        <v>1559</v>
      </c>
      <c r="C125" s="139" t="s">
        <v>233</v>
      </c>
      <c r="D125" s="185">
        <f>VLOOKUP('430.1.2'!A88,'430.1.2'!A88:N231,14,FALSE)</f>
        <v>6460.0187184072256</v>
      </c>
    </row>
    <row r="126" spans="1:4" ht="54" thickTop="1" thickBot="1">
      <c r="A126" s="143" t="s">
        <v>1560</v>
      </c>
      <c r="B126" s="144" t="s">
        <v>1609</v>
      </c>
      <c r="C126" s="139" t="s">
        <v>233</v>
      </c>
      <c r="D126" s="185">
        <f>VLOOKUP('430.2.1'!A88,'430.2.1'!A88:N232,14,FALSE)</f>
        <v>7876.04551929626</v>
      </c>
    </row>
    <row r="127" spans="1:4" ht="54" thickTop="1" thickBot="1">
      <c r="A127" s="143" t="s">
        <v>1562</v>
      </c>
      <c r="B127" s="144" t="s">
        <v>1610</v>
      </c>
      <c r="C127" s="139" t="s">
        <v>233</v>
      </c>
      <c r="D127" s="185">
        <f>VLOOKUP('430.2.2'!A88,'430.2.2'!A88:N233,14,FALSE)</f>
        <v>6460.0187184072256</v>
      </c>
    </row>
    <row r="128" spans="1:4" ht="54" thickTop="1" thickBot="1">
      <c r="A128" s="143" t="s">
        <v>1563</v>
      </c>
      <c r="B128" s="144" t="s">
        <v>1611</v>
      </c>
      <c r="C128" s="139" t="s">
        <v>233</v>
      </c>
      <c r="D128" s="185">
        <f>VLOOKUP('431.1.1'!A88,'431.1.1'!A88:N234,14,FALSE)</f>
        <v>16498.171373441313</v>
      </c>
    </row>
    <row r="129" spans="1:4" ht="54" thickTop="1" thickBot="1">
      <c r="A129" s="143" t="s">
        <v>1565</v>
      </c>
      <c r="B129" s="144" t="s">
        <v>1612</v>
      </c>
      <c r="C129" s="139" t="s">
        <v>233</v>
      </c>
      <c r="D129" s="185">
        <f>VLOOKUP('431.1.2'!A88,'431.1.2'!A88:N235,14,FALSE)</f>
        <v>13073.669762818092</v>
      </c>
    </row>
    <row r="130" spans="1:4" ht="54" thickTop="1" thickBot="1">
      <c r="A130" s="143" t="s">
        <v>1568</v>
      </c>
      <c r="B130" s="144" t="s">
        <v>1613</v>
      </c>
      <c r="C130" s="139" t="s">
        <v>233</v>
      </c>
      <c r="D130" s="185">
        <f>VLOOKUP('431.2.1'!A88,'431.2.1'!A88:N236,14,FALSE)</f>
        <v>16498.171373441313</v>
      </c>
    </row>
    <row r="131" spans="1:4" ht="54" thickTop="1" thickBot="1">
      <c r="A131" s="143" t="s">
        <v>1569</v>
      </c>
      <c r="B131" s="144" t="s">
        <v>1614</v>
      </c>
      <c r="C131" s="139" t="s">
        <v>233</v>
      </c>
      <c r="D131" s="185">
        <f>VLOOKUP('431.2.2'!A88,'431.2.2'!A88:N237,14,FALSE)</f>
        <v>13073.669762818092</v>
      </c>
    </row>
    <row r="132" spans="1:4" ht="54" thickTop="1" thickBot="1">
      <c r="A132" s="143" t="s">
        <v>1050</v>
      </c>
      <c r="B132" s="144" t="s">
        <v>1210</v>
      </c>
      <c r="C132" s="139" t="s">
        <v>233</v>
      </c>
      <c r="D132" s="185">
        <f>VLOOKUP('432.1'!A88,'432.1'!A88:N238,14,FALSE)</f>
        <v>4907.0354971405541</v>
      </c>
    </row>
    <row r="133" spans="1:4" ht="54" thickTop="1" thickBot="1">
      <c r="A133" s="143" t="s">
        <v>1051</v>
      </c>
      <c r="B133" s="144" t="s">
        <v>1964</v>
      </c>
      <c r="C133" s="139" t="s">
        <v>233</v>
      </c>
      <c r="D133" s="185">
        <f>VLOOKUP('432.2'!A88,'432.2'!A88:N239,14,FALSE)</f>
        <v>4907.0354971405541</v>
      </c>
    </row>
    <row r="134" spans="1:4" ht="54" thickTop="1" thickBot="1">
      <c r="A134" s="143" t="s">
        <v>1052</v>
      </c>
      <c r="B134" s="144" t="s">
        <v>1965</v>
      </c>
      <c r="C134" s="139" t="s">
        <v>233</v>
      </c>
      <c r="D134" s="185">
        <f>VLOOKUP('433.1'!A88,'433.1'!A88:N240,14,FALSE)</f>
        <v>5584.3159311881118</v>
      </c>
    </row>
    <row r="135" spans="1:4" ht="54" thickTop="1" thickBot="1">
      <c r="A135" s="143" t="s">
        <v>1053</v>
      </c>
      <c r="B135" s="144" t="s">
        <v>1966</v>
      </c>
      <c r="C135" s="139" t="s">
        <v>233</v>
      </c>
      <c r="D135" s="185">
        <f>VLOOKUP('433.2'!A88,'433.2'!A88:N241,14,FALSE)</f>
        <v>5167.9406586684563</v>
      </c>
    </row>
    <row r="136" spans="1:4" ht="54" thickTop="1" thickBot="1">
      <c r="A136" s="143" t="s">
        <v>1054</v>
      </c>
      <c r="B136" s="144" t="s">
        <v>1967</v>
      </c>
      <c r="C136" s="139" t="s">
        <v>233</v>
      </c>
      <c r="D136" s="185">
        <f>VLOOKUP('433.3'!A88,'433.3'!A88:N242,14,FALSE)</f>
        <v>5938.5606125891172</v>
      </c>
    </row>
    <row r="137" spans="1:4" ht="54" thickTop="1" thickBot="1">
      <c r="A137" s="143" t="s">
        <v>1055</v>
      </c>
      <c r="B137" s="144" t="s">
        <v>1211</v>
      </c>
      <c r="C137" s="139" t="s">
        <v>233</v>
      </c>
      <c r="D137" s="185">
        <f>VLOOKUP('433.4'!A88,'433.4'!A88:N243,14,FALSE)</f>
        <v>3838.9743743669983</v>
      </c>
    </row>
    <row r="138" spans="1:4" ht="54" thickTop="1" thickBot="1">
      <c r="A138" s="143" t="s">
        <v>1056</v>
      </c>
      <c r="B138" s="144" t="s">
        <v>1968</v>
      </c>
      <c r="C138" s="139" t="s">
        <v>233</v>
      </c>
      <c r="D138" s="185">
        <f>VLOOKUP('433.5'!A88,'433.5'!A88:N244,14,FALSE)</f>
        <v>5584.3159311881118</v>
      </c>
    </row>
    <row r="139" spans="1:4" ht="54" thickTop="1" thickBot="1">
      <c r="A139" s="143" t="s">
        <v>1057</v>
      </c>
      <c r="B139" s="144" t="s">
        <v>1969</v>
      </c>
      <c r="C139" s="139" t="s">
        <v>233</v>
      </c>
      <c r="D139" s="185">
        <f>VLOOKUP('433.6'!A88,'433.6'!A88:N245,14,FALSE)</f>
        <v>5167.9406586684563</v>
      </c>
    </row>
    <row r="140" spans="1:4" ht="54" thickTop="1" thickBot="1">
      <c r="A140" s="143" t="s">
        <v>1058</v>
      </c>
      <c r="B140" s="144" t="s">
        <v>1970</v>
      </c>
      <c r="C140" s="139" t="s">
        <v>233</v>
      </c>
      <c r="D140" s="185">
        <f>VLOOKUP('433.7'!A88,'433.7'!A88:N246,14,FALSE)</f>
        <v>5938.5606125891172</v>
      </c>
    </row>
    <row r="141" spans="1:4" ht="54" thickTop="1" thickBot="1">
      <c r="A141" s="143" t="s">
        <v>1059</v>
      </c>
      <c r="B141" s="144" t="s">
        <v>1212</v>
      </c>
      <c r="C141" s="139" t="s">
        <v>233</v>
      </c>
      <c r="D141" s="185">
        <f>VLOOKUP('433.8'!A88,'433.8'!A88:N247,14,FALSE)</f>
        <v>3838.9743743669983</v>
      </c>
    </row>
    <row r="142" spans="1:4" ht="54" thickTop="1" thickBot="1">
      <c r="A142" s="143" t="s">
        <v>1060</v>
      </c>
      <c r="B142" s="144" t="s">
        <v>1971</v>
      </c>
      <c r="C142" s="139" t="s">
        <v>387</v>
      </c>
      <c r="D142" s="185">
        <f>VLOOKUP('440.1'!A89,'440.1'!A89:N248,14,FALSE)</f>
        <v>256021.25592842017</v>
      </c>
    </row>
    <row r="143" spans="1:4" ht="54" thickTop="1" thickBot="1">
      <c r="A143" s="143" t="s">
        <v>1061</v>
      </c>
      <c r="B143" s="144" t="s">
        <v>1972</v>
      </c>
      <c r="C143" s="139" t="s">
        <v>387</v>
      </c>
      <c r="D143" s="185">
        <f>VLOOKUP('440.2'!A93,'440.2'!A93:N250,14,FALSE)</f>
        <v>256021.25592842017</v>
      </c>
    </row>
    <row r="144" spans="1:4" ht="54" thickTop="1" thickBot="1">
      <c r="A144" s="143" t="s">
        <v>1062</v>
      </c>
      <c r="B144" s="144" t="s">
        <v>1973</v>
      </c>
      <c r="C144" s="139" t="s">
        <v>387</v>
      </c>
      <c r="D144" s="185">
        <f>VLOOKUP('440.3'!A93,'440.3'!A93:N252,14,FALSE)</f>
        <v>256021.25592842017</v>
      </c>
    </row>
    <row r="145" spans="1:4" ht="54" thickTop="1" thickBot="1">
      <c r="A145" s="143" t="s">
        <v>1063</v>
      </c>
      <c r="B145" s="144" t="s">
        <v>1213</v>
      </c>
      <c r="C145" s="139" t="s">
        <v>387</v>
      </c>
      <c r="D145" s="185">
        <f>VLOOKUP('440.4'!A93,'440.4'!A93:N254,14,FALSE)</f>
        <v>277939.63276995899</v>
      </c>
    </row>
    <row r="146" spans="1:4" ht="54" thickTop="1" thickBot="1">
      <c r="A146" s="143" t="s">
        <v>1064</v>
      </c>
      <c r="B146" s="144" t="s">
        <v>1974</v>
      </c>
      <c r="C146" s="139" t="s">
        <v>387</v>
      </c>
      <c r="D146" s="185">
        <f>VLOOKUP('441.1'!A93,'441.1'!A93:N256,14,FALSE)</f>
        <v>256021.25592842017</v>
      </c>
    </row>
    <row r="147" spans="1:4" ht="54" thickTop="1" thickBot="1">
      <c r="A147" s="143" t="s">
        <v>1065</v>
      </c>
      <c r="B147" s="144" t="s">
        <v>1975</v>
      </c>
      <c r="C147" s="139" t="s">
        <v>387</v>
      </c>
      <c r="D147" s="185">
        <f>VLOOKUP('441.2'!A92,'441.2'!A92:N258,14,FALSE)</f>
        <v>256021.25592842017</v>
      </c>
    </row>
    <row r="148" spans="1:4" ht="54" thickTop="1" thickBot="1">
      <c r="A148" s="143" t="s">
        <v>1066</v>
      </c>
      <c r="B148" s="144" t="s">
        <v>1976</v>
      </c>
      <c r="C148" s="139" t="s">
        <v>387</v>
      </c>
      <c r="D148" s="185">
        <f>VLOOKUP('441.3'!A93,'441.3'!A93:N260,14,FALSE)</f>
        <v>256021.25592842017</v>
      </c>
    </row>
    <row r="149" spans="1:4" ht="54" thickTop="1" thickBot="1">
      <c r="A149" s="143" t="s">
        <v>1067</v>
      </c>
      <c r="B149" s="144" t="s">
        <v>1977</v>
      </c>
      <c r="C149" s="139" t="s">
        <v>387</v>
      </c>
      <c r="D149" s="185">
        <f>VLOOKUP('441.4'!A92,'441.4'!A92:N262,14,FALSE)</f>
        <v>278660.64091958595</v>
      </c>
    </row>
    <row r="150" spans="1:4" ht="54" thickTop="1" thickBot="1">
      <c r="A150" s="143" t="s">
        <v>1068</v>
      </c>
      <c r="B150" s="144" t="s">
        <v>1957</v>
      </c>
      <c r="C150" s="139" t="s">
        <v>387</v>
      </c>
      <c r="D150" s="185">
        <f>VLOOKUP('450.1'!A95,'450.1'!A95:N264,14,FALSE)</f>
        <v>289518.94887329586</v>
      </c>
    </row>
    <row r="151" spans="1:4" ht="54" thickTop="1" thickBot="1">
      <c r="A151" s="143" t="s">
        <v>1069</v>
      </c>
      <c r="B151" s="144" t="s">
        <v>1978</v>
      </c>
      <c r="C151" s="139" t="s">
        <v>387</v>
      </c>
      <c r="D151" s="185">
        <f>VLOOKUP('450.2'!A93,'450.2'!A93:N266,14,FALSE)</f>
        <v>289518.94887329586</v>
      </c>
    </row>
    <row r="152" spans="1:4" ht="54" thickTop="1" thickBot="1">
      <c r="A152" s="143" t="s">
        <v>1070</v>
      </c>
      <c r="B152" s="144" t="s">
        <v>1979</v>
      </c>
      <c r="C152" s="139" t="s">
        <v>387</v>
      </c>
      <c r="D152" s="185">
        <f>VLOOKUP('450.3'!A93,'450.3'!A93:N268,14,FALSE)</f>
        <v>289518.94887329586</v>
      </c>
    </row>
    <row r="153" spans="1:4" ht="54" thickTop="1" thickBot="1">
      <c r="A153" s="143" t="s">
        <v>1071</v>
      </c>
      <c r="B153" s="144" t="s">
        <v>1980</v>
      </c>
      <c r="C153" s="139" t="s">
        <v>387</v>
      </c>
      <c r="D153" s="185">
        <f>VLOOKUP('450.4'!A92,'450.4'!A92:N270,14,FALSE)</f>
        <v>289518.94887329586</v>
      </c>
    </row>
    <row r="154" spans="1:4" ht="63.75" customHeight="1" thickTop="1" thickBot="1">
      <c r="A154" s="143" t="s">
        <v>1072</v>
      </c>
      <c r="B154" s="144" t="s">
        <v>1981</v>
      </c>
      <c r="C154" s="139" t="s">
        <v>387</v>
      </c>
      <c r="D154" s="185">
        <f>VLOOKUP('450.5'!A92,'450.5'!A92:N272,14,FALSE)</f>
        <v>289518.94887329586</v>
      </c>
    </row>
    <row r="155" spans="1:4" ht="54" thickTop="1" thickBot="1">
      <c r="A155" s="143" t="s">
        <v>1073</v>
      </c>
      <c r="B155" s="144" t="s">
        <v>1982</v>
      </c>
      <c r="C155" s="139" t="s">
        <v>387</v>
      </c>
      <c r="D155" s="185">
        <f>VLOOKUP('450.6'!A93,'450.6'!A93:N274,14,FALSE)</f>
        <v>289518.94887329586</v>
      </c>
    </row>
    <row r="156" spans="1:4" ht="54" thickTop="1" thickBot="1">
      <c r="A156" s="143" t="s">
        <v>1074</v>
      </c>
      <c r="B156" s="144" t="s">
        <v>1983</v>
      </c>
      <c r="C156" s="139" t="s">
        <v>387</v>
      </c>
      <c r="D156" s="185">
        <f>VLOOKUP('450.7'!A93,'450.7'!A93:N275,14,FALSE)</f>
        <v>289518.94887329586</v>
      </c>
    </row>
    <row r="157" spans="1:4" ht="54" thickTop="1" thickBot="1">
      <c r="A157" s="143" t="s">
        <v>1075</v>
      </c>
      <c r="B157" s="144" t="s">
        <v>1984</v>
      </c>
      <c r="C157" s="139" t="s">
        <v>387</v>
      </c>
      <c r="D157" s="185">
        <f>VLOOKUP('450.8'!A93,'450.8'!A93:N276,14,FALSE)</f>
        <v>289518.94887329586</v>
      </c>
    </row>
    <row r="158" spans="1:4" ht="54" thickTop="1" thickBot="1">
      <c r="A158" s="143" t="s">
        <v>1584</v>
      </c>
      <c r="B158" s="144" t="s">
        <v>1615</v>
      </c>
      <c r="C158" s="139" t="s">
        <v>387</v>
      </c>
      <c r="D158" s="185">
        <f>VLOOKUP('450.10'!A92,'450.10'!A92:N277,14,FALSE)</f>
        <v>329298.02969730983</v>
      </c>
    </row>
    <row r="159" spans="1:4" ht="54" thickTop="1" thickBot="1">
      <c r="A159" s="143" t="s">
        <v>1586</v>
      </c>
      <c r="B159" s="144" t="s">
        <v>1616</v>
      </c>
      <c r="C159" s="139" t="s">
        <v>387</v>
      </c>
      <c r="D159" s="185">
        <f>VLOOKUP('450.11'!A92,'450.11'!A92:N278,14,FALSE)</f>
        <v>329298.02969730983</v>
      </c>
    </row>
    <row r="160" spans="1:4" ht="54" thickTop="1" thickBot="1">
      <c r="A160" s="143" t="s">
        <v>1588</v>
      </c>
      <c r="B160" s="144" t="s">
        <v>1617</v>
      </c>
      <c r="C160" s="139" t="s">
        <v>387</v>
      </c>
      <c r="D160" s="185">
        <f>VLOOKUP('450.12'!A92,'450.11'!A92:N279,14,FALSE)</f>
        <v>329298.02969730983</v>
      </c>
    </row>
    <row r="161" spans="1:4" ht="54" thickTop="1" thickBot="1">
      <c r="A161" s="143" t="s">
        <v>1076</v>
      </c>
      <c r="B161" s="144" t="s">
        <v>1985</v>
      </c>
      <c r="C161" s="139" t="s">
        <v>387</v>
      </c>
      <c r="D161" s="185">
        <f>VLOOKUP('451.1'!A92,'451.1'!A92:N280,14,FALSE)</f>
        <v>289518.94887329586</v>
      </c>
    </row>
    <row r="162" spans="1:4" ht="54" thickTop="1" thickBot="1">
      <c r="A162" s="143" t="s">
        <v>1077</v>
      </c>
      <c r="B162" s="144" t="s">
        <v>1986</v>
      </c>
      <c r="C162" s="139" t="s">
        <v>387</v>
      </c>
      <c r="D162" s="185">
        <f>VLOOKUP('451.2'!A93,'451.2'!A93:N281,14,FALSE)</f>
        <v>289518.94887329586</v>
      </c>
    </row>
    <row r="163" spans="1:4" ht="54" thickTop="1" thickBot="1">
      <c r="A163" s="143" t="s">
        <v>1078</v>
      </c>
      <c r="B163" s="144" t="s">
        <v>1987</v>
      </c>
      <c r="C163" s="139" t="s">
        <v>387</v>
      </c>
      <c r="D163" s="185">
        <f>VLOOKUP('451.3'!A92,'451.3'!A92:N282,14,FALSE)</f>
        <v>289518.94887329586</v>
      </c>
    </row>
    <row r="164" spans="1:4" ht="54" thickTop="1" thickBot="1">
      <c r="A164" s="143" t="s">
        <v>1079</v>
      </c>
      <c r="B164" s="144" t="s">
        <v>1988</v>
      </c>
      <c r="C164" s="139" t="s">
        <v>387</v>
      </c>
      <c r="D164" s="185">
        <f>VLOOKUP('451.4'!A92,'451.4'!A92:N283,14,FALSE)</f>
        <v>329298.02969730983</v>
      </c>
    </row>
    <row r="165" spans="1:4" ht="54" thickTop="1" thickBot="1">
      <c r="A165" s="143" t="s">
        <v>1080</v>
      </c>
      <c r="B165" s="144" t="s">
        <v>1989</v>
      </c>
      <c r="C165" s="139" t="s">
        <v>387</v>
      </c>
      <c r="D165" s="185">
        <f>VLOOKUP('452.1'!A93,'452.1'!A93:N284,14,FALSE)</f>
        <v>289518.94887329586</v>
      </c>
    </row>
    <row r="166" spans="1:4" ht="54" thickTop="1" thickBot="1">
      <c r="A166" s="143" t="s">
        <v>1081</v>
      </c>
      <c r="B166" s="144" t="s">
        <v>1990</v>
      </c>
      <c r="C166" s="139" t="s">
        <v>387</v>
      </c>
      <c r="D166" s="185">
        <f>VLOOKUP('452.2'!A93,'452.2'!A93:N285,14,FALSE)</f>
        <v>289518.94887329586</v>
      </c>
    </row>
    <row r="167" spans="1:4" ht="54" thickTop="1" thickBot="1">
      <c r="A167" s="143" t="s">
        <v>1082</v>
      </c>
      <c r="B167" s="144" t="s">
        <v>1991</v>
      </c>
      <c r="C167" s="139" t="s">
        <v>387</v>
      </c>
      <c r="D167" s="185">
        <f>VLOOKUP('452.3'!A92,'452.3'!A92:N286,14,FALSE)</f>
        <v>289518.94887329586</v>
      </c>
    </row>
    <row r="168" spans="1:4" ht="54" thickTop="1" thickBot="1">
      <c r="A168" s="143" t="s">
        <v>1083</v>
      </c>
      <c r="B168" s="144" t="s">
        <v>1992</v>
      </c>
      <c r="C168" s="139" t="s">
        <v>387</v>
      </c>
      <c r="D168" s="185">
        <f>VLOOKUP('452.4'!A93,'452.4'!A93:N287,14,FALSE)</f>
        <v>289518.94887329586</v>
      </c>
    </row>
    <row r="169" spans="1:4" ht="54" thickTop="1" thickBot="1">
      <c r="A169" s="143" t="s">
        <v>1084</v>
      </c>
      <c r="B169" s="144" t="s">
        <v>1214</v>
      </c>
      <c r="C169" s="139" t="s">
        <v>387</v>
      </c>
      <c r="D169" s="185">
        <f>VLOOKUP('453.1'!A92,'453.1'!A92:N288,14,FALSE)</f>
        <v>290343.53758402099</v>
      </c>
    </row>
    <row r="170" spans="1:4" ht="54" thickTop="1" thickBot="1">
      <c r="A170" s="143" t="s">
        <v>1085</v>
      </c>
      <c r="B170" s="144" t="s">
        <v>1993</v>
      </c>
      <c r="C170" s="139" t="s">
        <v>233</v>
      </c>
      <c r="D170" s="185">
        <f>VLOOKUP('460.1'!A87,'460.1'!A87:N289,14,FALSE)</f>
        <v>5817.968485252235</v>
      </c>
    </row>
    <row r="171" spans="1:4" ht="54" thickTop="1" thickBot="1">
      <c r="A171" s="203" t="s">
        <v>2017</v>
      </c>
      <c r="B171" s="144" t="s">
        <v>2073</v>
      </c>
      <c r="C171" s="139" t="s">
        <v>233</v>
      </c>
      <c r="D171" s="185">
        <f>VLOOKUP('460.2'!A87,'460.2'!A87:N290,14,FALSE)</f>
        <v>2908.9842426261175</v>
      </c>
    </row>
    <row r="172" spans="1:4" ht="51.75" customHeight="1" thickTop="1" thickBot="1">
      <c r="A172" s="143" t="s">
        <v>1086</v>
      </c>
      <c r="B172" s="144" t="s">
        <v>1215</v>
      </c>
      <c r="C172" s="139" t="s">
        <v>387</v>
      </c>
      <c r="D172" s="185">
        <f>VLOOKUP('461.1'!A87,'461.1'!A87:N291,14,FALSE)</f>
        <v>99388.092053542437</v>
      </c>
    </row>
    <row r="173" spans="1:4" ht="54" thickTop="1" thickBot="1">
      <c r="A173" s="143" t="s">
        <v>1087</v>
      </c>
      <c r="B173" s="144" t="s">
        <v>1216</v>
      </c>
      <c r="C173" s="139" t="s">
        <v>387</v>
      </c>
      <c r="D173" s="185">
        <f>VLOOKUP('461.2'!A89,'461.2'!A89:N294,14,FALSE)</f>
        <v>120631.39887547845</v>
      </c>
    </row>
    <row r="174" spans="1:4" ht="54" thickTop="1" thickBot="1">
      <c r="A174" s="143" t="s">
        <v>1598</v>
      </c>
      <c r="B174" s="144" t="s">
        <v>2078</v>
      </c>
      <c r="C174" s="139" t="s">
        <v>387</v>
      </c>
      <c r="D174" s="185">
        <f>VLOOKUP('462.1.1'!A88,'462.1.1'!A88:N293,14,FALSE)</f>
        <v>152028.88800383141</v>
      </c>
    </row>
    <row r="175" spans="1:4" ht="54" thickTop="1" thickBot="1">
      <c r="A175" s="143" t="s">
        <v>1599</v>
      </c>
      <c r="B175" s="144" t="s">
        <v>2079</v>
      </c>
      <c r="C175" s="139" t="s">
        <v>387</v>
      </c>
      <c r="D175" s="185">
        <f>VLOOKUP('462.1.2'!A88,'462.1.2'!A88:N294,14,FALSE)</f>
        <v>152028.88800383141</v>
      </c>
    </row>
    <row r="176" spans="1:4" ht="54" thickTop="1" thickBot="1">
      <c r="A176" s="143" t="s">
        <v>1600</v>
      </c>
      <c r="B176" s="144" t="s">
        <v>2082</v>
      </c>
      <c r="C176" s="139" t="s">
        <v>387</v>
      </c>
      <c r="D176" s="185">
        <f>VLOOKUP('462.2.1'!A88,'462.2.1'!A88:N295,14,FALSE)</f>
        <v>166743.14999585322</v>
      </c>
    </row>
    <row r="177" spans="1:4" ht="54" thickTop="1" thickBot="1">
      <c r="A177" s="143" t="s">
        <v>1601</v>
      </c>
      <c r="B177" s="144" t="s">
        <v>2083</v>
      </c>
      <c r="C177" s="139" t="s">
        <v>387</v>
      </c>
      <c r="D177" s="185">
        <f>VLOOKUP('462.2.2'!A88,'462.2.2'!A88:N296,14,FALSE)</f>
        <v>166743.14999585322</v>
      </c>
    </row>
    <row r="178" spans="1:4" ht="54" thickTop="1" thickBot="1">
      <c r="A178" s="143" t="s">
        <v>1088</v>
      </c>
      <c r="B178" s="144" t="s">
        <v>1618</v>
      </c>
      <c r="C178" s="139" t="s">
        <v>233</v>
      </c>
      <c r="D178" s="185">
        <f>VLOOKUP('464.1'!A88,'464.1'!A88:N297,14,FALSE)</f>
        <v>8384.5047360101853</v>
      </c>
    </row>
    <row r="179" spans="1:4" ht="54" thickTop="1" thickBot="1">
      <c r="A179" s="143" t="s">
        <v>1089</v>
      </c>
      <c r="B179" s="144" t="s">
        <v>1619</v>
      </c>
      <c r="C179" s="139" t="s">
        <v>387</v>
      </c>
      <c r="D179" s="185">
        <f>VLOOKUP('465.1'!A92,'465.1'!A92:N298,14,FALSE)</f>
        <v>97011.388946296865</v>
      </c>
    </row>
    <row r="180" spans="1:4" ht="54" thickTop="1" thickBot="1">
      <c r="A180" s="143" t="s">
        <v>1602</v>
      </c>
      <c r="B180" s="144" t="s">
        <v>1620</v>
      </c>
      <c r="C180" s="139" t="s">
        <v>387</v>
      </c>
      <c r="D180" s="185">
        <f>VLOOKUP('465.2'!A92,'465.2'!A92:N299,14,FALSE)</f>
        <v>29771.368128960483</v>
      </c>
    </row>
    <row r="181" spans="1:4" ht="54" thickTop="1" thickBot="1">
      <c r="A181" s="143" t="s">
        <v>1090</v>
      </c>
      <c r="B181" s="144" t="s">
        <v>1621</v>
      </c>
      <c r="C181" s="139" t="s">
        <v>144</v>
      </c>
      <c r="D181" s="185">
        <f>VLOOKUP('466.1'!A92,'466.1'!A92:N300,14,FALSE)</f>
        <v>3842.0066589027374</v>
      </c>
    </row>
    <row r="182" spans="1:4" ht="54" thickTop="1" thickBot="1">
      <c r="A182" s="143" t="s">
        <v>1091</v>
      </c>
      <c r="B182" s="144" t="s">
        <v>1622</v>
      </c>
      <c r="C182" s="139" t="s">
        <v>144</v>
      </c>
      <c r="D182" s="185">
        <f>VLOOKUP('466.2'!A96,'466.2'!A96:N301,14,FALSE)</f>
        <v>4482.4866087162663</v>
      </c>
    </row>
    <row r="183" spans="1:4" ht="54" thickTop="1" thickBot="1">
      <c r="A183" s="145" t="s">
        <v>1092</v>
      </c>
      <c r="B183" s="146" t="s">
        <v>1735</v>
      </c>
      <c r="C183" s="139" t="s">
        <v>387</v>
      </c>
      <c r="D183" s="185">
        <f>VLOOKUP('500.1'!A95,'500.1'!A95:N302,14,FALSE)</f>
        <v>659747.78125002969</v>
      </c>
    </row>
    <row r="184" spans="1:4" ht="54" thickTop="1" thickBot="1">
      <c r="A184" s="143" t="s">
        <v>1624</v>
      </c>
      <c r="B184" s="144" t="s">
        <v>1736</v>
      </c>
      <c r="C184" s="139" t="s">
        <v>387</v>
      </c>
      <c r="D184" s="185">
        <f>VLOOKUP('500.2'!A95,'500.2'!A95:N303,14,FALSE)</f>
        <v>686308.41613059375</v>
      </c>
    </row>
    <row r="185" spans="1:4" ht="57.75" thickTop="1" thickBot="1">
      <c r="A185" s="143" t="s">
        <v>1093</v>
      </c>
      <c r="B185" s="144" t="s">
        <v>1875</v>
      </c>
      <c r="C185" s="139" t="s">
        <v>377</v>
      </c>
      <c r="D185" s="185">
        <f>VLOOKUP('501.1'!A88,'501.1'!A88:N304,14,FALSE)</f>
        <v>960.23329432363562</v>
      </c>
    </row>
    <row r="186" spans="1:4" ht="57.75" thickTop="1" thickBot="1">
      <c r="A186" s="143" t="s">
        <v>1626</v>
      </c>
      <c r="B186" s="144" t="s">
        <v>1876</v>
      </c>
      <c r="C186" s="139" t="s">
        <v>377</v>
      </c>
      <c r="D186" s="185">
        <f>VLOOKUP('501.10'!A88,'501.10'!A88:N305,14,FALSE)</f>
        <v>1003.880262247437</v>
      </c>
    </row>
    <row r="187" spans="1:4" ht="57.75" thickTop="1" thickBot="1">
      <c r="A187" s="143" t="s">
        <v>1627</v>
      </c>
      <c r="B187" s="144" t="s">
        <v>1877</v>
      </c>
      <c r="C187" s="139" t="s">
        <v>377</v>
      </c>
      <c r="D187" s="185">
        <f>VLOOKUP('501.20'!A88,'501.20'!A88:N306,14,FALSE)</f>
        <v>728.23288988492527</v>
      </c>
    </row>
    <row r="188" spans="1:4" ht="54" thickTop="1" thickBot="1">
      <c r="A188" s="143" t="s">
        <v>1628</v>
      </c>
      <c r="B188" s="144" t="s">
        <v>1737</v>
      </c>
      <c r="C188" s="139" t="s">
        <v>387</v>
      </c>
      <c r="D188" s="185">
        <f>VLOOKUP('505.1'!A84,'505.1'!A84:N307,14,FALSE)</f>
        <v>585607.73553773586</v>
      </c>
    </row>
    <row r="189" spans="1:4" ht="54" thickTop="1" thickBot="1">
      <c r="A189" s="143" t="s">
        <v>1094</v>
      </c>
      <c r="B189" s="144" t="s">
        <v>1738</v>
      </c>
      <c r="C189" s="139" t="s">
        <v>233</v>
      </c>
      <c r="D189" s="185">
        <f>VLOOKUP('510.1'!A84,'510.1'!A84:N308,14,FALSE)</f>
        <v>95115.940512138288</v>
      </c>
    </row>
    <row r="190" spans="1:4" ht="54" thickTop="1" thickBot="1">
      <c r="A190" s="143" t="s">
        <v>1632</v>
      </c>
      <c r="B190" s="144" t="s">
        <v>1217</v>
      </c>
      <c r="C190" s="139" t="s">
        <v>387</v>
      </c>
      <c r="D190" s="185">
        <f>VLOOKUP('600.1.1'!A85,'600.1.1'!A85:N311,14,FALSE)</f>
        <v>19431.587977723408</v>
      </c>
    </row>
    <row r="191" spans="1:4" ht="54" thickTop="1" thickBot="1">
      <c r="A191" s="143" t="s">
        <v>1633</v>
      </c>
      <c r="B191" s="144" t="s">
        <v>1739</v>
      </c>
      <c r="C191" s="139" t="s">
        <v>387</v>
      </c>
      <c r="D191" s="185">
        <f>VLOOKUP('600.2.1'!A88,'600.2.1'!A88:N310,14,FALSE)</f>
        <v>110622.81718806224</v>
      </c>
    </row>
    <row r="192" spans="1:4" ht="54" thickTop="1" thickBot="1">
      <c r="A192" s="143" t="s">
        <v>1634</v>
      </c>
      <c r="B192" s="144" t="s">
        <v>1740</v>
      </c>
      <c r="C192" s="139" t="s">
        <v>387</v>
      </c>
      <c r="D192" s="185">
        <f>VLOOKUP('600.2.2'!A90,'600.2.2'!A90:N312,14,FALSE)</f>
        <v>153321.22313291431</v>
      </c>
    </row>
    <row r="193" spans="1:4" ht="54" thickTop="1" thickBot="1">
      <c r="A193" s="143" t="s">
        <v>1635</v>
      </c>
      <c r="B193" s="144" t="s">
        <v>1741</v>
      </c>
      <c r="C193" s="139" t="s">
        <v>387</v>
      </c>
      <c r="D193" s="185">
        <f>VLOOKUP('600.2.3'!A89,'600.2.3'!A89:N312,14,FALSE)</f>
        <v>17793.868388633229</v>
      </c>
    </row>
    <row r="194" spans="1:4" ht="54" thickTop="1" thickBot="1">
      <c r="A194" s="143" t="s">
        <v>1636</v>
      </c>
      <c r="B194" s="144" t="s">
        <v>1742</v>
      </c>
      <c r="C194" s="139" t="s">
        <v>387</v>
      </c>
      <c r="D194" s="185">
        <f>VLOOKUP('600.2.4'!A88,'600.2.4'!A88:N312,14,FALSE)</f>
        <v>22873.987607036179</v>
      </c>
    </row>
    <row r="195" spans="1:4" ht="54" thickTop="1" thickBot="1">
      <c r="A195" s="143" t="s">
        <v>1095</v>
      </c>
      <c r="B195" s="144" t="s">
        <v>2094</v>
      </c>
      <c r="C195" s="139" t="s">
        <v>387</v>
      </c>
      <c r="D195" s="185">
        <f>VLOOKUP('610.1'!A89,'610.1'!A89:N314,14,FALSE)</f>
        <v>67618.548902041963</v>
      </c>
    </row>
    <row r="196" spans="1:4" ht="54" thickTop="1" thickBot="1">
      <c r="A196" s="143" t="s">
        <v>1096</v>
      </c>
      <c r="B196" s="144" t="s">
        <v>1743</v>
      </c>
      <c r="C196" s="139" t="s">
        <v>387</v>
      </c>
      <c r="D196" s="185">
        <f>VLOOKUP('610.2'!A89,'610.2'!A89:N315,14,FALSE)</f>
        <v>65386.733942204904</v>
      </c>
    </row>
    <row r="197" spans="1:4" ht="54" thickTop="1" thickBot="1">
      <c r="A197" s="143" t="s">
        <v>1638</v>
      </c>
      <c r="B197" s="144" t="s">
        <v>1744</v>
      </c>
      <c r="C197" s="139" t="s">
        <v>387</v>
      </c>
      <c r="D197" s="185">
        <f>VLOOKUP('610.3'!A89,'610.3'!A89:N316,14,FALSE)</f>
        <v>94135.536814682229</v>
      </c>
    </row>
    <row r="198" spans="1:4" ht="54" thickTop="1" thickBot="1">
      <c r="A198" s="143" t="s">
        <v>1640</v>
      </c>
      <c r="B198" s="144" t="s">
        <v>1745</v>
      </c>
      <c r="C198" s="139" t="s">
        <v>387</v>
      </c>
      <c r="D198" s="185">
        <f>VLOOKUP('610.4'!A89,'610.4'!A89:N317,14,FALSE)</f>
        <v>100169.00268068242</v>
      </c>
    </row>
    <row r="199" spans="1:4" ht="54" thickTop="1" thickBot="1">
      <c r="A199" s="143" t="s">
        <v>1642</v>
      </c>
      <c r="B199" s="144" t="s">
        <v>1218</v>
      </c>
      <c r="C199" s="139" t="s">
        <v>387</v>
      </c>
      <c r="D199" s="185">
        <f>VLOOKUP('610.5'!A89,'610.5'!A89:N318,14,FALSE)</f>
        <v>104762.76671938034</v>
      </c>
    </row>
    <row r="200" spans="1:4" ht="54" thickTop="1" thickBot="1">
      <c r="A200" s="143" t="s">
        <v>1644</v>
      </c>
      <c r="B200" s="144" t="s">
        <v>1746</v>
      </c>
      <c r="C200" s="139" t="s">
        <v>387</v>
      </c>
      <c r="D200" s="185">
        <f>VLOOKUP('610.6'!A89,'610.6'!A89:N319,14,FALSE)</f>
        <v>51735.599821095886</v>
      </c>
    </row>
    <row r="201" spans="1:4" ht="54" thickTop="1" thickBot="1">
      <c r="A201" s="143" t="s">
        <v>1646</v>
      </c>
      <c r="B201" s="144" t="s">
        <v>1747</v>
      </c>
      <c r="C201" s="139" t="s">
        <v>387</v>
      </c>
      <c r="D201" s="185">
        <f>VLOOKUP('610.7'!A89,'610.7'!A89:N320,14,FALSE)</f>
        <v>91159.275518359034</v>
      </c>
    </row>
    <row r="202" spans="1:4" ht="54" thickTop="1" thickBot="1">
      <c r="A202" s="143" t="s">
        <v>1097</v>
      </c>
      <c r="B202" s="144" t="s">
        <v>1748</v>
      </c>
      <c r="C202" s="139" t="s">
        <v>144</v>
      </c>
      <c r="D202" s="185">
        <f>VLOOKUP('620.1'!A88,'620.1'!A88:N321,14,FALSE)</f>
        <v>350940.27160510694</v>
      </c>
    </row>
    <row r="203" spans="1:4" ht="54" thickTop="1" thickBot="1">
      <c r="A203" s="143" t="s">
        <v>1098</v>
      </c>
      <c r="B203" s="144" t="s">
        <v>1878</v>
      </c>
      <c r="C203" s="139" t="s">
        <v>144</v>
      </c>
      <c r="D203" s="185">
        <f>VLOOKUP('620.2'!A88,'620.2'!A88:N322,14,FALSE)</f>
        <v>350940.27160510694</v>
      </c>
    </row>
    <row r="204" spans="1:4" ht="54" thickTop="1" thickBot="1">
      <c r="A204" s="143" t="s">
        <v>1099</v>
      </c>
      <c r="B204" s="144" t="s">
        <v>1749</v>
      </c>
      <c r="C204" s="139" t="s">
        <v>1845</v>
      </c>
      <c r="D204" s="185">
        <f>VLOOKUP('620.3'!A91,'620.3'!A91:N321,14,FALSE)</f>
        <v>87693667.20964843</v>
      </c>
    </row>
    <row r="205" spans="1:4" ht="54" thickTop="1" thickBot="1">
      <c r="A205" s="143" t="s">
        <v>1650</v>
      </c>
      <c r="B205" s="144" t="s">
        <v>1750</v>
      </c>
      <c r="C205" s="139" t="s">
        <v>144</v>
      </c>
      <c r="D205" s="185">
        <f>VLOOKUP('621.1.1'!A95,'621.1.1'!A95:N325,14,FALSE)</f>
        <v>2464269.9513447345</v>
      </c>
    </row>
    <row r="206" spans="1:4" ht="54" thickTop="1" thickBot="1">
      <c r="A206" s="143" t="s">
        <v>1652</v>
      </c>
      <c r="B206" s="144" t="s">
        <v>1751</v>
      </c>
      <c r="C206" s="139" t="s">
        <v>144</v>
      </c>
      <c r="D206" s="185">
        <f>VLOOKUP('621.1.2'!A99,'621.1.2'!A99:N326,14,FALSE)</f>
        <v>3725834.3112449115</v>
      </c>
    </row>
    <row r="207" spans="1:4" ht="54" thickTop="1" thickBot="1">
      <c r="A207" s="143" t="s">
        <v>1100</v>
      </c>
      <c r="B207" s="144" t="s">
        <v>1752</v>
      </c>
      <c r="C207" s="139" t="s">
        <v>387</v>
      </c>
      <c r="D207" s="185">
        <f>VLOOKUP('621.2'!A89,'621.2'!A89:N326,14,FALSE)</f>
        <v>2651727.0376851973</v>
      </c>
    </row>
    <row r="208" spans="1:4" ht="54" thickTop="1" thickBot="1">
      <c r="A208" s="143" t="s">
        <v>1101</v>
      </c>
      <c r="B208" s="144" t="s">
        <v>1753</v>
      </c>
      <c r="C208" s="139" t="s">
        <v>144</v>
      </c>
      <c r="D208" s="185">
        <f>VLOOKUP('621.3'!A93,'621.3'!A93:N327,14,FALSE)</f>
        <v>82625275.863365561</v>
      </c>
    </row>
    <row r="209" spans="1:4" ht="54" thickTop="1" thickBot="1">
      <c r="A209" s="143" t="s">
        <v>1102</v>
      </c>
      <c r="B209" s="144" t="s">
        <v>1754</v>
      </c>
      <c r="C209" s="139" t="s">
        <v>387</v>
      </c>
      <c r="D209" s="185">
        <f>VLOOKUP('621.4'!A93,'621.4'!A93:N328,14,FALSE)</f>
        <v>73461533.960772395</v>
      </c>
    </row>
    <row r="210" spans="1:4" ht="54" thickTop="1" thickBot="1">
      <c r="A210" s="143" t="s">
        <v>1103</v>
      </c>
      <c r="B210" s="144" t="s">
        <v>1755</v>
      </c>
      <c r="C210" s="139" t="s">
        <v>144</v>
      </c>
      <c r="D210" s="185">
        <f>VLOOKUP('621.5'!A89,'621.5'!A89:N329,14,FALSE)</f>
        <v>4104612.3272953657</v>
      </c>
    </row>
    <row r="211" spans="1:4" ht="54" thickTop="1" thickBot="1">
      <c r="A211" s="143" t="s">
        <v>1656</v>
      </c>
      <c r="B211" s="144" t="s">
        <v>1756</v>
      </c>
      <c r="C211" s="139" t="s">
        <v>144</v>
      </c>
      <c r="D211" s="185">
        <f>VLOOKUP('621.5.1'!A89,'621.5.1'!A89:N330,14,FALSE)</f>
        <v>641355.72922934708</v>
      </c>
    </row>
    <row r="212" spans="1:4" ht="54" thickTop="1" thickBot="1">
      <c r="A212" s="143" t="s">
        <v>1104</v>
      </c>
      <c r="B212" s="144" t="s">
        <v>1757</v>
      </c>
      <c r="C212" s="139" t="s">
        <v>1845</v>
      </c>
      <c r="D212" s="185">
        <f>VLOOKUP('621.6'!A98,'621.6'!A98:N331,14,FALSE)</f>
        <v>82674609.005282447</v>
      </c>
    </row>
    <row r="213" spans="1:4" ht="54" thickTop="1" thickBot="1">
      <c r="A213" s="143" t="s">
        <v>1731</v>
      </c>
      <c r="B213" s="144" t="s">
        <v>1758</v>
      </c>
      <c r="C213" s="139" t="s">
        <v>1845</v>
      </c>
      <c r="D213" s="185">
        <f>VLOOKUP('621.7'!A89,'621.7'!A89:N332,14,FALSE)</f>
        <v>638766.32573752664</v>
      </c>
    </row>
    <row r="214" spans="1:4" ht="54" thickTop="1" thickBot="1">
      <c r="A214" s="143" t="s">
        <v>1105</v>
      </c>
      <c r="B214" s="144" t="s">
        <v>1994</v>
      </c>
      <c r="C214" s="139" t="s">
        <v>233</v>
      </c>
      <c r="D214" s="185">
        <f>VLOOKUP('622.1'!A89,'622.1'!A89:N333,14,FALSE)</f>
        <v>86700.779890165431</v>
      </c>
    </row>
    <row r="215" spans="1:4" ht="54" thickTop="1" thickBot="1">
      <c r="A215" s="143" t="s">
        <v>1106</v>
      </c>
      <c r="B215" s="144" t="s">
        <v>1759</v>
      </c>
      <c r="C215" s="139" t="s">
        <v>233</v>
      </c>
      <c r="D215" s="185">
        <f>VLOOKUP('622.2'!A89,'622.2'!A89:N335,14,FALSE)</f>
        <v>431556.84508856153</v>
      </c>
    </row>
    <row r="216" spans="1:4" ht="54" thickTop="1" thickBot="1">
      <c r="A216" s="143" t="s">
        <v>1107</v>
      </c>
      <c r="B216" s="144" t="s">
        <v>1760</v>
      </c>
      <c r="C216" s="139" t="s">
        <v>233</v>
      </c>
      <c r="D216" s="185">
        <f>VLOOKUP('622.3'!A89,'622.3'!A89:N336,14,FALSE)</f>
        <v>886049.85850707209</v>
      </c>
    </row>
    <row r="217" spans="1:4" ht="54" thickTop="1" thickBot="1">
      <c r="A217" s="143" t="s">
        <v>1108</v>
      </c>
      <c r="B217" s="144" t="s">
        <v>1761</v>
      </c>
      <c r="C217" s="139" t="s">
        <v>233</v>
      </c>
      <c r="D217" s="185">
        <f>VLOOKUP('622.4'!A89,'622.4'!A89:N337,14,FALSE)</f>
        <v>877618.87423616205</v>
      </c>
    </row>
    <row r="218" spans="1:4" ht="54" thickTop="1" thickBot="1">
      <c r="A218" s="143" t="s">
        <v>1109</v>
      </c>
      <c r="B218" s="144" t="s">
        <v>1762</v>
      </c>
      <c r="C218" s="139" t="s">
        <v>144</v>
      </c>
      <c r="D218" s="185">
        <f>VLOOKUP('622.5'!A89,'622.5'!A89:N338,14,FALSE)</f>
        <v>106452.11972275231</v>
      </c>
    </row>
    <row r="219" spans="1:4" ht="54" thickTop="1" thickBot="1">
      <c r="A219" s="143" t="s">
        <v>1110</v>
      </c>
      <c r="B219" s="144" t="s">
        <v>1763</v>
      </c>
      <c r="C219" s="139" t="s">
        <v>144</v>
      </c>
      <c r="D219" s="185">
        <f>VLOOKUP('623.1'!A103,'623.1'!A103:N339,14,FALSE)</f>
        <v>456486.25566903304</v>
      </c>
    </row>
    <row r="220" spans="1:4" ht="54" thickTop="1" thickBot="1">
      <c r="A220" s="143" t="s">
        <v>1111</v>
      </c>
      <c r="B220" s="144" t="s">
        <v>1219</v>
      </c>
      <c r="C220" s="139" t="s">
        <v>1995</v>
      </c>
      <c r="D220" s="185">
        <f>VLOOKUP('623.2'!A89,'623.2'!A89:N340,14,FALSE)</f>
        <v>2702729.3732307153</v>
      </c>
    </row>
    <row r="221" spans="1:4" ht="54" thickTop="1" thickBot="1">
      <c r="A221" s="143" t="s">
        <v>1112</v>
      </c>
      <c r="B221" s="144" t="s">
        <v>2114</v>
      </c>
      <c r="C221" s="139" t="s">
        <v>387</v>
      </c>
      <c r="D221" s="185">
        <f>VLOOKUP('630.1'!A89,'630.1'!A89:N341,14,FALSE)</f>
        <v>1225894.8433143701</v>
      </c>
    </row>
    <row r="222" spans="1:4" ht="54" thickTop="1" thickBot="1">
      <c r="A222" s="143" t="s">
        <v>1113</v>
      </c>
      <c r="B222" s="144" t="s">
        <v>2115</v>
      </c>
      <c r="C222" s="139" t="s">
        <v>387</v>
      </c>
      <c r="D222" s="185">
        <f>VLOOKUP('630.2'!A89,'630.2'!A89:N342,14,FALSE)</f>
        <v>1182779.4931053424</v>
      </c>
    </row>
    <row r="223" spans="1:4" ht="54" thickTop="1" thickBot="1">
      <c r="A223" s="143" t="s">
        <v>1114</v>
      </c>
      <c r="B223" s="144" t="s">
        <v>2116</v>
      </c>
      <c r="C223" s="139" t="s">
        <v>387</v>
      </c>
      <c r="D223" s="185">
        <f>VLOOKUP('630.3'!A89,'630.3'!A89:N343,14,FALSE)</f>
        <v>813603.65616565733</v>
      </c>
    </row>
    <row r="224" spans="1:4" ht="54" thickTop="1" thickBot="1">
      <c r="A224" s="143" t="s">
        <v>1115</v>
      </c>
      <c r="B224" s="144" t="s">
        <v>2117</v>
      </c>
      <c r="C224" s="139" t="s">
        <v>387</v>
      </c>
      <c r="D224" s="185">
        <f>VLOOKUP('630.4'!A89,'630.4'!A89:N344,14,FALSE)</f>
        <v>686146.58453926176</v>
      </c>
    </row>
    <row r="225" spans="1:4" ht="54" thickTop="1" thickBot="1">
      <c r="A225" s="143" t="s">
        <v>1116</v>
      </c>
      <c r="B225" s="144" t="s">
        <v>2118</v>
      </c>
      <c r="C225" s="139" t="s">
        <v>387</v>
      </c>
      <c r="D225" s="185">
        <f>VLOOKUP('630.5'!A93,'630.5'!A93:N345,14,FALSE)</f>
        <v>515128.04013654066</v>
      </c>
    </row>
    <row r="226" spans="1:4" ht="54" thickTop="1" thickBot="1">
      <c r="A226" s="143" t="s">
        <v>1117</v>
      </c>
      <c r="B226" s="144" t="s">
        <v>2119</v>
      </c>
      <c r="C226" s="139" t="s">
        <v>387</v>
      </c>
      <c r="D226" s="185">
        <f>VLOOKUP('630.6'!A93,'630.6'!A89:N346,14,FALSE)</f>
        <v>439595.89401257056</v>
      </c>
    </row>
    <row r="227" spans="1:4" ht="54" thickTop="1" thickBot="1">
      <c r="A227" s="143" t="s">
        <v>1118</v>
      </c>
      <c r="B227" s="144" t="s">
        <v>2120</v>
      </c>
      <c r="C227" s="139" t="s">
        <v>387</v>
      </c>
      <c r="D227" s="185">
        <f>VLOOKUP('630.7'!A93,'630.7'!A90:N347,14,FALSE)</f>
        <v>312857.70291110058</v>
      </c>
    </row>
    <row r="228" spans="1:4" ht="54" thickTop="1" thickBot="1">
      <c r="A228" s="143" t="s">
        <v>1119</v>
      </c>
      <c r="B228" s="144" t="s">
        <v>1764</v>
      </c>
      <c r="C228" s="139" t="s">
        <v>144</v>
      </c>
      <c r="D228" s="185">
        <f>VLOOKUP('632.1'!A90,'632.1'!A90:N349,14,FALSE)</f>
        <v>391665.03767608112</v>
      </c>
    </row>
    <row r="229" spans="1:4" ht="54" thickTop="1" thickBot="1">
      <c r="A229" s="143" t="s">
        <v>1659</v>
      </c>
      <c r="B229" s="144" t="s">
        <v>1765</v>
      </c>
      <c r="C229" s="139" t="s">
        <v>144</v>
      </c>
      <c r="D229" s="185">
        <f>VLOOKUP('632.2'!A90,'632.2'!A90:N350,14,FALSE)</f>
        <v>400236.48504885088</v>
      </c>
    </row>
    <row r="230" spans="1:4" ht="54" thickTop="1" thickBot="1">
      <c r="A230" s="143" t="s">
        <v>1662</v>
      </c>
      <c r="B230" s="144" t="s">
        <v>1766</v>
      </c>
      <c r="C230" s="139" t="s">
        <v>377</v>
      </c>
      <c r="D230" s="185">
        <f>VLOOKUP('640.1'!A90,'640.1'!A90:N351,14,FALSE)</f>
        <v>7641.332356335819</v>
      </c>
    </row>
    <row r="231" spans="1:4" ht="54" thickTop="1" thickBot="1">
      <c r="A231" s="143" t="s">
        <v>1663</v>
      </c>
      <c r="B231" s="144" t="s">
        <v>1767</v>
      </c>
      <c r="C231" s="139" t="s">
        <v>377</v>
      </c>
      <c r="D231" s="185">
        <f>VLOOKUP('640.2'!A90,'640.2'!A90:N352,14,FALSE)</f>
        <v>7732.9909889758019</v>
      </c>
    </row>
    <row r="232" spans="1:4" ht="54" thickTop="1" thickBot="1">
      <c r="A232" s="143" t="s">
        <v>1120</v>
      </c>
      <c r="B232" s="144" t="s">
        <v>1768</v>
      </c>
      <c r="C232" s="139" t="s">
        <v>1664</v>
      </c>
      <c r="D232" s="185">
        <f>VLOOKUP('641.1'!A90,'641.1'!A90:N353,14,FALSE)</f>
        <v>1866.7636853469612</v>
      </c>
    </row>
    <row r="233" spans="1:4" ht="54" thickTop="1" thickBot="1">
      <c r="A233" s="143" t="s">
        <v>1121</v>
      </c>
      <c r="B233" s="144" t="s">
        <v>1768</v>
      </c>
      <c r="C233" s="139" t="s">
        <v>377</v>
      </c>
      <c r="D233" s="185">
        <f>VLOOKUP('641.2'!A90,'641.2'!A90:N354,14,FALSE)</f>
        <v>38782.932685619133</v>
      </c>
    </row>
    <row r="234" spans="1:4" ht="54" thickTop="1" thickBot="1">
      <c r="A234" s="143" t="s">
        <v>1122</v>
      </c>
      <c r="B234" s="144" t="s">
        <v>1769</v>
      </c>
      <c r="C234" s="139" t="s">
        <v>1845</v>
      </c>
      <c r="D234" s="185">
        <f>VLOOKUP('642.1'!A90,'642.1'!A90:N355,14,FALSE)</f>
        <v>546409.38657853683</v>
      </c>
    </row>
    <row r="235" spans="1:4" ht="54" thickTop="1" thickBot="1">
      <c r="A235" s="143" t="s">
        <v>1123</v>
      </c>
      <c r="B235" s="144" t="s">
        <v>1770</v>
      </c>
      <c r="C235" s="139" t="s">
        <v>144</v>
      </c>
      <c r="D235" s="185">
        <f>VLOOKUP('642.2'!A90,'642.2'!A90:N356,14,FALSE)</f>
        <v>49493.420996478002</v>
      </c>
    </row>
    <row r="236" spans="1:4" ht="54" thickTop="1" thickBot="1">
      <c r="A236" s="143" t="s">
        <v>1124</v>
      </c>
      <c r="B236" s="144" t="s">
        <v>1771</v>
      </c>
      <c r="C236" s="139" t="s">
        <v>377</v>
      </c>
      <c r="D236" s="185">
        <f>VLOOKUP('650.1'!A95,'650.1'!A95:N358,14,FALSE)</f>
        <v>11929.033257714336</v>
      </c>
    </row>
    <row r="237" spans="1:4" ht="54" thickTop="1" thickBot="1">
      <c r="A237" s="143" t="s">
        <v>1125</v>
      </c>
      <c r="B237" s="144" t="s">
        <v>2127</v>
      </c>
      <c r="C237" s="139" t="s">
        <v>377</v>
      </c>
      <c r="D237" s="185">
        <f>VLOOKUP('650.2'!A93,'650.2'!A93:N359,14,FALSE)</f>
        <v>11734.216728166155</v>
      </c>
    </row>
    <row r="238" spans="1:4" ht="54" thickTop="1" thickBot="1">
      <c r="A238" s="143" t="s">
        <v>1126</v>
      </c>
      <c r="B238" s="144" t="s">
        <v>1772</v>
      </c>
      <c r="C238" s="139" t="s">
        <v>377</v>
      </c>
      <c r="D238" s="208">
        <f>VLOOKUP('650.3'!A90,'650.3'!A90:N360,14,FALSE)</f>
        <v>898.87918337682754</v>
      </c>
    </row>
    <row r="239" spans="1:4" ht="54" thickTop="1" thickBot="1">
      <c r="A239" s="143" t="s">
        <v>1127</v>
      </c>
      <c r="B239" s="144" t="s">
        <v>2131</v>
      </c>
      <c r="C239" s="139" t="s">
        <v>377</v>
      </c>
      <c r="D239" s="185">
        <f>VLOOKUP('650.4'!A93,'650.4'!A93:N361,14,FALSE)</f>
        <v>4555.9363785860915</v>
      </c>
    </row>
    <row r="240" spans="1:4" ht="57.75" thickTop="1" thickBot="1">
      <c r="A240" s="143" t="s">
        <v>1128</v>
      </c>
      <c r="B240" s="144" t="s">
        <v>1773</v>
      </c>
      <c r="C240" s="139" t="s">
        <v>233</v>
      </c>
      <c r="D240" s="185">
        <f>VLOOKUP('660.1'!A87,'660.1'!A87:N362,14,FALSE)</f>
        <v>345159.11507946707</v>
      </c>
    </row>
    <row r="241" spans="1:4" ht="76.5" thickTop="1" thickBot="1">
      <c r="A241" s="143" t="s">
        <v>1129</v>
      </c>
      <c r="B241" s="144" t="s">
        <v>1880</v>
      </c>
      <c r="C241" s="139" t="s">
        <v>144</v>
      </c>
      <c r="D241" s="185">
        <f>VLOOKUP('660.2'!A87,'660.2'!A87:N363,14,FALSE)</f>
        <v>399368.76739322947</v>
      </c>
    </row>
    <row r="242" spans="1:4" ht="54" thickTop="1" thickBot="1">
      <c r="A242" s="143" t="s">
        <v>1677</v>
      </c>
      <c r="B242" s="144" t="s">
        <v>1774</v>
      </c>
      <c r="C242" s="139" t="s">
        <v>144</v>
      </c>
      <c r="D242" s="185">
        <f>VLOOKUP('661.1'!A87,'661.1'!A87:N364,14,FALSE)</f>
        <v>715642.35670231981</v>
      </c>
    </row>
    <row r="243" spans="1:4" ht="54" thickTop="1" thickBot="1">
      <c r="A243" s="143" t="s">
        <v>1130</v>
      </c>
      <c r="B243" s="144" t="s">
        <v>1775</v>
      </c>
      <c r="C243" s="139" t="s">
        <v>144</v>
      </c>
      <c r="D243" s="185">
        <f>VLOOKUP('662.1'!A87,'662.1'!A87:N365,14,FALSE)</f>
        <v>446131.59921352635</v>
      </c>
    </row>
    <row r="244" spans="1:4" ht="54" thickTop="1" thickBot="1">
      <c r="A244" s="143" t="s">
        <v>1131</v>
      </c>
      <c r="B244" s="144" t="s">
        <v>1776</v>
      </c>
      <c r="C244" s="139" t="s">
        <v>144</v>
      </c>
      <c r="D244" s="185">
        <f>VLOOKUP('662.2'!A87,'662.2'!A87:N366,14,FALSE)</f>
        <v>483124.08171987208</v>
      </c>
    </row>
    <row r="245" spans="1:4" ht="54" thickTop="1" thickBot="1">
      <c r="A245" s="143" t="s">
        <v>1678</v>
      </c>
      <c r="B245" s="144" t="s">
        <v>1777</v>
      </c>
      <c r="C245" s="139" t="s">
        <v>144</v>
      </c>
      <c r="D245" s="185">
        <f>VLOOKUP('663.1'!A87,'663.1'!A87:N367,14,FALSE)</f>
        <v>26740.02448113983</v>
      </c>
    </row>
    <row r="246" spans="1:4" ht="54" thickTop="1" thickBot="1">
      <c r="A246" s="143" t="s">
        <v>1132</v>
      </c>
      <c r="B246" s="144" t="s">
        <v>1778</v>
      </c>
      <c r="C246" s="139" t="s">
        <v>387</v>
      </c>
      <c r="D246" s="185">
        <f>VLOOKUP('670.1'!A87,'670.1'!A87:N368,14,FALSE)</f>
        <v>276708.70321419009</v>
      </c>
    </row>
    <row r="247" spans="1:4" ht="54" thickTop="1" thickBot="1">
      <c r="A247" s="143" t="s">
        <v>1133</v>
      </c>
      <c r="B247" s="144" t="s">
        <v>1779</v>
      </c>
      <c r="C247" s="139" t="s">
        <v>387</v>
      </c>
      <c r="D247" s="185">
        <f>VLOOKUP('670.2'!A87,'670.2'!A87:N369,14,FALSE)</f>
        <v>318516.740256713</v>
      </c>
    </row>
    <row r="248" spans="1:4" ht="54" thickTop="1" thickBot="1">
      <c r="A248" s="143" t="s">
        <v>1680</v>
      </c>
      <c r="B248" s="144" t="s">
        <v>1780</v>
      </c>
      <c r="C248" s="139" t="s">
        <v>387</v>
      </c>
      <c r="D248" s="185">
        <f>VLOOKUP('670.3'!A87,'670.3'!A87:N370,14,FALSE)</f>
        <v>327107.91844304802</v>
      </c>
    </row>
    <row r="249" spans="1:4" ht="54" thickTop="1" thickBot="1">
      <c r="A249" s="143" t="s">
        <v>1681</v>
      </c>
      <c r="B249" s="144" t="s">
        <v>1781</v>
      </c>
      <c r="C249" s="139" t="s">
        <v>387</v>
      </c>
      <c r="D249" s="185">
        <f>VLOOKUP('670.4'!A87,'670.4'!A87:N371,14,FALSE)</f>
        <v>327107.91844304802</v>
      </c>
    </row>
    <row r="250" spans="1:4" ht="54" thickTop="1" thickBot="1">
      <c r="A250" s="143" t="s">
        <v>1682</v>
      </c>
      <c r="B250" s="144" t="s">
        <v>1782</v>
      </c>
      <c r="C250" s="139" t="s">
        <v>387</v>
      </c>
      <c r="D250" s="185">
        <f>VLOOKUP('670.5'!A89,'670.5'!A89:N372,14,FALSE)</f>
        <v>355758.23581473355</v>
      </c>
    </row>
    <row r="251" spans="1:4" ht="54" thickTop="1" thickBot="1">
      <c r="A251" s="143" t="s">
        <v>1134</v>
      </c>
      <c r="B251" s="144" t="s">
        <v>1783</v>
      </c>
      <c r="C251" s="139" t="s">
        <v>387</v>
      </c>
      <c r="D251" s="185">
        <f>VLOOKUP('671.1'!A89,'671.1'!A89:N373,14,FALSE)</f>
        <v>562048.88349724095</v>
      </c>
    </row>
    <row r="252" spans="1:4" ht="54" thickTop="1" thickBot="1">
      <c r="A252" s="143" t="s">
        <v>1135</v>
      </c>
      <c r="B252" s="144" t="s">
        <v>1784</v>
      </c>
      <c r="C252" s="139" t="s">
        <v>144</v>
      </c>
      <c r="D252" s="185">
        <f>VLOOKUP('671.2'!A89,'671.2'!A89:N374,14,FALSE)</f>
        <v>42669.766884872006</v>
      </c>
    </row>
    <row r="253" spans="1:4" ht="54" thickTop="1" thickBot="1">
      <c r="A253" s="143" t="s">
        <v>1683</v>
      </c>
      <c r="B253" s="144" t="s">
        <v>1785</v>
      </c>
      <c r="C253" s="139" t="s">
        <v>387</v>
      </c>
      <c r="D253" s="185">
        <f>VLOOKUP('671.3'!A87,'671.3'!A87:N375,14,FALSE)</f>
        <v>603926.50677341456</v>
      </c>
    </row>
    <row r="254" spans="1:4" ht="54" thickTop="1" thickBot="1">
      <c r="A254" s="143" t="s">
        <v>1684</v>
      </c>
      <c r="B254" s="144" t="s">
        <v>1786</v>
      </c>
      <c r="C254" s="139" t="s">
        <v>144</v>
      </c>
      <c r="D254" s="185">
        <f>VLOOKUP('671.4'!A87,'671.4'!A87:N376,14,FALSE)</f>
        <v>46084.164423206792</v>
      </c>
    </row>
    <row r="255" spans="1:4" ht="54" thickTop="1" thickBot="1">
      <c r="A255" s="143" t="s">
        <v>1136</v>
      </c>
      <c r="B255" s="144" t="s">
        <v>1787</v>
      </c>
      <c r="C255" s="139" t="s">
        <v>144</v>
      </c>
      <c r="D255" s="185">
        <f>VLOOKUP('672.1'!A87,'672.1'!A87:N377,14,FALSE)</f>
        <v>43203.276070308835</v>
      </c>
    </row>
    <row r="256" spans="1:4" ht="54" thickTop="1" thickBot="1">
      <c r="A256" s="143" t="s">
        <v>1685</v>
      </c>
      <c r="B256" s="144" t="s">
        <v>1788</v>
      </c>
      <c r="C256" s="139" t="s">
        <v>144</v>
      </c>
      <c r="D256" s="185">
        <f>VLOOKUP('672.2'!A87,'672.2'!A87:N378,14,FALSE)</f>
        <v>51594.179714738988</v>
      </c>
    </row>
    <row r="257" spans="1:4" ht="54" thickTop="1" thickBot="1">
      <c r="A257" s="143" t="s">
        <v>1686</v>
      </c>
      <c r="B257" s="144" t="s">
        <v>1789</v>
      </c>
      <c r="C257" s="139" t="s">
        <v>144</v>
      </c>
      <c r="D257" s="185">
        <f>VLOOKUP('672.3'!A87,'672.3'!A87:N379,14,FALSE)</f>
        <v>45209.772691532744</v>
      </c>
    </row>
    <row r="258" spans="1:4" ht="54" thickTop="1" thickBot="1">
      <c r="A258" s="143" t="s">
        <v>1687</v>
      </c>
      <c r="B258" s="144" t="s">
        <v>1790</v>
      </c>
      <c r="C258" s="139" t="s">
        <v>144</v>
      </c>
      <c r="D258" s="185">
        <f>VLOOKUP('672.4'!A87,'672.3'!A87:N380,14,FALSE)</f>
        <v>45209.772691532744</v>
      </c>
    </row>
    <row r="259" spans="1:4" ht="54" thickTop="1" thickBot="1">
      <c r="A259" s="143" t="s">
        <v>1732</v>
      </c>
      <c r="B259" s="144" t="s">
        <v>1791</v>
      </c>
      <c r="C259" s="139" t="s">
        <v>233</v>
      </c>
      <c r="D259" s="185">
        <f>VLOOKUP('673.1.1'!A87,'673.1.1'!A87:N381,14,FALSE)</f>
        <v>7673.6582644713581</v>
      </c>
    </row>
    <row r="260" spans="1:4" ht="54" thickTop="1" thickBot="1">
      <c r="A260" s="143" t="s">
        <v>1733</v>
      </c>
      <c r="B260" s="144" t="s">
        <v>2046</v>
      </c>
      <c r="C260" s="139" t="s">
        <v>233</v>
      </c>
      <c r="D260" s="185">
        <f>VLOOKUP('673.1.2'!A87,'673.1.2'!A87:N382,14,FALSE)</f>
        <v>8921.9615470920835</v>
      </c>
    </row>
    <row r="261" spans="1:4" ht="54" thickTop="1" thickBot="1">
      <c r="A261" s="143" t="s">
        <v>1137</v>
      </c>
      <c r="B261" s="144" t="s">
        <v>1792</v>
      </c>
      <c r="C261" s="139" t="s">
        <v>387</v>
      </c>
      <c r="D261" s="185">
        <f>VLOOKUP('673.2'!A87,'673.2'!A87:N383,14,FALSE)</f>
        <v>88452.336737319201</v>
      </c>
    </row>
    <row r="262" spans="1:4" ht="54" thickTop="1" thickBot="1">
      <c r="A262" s="143" t="s">
        <v>1138</v>
      </c>
      <c r="B262" s="144" t="s">
        <v>1793</v>
      </c>
      <c r="C262" s="139" t="s">
        <v>387</v>
      </c>
      <c r="D262" s="185">
        <f>VLOOKUP('673.3'!A89,'673.3'!A89:N384,14,FALSE)</f>
        <v>90525.03061142395</v>
      </c>
    </row>
    <row r="263" spans="1:4" ht="54" thickTop="1" thickBot="1">
      <c r="A263" s="143" t="s">
        <v>1139</v>
      </c>
      <c r="B263" s="144" t="s">
        <v>1996</v>
      </c>
      <c r="C263" s="139" t="s">
        <v>144</v>
      </c>
      <c r="D263" s="185">
        <f>VLOOKUP('674.1'!A89,'674.1'!A89:N385,14,FALSE)</f>
        <v>112639.23513598318</v>
      </c>
    </row>
    <row r="264" spans="1:4" ht="54" thickTop="1" thickBot="1">
      <c r="A264" s="143" t="s">
        <v>1140</v>
      </c>
      <c r="B264" s="144" t="s">
        <v>1794</v>
      </c>
      <c r="C264" s="139" t="s">
        <v>144</v>
      </c>
      <c r="D264" s="185">
        <f>VLOOKUP('674.2'!A89,'674.2'!A89:N386,14,FALSE)</f>
        <v>210604.79570186546</v>
      </c>
    </row>
    <row r="265" spans="1:4" ht="54" thickTop="1" thickBot="1">
      <c r="A265" s="143" t="s">
        <v>1141</v>
      </c>
      <c r="B265" s="144" t="s">
        <v>1795</v>
      </c>
      <c r="C265" s="139" t="s">
        <v>233</v>
      </c>
      <c r="D265" s="185">
        <f>VLOOKUP('680.1'!A87,'680.1'!A87:N387,14,FALSE)</f>
        <v>183359.90172975761</v>
      </c>
    </row>
    <row r="266" spans="1:4" ht="54" thickTop="1" thickBot="1">
      <c r="A266" s="143" t="s">
        <v>1142</v>
      </c>
      <c r="B266" s="144" t="s">
        <v>1796</v>
      </c>
      <c r="C266" s="139" t="s">
        <v>144</v>
      </c>
      <c r="D266" s="185">
        <f>VLOOKUP('680.2'!A87,'680.2'!A87:N388,14,FALSE)</f>
        <v>12439.018827902739</v>
      </c>
    </row>
    <row r="267" spans="1:4" ht="54" thickTop="1" thickBot="1">
      <c r="A267" s="143" t="s">
        <v>1143</v>
      </c>
      <c r="B267" s="144" t="s">
        <v>1797</v>
      </c>
      <c r="C267" s="139" t="s">
        <v>387</v>
      </c>
      <c r="D267" s="185">
        <f>VLOOKUP('680.3'!A89,'680.3'!A89:N389,14,FALSE)</f>
        <v>67678.377120572302</v>
      </c>
    </row>
    <row r="268" spans="1:4" ht="54" thickTop="1" thickBot="1">
      <c r="A268" s="143" t="s">
        <v>1144</v>
      </c>
      <c r="B268" s="144" t="s">
        <v>1798</v>
      </c>
      <c r="C268" s="139" t="s">
        <v>387</v>
      </c>
      <c r="D268" s="185">
        <f>VLOOKUP('681.1'!A89,'681.1'!A89:N390,14,FALSE)</f>
        <v>171273.99242303832</v>
      </c>
    </row>
    <row r="269" spans="1:4" ht="54" thickTop="1" thickBot="1">
      <c r="A269" s="143" t="s">
        <v>1692</v>
      </c>
      <c r="B269" s="144" t="s">
        <v>1799</v>
      </c>
      <c r="C269" s="139" t="s">
        <v>387</v>
      </c>
      <c r="D269" s="185">
        <f>VLOOKUP('681.2'!A89,'681.2'!A89:N391,14,FALSE)</f>
        <v>213082.02946556124</v>
      </c>
    </row>
    <row r="270" spans="1:4" ht="54" thickTop="1" thickBot="1">
      <c r="A270" s="143" t="s">
        <v>1693</v>
      </c>
      <c r="B270" s="144" t="s">
        <v>1800</v>
      </c>
      <c r="C270" s="139" t="s">
        <v>387</v>
      </c>
      <c r="D270" s="185">
        <f>VLOOKUP('681.3'!A89,'681.3'!A89:N392,14,FALSE)</f>
        <v>221673.20765189623</v>
      </c>
    </row>
    <row r="271" spans="1:4" ht="54" thickTop="1" thickBot="1">
      <c r="A271" s="143" t="s">
        <v>1694</v>
      </c>
      <c r="B271" s="144" t="s">
        <v>1801</v>
      </c>
      <c r="C271" s="139" t="s">
        <v>387</v>
      </c>
      <c r="D271" s="185">
        <f>VLOOKUP('681.4'!A89,'681.4'!A89:N393,14,FALSE)</f>
        <v>221673.20765189623</v>
      </c>
    </row>
    <row r="272" spans="1:4" ht="54" thickTop="1" thickBot="1">
      <c r="A272" s="143" t="s">
        <v>1145</v>
      </c>
      <c r="B272" s="144" t="s">
        <v>1802</v>
      </c>
      <c r="C272" s="139" t="s">
        <v>387</v>
      </c>
      <c r="D272" s="185">
        <f>VLOOKUP('682.1'!A89,'682.1'!A89:N394,14,FALSE)</f>
        <v>240069.31037862439</v>
      </c>
    </row>
    <row r="273" spans="1:4" ht="54" thickTop="1" thickBot="1">
      <c r="A273" s="143" t="s">
        <v>1695</v>
      </c>
      <c r="B273" s="144" t="s">
        <v>1803</v>
      </c>
      <c r="C273" s="139" t="s">
        <v>387</v>
      </c>
      <c r="D273" s="185">
        <f>VLOOKUP('682.2'!A89,'682.2'!A89:N395,14,FALSE)</f>
        <v>240069.31037862439</v>
      </c>
    </row>
    <row r="274" spans="1:4" ht="54" thickTop="1" thickBot="1">
      <c r="A274" s="143" t="s">
        <v>1697</v>
      </c>
      <c r="B274" s="144" t="s">
        <v>1804</v>
      </c>
      <c r="C274" s="139" t="s">
        <v>387</v>
      </c>
      <c r="D274" s="185">
        <f>VLOOKUP('682.3'!A89,'682.3'!A89:N396,14,FALSE)</f>
        <v>240069.31037862439</v>
      </c>
    </row>
    <row r="275" spans="1:4" ht="54" thickTop="1" thickBot="1">
      <c r="A275" s="143" t="s">
        <v>1699</v>
      </c>
      <c r="B275" s="144" t="s">
        <v>1997</v>
      </c>
      <c r="C275" s="139" t="s">
        <v>387</v>
      </c>
      <c r="D275" s="185">
        <f>VLOOKUP('682.4'!A89,'682.4'!A89:N397,14,FALSE)</f>
        <v>240069.31037862439</v>
      </c>
    </row>
    <row r="276" spans="1:4" ht="54" thickTop="1" thickBot="1">
      <c r="A276" s="143" t="s">
        <v>1701</v>
      </c>
      <c r="B276" s="144" t="s">
        <v>1805</v>
      </c>
      <c r="C276" s="139" t="s">
        <v>233</v>
      </c>
      <c r="D276" s="185">
        <f>VLOOKUP('683.1'!A89,'683.1'!A89:N398,14,FALSE)</f>
        <v>14728.191535299657</v>
      </c>
    </row>
    <row r="277" spans="1:4" ht="54" thickTop="1" thickBot="1">
      <c r="A277" s="143" t="s">
        <v>1703</v>
      </c>
      <c r="B277" s="144" t="s">
        <v>1806</v>
      </c>
      <c r="C277" s="139" t="s">
        <v>233</v>
      </c>
      <c r="D277" s="185">
        <f>VLOOKUP('683.2'!A89,'683.2'!A89:N399,14,FALSE)</f>
        <v>26605.98640629687</v>
      </c>
    </row>
    <row r="278" spans="1:4" ht="54" thickTop="1" thickBot="1">
      <c r="A278" s="143" t="s">
        <v>1705</v>
      </c>
      <c r="B278" s="144" t="s">
        <v>1807</v>
      </c>
      <c r="C278" s="139" t="s">
        <v>233</v>
      </c>
      <c r="D278" s="185">
        <f>VLOOKUP('683.3'!A89,'683.3'!A89:N400,14,FALSE)</f>
        <v>14728.191535299657</v>
      </c>
    </row>
    <row r="279" spans="1:4" ht="54" thickTop="1" thickBot="1">
      <c r="A279" s="143" t="s">
        <v>1706</v>
      </c>
      <c r="B279" s="144" t="s">
        <v>1808</v>
      </c>
      <c r="C279" s="139" t="s">
        <v>233</v>
      </c>
      <c r="D279" s="185">
        <f>VLOOKUP('683.4'!A89,'683.4'!A89:N401,14,FALSE)</f>
        <v>26605.98640629687</v>
      </c>
    </row>
    <row r="280" spans="1:4" ht="54" thickTop="1" thickBot="1">
      <c r="A280" s="143" t="s">
        <v>1707</v>
      </c>
      <c r="B280" s="144" t="s">
        <v>1809</v>
      </c>
      <c r="C280" s="139" t="s">
        <v>233</v>
      </c>
      <c r="D280" s="185">
        <f>VLOOKUP('683.5'!A87,'683.5'!A87:N402,14,FALSE)</f>
        <v>80890.334755220189</v>
      </c>
    </row>
    <row r="281" spans="1:4" ht="54" thickTop="1" thickBot="1">
      <c r="A281" s="143" t="s">
        <v>2047</v>
      </c>
      <c r="B281" s="144" t="s">
        <v>1810</v>
      </c>
      <c r="C281" s="139" t="s">
        <v>233</v>
      </c>
      <c r="D281" s="185">
        <f>VLOOKUP('690.1.1'!A89,'690.1.1'!A89:N403,14,FALSE)</f>
        <v>14145.809095329078</v>
      </c>
    </row>
    <row r="282" spans="1:4" ht="54" thickTop="1" thickBot="1">
      <c r="A282" s="143" t="s">
        <v>1710</v>
      </c>
      <c r="B282" s="144" t="s">
        <v>1811</v>
      </c>
      <c r="C282" s="139" t="s">
        <v>233</v>
      </c>
      <c r="D282" s="185">
        <f>VLOOKUP('690.1.2'!A89,'690.1.2'!A89:N404,14,FALSE)</f>
        <v>30061.852181462036</v>
      </c>
    </row>
    <row r="283" spans="1:4" ht="54" thickTop="1" thickBot="1">
      <c r="A283" s="143" t="s">
        <v>1146</v>
      </c>
      <c r="B283" s="144" t="s">
        <v>1812</v>
      </c>
      <c r="C283" s="139" t="s">
        <v>144</v>
      </c>
      <c r="D283" s="185">
        <f>VLOOKUP('700.1'!A89,'700.1'!A89:N405,14,FALSE)</f>
        <v>2906.1921818718129</v>
      </c>
    </row>
    <row r="284" spans="1:4" ht="54" thickTop="1" thickBot="1">
      <c r="A284" s="143" t="s">
        <v>1147</v>
      </c>
      <c r="B284" s="144" t="s">
        <v>1813</v>
      </c>
      <c r="C284" s="139" t="s">
        <v>144</v>
      </c>
      <c r="D284" s="185">
        <f>VLOOKUP('700.2'!A89,'700.2'!A89:N406,14,FALSE)</f>
        <v>3631.823355837334</v>
      </c>
    </row>
    <row r="285" spans="1:4" ht="54" thickTop="1" thickBot="1">
      <c r="A285" s="143" t="s">
        <v>1148</v>
      </c>
      <c r="B285" s="144" t="s">
        <v>1814</v>
      </c>
      <c r="C285" s="139" t="s">
        <v>233</v>
      </c>
      <c r="D285" s="185">
        <f>VLOOKUP('700.3'!A89,'700.3'!A89:N407,14,FALSE)</f>
        <v>49526.197992837057</v>
      </c>
    </row>
    <row r="286" spans="1:4" ht="54" thickTop="1" thickBot="1">
      <c r="A286" s="143" t="s">
        <v>1149</v>
      </c>
      <c r="B286" s="144" t="s">
        <v>1815</v>
      </c>
      <c r="C286" s="139" t="s">
        <v>233</v>
      </c>
      <c r="D286" s="185">
        <f>VLOOKUP('700.4'!A89,'700.4'!A89:N408,14,FALSE)</f>
        <v>66226.879011436889</v>
      </c>
    </row>
    <row r="287" spans="1:4" ht="54" thickTop="1" thickBot="1">
      <c r="A287" s="143" t="s">
        <v>1150</v>
      </c>
      <c r="B287" s="144" t="s">
        <v>1816</v>
      </c>
      <c r="C287" s="139" t="s">
        <v>1845</v>
      </c>
      <c r="D287" s="185">
        <f>VLOOKUP('701.1'!A89,'701.1'!A89:N409,14,FALSE)</f>
        <v>13258.235287294199</v>
      </c>
    </row>
    <row r="288" spans="1:4" ht="54" thickTop="1" thickBot="1">
      <c r="A288" s="143" t="s">
        <v>1713</v>
      </c>
      <c r="B288" s="144" t="s">
        <v>1817</v>
      </c>
      <c r="C288" s="139" t="s">
        <v>1845</v>
      </c>
      <c r="D288" s="185">
        <f>VLOOKUP('710.1'!A89,'710.1'!A89:N410,14,FALSE)</f>
        <v>647628.53344981349</v>
      </c>
    </row>
    <row r="289" spans="1:4" ht="54" thickTop="1" thickBot="1">
      <c r="A289" s="143" t="s">
        <v>1151</v>
      </c>
      <c r="B289" s="144" t="s">
        <v>1818</v>
      </c>
      <c r="C289" s="139" t="s">
        <v>233</v>
      </c>
      <c r="D289" s="185">
        <f>VLOOKUP('710.2'!A89,'710.2'!A89:N411,14,FALSE)</f>
        <v>581248.12465367536</v>
      </c>
    </row>
    <row r="290" spans="1:4" ht="54" thickTop="1" thickBot="1">
      <c r="A290" s="143" t="s">
        <v>1152</v>
      </c>
      <c r="B290" s="144" t="s">
        <v>1819</v>
      </c>
      <c r="C290" s="139" t="s">
        <v>1845</v>
      </c>
      <c r="D290" s="185">
        <f>VLOOKUP('720.1'!A89,'720.1'!A89:N412,14,FALSE)</f>
        <v>93777.665369256807</v>
      </c>
    </row>
    <row r="291" spans="1:4" ht="54" thickTop="1" thickBot="1">
      <c r="A291" s="143" t="s">
        <v>1153</v>
      </c>
      <c r="B291" s="144" t="s">
        <v>1820</v>
      </c>
      <c r="C291" s="139" t="s">
        <v>144</v>
      </c>
      <c r="D291" s="185">
        <f>VLOOKUP('730.1'!A89,'730.1'!A89:N413,14,FALSE)</f>
        <v>181669.67157742806</v>
      </c>
    </row>
    <row r="292" spans="1:4" ht="54" thickTop="1" thickBot="1">
      <c r="A292" s="143" t="s">
        <v>1154</v>
      </c>
      <c r="B292" s="144" t="s">
        <v>1821</v>
      </c>
      <c r="C292" s="139" t="s">
        <v>1845</v>
      </c>
      <c r="D292" s="185">
        <f>VLOOKUP('730.2'!A89,'730.2'!A89:N414,14,FALSE)</f>
        <v>78689.268859856573</v>
      </c>
    </row>
    <row r="293" spans="1:4" ht="54" thickTop="1" thickBot="1">
      <c r="A293" s="143" t="s">
        <v>1155</v>
      </c>
      <c r="B293" s="144" t="s">
        <v>1822</v>
      </c>
      <c r="C293" s="139" t="s">
        <v>1845</v>
      </c>
      <c r="D293" s="185">
        <f>VLOOKUP('730.3'!A89,'730.3'!A89:N415,14,FALSE)</f>
        <v>151157.57031623527</v>
      </c>
    </row>
    <row r="294" spans="1:4" ht="54" thickTop="1" thickBot="1">
      <c r="A294" s="143" t="s">
        <v>1714</v>
      </c>
      <c r="B294" s="144" t="s">
        <v>1823</v>
      </c>
      <c r="C294" s="139" t="s">
        <v>1845</v>
      </c>
      <c r="D294" s="185">
        <f>VLOOKUP('730.4'!A89,'730.4'!A89:N416,14,FALSE)</f>
        <v>49823.859786475849</v>
      </c>
    </row>
    <row r="295" spans="1:4" ht="54" thickTop="1" thickBot="1">
      <c r="A295" s="143" t="s">
        <v>1156</v>
      </c>
      <c r="B295" s="144" t="s">
        <v>1824</v>
      </c>
      <c r="C295" s="139" t="s">
        <v>144</v>
      </c>
      <c r="D295" s="185">
        <f>VLOOKUP('731.1'!A89,'731.1'!A89:N417,14,FALSE)</f>
        <v>175520.28077567002</v>
      </c>
    </row>
    <row r="296" spans="1:4" ht="54" thickTop="1" thickBot="1">
      <c r="A296" s="143" t="s">
        <v>1157</v>
      </c>
      <c r="B296" s="144" t="s">
        <v>1825</v>
      </c>
      <c r="C296" s="139" t="s">
        <v>1995</v>
      </c>
      <c r="D296" s="185">
        <f>VLOOKUP('740.1'!A89,'740.1'!A89:N418,14,FALSE)</f>
        <v>18487.316132655593</v>
      </c>
    </row>
    <row r="297" spans="1:4" ht="54" thickTop="1" thickBot="1">
      <c r="A297" s="143" t="s">
        <v>1717</v>
      </c>
      <c r="B297" s="144" t="s">
        <v>1826</v>
      </c>
      <c r="C297" s="139" t="s">
        <v>1845</v>
      </c>
      <c r="D297" s="185">
        <f>VLOOKUP('741.1'!A89,'741.1'!A89:N419,14,FALSE)</f>
        <v>56907.34111270545</v>
      </c>
    </row>
    <row r="298" spans="1:4" ht="54" thickTop="1" thickBot="1">
      <c r="A298" s="143" t="s">
        <v>1158</v>
      </c>
      <c r="B298" s="144" t="s">
        <v>1827</v>
      </c>
      <c r="C298" s="139" t="s">
        <v>144</v>
      </c>
      <c r="D298" s="185">
        <f>VLOOKUP('800.1'!A89,'800.1'!A89:N420,14,FALSE)</f>
        <v>10155.532325497505</v>
      </c>
    </row>
    <row r="299" spans="1:4" ht="54" thickTop="1" thickBot="1">
      <c r="A299" s="143" t="s">
        <v>1159</v>
      </c>
      <c r="B299" s="144" t="s">
        <v>1828</v>
      </c>
      <c r="C299" s="139" t="s">
        <v>144</v>
      </c>
      <c r="D299" s="185">
        <f>VLOOKUP('800.2'!A89,'800.2'!A89:N421,14,FALSE)</f>
        <v>14012.833703597074</v>
      </c>
    </row>
    <row r="300" spans="1:4" ht="54" thickTop="1" thickBot="1">
      <c r="A300" s="143" t="s">
        <v>1160</v>
      </c>
      <c r="B300" s="144" t="s">
        <v>1829</v>
      </c>
      <c r="C300" s="139" t="s">
        <v>144</v>
      </c>
      <c r="D300" s="185">
        <f>VLOOKUP('800.3'!A89,'800.3'!A89:N422,14,FALSE)</f>
        <v>47911.212436519098</v>
      </c>
    </row>
    <row r="301" spans="1:4" ht="54" thickTop="1" thickBot="1">
      <c r="A301" s="143" t="s">
        <v>1161</v>
      </c>
      <c r="B301" s="144" t="s">
        <v>1830</v>
      </c>
      <c r="C301" s="139" t="s">
        <v>144</v>
      </c>
      <c r="D301" s="185">
        <f>VLOOKUP('800.4'!A89,'800.4'!A89:N423,14,FALSE)</f>
        <v>51424.12530410559</v>
      </c>
    </row>
    <row r="302" spans="1:4" ht="54" thickTop="1" thickBot="1">
      <c r="A302" s="143" t="s">
        <v>1718</v>
      </c>
      <c r="B302" s="144" t="s">
        <v>1831</v>
      </c>
      <c r="C302" s="139" t="s">
        <v>1845</v>
      </c>
      <c r="D302" s="185">
        <f>VLOOKUP('802.1'!A89,'802.1'!A89:N424,14,FALSE)</f>
        <v>360072.59378133819</v>
      </c>
    </row>
    <row r="303" spans="1:4" ht="54" thickTop="1" thickBot="1">
      <c r="A303" s="143" t="s">
        <v>1719</v>
      </c>
      <c r="B303" s="144" t="s">
        <v>1881</v>
      </c>
      <c r="C303" s="139" t="s">
        <v>1845</v>
      </c>
      <c r="D303" s="185">
        <f>VLOOKUP('802.2'!A89,'802.2'!A89:N425,14,FALSE)</f>
        <v>77553.00707980954</v>
      </c>
    </row>
    <row r="304" spans="1:4" ht="54" thickTop="1" thickBot="1">
      <c r="A304" s="143" t="s">
        <v>1720</v>
      </c>
      <c r="B304" s="144" t="s">
        <v>1832</v>
      </c>
      <c r="C304" s="139" t="s">
        <v>1845</v>
      </c>
      <c r="D304" s="185">
        <f>VLOOKUP('802.3'!A89,'802.3'!A89:N426,14,FALSE)</f>
        <v>49020.542854461659</v>
      </c>
    </row>
    <row r="305" spans="1:4" ht="54" thickTop="1" thickBot="1">
      <c r="A305" s="143" t="s">
        <v>1721</v>
      </c>
      <c r="B305" s="144" t="s">
        <v>1833</v>
      </c>
      <c r="C305" s="139" t="s">
        <v>1845</v>
      </c>
      <c r="D305" s="185">
        <f>VLOOKUP('802.4'!A89,'802.4'!A89:N427,14,FALSE)</f>
        <v>41798.844640846241</v>
      </c>
    </row>
    <row r="306" spans="1:4" ht="54" thickTop="1" thickBot="1">
      <c r="A306" s="143" t="s">
        <v>1722</v>
      </c>
      <c r="B306" s="144" t="s">
        <v>1834</v>
      </c>
      <c r="C306" s="139" t="s">
        <v>1845</v>
      </c>
      <c r="D306" s="185">
        <f>VLOOKUP('802.5'!A89,'802.5'!A89:N428,14,FALSE)</f>
        <v>278497.39677782654</v>
      </c>
    </row>
    <row r="307" spans="1:4" ht="54" thickTop="1" thickBot="1">
      <c r="A307" s="143" t="s">
        <v>1723</v>
      </c>
      <c r="B307" s="144" t="s">
        <v>1835</v>
      </c>
      <c r="C307" s="139" t="s">
        <v>1845</v>
      </c>
      <c r="D307" s="185">
        <f>VLOOKUP('802.6'!A89,'802.6'!A89:N429,14,FALSE)</f>
        <v>272066.23878505209</v>
      </c>
    </row>
    <row r="308" spans="1:4" ht="54" thickTop="1" thickBot="1">
      <c r="A308" s="143" t="s">
        <v>1724</v>
      </c>
      <c r="B308" s="144" t="s">
        <v>1836</v>
      </c>
      <c r="C308" s="139" t="s">
        <v>1845</v>
      </c>
      <c r="D308" s="185">
        <f>VLOOKUP('802.7'!A89,'802.7'!A89:N430,14,FALSE)</f>
        <v>178254.64811211787</v>
      </c>
    </row>
    <row r="309" spans="1:4" ht="54" thickTop="1" thickBot="1">
      <c r="A309" s="143" t="s">
        <v>1725</v>
      </c>
      <c r="B309" s="144" t="s">
        <v>1837</v>
      </c>
      <c r="C309" s="139" t="s">
        <v>1845</v>
      </c>
      <c r="D309" s="185">
        <f>VLOOKUP('802.8'!A89,'802.8'!A89:N431,14,FALSE)</f>
        <v>152799.21614384302</v>
      </c>
    </row>
    <row r="310" spans="1:4" ht="54" thickTop="1" thickBot="1">
      <c r="A310" s="143" t="s">
        <v>1162</v>
      </c>
      <c r="B310" s="144" t="s">
        <v>1838</v>
      </c>
      <c r="C310" s="139" t="s">
        <v>233</v>
      </c>
      <c r="D310" s="185">
        <f>VLOOKUP('810.1'!A89,'810.1'!A89:N432,14,FALSE)</f>
        <v>16213.91405756532</v>
      </c>
    </row>
    <row r="311" spans="1:4" ht="54" thickTop="1" thickBot="1">
      <c r="A311" s="143" t="s">
        <v>1163</v>
      </c>
      <c r="B311" s="144" t="s">
        <v>1839</v>
      </c>
      <c r="C311" s="139" t="s">
        <v>233</v>
      </c>
      <c r="D311" s="185">
        <f>VLOOKUP('810.2'!A89,'810.2'!A89:N433,14,FALSE)</f>
        <v>11265.907681637662</v>
      </c>
    </row>
    <row r="312" spans="1:4" ht="54" thickTop="1" thickBot="1">
      <c r="A312" s="143" t="s">
        <v>1164</v>
      </c>
      <c r="B312" s="144" t="s">
        <v>1840</v>
      </c>
      <c r="C312" s="139" t="s">
        <v>233</v>
      </c>
      <c r="D312" s="185">
        <f>VLOOKUP('810.3'!A89,'810.3'!A89:N435,14,FALSE)</f>
        <v>6596.936526839716</v>
      </c>
    </row>
    <row r="313" spans="1:4" ht="57.75" thickTop="1" thickBot="1">
      <c r="A313" s="143" t="s">
        <v>1726</v>
      </c>
      <c r="B313" s="144" t="s">
        <v>2050</v>
      </c>
      <c r="C313" s="139" t="s">
        <v>233</v>
      </c>
      <c r="D313" s="185">
        <f>VLOOKUP('811.1'!A89,'811.1'!A89:N436,14,FALSE)</f>
        <v>42667.054104912539</v>
      </c>
    </row>
    <row r="314" spans="1:4" ht="57.75" thickTop="1" thickBot="1">
      <c r="A314" s="143" t="s">
        <v>1727</v>
      </c>
      <c r="B314" s="144" t="s">
        <v>2051</v>
      </c>
      <c r="C314" s="139" t="s">
        <v>233</v>
      </c>
      <c r="D314" s="185">
        <f>VLOOKUP('811.2'!A89,'811.2'!A89:N437,14,FALSE)</f>
        <v>49678.93950187126</v>
      </c>
    </row>
    <row r="315" spans="1:4" ht="54" thickTop="1" thickBot="1">
      <c r="A315" s="143" t="s">
        <v>1165</v>
      </c>
      <c r="B315" s="144" t="s">
        <v>2053</v>
      </c>
      <c r="C315" s="139" t="s">
        <v>233</v>
      </c>
      <c r="D315" s="185">
        <f>VLOOKUP('812.1'!A89,'812.1'!A89:N438,14,FALSE)</f>
        <v>71826.494363416205</v>
      </c>
    </row>
    <row r="316" spans="1:4" ht="54" thickTop="1" thickBot="1">
      <c r="A316" s="143" t="s">
        <v>1728</v>
      </c>
      <c r="B316" s="144" t="s">
        <v>1841</v>
      </c>
      <c r="C316" s="139" t="s">
        <v>1995</v>
      </c>
      <c r="D316" s="185">
        <f>VLOOKUP('820.1'!A89,'820.1'!A89:N439,14,FALSE)</f>
        <v>69282.316943703161</v>
      </c>
    </row>
    <row r="317" spans="1:4" ht="54" thickTop="1" thickBot="1">
      <c r="A317" s="143" t="s">
        <v>1729</v>
      </c>
      <c r="B317" s="144" t="s">
        <v>1842</v>
      </c>
      <c r="C317" s="139" t="s">
        <v>984</v>
      </c>
      <c r="D317" s="185">
        <f>VLOOKUP('820.1.2'!A88,'820.1.2'!A88:N440,14,FALSE)</f>
        <v>4419928.3651781995</v>
      </c>
    </row>
    <row r="318" spans="1:4" ht="57.75" thickTop="1" thickBot="1">
      <c r="A318" s="143" t="s">
        <v>1166</v>
      </c>
      <c r="B318" s="144" t="s">
        <v>1843</v>
      </c>
      <c r="C318" s="139" t="s">
        <v>1998</v>
      </c>
      <c r="D318" s="185">
        <f>VLOOKUP('900.1'!A88,'900.1'!A88:N441,14,FALSE)</f>
        <v>841.51213589701752</v>
      </c>
    </row>
    <row r="319" spans="1:4" ht="57.75" thickTop="1" thickBot="1">
      <c r="A319" s="143" t="s">
        <v>1167</v>
      </c>
      <c r="B319" s="144" t="s">
        <v>2195</v>
      </c>
      <c r="C319" s="139" t="s">
        <v>1999</v>
      </c>
      <c r="D319" s="185">
        <f>VLOOKUP('900.2'!A88,'900.2'!A88:N442,14,FALSE)</f>
        <v>1032.7648940554304</v>
      </c>
    </row>
    <row r="320" spans="1:4" ht="54" thickTop="1" thickBot="1">
      <c r="A320" s="143" t="s">
        <v>1168</v>
      </c>
      <c r="B320" s="144" t="s">
        <v>1844</v>
      </c>
      <c r="C320" s="139" t="s">
        <v>1999</v>
      </c>
      <c r="D320" s="185">
        <f>VLOOKUP('900.3'!A88,'900.3'!A88:N443,14,FALSE)</f>
        <v>1032.7648940554304</v>
      </c>
    </row>
    <row r="321" spans="1:4" ht="53.25" thickTop="1">
      <c r="A321" s="118"/>
      <c r="B321" s="115"/>
      <c r="C321" s="142"/>
      <c r="D321" s="186" t="s">
        <v>2018</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A6" sqref="A6"/>
    </sheetView>
  </sheetViews>
  <sheetFormatPr baseColWidth="10" defaultColWidth="9.140625" defaultRowHeight="15"/>
  <cols>
    <col min="1" max="1" width="11.5703125" customWidth="1"/>
    <col min="2" max="2" width="9.140625" style="2"/>
    <col min="3" max="3" width="84.5703125" style="1" customWidth="1"/>
    <col min="4" max="4" width="17.7109375" style="189" customWidth="1"/>
    <col min="5" max="5" width="10.42578125" customWidth="1"/>
  </cols>
  <sheetData>
    <row r="1" spans="1:4" ht="66" customHeight="1" thickTop="1">
      <c r="A1" s="672" t="s">
        <v>1850</v>
      </c>
      <c r="B1" s="673"/>
      <c r="C1" s="673"/>
      <c r="D1" s="674"/>
    </row>
    <row r="2" spans="1:4" ht="20.25" customHeight="1" thickBot="1">
      <c r="A2" s="675"/>
      <c r="B2" s="676"/>
      <c r="C2" s="676"/>
      <c r="D2" s="677"/>
    </row>
    <row r="3" spans="1:4" ht="16.5" thickTop="1" thickBot="1">
      <c r="A3" s="671" t="s">
        <v>2223</v>
      </c>
      <c r="B3" s="671"/>
      <c r="C3" s="671"/>
      <c r="D3" s="671"/>
    </row>
    <row r="4" spans="1:4" ht="16.5" thickTop="1" thickBot="1">
      <c r="A4" s="671"/>
      <c r="B4" s="671"/>
      <c r="C4" s="671"/>
      <c r="D4" s="671"/>
    </row>
    <row r="5" spans="1:4" ht="16.5" thickTop="1" thickBot="1">
      <c r="A5" s="671"/>
      <c r="B5" s="671"/>
      <c r="C5" s="671"/>
      <c r="D5" s="671"/>
    </row>
    <row r="6" spans="1:4" ht="16.5" thickTop="1" thickBot="1">
      <c r="A6" s="660" t="s">
        <v>2237</v>
      </c>
      <c r="B6" s="661" t="s">
        <v>1882</v>
      </c>
      <c r="C6" s="662" t="s">
        <v>2343</v>
      </c>
      <c r="D6" s="663">
        <v>33832.699999999997</v>
      </c>
    </row>
    <row r="7" spans="1:4" ht="16.5" thickTop="1" thickBot="1">
      <c r="A7" s="6"/>
      <c r="B7" s="7"/>
      <c r="C7" s="8"/>
      <c r="D7" s="190" t="s">
        <v>1848</v>
      </c>
    </row>
    <row r="8" spans="1:4" ht="16.5" thickTop="1" thickBot="1">
      <c r="A8" s="9" t="s">
        <v>98</v>
      </c>
      <c r="B8" s="10" t="s">
        <v>1882</v>
      </c>
      <c r="C8" s="11" t="s">
        <v>99</v>
      </c>
      <c r="D8" s="659">
        <v>58677.433987924393</v>
      </c>
    </row>
    <row r="9" spans="1:4" ht="16.5" thickTop="1" thickBot="1">
      <c r="A9" s="9" t="s">
        <v>102</v>
      </c>
      <c r="B9" s="10" t="s">
        <v>1882</v>
      </c>
      <c r="C9" s="11" t="s">
        <v>103</v>
      </c>
      <c r="D9" s="659">
        <f>$D$6*1.85</f>
        <v>62590.494999999995</v>
      </c>
    </row>
    <row r="10" spans="1:4" ht="16.5" thickTop="1" thickBot="1">
      <c r="A10" s="9" t="s">
        <v>0</v>
      </c>
      <c r="B10" s="10" t="s">
        <v>1882</v>
      </c>
      <c r="C10" s="11" t="s">
        <v>1</v>
      </c>
      <c r="D10" s="659">
        <v>69346.058349365194</v>
      </c>
    </row>
    <row r="11" spans="1:4" ht="16.5" thickTop="1" thickBot="1">
      <c r="A11" s="9" t="s">
        <v>1674</v>
      </c>
      <c r="B11" s="10" t="s">
        <v>1882</v>
      </c>
      <c r="C11" s="11" t="s">
        <v>1673</v>
      </c>
      <c r="D11" s="659">
        <v>320058.73084322392</v>
      </c>
    </row>
    <row r="12" spans="1:4" ht="16.5" thickTop="1" thickBot="1">
      <c r="A12" s="9" t="s">
        <v>100</v>
      </c>
      <c r="B12" s="10" t="s">
        <v>1882</v>
      </c>
      <c r="C12" s="11" t="s">
        <v>101</v>
      </c>
      <c r="D12" s="659">
        <v>80014.682710805981</v>
      </c>
    </row>
    <row r="13" spans="1:4" ht="16.5" thickTop="1" thickBot="1">
      <c r="A13" s="9" t="s">
        <v>62</v>
      </c>
      <c r="B13" s="10" t="s">
        <v>1882</v>
      </c>
      <c r="C13" s="11" t="s">
        <v>63</v>
      </c>
      <c r="D13" s="659">
        <v>586774.33987924387</v>
      </c>
    </row>
    <row r="14" spans="1:4" ht="16.5" thickTop="1" thickBot="1">
      <c r="A14" s="9" t="s">
        <v>108</v>
      </c>
      <c r="B14" s="10" t="s">
        <v>1882</v>
      </c>
      <c r="C14" s="11" t="s">
        <v>109</v>
      </c>
      <c r="D14" s="659">
        <v>320058.73084322392</v>
      </c>
    </row>
    <row r="15" spans="1:4" ht="16.5" thickTop="1" thickBot="1">
      <c r="A15" s="9" t="s">
        <v>41</v>
      </c>
      <c r="B15" s="10" t="s">
        <v>1882</v>
      </c>
      <c r="C15" s="11" t="s">
        <v>42</v>
      </c>
      <c r="D15" s="659">
        <v>213372.48722881597</v>
      </c>
    </row>
    <row r="16" spans="1:4" ht="16.5" thickTop="1" thickBot="1">
      <c r="A16" s="9" t="s">
        <v>43</v>
      </c>
      <c r="B16" s="10" t="s">
        <v>1882</v>
      </c>
      <c r="C16" s="11" t="s">
        <v>44</v>
      </c>
      <c r="D16" s="659">
        <v>320058.73084322392</v>
      </c>
    </row>
    <row r="17" spans="1:4" ht="16.5" thickTop="1" thickBot="1">
      <c r="A17" s="9" t="s">
        <v>106</v>
      </c>
      <c r="B17" s="10" t="s">
        <v>1882</v>
      </c>
      <c r="C17" s="11" t="s">
        <v>107</v>
      </c>
      <c r="D17" s="659">
        <v>106686.24361440798</v>
      </c>
    </row>
    <row r="18" spans="1:4" ht="16.5" thickTop="1" thickBot="1">
      <c r="A18" s="9" t="s">
        <v>1675</v>
      </c>
      <c r="B18" s="10" t="s">
        <v>1882</v>
      </c>
      <c r="C18" s="11" t="s">
        <v>2000</v>
      </c>
      <c r="D18" s="659">
        <v>96017.619252967183</v>
      </c>
    </row>
    <row r="19" spans="1:4" ht="16.5" thickTop="1" thickBot="1">
      <c r="A19" s="9" t="s">
        <v>96</v>
      </c>
      <c r="B19" s="10" t="s">
        <v>92</v>
      </c>
      <c r="C19" s="11" t="s">
        <v>97</v>
      </c>
      <c r="D19" s="659">
        <v>2133724.8722881596</v>
      </c>
    </row>
    <row r="20" spans="1:4" ht="16.5" thickTop="1" thickBot="1">
      <c r="A20" s="9" t="s">
        <v>76</v>
      </c>
      <c r="B20" s="10" t="s">
        <v>1882</v>
      </c>
      <c r="C20" s="11" t="s">
        <v>77</v>
      </c>
      <c r="D20" s="659">
        <v>485912.31941843667</v>
      </c>
    </row>
    <row r="21" spans="1:4" ht="16.5" thickTop="1" thickBot="1">
      <c r="A21" s="9" t="s">
        <v>74</v>
      </c>
      <c r="B21" s="10" t="s">
        <v>1882</v>
      </c>
      <c r="C21" s="11" t="s">
        <v>75</v>
      </c>
      <c r="D21" s="659">
        <v>477235.31371453602</v>
      </c>
    </row>
    <row r="22" spans="1:4" ht="16.5" thickTop="1" thickBot="1">
      <c r="A22" s="9" t="s">
        <v>84</v>
      </c>
      <c r="B22" s="10" t="s">
        <v>1882</v>
      </c>
      <c r="C22" s="11" t="s">
        <v>85</v>
      </c>
      <c r="D22" s="659">
        <v>544482.10791976599</v>
      </c>
    </row>
    <row r="23" spans="1:4" ht="16.5" thickTop="1" thickBot="1">
      <c r="A23" s="9" t="s">
        <v>78</v>
      </c>
      <c r="B23" s="10" t="s">
        <v>1882</v>
      </c>
      <c r="C23" s="11" t="s">
        <v>79</v>
      </c>
      <c r="D23" s="659">
        <v>605221.14784707059</v>
      </c>
    </row>
    <row r="24" spans="1:4" ht="16.5" thickTop="1" thickBot="1">
      <c r="A24" s="9" t="s">
        <v>64</v>
      </c>
      <c r="B24" s="10" t="s">
        <v>1882</v>
      </c>
      <c r="C24" s="11" t="s">
        <v>65</v>
      </c>
      <c r="D24" s="659">
        <v>468558.30801063532</v>
      </c>
    </row>
    <row r="25" spans="1:4" ht="16.5" thickTop="1" thickBot="1">
      <c r="A25" s="9" t="s">
        <v>80</v>
      </c>
      <c r="B25" s="10" t="s">
        <v>1882</v>
      </c>
      <c r="C25" s="11" t="s">
        <v>81</v>
      </c>
      <c r="D25" s="659">
        <v>557497.61647561705</v>
      </c>
    </row>
    <row r="26" spans="1:4" ht="16.5" thickTop="1" thickBot="1">
      <c r="A26" s="9" t="s">
        <v>82</v>
      </c>
      <c r="B26" s="10" t="s">
        <v>1882</v>
      </c>
      <c r="C26" s="11" t="s">
        <v>83</v>
      </c>
      <c r="D26" s="659">
        <v>577020.87930939358</v>
      </c>
    </row>
    <row r="27" spans="1:4" ht="16.5" thickTop="1" thickBot="1">
      <c r="A27" s="9" t="s">
        <v>104</v>
      </c>
      <c r="B27" s="10" t="s">
        <v>1882</v>
      </c>
      <c r="C27" s="11" t="s">
        <v>105</v>
      </c>
      <c r="D27" s="659">
        <v>145339.84554033595</v>
      </c>
    </row>
    <row r="28" spans="1:4" ht="16.5" thickTop="1" thickBot="1">
      <c r="A28" s="9" t="s">
        <v>4</v>
      </c>
      <c r="B28" s="10" t="s">
        <v>1882</v>
      </c>
      <c r="C28" s="11" t="s">
        <v>5</v>
      </c>
      <c r="D28" s="659">
        <v>162693.85694813728</v>
      </c>
    </row>
    <row r="29" spans="1:4" ht="16.5" customHeight="1" thickTop="1" thickBot="1">
      <c r="A29" s="9" t="s">
        <v>45</v>
      </c>
      <c r="B29" s="10" t="s">
        <v>1882</v>
      </c>
      <c r="C29" s="11" t="s">
        <v>2226</v>
      </c>
      <c r="D29" s="659">
        <f>$D$43+$D$64</f>
        <v>169276.73861440798</v>
      </c>
    </row>
    <row r="30" spans="1:4" ht="16.5" thickTop="1" thickBot="1">
      <c r="A30" s="9" t="s">
        <v>66</v>
      </c>
      <c r="B30" s="10" t="s">
        <v>1882</v>
      </c>
      <c r="C30" s="11" t="s">
        <v>67</v>
      </c>
      <c r="D30" s="659">
        <v>160029.36542161196</v>
      </c>
    </row>
    <row r="31" spans="1:4" ht="16.5" thickTop="1" thickBot="1">
      <c r="A31" s="9" t="s">
        <v>23</v>
      </c>
      <c r="B31" s="10" t="s">
        <v>1882</v>
      </c>
      <c r="C31" s="11" t="s">
        <v>24</v>
      </c>
      <c r="D31" s="659">
        <f>$D$64*10</f>
        <v>625904.94999999995</v>
      </c>
    </row>
    <row r="32" spans="1:4" ht="16.5" thickTop="1" thickBot="1">
      <c r="A32" s="9" t="s">
        <v>7</v>
      </c>
      <c r="B32" s="10" t="s">
        <v>1882</v>
      </c>
      <c r="C32" s="11" t="s">
        <v>8</v>
      </c>
      <c r="D32" s="659">
        <f>$D$64*2</f>
        <v>125180.98999999999</v>
      </c>
    </row>
    <row r="33" spans="1:4" ht="16.5" thickTop="1" thickBot="1">
      <c r="A33" s="9" t="s">
        <v>9</v>
      </c>
      <c r="B33" s="10" t="s">
        <v>1882</v>
      </c>
      <c r="C33" s="11" t="s">
        <v>10</v>
      </c>
      <c r="D33" s="659">
        <f>$D$64*3</f>
        <v>187771.48499999999</v>
      </c>
    </row>
    <row r="34" spans="1:4" ht="16.5" thickTop="1" thickBot="1">
      <c r="A34" s="9" t="s">
        <v>11</v>
      </c>
      <c r="B34" s="10" t="s">
        <v>1882</v>
      </c>
      <c r="C34" s="11" t="s">
        <v>12</v>
      </c>
      <c r="D34" s="659">
        <f>$D$64*4</f>
        <v>250361.97999999998</v>
      </c>
    </row>
    <row r="35" spans="1:4" ht="16.5" thickTop="1" thickBot="1">
      <c r="A35" s="9" t="s">
        <v>13</v>
      </c>
      <c r="B35" s="10" t="s">
        <v>1882</v>
      </c>
      <c r="C35" s="11" t="s">
        <v>14</v>
      </c>
      <c r="D35" s="659">
        <f>$D$64*5</f>
        <v>312952.47499999998</v>
      </c>
    </row>
    <row r="36" spans="1:4" ht="16.5" thickTop="1" thickBot="1">
      <c r="A36" s="9" t="s">
        <v>15</v>
      </c>
      <c r="B36" s="10" t="s">
        <v>1882</v>
      </c>
      <c r="C36" s="11" t="s">
        <v>16</v>
      </c>
      <c r="D36" s="659">
        <f>$D$64*6</f>
        <v>375542.97</v>
      </c>
    </row>
    <row r="37" spans="1:4" ht="16.5" thickTop="1" thickBot="1">
      <c r="A37" s="9" t="s">
        <v>17</v>
      </c>
      <c r="B37" s="10" t="s">
        <v>1882</v>
      </c>
      <c r="C37" s="11" t="s">
        <v>18</v>
      </c>
      <c r="D37" s="659">
        <f>$D$64*7</f>
        <v>438133.46499999997</v>
      </c>
    </row>
    <row r="38" spans="1:4" ht="16.5" thickTop="1" thickBot="1">
      <c r="A38" s="9" t="s">
        <v>19</v>
      </c>
      <c r="B38" s="10" t="s">
        <v>1882</v>
      </c>
      <c r="C38" s="11" t="s">
        <v>20</v>
      </c>
      <c r="D38" s="659">
        <f>$D$64*8</f>
        <v>500723.95999999996</v>
      </c>
    </row>
    <row r="39" spans="1:4" ht="16.5" thickTop="1" thickBot="1">
      <c r="A39" s="9" t="s">
        <v>21</v>
      </c>
      <c r="B39" s="10" t="s">
        <v>1882</v>
      </c>
      <c r="C39" s="11" t="s">
        <v>22</v>
      </c>
      <c r="D39" s="659">
        <f>$D$64*9</f>
        <v>563314.45499999996</v>
      </c>
    </row>
    <row r="40" spans="1:4" ht="16.5" thickTop="1" thickBot="1">
      <c r="A40" s="9" t="s">
        <v>72</v>
      </c>
      <c r="B40" s="10" t="s">
        <v>1882</v>
      </c>
      <c r="C40" s="11" t="s">
        <v>73</v>
      </c>
      <c r="D40" s="659">
        <v>58677.433987924393</v>
      </c>
    </row>
    <row r="41" spans="1:4" ht="16.5" thickTop="1" thickBot="1">
      <c r="A41" s="9" t="s">
        <v>27</v>
      </c>
      <c r="B41" s="10" t="s">
        <v>1882</v>
      </c>
      <c r="C41" s="11" t="s">
        <v>28</v>
      </c>
      <c r="D41" s="659">
        <v>117354.86797584879</v>
      </c>
    </row>
    <row r="42" spans="1:4" ht="16.5" thickTop="1" thickBot="1">
      <c r="A42" s="9" t="s">
        <v>25</v>
      </c>
      <c r="B42" s="10" t="s">
        <v>1882</v>
      </c>
      <c r="C42" s="11" t="s">
        <v>26</v>
      </c>
      <c r="D42" s="659">
        <v>117354.86797584879</v>
      </c>
    </row>
    <row r="43" spans="1:4" ht="16.5" thickTop="1" thickBot="1">
      <c r="A43" s="9" t="s">
        <v>30</v>
      </c>
      <c r="B43" s="10" t="s">
        <v>1882</v>
      </c>
      <c r="C43" s="11" t="s">
        <v>31</v>
      </c>
      <c r="D43" s="659">
        <v>106686.24361440798</v>
      </c>
    </row>
    <row r="44" spans="1:4" ht="17.25" customHeight="1" thickTop="1" thickBot="1">
      <c r="A44" s="9" t="s">
        <v>40</v>
      </c>
      <c r="B44" s="10" t="s">
        <v>1882</v>
      </c>
      <c r="C44" s="11" t="s">
        <v>2225</v>
      </c>
      <c r="D44" s="659">
        <v>266715.60903601995</v>
      </c>
    </row>
    <row r="45" spans="1:4" ht="16.5" thickTop="1" thickBot="1">
      <c r="A45" s="9" t="s">
        <v>32</v>
      </c>
      <c r="B45" s="10" t="s">
        <v>1882</v>
      </c>
      <c r="C45" s="11" t="s">
        <v>33</v>
      </c>
      <c r="D45" s="659">
        <f>D43*2</f>
        <v>213372.48722881597</v>
      </c>
    </row>
    <row r="46" spans="1:4" ht="16.5" thickTop="1" thickBot="1">
      <c r="A46" s="9" t="s">
        <v>34</v>
      </c>
      <c r="B46" s="10" t="s">
        <v>1882</v>
      </c>
      <c r="C46" s="11" t="s">
        <v>35</v>
      </c>
      <c r="D46" s="659">
        <f>D43*3</f>
        <v>320058.73084322398</v>
      </c>
    </row>
    <row r="47" spans="1:4" ht="16.5" thickTop="1" thickBot="1">
      <c r="A47" s="9" t="s">
        <v>70</v>
      </c>
      <c r="B47" s="10" t="s">
        <v>1882</v>
      </c>
      <c r="C47" s="11" t="s">
        <v>71</v>
      </c>
      <c r="D47" s="659">
        <f>D43+(3*D8)</f>
        <v>282718.54557818116</v>
      </c>
    </row>
    <row r="48" spans="1:4" ht="16.5" thickTop="1" thickBot="1">
      <c r="A48" s="9" t="s">
        <v>36</v>
      </c>
      <c r="B48" s="10" t="s">
        <v>1882</v>
      </c>
      <c r="C48" s="11" t="s">
        <v>37</v>
      </c>
      <c r="D48" s="659">
        <v>117354.86797584879</v>
      </c>
    </row>
    <row r="49" spans="1:4" ht="16.5" thickTop="1" thickBot="1">
      <c r="A49" s="9" t="s">
        <v>38</v>
      </c>
      <c r="B49" s="10" t="s">
        <v>1882</v>
      </c>
      <c r="C49" s="11" t="s">
        <v>39</v>
      </c>
      <c r="D49" s="659">
        <v>128023.49233728957</v>
      </c>
    </row>
    <row r="50" spans="1:4" ht="16.5" thickTop="1" thickBot="1">
      <c r="A50" s="9" t="s">
        <v>89</v>
      </c>
      <c r="B50" s="10" t="s">
        <v>1882</v>
      </c>
      <c r="C50" s="11" t="s">
        <v>90</v>
      </c>
      <c r="D50" s="659">
        <v>133357.80451800997</v>
      </c>
    </row>
    <row r="51" spans="1:4" ht="16.5" thickTop="1" thickBot="1">
      <c r="A51" s="9" t="s">
        <v>46</v>
      </c>
      <c r="B51" s="10" t="s">
        <v>1882</v>
      </c>
      <c r="C51" s="11" t="s">
        <v>47</v>
      </c>
      <c r="D51" s="659">
        <f>$D$6*1.85</f>
        <v>62590.494999999995</v>
      </c>
    </row>
    <row r="52" spans="1:4" ht="16.5" thickTop="1" thickBot="1">
      <c r="A52" s="9" t="s">
        <v>48</v>
      </c>
      <c r="B52" s="10" t="s">
        <v>1882</v>
      </c>
      <c r="C52" s="11" t="s">
        <v>49</v>
      </c>
      <c r="D52" s="659">
        <f>D51*2</f>
        <v>125180.98999999999</v>
      </c>
    </row>
    <row r="53" spans="1:4" ht="16.5" thickTop="1" thickBot="1">
      <c r="A53" s="9" t="s">
        <v>50</v>
      </c>
      <c r="B53" s="10" t="s">
        <v>1882</v>
      </c>
      <c r="C53" s="11" t="s">
        <v>51</v>
      </c>
      <c r="D53" s="659">
        <v>106686.24361440798</v>
      </c>
    </row>
    <row r="54" spans="1:4" ht="16.5" thickTop="1" thickBot="1">
      <c r="A54" s="9" t="s">
        <v>68</v>
      </c>
      <c r="B54" s="10" t="s">
        <v>1882</v>
      </c>
      <c r="C54" s="11" t="s">
        <v>69</v>
      </c>
      <c r="D54" s="659">
        <v>213372.48722881597</v>
      </c>
    </row>
    <row r="55" spans="1:4" ht="46.5" thickTop="1" thickBot="1">
      <c r="A55" s="9" t="s">
        <v>29</v>
      </c>
      <c r="B55" s="10" t="s">
        <v>1882</v>
      </c>
      <c r="C55" s="11" t="s">
        <v>1883</v>
      </c>
      <c r="D55" s="659">
        <v>800146.82710805978</v>
      </c>
    </row>
    <row r="56" spans="1:4" ht="16.5" thickTop="1" thickBot="1">
      <c r="A56" s="9" t="s">
        <v>52</v>
      </c>
      <c r="B56" s="10" t="s">
        <v>1882</v>
      </c>
      <c r="C56" s="11" t="s">
        <v>53</v>
      </c>
      <c r="D56" s="659">
        <v>80014.682710805981</v>
      </c>
    </row>
    <row r="57" spans="1:4" ht="16.5" thickTop="1" thickBot="1">
      <c r="A57" s="9" t="s">
        <v>54</v>
      </c>
      <c r="B57" s="10" t="s">
        <v>1882</v>
      </c>
      <c r="C57" s="11" t="s">
        <v>55</v>
      </c>
      <c r="D57" s="659">
        <v>160029.36542161196</v>
      </c>
    </row>
    <row r="58" spans="1:4" ht="16.5" thickTop="1" thickBot="1">
      <c r="A58" s="9" t="s">
        <v>56</v>
      </c>
      <c r="B58" s="10" t="s">
        <v>1882</v>
      </c>
      <c r="C58" s="11" t="s">
        <v>57</v>
      </c>
      <c r="D58" s="659">
        <v>106686.24361440798</v>
      </c>
    </row>
    <row r="59" spans="1:4" ht="16.5" thickTop="1" thickBot="1">
      <c r="A59" s="9" t="s">
        <v>2</v>
      </c>
      <c r="B59" s="10" t="s">
        <v>1882</v>
      </c>
      <c r="C59" s="11" t="s">
        <v>3</v>
      </c>
      <c r="D59" s="659">
        <v>213372.48722881597</v>
      </c>
    </row>
    <row r="60" spans="1:4" ht="16.5" thickTop="1" thickBot="1">
      <c r="A60" s="9" t="s">
        <v>58</v>
      </c>
      <c r="B60" s="10" t="s">
        <v>1882</v>
      </c>
      <c r="C60" s="11" t="s">
        <v>59</v>
      </c>
      <c r="D60" s="659">
        <v>133357.80451800997</v>
      </c>
    </row>
    <row r="61" spans="1:4" ht="16.5" thickTop="1" thickBot="1">
      <c r="A61" s="9" t="s">
        <v>86</v>
      </c>
      <c r="B61" s="10" t="s">
        <v>1882</v>
      </c>
      <c r="C61" s="11" t="s">
        <v>87</v>
      </c>
      <c r="D61" s="659">
        <v>160029.36542161196</v>
      </c>
    </row>
    <row r="62" spans="1:4" ht="16.5" thickTop="1" thickBot="1">
      <c r="A62" s="9" t="s">
        <v>88</v>
      </c>
      <c r="B62" s="10" t="s">
        <v>1882</v>
      </c>
      <c r="C62" s="11" t="s">
        <v>87</v>
      </c>
      <c r="D62" s="659">
        <v>160029.36542161196</v>
      </c>
    </row>
    <row r="63" spans="1:4" ht="16.5" thickTop="1" thickBot="1">
      <c r="A63" s="9" t="s">
        <v>60</v>
      </c>
      <c r="B63" s="10" t="s">
        <v>1882</v>
      </c>
      <c r="C63" s="11" t="s">
        <v>61</v>
      </c>
      <c r="D63" s="659">
        <v>160029.36542161196</v>
      </c>
    </row>
    <row r="64" spans="1:4" ht="17.25" customHeight="1" thickTop="1" thickBot="1">
      <c r="A64" s="9" t="s">
        <v>6</v>
      </c>
      <c r="B64" s="10" t="s">
        <v>1882</v>
      </c>
      <c r="C64" s="11" t="s">
        <v>2224</v>
      </c>
      <c r="D64" s="659">
        <f>$D$6*1.85</f>
        <v>62590.494999999995</v>
      </c>
    </row>
    <row r="65" spans="1:4" ht="16.5" thickTop="1" thickBot="1">
      <c r="A65" s="9" t="s">
        <v>91</v>
      </c>
      <c r="B65" s="10" t="s">
        <v>92</v>
      </c>
      <c r="C65" s="11" t="s">
        <v>93</v>
      </c>
      <c r="D65" s="659">
        <v>533431.21807203989</v>
      </c>
    </row>
    <row r="66" spans="1:4" ht="16.5" thickTop="1" thickBot="1">
      <c r="A66" s="9" t="s">
        <v>94</v>
      </c>
      <c r="B66" s="10" t="s">
        <v>92</v>
      </c>
      <c r="C66" s="11" t="s">
        <v>95</v>
      </c>
      <c r="D66" s="659">
        <v>266715.60903601995</v>
      </c>
    </row>
    <row r="67" spans="1:4" ht="16.5" thickTop="1" thickBot="1">
      <c r="A67" s="9" t="s">
        <v>2228</v>
      </c>
      <c r="B67" s="10" t="s">
        <v>1882</v>
      </c>
      <c r="C67" s="11" t="s">
        <v>2227</v>
      </c>
      <c r="D67" s="659">
        <f>$D$6*1.85</f>
        <v>62590.494999999995</v>
      </c>
    </row>
    <row r="68" spans="1:4" ht="15.75" thickTop="1">
      <c r="A68" s="3"/>
      <c r="B68" s="4"/>
      <c r="C68" s="5"/>
      <c r="D68" s="191"/>
    </row>
    <row r="69" spans="1:4">
      <c r="A69" s="3"/>
      <c r="B69" s="4"/>
      <c r="C69" s="5"/>
      <c r="D69" s="191"/>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81" t="s">
        <v>1850</v>
      </c>
      <c r="B1" s="682"/>
      <c r="C1" s="682"/>
      <c r="D1" s="683"/>
    </row>
    <row r="2" spans="1:4" ht="89.25" customHeight="1" thickBot="1">
      <c r="A2" s="684"/>
      <c r="B2" s="685"/>
      <c r="C2" s="685"/>
      <c r="D2" s="686"/>
    </row>
    <row r="3" spans="1:4" ht="41.25" customHeight="1" thickTop="1" thickBot="1">
      <c r="A3" s="678" t="s">
        <v>110</v>
      </c>
      <c r="B3" s="679"/>
      <c r="C3" s="679"/>
      <c r="D3" s="680"/>
    </row>
    <row r="4" spans="1:4" ht="16.5" customHeight="1" thickTop="1" thickBot="1">
      <c r="A4" s="14"/>
      <c r="B4" s="14"/>
      <c r="C4" s="15"/>
      <c r="D4" s="192"/>
    </row>
    <row r="5" spans="1:4" ht="16.5" thickTop="1" thickBot="1">
      <c r="A5" s="14"/>
      <c r="B5" s="14"/>
      <c r="C5" s="15"/>
      <c r="D5" s="192"/>
    </row>
    <row r="6" spans="1:4" ht="16.5" thickTop="1" thickBot="1">
      <c r="A6" s="16"/>
      <c r="B6" s="14"/>
      <c r="C6" s="17" t="s">
        <v>111</v>
      </c>
      <c r="D6" s="193" t="s">
        <v>1846</v>
      </c>
    </row>
    <row r="7" spans="1:4" ht="30" customHeight="1" thickTop="1" thickBot="1">
      <c r="A7" s="16" t="s">
        <v>115</v>
      </c>
      <c r="B7" s="14" t="s">
        <v>92</v>
      </c>
      <c r="C7" s="17" t="s">
        <v>116</v>
      </c>
      <c r="D7" s="657">
        <v>66065.175838192008</v>
      </c>
    </row>
    <row r="8" spans="1:4" ht="30" customHeight="1" thickTop="1" thickBot="1">
      <c r="A8" s="16" t="s">
        <v>112</v>
      </c>
      <c r="B8" s="14" t="s">
        <v>113</v>
      </c>
      <c r="C8" s="17" t="s">
        <v>114</v>
      </c>
      <c r="D8" s="657">
        <v>3083.0415391156266</v>
      </c>
    </row>
    <row r="9" spans="1:4" ht="30" customHeight="1" thickTop="1" thickBot="1">
      <c r="A9" s="16" t="s">
        <v>117</v>
      </c>
      <c r="B9" s="14" t="s">
        <v>113</v>
      </c>
      <c r="C9" s="17" t="s">
        <v>118</v>
      </c>
      <c r="D9" s="657">
        <v>82581.469797740006</v>
      </c>
    </row>
    <row r="10" spans="1:4" ht="30" customHeight="1" thickTop="1" thickBot="1">
      <c r="A10" s="16" t="s">
        <v>119</v>
      </c>
      <c r="B10" s="14" t="s">
        <v>113</v>
      </c>
      <c r="C10" s="17" t="s">
        <v>120</v>
      </c>
      <c r="D10" s="657">
        <v>46820.666177074359</v>
      </c>
    </row>
    <row r="11" spans="1:4" ht="30" customHeight="1" thickTop="1" thickBot="1">
      <c r="A11" s="16" t="s">
        <v>123</v>
      </c>
      <c r="B11" s="14" t="s">
        <v>113</v>
      </c>
      <c r="C11" s="17" t="s">
        <v>124</v>
      </c>
      <c r="D11" s="657">
        <v>19274.252887396331</v>
      </c>
    </row>
    <row r="12" spans="1:4" ht="30" customHeight="1" thickTop="1" thickBot="1">
      <c r="A12" s="16" t="s">
        <v>121</v>
      </c>
      <c r="B12" s="14" t="s">
        <v>113</v>
      </c>
      <c r="C12" s="17" t="s">
        <v>122</v>
      </c>
      <c r="D12" s="657">
        <v>72671.693422011202</v>
      </c>
    </row>
    <row r="13" spans="1:4" ht="30" customHeight="1" thickTop="1" thickBot="1">
      <c r="A13" s="16" t="s">
        <v>125</v>
      </c>
      <c r="B13" s="14" t="s">
        <v>113</v>
      </c>
      <c r="C13" s="17" t="s">
        <v>126</v>
      </c>
      <c r="D13" s="657">
        <v>45700.323222673127</v>
      </c>
    </row>
    <row r="14" spans="1:4" ht="30" customHeight="1" thickTop="1" thickBot="1">
      <c r="A14" s="16" t="s">
        <v>131</v>
      </c>
      <c r="B14" s="14" t="s">
        <v>113</v>
      </c>
      <c r="C14" s="17" t="s">
        <v>132</v>
      </c>
      <c r="D14" s="657">
        <v>239051.07117578172</v>
      </c>
    </row>
    <row r="15" spans="1:4" ht="30" customHeight="1" thickTop="1" thickBot="1">
      <c r="A15" s="16" t="s">
        <v>129</v>
      </c>
      <c r="B15" s="14" t="s">
        <v>113</v>
      </c>
      <c r="C15" s="17" t="s">
        <v>130</v>
      </c>
      <c r="D15" s="657">
        <v>141568.23393898288</v>
      </c>
    </row>
    <row r="16" spans="1:4" ht="30" customHeight="1" thickTop="1" thickBot="1">
      <c r="A16" s="16" t="s">
        <v>127</v>
      </c>
      <c r="B16" s="14" t="s">
        <v>113</v>
      </c>
      <c r="C16" s="17" t="s">
        <v>128</v>
      </c>
      <c r="D16" s="657">
        <v>124855.10980553164</v>
      </c>
    </row>
    <row r="17" spans="1:4" ht="30" customHeight="1" thickTop="1" thickBot="1">
      <c r="A17" s="16" t="s">
        <v>1711</v>
      </c>
      <c r="B17" s="14" t="s">
        <v>113</v>
      </c>
      <c r="C17" s="17" t="s">
        <v>1712</v>
      </c>
      <c r="D17" s="657">
        <v>68267.34836613173</v>
      </c>
    </row>
    <row r="18" spans="1:4" ht="30" customHeight="1" thickTop="1" thickBot="1">
      <c r="A18" s="16" t="s">
        <v>133</v>
      </c>
      <c r="B18" s="14" t="s">
        <v>113</v>
      </c>
      <c r="C18" s="17" t="s">
        <v>134</v>
      </c>
      <c r="D18" s="657">
        <v>72891.910674805185</v>
      </c>
    </row>
    <row r="19" spans="1:4" ht="30" customHeight="1" thickTop="1" thickBot="1">
      <c r="A19" s="16" t="s">
        <v>146</v>
      </c>
      <c r="B19" s="14" t="s">
        <v>113</v>
      </c>
      <c r="C19" s="17" t="s">
        <v>147</v>
      </c>
      <c r="D19" s="657">
        <v>155987.22072906443</v>
      </c>
    </row>
    <row r="20" spans="1:4" ht="30" customHeight="1" thickTop="1" thickBot="1">
      <c r="A20" s="16" t="s">
        <v>135</v>
      </c>
      <c r="B20" s="14" t="s">
        <v>113</v>
      </c>
      <c r="C20" s="17" t="s">
        <v>1884</v>
      </c>
      <c r="D20" s="657">
        <v>45532.538649115821</v>
      </c>
    </row>
    <row r="21" spans="1:4" ht="30" customHeight="1" thickTop="1" thickBot="1">
      <c r="A21" s="16" t="s">
        <v>136</v>
      </c>
      <c r="B21" s="14" t="s">
        <v>113</v>
      </c>
      <c r="C21" s="17" t="s">
        <v>137</v>
      </c>
      <c r="D21" s="657">
        <v>166379.3777537705</v>
      </c>
    </row>
    <row r="22" spans="1:4" ht="30" customHeight="1" thickTop="1" thickBot="1">
      <c r="A22" s="16" t="s">
        <v>138</v>
      </c>
      <c r="B22" s="14" t="s">
        <v>113</v>
      </c>
      <c r="C22" s="17" t="s">
        <v>139</v>
      </c>
      <c r="D22" s="657">
        <v>45532.538649115821</v>
      </c>
    </row>
    <row r="23" spans="1:4" ht="30" customHeight="1" thickTop="1" thickBot="1">
      <c r="A23" s="16" t="s">
        <v>143</v>
      </c>
      <c r="B23" s="14" t="s">
        <v>144</v>
      </c>
      <c r="C23" s="17" t="s">
        <v>145</v>
      </c>
      <c r="D23" s="657">
        <v>35863.952597875657</v>
      </c>
    </row>
    <row r="24" spans="1:4" ht="30" customHeight="1" thickTop="1" thickBot="1">
      <c r="A24" s="16" t="s">
        <v>140</v>
      </c>
      <c r="B24" s="14" t="s">
        <v>998</v>
      </c>
      <c r="C24" s="17" t="s">
        <v>142</v>
      </c>
      <c r="D24" s="657">
        <v>35863.952597875657</v>
      </c>
    </row>
    <row r="25" spans="1:4" ht="30" customHeight="1" thickTop="1" thickBot="1">
      <c r="A25" s="16" t="s">
        <v>148</v>
      </c>
      <c r="B25" s="14" t="s">
        <v>113</v>
      </c>
      <c r="C25" s="17" t="s">
        <v>149</v>
      </c>
      <c r="D25" s="657">
        <v>130924.40005394082</v>
      </c>
    </row>
    <row r="26" spans="1:4" ht="30" customHeight="1" thickTop="1" thickBot="1">
      <c r="A26" s="16" t="s">
        <v>150</v>
      </c>
      <c r="B26" s="14" t="s">
        <v>113</v>
      </c>
      <c r="C26" s="17" t="s">
        <v>151</v>
      </c>
      <c r="D26" s="657">
        <v>150817.35855632974</v>
      </c>
    </row>
    <row r="27" spans="1:4" ht="30" customHeight="1" thickTop="1" thickBot="1">
      <c r="A27" s="16" t="s">
        <v>152</v>
      </c>
      <c r="B27" s="14" t="s">
        <v>113</v>
      </c>
      <c r="C27" s="17" t="s">
        <v>153</v>
      </c>
      <c r="D27" s="657">
        <v>62394.888291625786</v>
      </c>
    </row>
    <row r="28" spans="1:4" ht="30" customHeight="1" thickTop="1" thickBot="1">
      <c r="A28" s="16" t="s">
        <v>154</v>
      </c>
      <c r="B28" s="14" t="s">
        <v>113</v>
      </c>
      <c r="C28" s="17" t="s">
        <v>155</v>
      </c>
      <c r="D28" s="657">
        <v>85370.888333130337</v>
      </c>
    </row>
    <row r="29" spans="1:4" ht="30" customHeight="1" thickTop="1" thickBot="1">
      <c r="A29" s="16" t="s">
        <v>156</v>
      </c>
      <c r="B29" s="14" t="s">
        <v>113</v>
      </c>
      <c r="C29" s="17" t="s">
        <v>157</v>
      </c>
      <c r="D29" s="657">
        <v>880.86901117589343</v>
      </c>
    </row>
    <row r="30" spans="1:4" ht="30" customHeight="1" thickTop="1" thickBot="1">
      <c r="A30" s="16" t="s">
        <v>166</v>
      </c>
      <c r="B30" s="14" t="s">
        <v>113</v>
      </c>
      <c r="C30" s="17" t="s">
        <v>167</v>
      </c>
      <c r="D30" s="657">
        <v>104045.92483794304</v>
      </c>
    </row>
    <row r="31" spans="1:4" ht="30" customHeight="1" thickTop="1" thickBot="1">
      <c r="A31" s="16" t="s">
        <v>162</v>
      </c>
      <c r="B31" s="14" t="s">
        <v>113</v>
      </c>
      <c r="C31" s="17" t="s">
        <v>163</v>
      </c>
      <c r="D31" s="657">
        <v>6971.076964142183</v>
      </c>
    </row>
    <row r="32" spans="1:4" ht="30" customHeight="1" thickTop="1" thickBot="1">
      <c r="A32" s="16" t="s">
        <v>164</v>
      </c>
      <c r="B32" s="14" t="s">
        <v>113</v>
      </c>
      <c r="C32" s="17" t="s">
        <v>165</v>
      </c>
      <c r="D32" s="657">
        <v>23594.705656497143</v>
      </c>
    </row>
    <row r="33" spans="1:4" ht="30" customHeight="1" thickTop="1" thickBot="1">
      <c r="A33" s="16" t="s">
        <v>171</v>
      </c>
      <c r="B33" s="14" t="s">
        <v>113</v>
      </c>
      <c r="C33" s="17" t="s">
        <v>172</v>
      </c>
      <c r="D33" s="657">
        <v>8263.3902476976655</v>
      </c>
    </row>
    <row r="34" spans="1:4" ht="30" customHeight="1" thickTop="1" thickBot="1">
      <c r="A34" s="16" t="s">
        <v>160</v>
      </c>
      <c r="B34" s="14" t="s">
        <v>113</v>
      </c>
      <c r="C34" s="17" t="s">
        <v>161</v>
      </c>
      <c r="D34" s="657">
        <v>5878.5947533437811</v>
      </c>
    </row>
    <row r="35" spans="1:4" ht="30" customHeight="1" thickTop="1" thickBot="1">
      <c r="A35" s="16" t="s">
        <v>173</v>
      </c>
      <c r="B35" s="14" t="s">
        <v>113</v>
      </c>
      <c r="C35" s="17" t="s">
        <v>1886</v>
      </c>
      <c r="D35" s="657">
        <v>124855.10980553164</v>
      </c>
    </row>
    <row r="36" spans="1:4" ht="30" customHeight="1" thickTop="1" thickBot="1">
      <c r="A36" s="16" t="s">
        <v>170</v>
      </c>
      <c r="B36" s="14" t="s">
        <v>113</v>
      </c>
      <c r="C36" s="17" t="s">
        <v>1885</v>
      </c>
      <c r="D36" s="657">
        <v>83236.739870354431</v>
      </c>
    </row>
    <row r="37" spans="1:4" ht="30" customHeight="1" thickTop="1" thickBot="1">
      <c r="A37" s="16" t="s">
        <v>168</v>
      </c>
      <c r="B37" s="14" t="s">
        <v>113</v>
      </c>
      <c r="C37" s="17" t="s">
        <v>169</v>
      </c>
      <c r="D37" s="657">
        <v>124855.10980553164</v>
      </c>
    </row>
    <row r="38" spans="1:4" ht="30" customHeight="1" thickTop="1" thickBot="1">
      <c r="A38" s="16" t="s">
        <v>174</v>
      </c>
      <c r="B38" s="14" t="s">
        <v>113</v>
      </c>
      <c r="C38" s="17" t="s">
        <v>175</v>
      </c>
      <c r="D38" s="657">
        <v>83236.739870354431</v>
      </c>
    </row>
    <row r="39" spans="1:4" ht="30" customHeight="1" thickTop="1" thickBot="1">
      <c r="A39" s="16" t="s">
        <v>176</v>
      </c>
      <c r="B39" s="14" t="s">
        <v>113</v>
      </c>
      <c r="C39" s="17" t="s">
        <v>177</v>
      </c>
      <c r="D39" s="657">
        <v>83236.739870354431</v>
      </c>
    </row>
    <row r="40" spans="1:4" ht="30" customHeight="1" thickTop="1" thickBot="1">
      <c r="A40" s="16" t="s">
        <v>180</v>
      </c>
      <c r="B40" s="14" t="s">
        <v>113</v>
      </c>
      <c r="C40" s="17" t="s">
        <v>181</v>
      </c>
      <c r="D40" s="657">
        <v>93641.332354148719</v>
      </c>
    </row>
    <row r="41" spans="1:4" ht="30" customHeight="1" thickTop="1" thickBot="1">
      <c r="A41" s="16" t="s">
        <v>178</v>
      </c>
      <c r="B41" s="14" t="s">
        <v>113</v>
      </c>
      <c r="C41" s="17" t="s">
        <v>179</v>
      </c>
      <c r="D41" s="657">
        <v>83892.286778656504</v>
      </c>
    </row>
    <row r="42" spans="1:4" ht="30" customHeight="1" thickTop="1" thickBot="1">
      <c r="A42" s="16" t="s">
        <v>182</v>
      </c>
      <c r="B42" s="14" t="s">
        <v>113</v>
      </c>
      <c r="C42" s="17" t="s">
        <v>183</v>
      </c>
      <c r="D42" s="657">
        <v>73405.750931324437</v>
      </c>
    </row>
    <row r="43" spans="1:4" ht="30" customHeight="1" thickTop="1" thickBot="1">
      <c r="A43" s="16" t="s">
        <v>1672</v>
      </c>
      <c r="B43" s="14" t="s">
        <v>113</v>
      </c>
      <c r="C43" s="17" t="s">
        <v>1671</v>
      </c>
      <c r="D43" s="657">
        <v>10924.822107984019</v>
      </c>
    </row>
    <row r="44" spans="1:4" ht="30" customHeight="1" thickTop="1" thickBot="1">
      <c r="A44" s="16" t="s">
        <v>184</v>
      </c>
      <c r="B44" s="14" t="s">
        <v>113</v>
      </c>
      <c r="C44" s="17" t="s">
        <v>185</v>
      </c>
      <c r="D44" s="657">
        <v>22199.996388801977</v>
      </c>
    </row>
    <row r="45" spans="1:4" ht="30" customHeight="1" thickTop="1" thickBot="1">
      <c r="A45" s="16" t="s">
        <v>1603</v>
      </c>
      <c r="B45" s="14" t="s">
        <v>113</v>
      </c>
      <c r="C45" s="17" t="s">
        <v>1604</v>
      </c>
      <c r="D45" s="657">
        <v>3859.0451918181993</v>
      </c>
    </row>
    <row r="46" spans="1:4" ht="30" customHeight="1" thickTop="1" thickBot="1">
      <c r="A46" s="16" t="s">
        <v>188</v>
      </c>
      <c r="B46" s="14" t="s">
        <v>113</v>
      </c>
      <c r="C46" s="17" t="s">
        <v>189</v>
      </c>
      <c r="D46" s="657">
        <v>3638.827939024226</v>
      </c>
    </row>
    <row r="47" spans="1:4" ht="30" customHeight="1" thickTop="1" thickBot="1">
      <c r="A47" s="16" t="s">
        <v>186</v>
      </c>
      <c r="B47" s="14" t="s">
        <v>113</v>
      </c>
      <c r="C47" s="17" t="s">
        <v>187</v>
      </c>
      <c r="D47" s="657">
        <v>4682.0666177074372</v>
      </c>
    </row>
    <row r="48" spans="1:4" ht="30" customHeight="1" thickTop="1" thickBot="1">
      <c r="A48" s="16" t="s">
        <v>190</v>
      </c>
      <c r="B48" s="14" t="s">
        <v>113</v>
      </c>
      <c r="C48" s="17" t="s">
        <v>191</v>
      </c>
      <c r="D48" s="657">
        <v>6061.2177197579331</v>
      </c>
    </row>
    <row r="49" spans="1:4" ht="30" customHeight="1" thickTop="1" thickBot="1">
      <c r="A49" s="16" t="s">
        <v>201</v>
      </c>
      <c r="B49" s="14" t="s">
        <v>113</v>
      </c>
      <c r="C49" s="17" t="s">
        <v>1888</v>
      </c>
      <c r="D49" s="657">
        <v>110391.76286486462</v>
      </c>
    </row>
    <row r="50" spans="1:4" ht="30" customHeight="1" thickTop="1" thickBot="1">
      <c r="A50" s="16" t="s">
        <v>192</v>
      </c>
      <c r="B50" s="14" t="s">
        <v>113</v>
      </c>
      <c r="C50" s="17" t="s">
        <v>193</v>
      </c>
      <c r="D50" s="657">
        <v>44043.450558794662</v>
      </c>
    </row>
    <row r="51" spans="1:4" ht="30" customHeight="1" thickTop="1" thickBot="1">
      <c r="A51" s="16" t="s">
        <v>194</v>
      </c>
      <c r="B51" s="14" t="s">
        <v>113</v>
      </c>
      <c r="C51" s="17" t="s">
        <v>1887</v>
      </c>
      <c r="D51" s="657">
        <v>2160.2263845504058</v>
      </c>
    </row>
    <row r="52" spans="1:4" ht="30" customHeight="1" thickTop="1" thickBot="1">
      <c r="A52" s="16" t="s">
        <v>224</v>
      </c>
      <c r="B52" s="14" t="s">
        <v>92</v>
      </c>
      <c r="C52" s="17" t="s">
        <v>1891</v>
      </c>
      <c r="D52" s="657">
        <v>175345.36590323944</v>
      </c>
    </row>
    <row r="53" spans="1:4" ht="30" customHeight="1" thickTop="1" thickBot="1">
      <c r="A53" s="16" t="s">
        <v>195</v>
      </c>
      <c r="B53" s="14" t="s">
        <v>113</v>
      </c>
      <c r="C53" s="17" t="s">
        <v>196</v>
      </c>
      <c r="D53" s="657">
        <v>18718.466487487731</v>
      </c>
    </row>
    <row r="54" spans="1:4" ht="30" customHeight="1" thickTop="1" thickBot="1">
      <c r="A54" s="16" t="s">
        <v>214</v>
      </c>
      <c r="B54" s="14" t="s">
        <v>113</v>
      </c>
      <c r="C54" s="17" t="s">
        <v>215</v>
      </c>
      <c r="D54" s="657">
        <v>15415.207695578134</v>
      </c>
    </row>
    <row r="55" spans="1:4" ht="30" customHeight="1" thickTop="1" thickBot="1">
      <c r="A55" s="16" t="s">
        <v>197</v>
      </c>
      <c r="B55" s="14" t="s">
        <v>113</v>
      </c>
      <c r="C55" s="17" t="s">
        <v>198</v>
      </c>
      <c r="D55" s="657">
        <v>149747.73189990185</v>
      </c>
    </row>
    <row r="56" spans="1:4" ht="30" customHeight="1" thickTop="1" thickBot="1">
      <c r="A56" s="16" t="s">
        <v>199</v>
      </c>
      <c r="B56" s="14" t="s">
        <v>113</v>
      </c>
      <c r="C56" s="17" t="s">
        <v>200</v>
      </c>
      <c r="D56" s="657">
        <v>14209.256073134944</v>
      </c>
    </row>
    <row r="57" spans="1:4" ht="30" customHeight="1" thickTop="1" thickBot="1">
      <c r="A57" s="16" t="s">
        <v>202</v>
      </c>
      <c r="B57" s="14" t="s">
        <v>113</v>
      </c>
      <c r="C57" s="17" t="s">
        <v>203</v>
      </c>
      <c r="D57" s="657">
        <v>103942.5433187554</v>
      </c>
    </row>
    <row r="58" spans="1:4" ht="30" customHeight="1" thickTop="1" thickBot="1">
      <c r="A58" s="16" t="s">
        <v>212</v>
      </c>
      <c r="B58" s="14" t="s">
        <v>113</v>
      </c>
      <c r="C58" s="17" t="s">
        <v>213</v>
      </c>
      <c r="D58" s="657">
        <v>5243.2679236660315</v>
      </c>
    </row>
    <row r="59" spans="1:4" ht="30" customHeight="1" thickTop="1" thickBot="1">
      <c r="A59" s="16" t="s">
        <v>206</v>
      </c>
      <c r="B59" s="14" t="s">
        <v>113</v>
      </c>
      <c r="C59" s="17" t="s">
        <v>207</v>
      </c>
      <c r="D59" s="657">
        <v>10643.833885042046</v>
      </c>
    </row>
    <row r="60" spans="1:4" ht="30" customHeight="1" thickTop="1" thickBot="1">
      <c r="A60" s="16" t="s">
        <v>204</v>
      </c>
      <c r="B60" s="14" t="s">
        <v>113</v>
      </c>
      <c r="C60" s="17" t="s">
        <v>205</v>
      </c>
      <c r="D60" s="657">
        <v>13873.686926020318</v>
      </c>
    </row>
    <row r="61" spans="1:4" ht="30" customHeight="1" thickTop="1" thickBot="1">
      <c r="A61" s="16" t="s">
        <v>208</v>
      </c>
      <c r="B61" s="14" t="s">
        <v>113</v>
      </c>
      <c r="C61" s="17" t="s">
        <v>209</v>
      </c>
      <c r="D61" s="657">
        <v>14429.473325928919</v>
      </c>
    </row>
    <row r="62" spans="1:4" ht="30" customHeight="1" thickTop="1" thickBot="1">
      <c r="A62" s="16" t="s">
        <v>210</v>
      </c>
      <c r="B62" s="14" t="s">
        <v>113</v>
      </c>
      <c r="C62" s="17" t="s">
        <v>211</v>
      </c>
      <c r="D62" s="657">
        <v>17176.945717929921</v>
      </c>
    </row>
    <row r="63" spans="1:4" ht="30" customHeight="1" thickTop="1" thickBot="1">
      <c r="A63" s="16" t="s">
        <v>217</v>
      </c>
      <c r="B63" s="14" t="s">
        <v>113</v>
      </c>
      <c r="C63" s="17" t="s">
        <v>218</v>
      </c>
      <c r="D63" s="657">
        <v>22021.725279397331</v>
      </c>
    </row>
    <row r="64" spans="1:4" ht="30" customHeight="1" thickTop="1" thickBot="1">
      <c r="A64" s="16" t="s">
        <v>219</v>
      </c>
      <c r="B64" s="14" t="s">
        <v>113</v>
      </c>
      <c r="C64" s="17" t="s">
        <v>220</v>
      </c>
      <c r="D64" s="657">
        <v>9175.7188664155565</v>
      </c>
    </row>
    <row r="65" spans="1:4" ht="30" customHeight="1" thickTop="1" thickBot="1">
      <c r="A65" s="16" t="s">
        <v>216</v>
      </c>
      <c r="B65" s="14" t="s">
        <v>113</v>
      </c>
      <c r="C65" s="17" t="s">
        <v>1889</v>
      </c>
      <c r="D65" s="657">
        <v>9175.7188664155565</v>
      </c>
    </row>
    <row r="66" spans="1:4" ht="30" customHeight="1" thickTop="1" thickBot="1">
      <c r="A66" s="16" t="s">
        <v>221</v>
      </c>
      <c r="B66" s="14" t="s">
        <v>113</v>
      </c>
      <c r="C66" s="17" t="s">
        <v>1890</v>
      </c>
      <c r="D66" s="657">
        <v>61907.325278576107</v>
      </c>
    </row>
    <row r="67" spans="1:4" ht="30" customHeight="1" thickTop="1" thickBot="1">
      <c r="A67" s="16" t="s">
        <v>222</v>
      </c>
      <c r="B67" s="14" t="s">
        <v>113</v>
      </c>
      <c r="C67" s="17" t="s">
        <v>223</v>
      </c>
      <c r="D67" s="657">
        <v>42155.874106274896</v>
      </c>
    </row>
    <row r="68" spans="1:4" ht="30" customHeight="1" thickTop="1" thickBot="1">
      <c r="A68" s="16" t="s">
        <v>225</v>
      </c>
      <c r="B68" s="14" t="s">
        <v>113</v>
      </c>
      <c r="C68" s="17" t="s">
        <v>226</v>
      </c>
      <c r="D68" s="657">
        <v>83137.256197648618</v>
      </c>
    </row>
    <row r="69" spans="1:4" ht="30" customHeight="1" thickTop="1" thickBot="1">
      <c r="A69" s="16" t="s">
        <v>227</v>
      </c>
      <c r="B69" s="14" t="s">
        <v>113</v>
      </c>
      <c r="C69" s="17" t="s">
        <v>1892</v>
      </c>
      <c r="D69" s="657">
        <v>18351.437732831113</v>
      </c>
    </row>
    <row r="70" spans="1:4" ht="30" customHeight="1" thickTop="1" thickBot="1">
      <c r="A70" s="16" t="s">
        <v>232</v>
      </c>
      <c r="B70" s="14" t="s">
        <v>233</v>
      </c>
      <c r="C70" s="17" t="s">
        <v>1895</v>
      </c>
      <c r="D70" s="657">
        <v>1166.1027862233252</v>
      </c>
    </row>
    <row r="71" spans="1:4" ht="30" customHeight="1" thickTop="1" thickBot="1">
      <c r="A71" s="16" t="s">
        <v>228</v>
      </c>
      <c r="B71" s="14" t="s">
        <v>113</v>
      </c>
      <c r="C71" s="17" t="s">
        <v>1893</v>
      </c>
      <c r="D71" s="657">
        <v>1166.1027862233252</v>
      </c>
    </row>
    <row r="72" spans="1:4" ht="30" customHeight="1" thickTop="1" thickBot="1">
      <c r="A72" s="16" t="s">
        <v>229</v>
      </c>
      <c r="B72" s="14" t="s">
        <v>113</v>
      </c>
      <c r="C72" s="17" t="s">
        <v>1894</v>
      </c>
      <c r="D72" s="657">
        <v>5505.4313198493328</v>
      </c>
    </row>
    <row r="73" spans="1:4" ht="30" customHeight="1" thickTop="1" thickBot="1">
      <c r="A73" s="16" t="s">
        <v>230</v>
      </c>
      <c r="B73" s="14" t="s">
        <v>113</v>
      </c>
      <c r="C73" s="17" t="s">
        <v>231</v>
      </c>
      <c r="D73" s="657">
        <v>5505.4313198493328</v>
      </c>
    </row>
    <row r="74" spans="1:4" ht="30" customHeight="1" thickTop="1" thickBot="1">
      <c r="A74" s="16" t="s">
        <v>234</v>
      </c>
      <c r="B74" s="14" t="s">
        <v>113</v>
      </c>
      <c r="C74" s="17" t="s">
        <v>235</v>
      </c>
      <c r="D74" s="657">
        <v>15530.559589898787</v>
      </c>
    </row>
    <row r="75" spans="1:4" ht="30" customHeight="1" thickTop="1" thickBot="1">
      <c r="A75" s="16" t="s">
        <v>236</v>
      </c>
      <c r="B75" s="14" t="s">
        <v>113</v>
      </c>
      <c r="C75" s="17" t="s">
        <v>237</v>
      </c>
      <c r="D75" s="657">
        <v>404056.71273355174</v>
      </c>
    </row>
    <row r="76" spans="1:4" ht="30" customHeight="1" thickTop="1" thickBot="1">
      <c r="A76" s="16" t="s">
        <v>238</v>
      </c>
      <c r="B76" s="14" t="s">
        <v>113</v>
      </c>
      <c r="C76" s="17" t="s">
        <v>239</v>
      </c>
      <c r="D76" s="657">
        <v>563756.16715257184</v>
      </c>
    </row>
    <row r="77" spans="1:4" ht="30" customHeight="1" thickTop="1" thickBot="1">
      <c r="A77" s="16" t="s">
        <v>240</v>
      </c>
      <c r="B77" s="14" t="s">
        <v>113</v>
      </c>
      <c r="C77" s="17" t="s">
        <v>1896</v>
      </c>
      <c r="D77" s="657">
        <v>154288.40192179664</v>
      </c>
    </row>
    <row r="78" spans="1:4" ht="30" customHeight="1" thickTop="1" thickBot="1">
      <c r="A78" s="16" t="s">
        <v>241</v>
      </c>
      <c r="B78" s="14" t="s">
        <v>113</v>
      </c>
      <c r="C78" s="17" t="s">
        <v>1897</v>
      </c>
      <c r="D78" s="657">
        <v>151949.9044278416</v>
      </c>
    </row>
    <row r="79" spans="1:4" ht="30" customHeight="1" thickTop="1" thickBot="1">
      <c r="A79" s="16" t="s">
        <v>246</v>
      </c>
      <c r="B79" s="14" t="s">
        <v>113</v>
      </c>
      <c r="C79" s="17" t="s">
        <v>1902</v>
      </c>
      <c r="D79" s="657">
        <v>103837.67796028208</v>
      </c>
    </row>
    <row r="80" spans="1:4" ht="30" customHeight="1" thickTop="1" thickBot="1">
      <c r="A80" s="16" t="s">
        <v>243</v>
      </c>
      <c r="B80" s="14" t="s">
        <v>113</v>
      </c>
      <c r="C80" s="17" t="s">
        <v>1899</v>
      </c>
      <c r="D80" s="657">
        <v>151949.9044278416</v>
      </c>
    </row>
    <row r="81" spans="1:4" ht="30" customHeight="1" thickTop="1" thickBot="1">
      <c r="A81" s="16" t="s">
        <v>244</v>
      </c>
      <c r="B81" s="14" t="s">
        <v>113</v>
      </c>
      <c r="C81" s="17" t="s">
        <v>1900</v>
      </c>
      <c r="D81" s="657">
        <v>276708.22140355123</v>
      </c>
    </row>
    <row r="82" spans="1:4" ht="30" customHeight="1" thickTop="1" thickBot="1">
      <c r="A82" s="16" t="s">
        <v>245</v>
      </c>
      <c r="B82" s="14" t="s">
        <v>113</v>
      </c>
      <c r="C82" s="17" t="s">
        <v>1901</v>
      </c>
      <c r="D82" s="657">
        <v>227998.26239269372</v>
      </c>
    </row>
    <row r="83" spans="1:4" ht="30" customHeight="1" thickTop="1" thickBot="1">
      <c r="A83" s="16" t="s">
        <v>247</v>
      </c>
      <c r="B83" s="14" t="s">
        <v>113</v>
      </c>
      <c r="C83" s="17" t="s">
        <v>1903</v>
      </c>
      <c r="D83" s="657">
        <v>227998.26239269372</v>
      </c>
    </row>
    <row r="84" spans="1:4" ht="30" customHeight="1" thickTop="1" thickBot="1">
      <c r="A84" s="16" t="s">
        <v>242</v>
      </c>
      <c r="B84" s="14" t="s">
        <v>113</v>
      </c>
      <c r="C84" s="17" t="s">
        <v>1898</v>
      </c>
      <c r="D84" s="657">
        <v>227998.26239269372</v>
      </c>
    </row>
    <row r="85" spans="1:4" ht="30" customHeight="1" thickTop="1" thickBot="1">
      <c r="A85" s="16" t="s">
        <v>248</v>
      </c>
      <c r="B85" s="14" t="s">
        <v>113</v>
      </c>
      <c r="C85" s="17" t="s">
        <v>1904</v>
      </c>
      <c r="D85" s="657">
        <v>295206.47063824494</v>
      </c>
    </row>
    <row r="86" spans="1:4" ht="30" customHeight="1" thickTop="1" thickBot="1">
      <c r="A86" s="16" t="s">
        <v>249</v>
      </c>
      <c r="B86" s="14" t="s">
        <v>113</v>
      </c>
      <c r="C86" s="17" t="s">
        <v>250</v>
      </c>
      <c r="D86" s="657">
        <v>5514.4340164109799</v>
      </c>
    </row>
    <row r="87" spans="1:4" ht="30" customHeight="1" thickTop="1" thickBot="1">
      <c r="A87" s="16" t="s">
        <v>255</v>
      </c>
      <c r="B87" s="14" t="s">
        <v>113</v>
      </c>
      <c r="C87" s="17" t="s">
        <v>256</v>
      </c>
      <c r="D87" s="657">
        <v>1364245.8810586648</v>
      </c>
    </row>
    <row r="88" spans="1:4" ht="30" customHeight="1" thickTop="1" thickBot="1">
      <c r="A88" s="16" t="s">
        <v>253</v>
      </c>
      <c r="B88" s="14" t="s">
        <v>113</v>
      </c>
      <c r="C88" s="17" t="s">
        <v>254</v>
      </c>
      <c r="D88" s="657">
        <v>23783.463301749121</v>
      </c>
    </row>
    <row r="89" spans="1:4" ht="30" customHeight="1" thickTop="1" thickBot="1">
      <c r="A89" s="16" t="s">
        <v>251</v>
      </c>
      <c r="B89" s="14" t="s">
        <v>113</v>
      </c>
      <c r="C89" s="17" t="s">
        <v>252</v>
      </c>
      <c r="D89" s="657">
        <v>29729.3291271864</v>
      </c>
    </row>
    <row r="90" spans="1:4" ht="30" customHeight="1" thickTop="1" thickBot="1">
      <c r="A90" s="16" t="s">
        <v>257</v>
      </c>
      <c r="B90" s="14" t="s">
        <v>113</v>
      </c>
      <c r="C90" s="17" t="s">
        <v>258</v>
      </c>
      <c r="D90" s="657">
        <v>8583.7887991302996</v>
      </c>
    </row>
    <row r="91" spans="1:4" ht="30" customHeight="1" thickTop="1" thickBot="1">
      <c r="A91" s="16" t="s">
        <v>259</v>
      </c>
      <c r="B91" s="14" t="s">
        <v>113</v>
      </c>
      <c r="C91" s="17" t="s">
        <v>260</v>
      </c>
      <c r="D91" s="657">
        <v>15502.842800853512</v>
      </c>
    </row>
    <row r="92" spans="1:4" ht="30" customHeight="1" thickTop="1" thickBot="1">
      <c r="A92" s="16" t="s">
        <v>261</v>
      </c>
      <c r="B92" s="14" t="s">
        <v>113</v>
      </c>
      <c r="C92" s="17" t="s">
        <v>262</v>
      </c>
      <c r="D92" s="657">
        <v>9364.1332354148744</v>
      </c>
    </row>
    <row r="93" spans="1:4" ht="30" customHeight="1" thickTop="1" thickBot="1">
      <c r="A93" s="16" t="s">
        <v>263</v>
      </c>
      <c r="B93" s="14" t="s">
        <v>113</v>
      </c>
      <c r="C93" s="17" t="s">
        <v>264</v>
      </c>
      <c r="D93" s="657">
        <v>5463.4851764600044</v>
      </c>
    </row>
    <row r="94" spans="1:4" ht="30" customHeight="1" thickTop="1" thickBot="1">
      <c r="A94" s="16" t="s">
        <v>265</v>
      </c>
      <c r="B94" s="14" t="s">
        <v>113</v>
      </c>
      <c r="C94" s="17" t="s">
        <v>266</v>
      </c>
      <c r="D94" s="657">
        <v>18624.220545991804</v>
      </c>
    </row>
    <row r="95" spans="1:4" ht="30" customHeight="1" thickTop="1" thickBot="1">
      <c r="A95" s="16" t="s">
        <v>267</v>
      </c>
      <c r="B95" s="14" t="s">
        <v>113</v>
      </c>
      <c r="C95" s="17" t="s">
        <v>268</v>
      </c>
      <c r="D95" s="657">
        <v>81260.166280976147</v>
      </c>
    </row>
    <row r="96" spans="1:4" ht="30" customHeight="1" thickTop="1" thickBot="1">
      <c r="A96" s="16" t="s">
        <v>269</v>
      </c>
      <c r="B96" s="14" t="s">
        <v>113</v>
      </c>
      <c r="C96" s="17" t="s">
        <v>270</v>
      </c>
      <c r="D96" s="657">
        <v>159657.50827563068</v>
      </c>
    </row>
    <row r="97" spans="1:4" ht="30" customHeight="1" thickTop="1" thickBot="1">
      <c r="A97" s="16" t="s">
        <v>271</v>
      </c>
      <c r="B97" s="14" t="s">
        <v>113</v>
      </c>
      <c r="C97" s="17" t="s">
        <v>272</v>
      </c>
      <c r="D97" s="657">
        <v>143036.34895760936</v>
      </c>
    </row>
    <row r="98" spans="1:4" ht="30" customHeight="1" thickTop="1" thickBot="1">
      <c r="A98" s="16" t="s">
        <v>273</v>
      </c>
      <c r="B98" s="14" t="s">
        <v>113</v>
      </c>
      <c r="C98" s="17" t="s">
        <v>274</v>
      </c>
      <c r="D98" s="657">
        <v>8263.3902476976655</v>
      </c>
    </row>
    <row r="99" spans="1:4" ht="30" customHeight="1" thickTop="1" thickBot="1">
      <c r="A99" s="16" t="s">
        <v>275</v>
      </c>
      <c r="B99" s="14" t="s">
        <v>113</v>
      </c>
      <c r="C99" s="17" t="s">
        <v>276</v>
      </c>
      <c r="D99" s="657">
        <v>12667.735303577134</v>
      </c>
    </row>
    <row r="100" spans="1:4" ht="30" customHeight="1" thickTop="1" thickBot="1">
      <c r="A100" s="16" t="s">
        <v>277</v>
      </c>
      <c r="B100" s="14" t="s">
        <v>113</v>
      </c>
      <c r="C100" s="17" t="s">
        <v>278</v>
      </c>
      <c r="D100" s="657">
        <v>339134.56930271891</v>
      </c>
    </row>
    <row r="101" spans="1:4" ht="30" customHeight="1" thickTop="1" thickBot="1">
      <c r="A101" s="16" t="s">
        <v>279</v>
      </c>
      <c r="B101" s="14" t="s">
        <v>113</v>
      </c>
      <c r="C101" s="17" t="s">
        <v>1905</v>
      </c>
      <c r="D101" s="657">
        <v>339134.56930271891</v>
      </c>
    </row>
    <row r="102" spans="1:4" ht="30" customHeight="1" thickTop="1" thickBot="1">
      <c r="A102" s="16" t="s">
        <v>280</v>
      </c>
      <c r="B102" s="14" t="s">
        <v>113</v>
      </c>
      <c r="C102" s="17" t="s">
        <v>281</v>
      </c>
      <c r="D102" s="657">
        <v>554947.47704081284</v>
      </c>
    </row>
    <row r="103" spans="1:4" ht="30" customHeight="1" thickTop="1" thickBot="1">
      <c r="A103" s="16" t="s">
        <v>282</v>
      </c>
      <c r="B103" s="14" t="s">
        <v>113</v>
      </c>
      <c r="C103" s="17" t="s">
        <v>283</v>
      </c>
      <c r="D103" s="657">
        <v>554947.47704081284</v>
      </c>
    </row>
    <row r="104" spans="1:4" ht="30" customHeight="1" thickTop="1" thickBot="1">
      <c r="A104" s="16" t="s">
        <v>284</v>
      </c>
      <c r="B104" s="14" t="s">
        <v>113</v>
      </c>
      <c r="C104" s="17" t="s">
        <v>285</v>
      </c>
      <c r="D104" s="657">
        <v>649640.8957422215</v>
      </c>
    </row>
    <row r="105" spans="1:4" ht="30" customHeight="1" thickTop="1" thickBot="1">
      <c r="A105" s="16" t="s">
        <v>286</v>
      </c>
      <c r="B105" s="14" t="s">
        <v>113</v>
      </c>
      <c r="C105" s="17" t="s">
        <v>287</v>
      </c>
      <c r="D105" s="657">
        <v>268665.04840864748</v>
      </c>
    </row>
    <row r="106" spans="1:4" ht="30" customHeight="1" thickTop="1" thickBot="1">
      <c r="A106" s="16" t="s">
        <v>288</v>
      </c>
      <c r="B106" s="14" t="s">
        <v>113</v>
      </c>
      <c r="C106" s="17" t="s">
        <v>289</v>
      </c>
      <c r="D106" s="657">
        <v>9364.1332354148744</v>
      </c>
    </row>
    <row r="107" spans="1:4" ht="30" customHeight="1" thickTop="1" thickBot="1">
      <c r="A107" s="16" t="s">
        <v>290</v>
      </c>
      <c r="B107" s="14" t="s">
        <v>113</v>
      </c>
      <c r="C107" s="17" t="s">
        <v>291</v>
      </c>
      <c r="D107" s="657">
        <v>517510.54406583734</v>
      </c>
    </row>
    <row r="108" spans="1:4" ht="30" customHeight="1" thickTop="1" thickBot="1">
      <c r="A108" s="16" t="s">
        <v>292</v>
      </c>
      <c r="B108" s="14" t="s">
        <v>113</v>
      </c>
      <c r="C108" s="17" t="s">
        <v>293</v>
      </c>
      <c r="D108" s="657">
        <v>9364.1332354148744</v>
      </c>
    </row>
    <row r="109" spans="1:4" ht="30" customHeight="1" thickTop="1" thickBot="1">
      <c r="A109" s="16" t="s">
        <v>294</v>
      </c>
      <c r="B109" s="14" t="s">
        <v>113</v>
      </c>
      <c r="C109" s="17" t="s">
        <v>1906</v>
      </c>
      <c r="D109" s="657">
        <v>764153.86719508749</v>
      </c>
    </row>
    <row r="110" spans="1:4" ht="30" customHeight="1" thickTop="1" thickBot="1">
      <c r="A110" s="16" t="s">
        <v>295</v>
      </c>
      <c r="B110" s="14" t="s">
        <v>113</v>
      </c>
      <c r="C110" s="17" t="s">
        <v>296</v>
      </c>
      <c r="D110" s="657">
        <v>6606.9162272093836</v>
      </c>
    </row>
    <row r="111" spans="1:4" ht="30" customHeight="1" thickTop="1" thickBot="1">
      <c r="A111" s="16" t="s">
        <v>297</v>
      </c>
      <c r="B111" s="14" t="s">
        <v>113</v>
      </c>
      <c r="C111" s="17" t="s">
        <v>298</v>
      </c>
      <c r="D111" s="657">
        <v>119032.66840306624</v>
      </c>
    </row>
    <row r="112" spans="1:4" ht="30" customHeight="1" thickTop="1" thickBot="1">
      <c r="A112" s="16" t="s">
        <v>299</v>
      </c>
      <c r="B112" s="14" t="s">
        <v>113</v>
      </c>
      <c r="C112" s="17" t="s">
        <v>300</v>
      </c>
      <c r="D112" s="657">
        <v>550543.1319849334</v>
      </c>
    </row>
    <row r="113" spans="1:4" ht="30" customHeight="1" thickTop="1" thickBot="1">
      <c r="A113" s="16" t="s">
        <v>301</v>
      </c>
      <c r="B113" s="14" t="s">
        <v>113</v>
      </c>
      <c r="C113" s="17" t="s">
        <v>302</v>
      </c>
      <c r="D113" s="657">
        <v>15502.842800853512</v>
      </c>
    </row>
    <row r="114" spans="1:4" ht="30" customHeight="1" thickTop="1" thickBot="1">
      <c r="A114" s="16" t="s">
        <v>305</v>
      </c>
      <c r="B114" s="14" t="s">
        <v>113</v>
      </c>
      <c r="C114" s="17" t="s">
        <v>306</v>
      </c>
      <c r="D114" s="657">
        <v>117816.23024477574</v>
      </c>
    </row>
    <row r="115" spans="1:4" ht="30" customHeight="1" thickTop="1" thickBot="1">
      <c r="A115" s="16" t="s">
        <v>303</v>
      </c>
      <c r="B115" s="14" t="s">
        <v>113</v>
      </c>
      <c r="C115" s="17" t="s">
        <v>304</v>
      </c>
      <c r="D115" s="657">
        <v>136324.96601531684</v>
      </c>
    </row>
    <row r="116" spans="1:4" ht="30" customHeight="1" thickTop="1" thickBot="1">
      <c r="A116" s="16" t="s">
        <v>309</v>
      </c>
      <c r="B116" s="14" t="s">
        <v>113</v>
      </c>
      <c r="C116" s="17" t="s">
        <v>1907</v>
      </c>
      <c r="D116" s="657">
        <v>99831.821266601255</v>
      </c>
    </row>
    <row r="117" spans="1:4" ht="30" customHeight="1" thickTop="1" thickBot="1">
      <c r="A117" s="16" t="s">
        <v>310</v>
      </c>
      <c r="B117" s="14" t="s">
        <v>113</v>
      </c>
      <c r="C117" s="17" t="s">
        <v>311</v>
      </c>
      <c r="D117" s="657">
        <v>162226.70955822704</v>
      </c>
    </row>
    <row r="118" spans="1:4" ht="30" customHeight="1" thickTop="1" thickBot="1">
      <c r="A118" s="16" t="s">
        <v>313</v>
      </c>
      <c r="B118" s="14" t="s">
        <v>113</v>
      </c>
      <c r="C118" s="17" t="s">
        <v>1909</v>
      </c>
      <c r="D118" s="657">
        <v>162226.70955822704</v>
      </c>
    </row>
    <row r="119" spans="1:4" ht="30" customHeight="1" thickTop="1" thickBot="1">
      <c r="A119" s="16" t="s">
        <v>318</v>
      </c>
      <c r="B119" s="14" t="s">
        <v>113</v>
      </c>
      <c r="C119" s="17" t="s">
        <v>319</v>
      </c>
      <c r="D119" s="657">
        <v>162226.70955822704</v>
      </c>
    </row>
    <row r="120" spans="1:4" ht="30" customHeight="1" thickTop="1" thickBot="1">
      <c r="A120" s="16" t="s">
        <v>314</v>
      </c>
      <c r="B120" s="14" t="s">
        <v>113</v>
      </c>
      <c r="C120" s="17" t="s">
        <v>315</v>
      </c>
      <c r="D120" s="657">
        <v>160959.04572429787</v>
      </c>
    </row>
    <row r="121" spans="1:4" ht="30" customHeight="1" thickTop="1" thickBot="1">
      <c r="A121" s="16" t="s">
        <v>1648</v>
      </c>
      <c r="B121" s="14" t="s">
        <v>113</v>
      </c>
      <c r="C121" s="17" t="s">
        <v>1649</v>
      </c>
      <c r="D121" s="657">
        <v>94378.822625988571</v>
      </c>
    </row>
    <row r="122" spans="1:4" ht="30" customHeight="1" thickTop="1" thickBot="1">
      <c r="A122" s="16" t="s">
        <v>322</v>
      </c>
      <c r="B122" s="14" t="s">
        <v>113</v>
      </c>
      <c r="C122" s="17" t="s">
        <v>323</v>
      </c>
      <c r="D122" s="657">
        <v>94378.822625988571</v>
      </c>
    </row>
    <row r="123" spans="1:4" ht="30" customHeight="1" thickTop="1" thickBot="1">
      <c r="A123" s="16" t="s">
        <v>320</v>
      </c>
      <c r="B123" s="14" t="s">
        <v>113</v>
      </c>
      <c r="C123" s="17" t="s">
        <v>321</v>
      </c>
      <c r="D123" s="657">
        <v>93641.332354148719</v>
      </c>
    </row>
    <row r="124" spans="1:4" ht="30" customHeight="1" thickTop="1" thickBot="1">
      <c r="A124" s="16" t="s">
        <v>312</v>
      </c>
      <c r="B124" s="14" t="s">
        <v>113</v>
      </c>
      <c r="C124" s="17" t="s">
        <v>1908</v>
      </c>
      <c r="D124" s="657">
        <v>162226.70955822704</v>
      </c>
    </row>
    <row r="125" spans="1:4" ht="30" customHeight="1" thickTop="1" thickBot="1">
      <c r="A125" s="16" t="s">
        <v>316</v>
      </c>
      <c r="B125" s="14" t="s">
        <v>113</v>
      </c>
      <c r="C125" s="17" t="s">
        <v>317</v>
      </c>
      <c r="D125" s="657">
        <v>162226.70955822704</v>
      </c>
    </row>
    <row r="126" spans="1:4" ht="30" customHeight="1" thickTop="1" thickBot="1">
      <c r="A126" s="16" t="s">
        <v>307</v>
      </c>
      <c r="B126" s="14" t="s">
        <v>113</v>
      </c>
      <c r="C126" s="17" t="s">
        <v>308</v>
      </c>
      <c r="D126" s="657">
        <v>94378.822625988571</v>
      </c>
    </row>
    <row r="127" spans="1:4" ht="30" customHeight="1" thickTop="1" thickBot="1">
      <c r="A127" s="16" t="s">
        <v>324</v>
      </c>
      <c r="B127" s="14" t="s">
        <v>113</v>
      </c>
      <c r="C127" s="17" t="s">
        <v>325</v>
      </c>
      <c r="D127" s="657">
        <v>9028.9073645529079</v>
      </c>
    </row>
    <row r="128" spans="1:4" ht="30" customHeight="1" thickTop="1" thickBot="1">
      <c r="A128" s="16" t="s">
        <v>326</v>
      </c>
      <c r="B128" s="14" t="s">
        <v>113</v>
      </c>
      <c r="C128" s="17" t="s">
        <v>327</v>
      </c>
      <c r="D128" s="657">
        <v>91285.29455102561</v>
      </c>
    </row>
    <row r="129" spans="1:4" ht="30" customHeight="1" thickTop="1" thickBot="1">
      <c r="A129" s="16" t="s">
        <v>328</v>
      </c>
      <c r="B129" s="14" t="s">
        <v>113</v>
      </c>
      <c r="C129" s="17" t="s">
        <v>329</v>
      </c>
      <c r="D129" s="657">
        <v>52.432679236660313</v>
      </c>
    </row>
    <row r="130" spans="1:4" ht="30" customHeight="1" thickTop="1" thickBot="1">
      <c r="A130" s="16" t="s">
        <v>330</v>
      </c>
      <c r="B130" s="14" t="s">
        <v>113</v>
      </c>
      <c r="C130" s="17" t="s">
        <v>331</v>
      </c>
      <c r="D130" s="657">
        <v>2393.0562712726896</v>
      </c>
    </row>
    <row r="131" spans="1:4" ht="30" customHeight="1" thickTop="1" thickBot="1">
      <c r="A131" s="16" t="s">
        <v>332</v>
      </c>
      <c r="B131" s="14" t="s">
        <v>113</v>
      </c>
      <c r="C131" s="17" t="s">
        <v>333</v>
      </c>
      <c r="D131" s="657">
        <v>4680.1409486643006</v>
      </c>
    </row>
    <row r="132" spans="1:4" ht="30" customHeight="1" thickTop="1" thickBot="1">
      <c r="A132" s="16" t="s">
        <v>334</v>
      </c>
      <c r="B132" s="14" t="s">
        <v>113</v>
      </c>
      <c r="C132" s="17" t="s">
        <v>1676</v>
      </c>
      <c r="D132" s="657">
        <v>4680.1409486643006</v>
      </c>
    </row>
    <row r="133" spans="1:4" ht="30" customHeight="1" thickTop="1" thickBot="1">
      <c r="A133" s="16" t="s">
        <v>335</v>
      </c>
      <c r="B133" s="14" t="s">
        <v>92</v>
      </c>
      <c r="C133" s="17" t="s">
        <v>1910</v>
      </c>
      <c r="D133" s="657">
        <v>298394.37753583386</v>
      </c>
    </row>
    <row r="134" spans="1:4" ht="30" customHeight="1" thickTop="1" thickBot="1">
      <c r="A134" s="16" t="s">
        <v>336</v>
      </c>
      <c r="B134" s="14" t="s">
        <v>113</v>
      </c>
      <c r="C134" s="17" t="s">
        <v>337</v>
      </c>
      <c r="D134" s="657">
        <v>74528.163348650967</v>
      </c>
    </row>
    <row r="135" spans="1:4" ht="30" customHeight="1" thickTop="1" thickBot="1">
      <c r="A135" s="16" t="s">
        <v>338</v>
      </c>
      <c r="B135" s="14" t="s">
        <v>339</v>
      </c>
      <c r="C135" s="17" t="s">
        <v>340</v>
      </c>
      <c r="D135" s="657">
        <v>1123.1079892492639</v>
      </c>
    </row>
    <row r="136" spans="1:4" ht="30" customHeight="1" thickTop="1" thickBot="1">
      <c r="A136" s="16" t="s">
        <v>352</v>
      </c>
      <c r="B136" s="14" t="s">
        <v>339</v>
      </c>
      <c r="C136" s="17" t="s">
        <v>353</v>
      </c>
      <c r="D136" s="657">
        <v>1300.574060474288</v>
      </c>
    </row>
    <row r="137" spans="1:4" ht="30" customHeight="1" thickTop="1" thickBot="1">
      <c r="A137" s="16" t="s">
        <v>343</v>
      </c>
      <c r="B137" s="14" t="s">
        <v>344</v>
      </c>
      <c r="C137" s="17" t="s">
        <v>345</v>
      </c>
      <c r="D137" s="657">
        <v>0.47189411312994284</v>
      </c>
    </row>
    <row r="138" spans="1:4" ht="30" customHeight="1" thickTop="1" thickBot="1">
      <c r="A138" s="16" t="s">
        <v>346</v>
      </c>
      <c r="B138" s="14" t="s">
        <v>344</v>
      </c>
      <c r="C138" s="17" t="s">
        <v>347</v>
      </c>
      <c r="D138" s="657">
        <v>0.47189411312994284</v>
      </c>
    </row>
    <row r="139" spans="1:4" ht="30" customHeight="1" thickTop="1" thickBot="1">
      <c r="A139" s="16" t="s">
        <v>350</v>
      </c>
      <c r="B139" s="14" t="s">
        <v>339</v>
      </c>
      <c r="C139" s="17" t="s">
        <v>351</v>
      </c>
      <c r="D139" s="657">
        <v>1583.4669129471417</v>
      </c>
    </row>
    <row r="140" spans="1:4" ht="30" customHeight="1" thickTop="1" thickBot="1">
      <c r="A140" s="16" t="s">
        <v>348</v>
      </c>
      <c r="B140" s="14" t="s">
        <v>339</v>
      </c>
      <c r="C140" s="17" t="s">
        <v>349</v>
      </c>
      <c r="D140" s="657">
        <v>1405.1958035424966</v>
      </c>
    </row>
    <row r="141" spans="1:4" ht="30" customHeight="1" thickTop="1" thickBot="1">
      <c r="A141" s="16" t="s">
        <v>356</v>
      </c>
      <c r="B141" s="14" t="s">
        <v>113</v>
      </c>
      <c r="C141" s="17" t="s">
        <v>357</v>
      </c>
      <c r="D141" s="657">
        <v>74528.163348650967</v>
      </c>
    </row>
    <row r="142" spans="1:4" ht="30" customHeight="1" thickTop="1" thickBot="1">
      <c r="A142" s="16" t="s">
        <v>341</v>
      </c>
      <c r="B142" s="14" t="s">
        <v>339</v>
      </c>
      <c r="C142" s="17" t="s">
        <v>342</v>
      </c>
      <c r="D142" s="657">
        <v>1405.1958035424966</v>
      </c>
    </row>
    <row r="143" spans="1:4" ht="30" customHeight="1" thickTop="1" thickBot="1">
      <c r="A143" s="16" t="s">
        <v>354</v>
      </c>
      <c r="B143" s="14" t="s">
        <v>113</v>
      </c>
      <c r="C143" s="17" t="s">
        <v>355</v>
      </c>
      <c r="D143" s="657">
        <v>74528.163348650967</v>
      </c>
    </row>
    <row r="144" spans="1:4" ht="30" customHeight="1" thickTop="1" thickBot="1">
      <c r="A144" s="16" t="s">
        <v>359</v>
      </c>
      <c r="B144" s="14" t="s">
        <v>113</v>
      </c>
      <c r="C144" s="17" t="s">
        <v>360</v>
      </c>
      <c r="D144" s="657">
        <v>166473.47974070886</v>
      </c>
    </row>
    <row r="145" spans="1:4" ht="68.25" customHeight="1" thickTop="1" thickBot="1">
      <c r="A145" s="16" t="s">
        <v>358</v>
      </c>
      <c r="B145" s="14" t="s">
        <v>113</v>
      </c>
      <c r="C145" s="17" t="s">
        <v>2197</v>
      </c>
      <c r="D145" s="657">
        <v>246098.02326518888</v>
      </c>
    </row>
    <row r="146" spans="1:4" ht="30" customHeight="1" thickTop="1" thickBot="1">
      <c r="A146" s="16" t="s">
        <v>361</v>
      </c>
      <c r="B146" s="14" t="s">
        <v>113</v>
      </c>
      <c r="C146" s="17" t="s">
        <v>1911</v>
      </c>
      <c r="D146" s="657">
        <v>136115.23529837019</v>
      </c>
    </row>
    <row r="147" spans="1:4" ht="30" customHeight="1" thickTop="1" thickBot="1">
      <c r="A147" s="16" t="s">
        <v>362</v>
      </c>
      <c r="B147" s="14" t="s">
        <v>113</v>
      </c>
      <c r="C147" s="17" t="s">
        <v>1912</v>
      </c>
      <c r="D147" s="657">
        <v>136115.23529837019</v>
      </c>
    </row>
    <row r="148" spans="1:4" ht="30" customHeight="1" thickTop="1" thickBot="1">
      <c r="A148" s="16" t="s">
        <v>367</v>
      </c>
      <c r="B148" s="14" t="s">
        <v>113</v>
      </c>
      <c r="C148" s="17" t="s">
        <v>368</v>
      </c>
      <c r="D148" s="657">
        <v>10919.629777826876</v>
      </c>
    </row>
    <row r="149" spans="1:4" ht="30" customHeight="1" thickTop="1" thickBot="1">
      <c r="A149" s="16" t="s">
        <v>363</v>
      </c>
      <c r="B149" s="14" t="s">
        <v>113</v>
      </c>
      <c r="C149" s="17" t="s">
        <v>364</v>
      </c>
      <c r="D149" s="657">
        <v>6190.73252785761</v>
      </c>
    </row>
    <row r="150" spans="1:4" ht="30" customHeight="1" thickTop="1" thickBot="1">
      <c r="A150" s="16" t="s">
        <v>158</v>
      </c>
      <c r="B150" s="14" t="s">
        <v>113</v>
      </c>
      <c r="C150" s="17" t="s">
        <v>159</v>
      </c>
      <c r="D150" s="657">
        <v>38694.679447231014</v>
      </c>
    </row>
    <row r="151" spans="1:4" ht="30" customHeight="1" thickTop="1" thickBot="1">
      <c r="A151" s="16" t="s">
        <v>369</v>
      </c>
      <c r="B151" s="14" t="s">
        <v>113</v>
      </c>
      <c r="C151" s="17" t="s">
        <v>370</v>
      </c>
      <c r="D151" s="657">
        <v>99831.821266601255</v>
      </c>
    </row>
    <row r="152" spans="1:4" ht="30" customHeight="1" thickTop="1" thickBot="1">
      <c r="A152" s="16" t="s">
        <v>371</v>
      </c>
      <c r="B152" s="14" t="s">
        <v>113</v>
      </c>
      <c r="C152" s="17" t="s">
        <v>372</v>
      </c>
      <c r="D152" s="657">
        <v>136593.77441467048</v>
      </c>
    </row>
    <row r="153" spans="1:4" ht="30" customHeight="1" thickTop="1" thickBot="1">
      <c r="A153" s="16" t="s">
        <v>365</v>
      </c>
      <c r="B153" s="14" t="s">
        <v>113</v>
      </c>
      <c r="C153" s="17" t="s">
        <v>366</v>
      </c>
      <c r="D153" s="657">
        <v>99831.821266601255</v>
      </c>
    </row>
    <row r="154" spans="1:4" ht="30" customHeight="1" thickTop="1" thickBot="1">
      <c r="A154" s="16" t="s">
        <v>373</v>
      </c>
      <c r="B154" s="14" t="s">
        <v>113</v>
      </c>
      <c r="C154" s="17" t="s">
        <v>374</v>
      </c>
      <c r="D154" s="657">
        <v>52432.679236660311</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E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205" customWidth="1"/>
    <col min="4" max="4" width="18.140625" style="189" customWidth="1"/>
  </cols>
  <sheetData>
    <row r="1" spans="1:4" ht="81.75" customHeight="1" thickTop="1" thickBot="1">
      <c r="A1" s="688" t="s">
        <v>1850</v>
      </c>
      <c r="B1" s="689"/>
      <c r="C1" s="689"/>
      <c r="D1" s="690"/>
    </row>
    <row r="2" spans="1:4" ht="48.75" customHeight="1" thickTop="1" thickBot="1">
      <c r="A2" s="687" t="s">
        <v>375</v>
      </c>
      <c r="B2" s="687"/>
      <c r="C2" s="687"/>
      <c r="D2" s="687"/>
    </row>
    <row r="3" spans="1:4" ht="16.5" customHeight="1" thickTop="1" thickBot="1">
      <c r="A3" s="199"/>
      <c r="B3" s="199"/>
      <c r="C3" s="204"/>
      <c r="D3" s="200"/>
    </row>
    <row r="4" spans="1:4" ht="16.5" customHeight="1" thickTop="1" thickBot="1">
      <c r="A4" s="199"/>
      <c r="B4" s="199"/>
      <c r="C4" s="204" t="s">
        <v>375</v>
      </c>
      <c r="D4" s="200"/>
    </row>
    <row r="5" spans="1:4" ht="16.5" thickTop="1" thickBot="1">
      <c r="A5" s="199"/>
      <c r="B5" s="199"/>
      <c r="C5" s="204"/>
      <c r="D5" s="201" t="s">
        <v>1846</v>
      </c>
    </row>
    <row r="6" spans="1:4" ht="16.5" thickTop="1" thickBot="1">
      <c r="A6" s="664" t="s">
        <v>742</v>
      </c>
      <c r="B6" s="664" t="s">
        <v>377</v>
      </c>
      <c r="C6" s="665" t="s">
        <v>2238</v>
      </c>
      <c r="D6" s="656">
        <v>4420.6544435645228</v>
      </c>
    </row>
    <row r="7" spans="1:4" ht="16.5" thickTop="1" thickBot="1">
      <c r="A7" s="664" t="s">
        <v>747</v>
      </c>
      <c r="B7" s="664" t="s">
        <v>377</v>
      </c>
      <c r="C7" s="665" t="s">
        <v>748</v>
      </c>
      <c r="D7" s="656">
        <v>3827.5033410102951</v>
      </c>
    </row>
    <row r="8" spans="1:4" ht="16.5" thickTop="1" thickBot="1">
      <c r="A8" s="664" t="s">
        <v>743</v>
      </c>
      <c r="B8" s="664" t="s">
        <v>377</v>
      </c>
      <c r="C8" s="665" t="s">
        <v>744</v>
      </c>
      <c r="D8" s="656">
        <v>3547.71508508849</v>
      </c>
    </row>
    <row r="9" spans="1:4" ht="16.5" thickTop="1" thickBot="1">
      <c r="A9" s="664" t="s">
        <v>745</v>
      </c>
      <c r="B9" s="664" t="s">
        <v>377</v>
      </c>
      <c r="C9" s="665" t="s">
        <v>746</v>
      </c>
      <c r="D9" s="656">
        <v>3480.5659036672573</v>
      </c>
    </row>
    <row r="10" spans="1:4" ht="16.5" thickTop="1" thickBot="1">
      <c r="A10" s="664" t="s">
        <v>1668</v>
      </c>
      <c r="B10" s="664" t="s">
        <v>377</v>
      </c>
      <c r="C10" s="665" t="s">
        <v>1667</v>
      </c>
      <c r="D10" s="656">
        <v>4599.7189273544773</v>
      </c>
    </row>
    <row r="11" spans="1:4" ht="16.5" thickTop="1" thickBot="1">
      <c r="A11" s="664" t="s">
        <v>751</v>
      </c>
      <c r="B11" s="664" t="s">
        <v>377</v>
      </c>
      <c r="C11" s="665" t="s">
        <v>752</v>
      </c>
      <c r="D11" s="656">
        <v>18242.194286101698</v>
      </c>
    </row>
    <row r="12" spans="1:4" ht="16.5" thickTop="1" thickBot="1">
      <c r="A12" s="664" t="s">
        <v>749</v>
      </c>
      <c r="B12" s="664" t="s">
        <v>377</v>
      </c>
      <c r="C12" s="665" t="s">
        <v>750</v>
      </c>
      <c r="D12" s="656">
        <v>5886.7449045947815</v>
      </c>
    </row>
    <row r="13" spans="1:4" ht="16.5" thickTop="1" thickBot="1">
      <c r="A13" s="664" t="s">
        <v>753</v>
      </c>
      <c r="B13" s="664" t="s">
        <v>92</v>
      </c>
      <c r="C13" s="665" t="s">
        <v>1935</v>
      </c>
      <c r="D13" s="656">
        <v>1027.8859355972843</v>
      </c>
    </row>
    <row r="14" spans="1:4" ht="16.5" thickTop="1" thickBot="1">
      <c r="A14" s="664" t="s">
        <v>755</v>
      </c>
      <c r="B14" s="664" t="s">
        <v>233</v>
      </c>
      <c r="C14" s="665" t="s">
        <v>1937</v>
      </c>
      <c r="D14" s="656">
        <v>50020.117721579067</v>
      </c>
    </row>
    <row r="15" spans="1:4" ht="16.5" thickTop="1" thickBot="1">
      <c r="A15" s="664" t="s">
        <v>756</v>
      </c>
      <c r="B15" s="664" t="s">
        <v>92</v>
      </c>
      <c r="C15" s="665" t="s">
        <v>1938</v>
      </c>
      <c r="D15" s="656">
        <v>1011.3957868978625</v>
      </c>
    </row>
    <row r="16" spans="1:4" ht="16.5" thickTop="1" thickBot="1">
      <c r="A16" s="664" t="s">
        <v>754</v>
      </c>
      <c r="B16" s="664" t="s">
        <v>233</v>
      </c>
      <c r="C16" s="665" t="s">
        <v>1936</v>
      </c>
      <c r="D16" s="656">
        <v>51559.379801270261</v>
      </c>
    </row>
    <row r="17" spans="1:4" ht="16.5" thickTop="1" thickBot="1">
      <c r="A17" s="664" t="s">
        <v>776</v>
      </c>
      <c r="B17" s="664" t="s">
        <v>422</v>
      </c>
      <c r="C17" s="665" t="s">
        <v>777</v>
      </c>
      <c r="D17" s="656">
        <v>10934.125041424148</v>
      </c>
    </row>
    <row r="18" spans="1:4" ht="16.5" thickTop="1" thickBot="1">
      <c r="A18" s="664" t="s">
        <v>757</v>
      </c>
      <c r="B18" s="664" t="s">
        <v>387</v>
      </c>
      <c r="C18" s="665" t="s">
        <v>1939</v>
      </c>
      <c r="D18" s="656">
        <v>71457.311030827244</v>
      </c>
    </row>
    <row r="19" spans="1:4" ht="16.5" thickTop="1" thickBot="1">
      <c r="A19" s="664" t="s">
        <v>758</v>
      </c>
      <c r="B19" s="664" t="s">
        <v>387</v>
      </c>
      <c r="C19" s="665" t="s">
        <v>2239</v>
      </c>
      <c r="D19" s="656">
        <v>71457.311030827244</v>
      </c>
    </row>
    <row r="20" spans="1:4" ht="16.5" thickTop="1" thickBot="1">
      <c r="A20" s="664" t="s">
        <v>761</v>
      </c>
      <c r="B20" s="664" t="s">
        <v>387</v>
      </c>
      <c r="C20" s="665" t="s">
        <v>762</v>
      </c>
      <c r="D20" s="656">
        <v>71457.311030827244</v>
      </c>
    </row>
    <row r="21" spans="1:4" ht="16.5" thickTop="1" thickBot="1">
      <c r="A21" s="664" t="s">
        <v>759</v>
      </c>
      <c r="B21" s="664" t="s">
        <v>387</v>
      </c>
      <c r="C21" s="665" t="s">
        <v>2240</v>
      </c>
      <c r="D21" s="656">
        <v>71457.311030827244</v>
      </c>
    </row>
    <row r="22" spans="1:4" ht="16.5" thickTop="1" thickBot="1">
      <c r="A22" s="664" t="s">
        <v>760</v>
      </c>
      <c r="B22" s="664" t="s">
        <v>387</v>
      </c>
      <c r="C22" s="665" t="s">
        <v>2241</v>
      </c>
      <c r="D22" s="656">
        <v>71457.311030827244</v>
      </c>
    </row>
    <row r="23" spans="1:4" ht="16.5" thickTop="1" thickBot="1">
      <c r="A23" s="664" t="s">
        <v>763</v>
      </c>
      <c r="B23" s="664" t="s">
        <v>387</v>
      </c>
      <c r="C23" s="665" t="s">
        <v>764</v>
      </c>
      <c r="D23" s="656">
        <v>71457.311030827244</v>
      </c>
    </row>
    <row r="24" spans="1:4" ht="16.5" thickTop="1" thickBot="1">
      <c r="A24" s="664" t="s">
        <v>772</v>
      </c>
      <c r="B24" s="664" t="s">
        <v>387</v>
      </c>
      <c r="C24" s="665" t="s">
        <v>773</v>
      </c>
      <c r="D24" s="656">
        <v>43973.729865124456</v>
      </c>
    </row>
    <row r="25" spans="1:4" ht="16.5" thickTop="1" thickBot="1">
      <c r="A25" s="664" t="s">
        <v>765</v>
      </c>
      <c r="B25" s="664" t="s">
        <v>387</v>
      </c>
      <c r="C25" s="665" t="s">
        <v>766</v>
      </c>
      <c r="D25" s="656">
        <v>71457.311030827244</v>
      </c>
    </row>
    <row r="26" spans="1:4" ht="16.5" thickTop="1" thickBot="1">
      <c r="A26" s="664" t="s">
        <v>768</v>
      </c>
      <c r="B26" s="664" t="s">
        <v>387</v>
      </c>
      <c r="C26" s="665" t="s">
        <v>2002</v>
      </c>
      <c r="D26" s="656">
        <v>71457.311030827244</v>
      </c>
    </row>
    <row r="27" spans="1:4" ht="16.5" thickTop="1" thickBot="1">
      <c r="A27" s="664" t="s">
        <v>767</v>
      </c>
      <c r="B27" s="664" t="s">
        <v>387</v>
      </c>
      <c r="C27" s="665" t="s">
        <v>2004</v>
      </c>
      <c r="D27" s="656">
        <v>71457.311030827244</v>
      </c>
    </row>
    <row r="28" spans="1:4" ht="16.5" thickTop="1" thickBot="1">
      <c r="A28" s="664" t="s">
        <v>770</v>
      </c>
      <c r="B28" s="664" t="s">
        <v>387</v>
      </c>
      <c r="C28" s="665" t="s">
        <v>2003</v>
      </c>
      <c r="D28" s="656">
        <v>71457.311030827244</v>
      </c>
    </row>
    <row r="29" spans="1:4" ht="16.5" thickTop="1" thickBot="1">
      <c r="A29" s="664" t="s">
        <v>769</v>
      </c>
      <c r="B29" s="664" t="s">
        <v>387</v>
      </c>
      <c r="C29" s="665" t="s">
        <v>2001</v>
      </c>
      <c r="D29" s="656">
        <v>71457.311030827244</v>
      </c>
    </row>
    <row r="30" spans="1:4" ht="16.5" thickTop="1" thickBot="1">
      <c r="A30" s="664" t="s">
        <v>771</v>
      </c>
      <c r="B30" s="664" t="s">
        <v>387</v>
      </c>
      <c r="C30" s="665" t="s">
        <v>2242</v>
      </c>
      <c r="D30" s="656">
        <v>71457.311030827244</v>
      </c>
    </row>
    <row r="31" spans="1:4" ht="16.5" thickTop="1" thickBot="1">
      <c r="A31" s="664" t="s">
        <v>774</v>
      </c>
      <c r="B31" s="664" t="s">
        <v>422</v>
      </c>
      <c r="C31" s="665" t="s">
        <v>775</v>
      </c>
      <c r="D31" s="656">
        <v>67.149181421233251</v>
      </c>
    </row>
    <row r="32" spans="1:4" ht="16.5" thickTop="1" thickBot="1">
      <c r="A32" s="664" t="s">
        <v>779</v>
      </c>
      <c r="B32" s="664" t="s">
        <v>144</v>
      </c>
      <c r="C32" s="665" t="s">
        <v>1941</v>
      </c>
      <c r="D32" s="656">
        <v>670.59938044314799</v>
      </c>
    </row>
    <row r="33" spans="1:4" ht="16.5" thickTop="1" thickBot="1">
      <c r="A33" s="664" t="s">
        <v>780</v>
      </c>
      <c r="B33" s="664" t="s">
        <v>377</v>
      </c>
      <c r="C33" s="665" t="s">
        <v>781</v>
      </c>
      <c r="D33" s="656">
        <v>5987.4686767266312</v>
      </c>
    </row>
    <row r="34" spans="1:4" ht="16.5" thickTop="1" thickBot="1">
      <c r="A34" s="664" t="s">
        <v>786</v>
      </c>
      <c r="B34" s="664" t="s">
        <v>377</v>
      </c>
      <c r="C34" s="665" t="s">
        <v>787</v>
      </c>
      <c r="D34" s="656">
        <v>6345.597644306542</v>
      </c>
    </row>
    <row r="35" spans="1:4" ht="16.5" thickTop="1" thickBot="1">
      <c r="A35" s="664" t="s">
        <v>782</v>
      </c>
      <c r="B35" s="664" t="s">
        <v>377</v>
      </c>
      <c r="C35" s="665" t="s">
        <v>783</v>
      </c>
      <c r="D35" s="656">
        <v>5724.7639962210924</v>
      </c>
    </row>
    <row r="36" spans="1:4" ht="16.5" thickTop="1" thickBot="1">
      <c r="A36" s="664" t="s">
        <v>784</v>
      </c>
      <c r="B36" s="664" t="s">
        <v>377</v>
      </c>
      <c r="C36" s="665" t="s">
        <v>785</v>
      </c>
      <c r="D36" s="656">
        <v>6479.8960071490083</v>
      </c>
    </row>
    <row r="37" spans="1:4" ht="16.5" thickTop="1" thickBot="1">
      <c r="A37" s="664" t="s">
        <v>898</v>
      </c>
      <c r="B37" s="664" t="s">
        <v>377</v>
      </c>
      <c r="C37" s="665" t="s">
        <v>899</v>
      </c>
      <c r="D37" s="656">
        <v>4825.363802573469</v>
      </c>
    </row>
    <row r="38" spans="1:4" ht="16.5" thickTop="1" thickBot="1">
      <c r="A38" s="664" t="s">
        <v>788</v>
      </c>
      <c r="B38" s="664" t="s">
        <v>377</v>
      </c>
      <c r="C38" s="665" t="s">
        <v>789</v>
      </c>
      <c r="D38" s="656">
        <v>4825.363802573469</v>
      </c>
    </row>
    <row r="39" spans="1:4" ht="16.5" thickTop="1" thickBot="1">
      <c r="A39" s="664" t="s">
        <v>917</v>
      </c>
      <c r="B39" s="664" t="s">
        <v>92</v>
      </c>
      <c r="C39" s="665" t="s">
        <v>2243</v>
      </c>
      <c r="D39" s="656">
        <v>418339.40025428316</v>
      </c>
    </row>
    <row r="40" spans="1:4" ht="16.5" thickTop="1" thickBot="1">
      <c r="A40" s="664" t="s">
        <v>896</v>
      </c>
      <c r="B40" s="664" t="s">
        <v>92</v>
      </c>
      <c r="C40" s="665" t="s">
        <v>897</v>
      </c>
      <c r="D40" s="656">
        <v>33966.29426890715</v>
      </c>
    </row>
    <row r="41" spans="1:4" ht="16.5" thickTop="1" thickBot="1">
      <c r="A41" s="664" t="s">
        <v>827</v>
      </c>
      <c r="B41" s="664" t="s">
        <v>92</v>
      </c>
      <c r="C41" s="665" t="s">
        <v>828</v>
      </c>
      <c r="D41" s="656">
        <v>1074.386902739732</v>
      </c>
    </row>
    <row r="42" spans="1:4" ht="16.5" thickTop="1" thickBot="1">
      <c r="A42" s="664" t="s">
        <v>432</v>
      </c>
      <c r="B42" s="664" t="s">
        <v>92</v>
      </c>
      <c r="C42" s="665" t="s">
        <v>433</v>
      </c>
      <c r="D42" s="656">
        <v>15925.547527069153</v>
      </c>
    </row>
    <row r="43" spans="1:4" ht="16.5" thickTop="1" thickBot="1">
      <c r="A43" s="664" t="s">
        <v>376</v>
      </c>
      <c r="B43" s="664" t="s">
        <v>377</v>
      </c>
      <c r="C43" s="665" t="s">
        <v>378</v>
      </c>
      <c r="D43" s="656">
        <v>6423.9383559646485</v>
      </c>
    </row>
    <row r="44" spans="1:4" ht="16.5" thickTop="1" thickBot="1">
      <c r="A44" s="664" t="s">
        <v>379</v>
      </c>
      <c r="B44" s="664" t="s">
        <v>144</v>
      </c>
      <c r="C44" s="665" t="s">
        <v>2244</v>
      </c>
      <c r="D44" s="656">
        <v>12645.745365963166</v>
      </c>
    </row>
    <row r="45" spans="1:4" ht="16.5" thickTop="1" thickBot="1">
      <c r="A45" s="664" t="s">
        <v>778</v>
      </c>
      <c r="B45" s="664" t="s">
        <v>377</v>
      </c>
      <c r="C45" s="665" t="s">
        <v>1940</v>
      </c>
      <c r="D45" s="656">
        <v>5920.319495305398</v>
      </c>
    </row>
    <row r="46" spans="1:4" ht="16.5" thickTop="1" thickBot="1">
      <c r="A46" s="664" t="s">
        <v>913</v>
      </c>
      <c r="B46" s="664" t="s">
        <v>92</v>
      </c>
      <c r="C46" s="665" t="s">
        <v>1954</v>
      </c>
      <c r="D46" s="656">
        <v>1099.3432466281115</v>
      </c>
    </row>
    <row r="47" spans="1:4" ht="16.5" thickTop="1" thickBot="1">
      <c r="A47" s="664" t="s">
        <v>914</v>
      </c>
      <c r="B47" s="664" t="s">
        <v>92</v>
      </c>
      <c r="C47" s="665" t="s">
        <v>1955</v>
      </c>
      <c r="D47" s="656">
        <v>21986.864932562228</v>
      </c>
    </row>
    <row r="48" spans="1:4" ht="16.5" thickTop="1" thickBot="1">
      <c r="A48" s="664" t="s">
        <v>797</v>
      </c>
      <c r="B48" s="664" t="s">
        <v>387</v>
      </c>
      <c r="C48" s="665" t="s">
        <v>798</v>
      </c>
      <c r="D48" s="656">
        <v>47749.973917292024</v>
      </c>
    </row>
    <row r="49" spans="1:4" ht="16.5" thickTop="1" thickBot="1">
      <c r="A49" s="664" t="s">
        <v>800</v>
      </c>
      <c r="B49" s="664" t="s">
        <v>387</v>
      </c>
      <c r="C49" s="665" t="s">
        <v>801</v>
      </c>
      <c r="D49" s="656">
        <v>36630.116977648679</v>
      </c>
    </row>
    <row r="50" spans="1:4" ht="16.5" thickTop="1" thickBot="1">
      <c r="A50" s="664" t="s">
        <v>799</v>
      </c>
      <c r="B50" s="664" t="s">
        <v>387</v>
      </c>
      <c r="C50" s="665" t="s">
        <v>1943</v>
      </c>
      <c r="D50" s="656">
        <v>47749.973917292024</v>
      </c>
    </row>
    <row r="51" spans="1:4" ht="16.5" thickTop="1" thickBot="1">
      <c r="A51" s="664" t="s">
        <v>796</v>
      </c>
      <c r="B51" s="664" t="s">
        <v>387</v>
      </c>
      <c r="C51" s="665" t="s">
        <v>1942</v>
      </c>
      <c r="D51" s="656">
        <v>47749.973917292024</v>
      </c>
    </row>
    <row r="52" spans="1:4" ht="16.5" thickTop="1" thickBot="1">
      <c r="A52" s="664" t="s">
        <v>802</v>
      </c>
      <c r="B52" s="664" t="s">
        <v>387</v>
      </c>
      <c r="C52" s="665" t="s">
        <v>803</v>
      </c>
      <c r="D52" s="656">
        <v>47749.973917292024</v>
      </c>
    </row>
    <row r="53" spans="1:4" ht="16.5" thickTop="1" thickBot="1">
      <c r="A53" s="664" t="s">
        <v>380</v>
      </c>
      <c r="B53" s="664" t="s">
        <v>144</v>
      </c>
      <c r="C53" s="665" t="s">
        <v>381</v>
      </c>
      <c r="D53" s="656">
        <v>5170.48696943496</v>
      </c>
    </row>
    <row r="54" spans="1:4" ht="16.5" thickTop="1" thickBot="1">
      <c r="A54" s="664" t="s">
        <v>794</v>
      </c>
      <c r="B54" s="664" t="s">
        <v>377</v>
      </c>
      <c r="C54" s="665" t="s">
        <v>795</v>
      </c>
      <c r="D54" s="656">
        <v>3424.6082524828962</v>
      </c>
    </row>
    <row r="55" spans="1:4" ht="16.5" thickTop="1" thickBot="1">
      <c r="A55" s="664" t="s">
        <v>790</v>
      </c>
      <c r="B55" s="664" t="s">
        <v>422</v>
      </c>
      <c r="C55" s="665" t="s">
        <v>791</v>
      </c>
      <c r="D55" s="656">
        <v>3021.7131639554964</v>
      </c>
    </row>
    <row r="56" spans="1:4" ht="16.5" thickTop="1" thickBot="1">
      <c r="A56" s="664" t="s">
        <v>792</v>
      </c>
      <c r="B56" s="664" t="s">
        <v>606</v>
      </c>
      <c r="C56" s="665" t="s">
        <v>793</v>
      </c>
      <c r="D56" s="656">
        <v>9445.651519920144</v>
      </c>
    </row>
    <row r="57" spans="1:4" ht="16.5" thickTop="1" thickBot="1">
      <c r="A57" s="664" t="s">
        <v>382</v>
      </c>
      <c r="B57" s="664" t="s">
        <v>377</v>
      </c>
      <c r="C57" s="665" t="s">
        <v>383</v>
      </c>
      <c r="D57" s="656">
        <v>3771.5456898259349</v>
      </c>
    </row>
    <row r="58" spans="1:4" ht="16.5" thickTop="1" thickBot="1">
      <c r="A58" s="664" t="s">
        <v>384</v>
      </c>
      <c r="B58" s="664" t="s">
        <v>377</v>
      </c>
      <c r="C58" s="665" t="s">
        <v>385</v>
      </c>
      <c r="D58" s="656">
        <v>3659.6303874572122</v>
      </c>
    </row>
    <row r="59" spans="1:4" ht="16.5" thickTop="1" thickBot="1">
      <c r="A59" s="664" t="s">
        <v>386</v>
      </c>
      <c r="B59" s="664" t="s">
        <v>387</v>
      </c>
      <c r="C59" s="665" t="s">
        <v>2245</v>
      </c>
      <c r="D59" s="656">
        <v>27945.251001469907</v>
      </c>
    </row>
    <row r="60" spans="1:4" ht="16.5" thickTop="1" thickBot="1">
      <c r="A60" s="664" t="s">
        <v>388</v>
      </c>
      <c r="B60" s="664" t="s">
        <v>377</v>
      </c>
      <c r="C60" s="665" t="s">
        <v>389</v>
      </c>
      <c r="D60" s="656">
        <v>7632.6236215468462</v>
      </c>
    </row>
    <row r="61" spans="1:4" ht="16.5" thickTop="1" thickBot="1">
      <c r="A61" s="664" t="s">
        <v>390</v>
      </c>
      <c r="B61" s="664" t="s">
        <v>233</v>
      </c>
      <c r="C61" s="665" t="s">
        <v>391</v>
      </c>
      <c r="D61" s="656">
        <v>103409.73938869919</v>
      </c>
    </row>
    <row r="62" spans="1:4" ht="16.5" thickTop="1" thickBot="1">
      <c r="A62" s="664" t="s">
        <v>398</v>
      </c>
      <c r="B62" s="664" t="s">
        <v>233</v>
      </c>
      <c r="C62" s="665" t="s">
        <v>399</v>
      </c>
      <c r="D62" s="656">
        <v>5730.0634812785711</v>
      </c>
    </row>
    <row r="63" spans="1:4" ht="16.5" thickTop="1" thickBot="1">
      <c r="A63" s="664" t="s">
        <v>392</v>
      </c>
      <c r="B63" s="664" t="s">
        <v>387</v>
      </c>
      <c r="C63" s="665" t="s">
        <v>393</v>
      </c>
      <c r="D63" s="656">
        <v>32903.098896404292</v>
      </c>
    </row>
    <row r="64" spans="1:4" ht="16.5" thickTop="1" thickBot="1">
      <c r="A64" s="664" t="s">
        <v>400</v>
      </c>
      <c r="B64" s="664" t="s">
        <v>92</v>
      </c>
      <c r="C64" s="665" t="s">
        <v>401</v>
      </c>
      <c r="D64" s="656">
        <v>30451.807931598687</v>
      </c>
    </row>
    <row r="65" spans="1:4" ht="16.5" thickTop="1" thickBot="1">
      <c r="A65" s="664" t="s">
        <v>394</v>
      </c>
      <c r="B65" s="664" t="s">
        <v>92</v>
      </c>
      <c r="C65" s="665" t="s">
        <v>395</v>
      </c>
      <c r="D65" s="656">
        <v>72744.946539669341</v>
      </c>
    </row>
    <row r="66" spans="1:4" ht="16.5" thickTop="1" thickBot="1">
      <c r="A66" s="664" t="s">
        <v>396</v>
      </c>
      <c r="B66" s="664" t="s">
        <v>92</v>
      </c>
      <c r="C66" s="665" t="s">
        <v>397</v>
      </c>
      <c r="D66" s="656">
        <v>103879.78365864782</v>
      </c>
    </row>
    <row r="67" spans="1:4" ht="16.5" thickTop="1" thickBot="1">
      <c r="A67" s="664" t="s">
        <v>918</v>
      </c>
      <c r="B67" s="664" t="s">
        <v>144</v>
      </c>
      <c r="C67" s="665" t="s">
        <v>919</v>
      </c>
      <c r="D67" s="656">
        <v>13597.709237799734</v>
      </c>
    </row>
    <row r="68" spans="1:4" ht="16.5" thickTop="1" thickBot="1">
      <c r="A68" s="664" t="s">
        <v>402</v>
      </c>
      <c r="B68" s="664" t="s">
        <v>377</v>
      </c>
      <c r="C68" s="665" t="s">
        <v>403</v>
      </c>
      <c r="D68" s="656">
        <v>1151.0123792196325</v>
      </c>
    </row>
    <row r="69" spans="1:4" ht="16.5" thickTop="1" thickBot="1">
      <c r="A69" s="664" t="s">
        <v>404</v>
      </c>
      <c r="B69" s="664" t="s">
        <v>377</v>
      </c>
      <c r="C69" s="665" t="s">
        <v>405</v>
      </c>
      <c r="D69" s="656">
        <v>9848.5466084475429</v>
      </c>
    </row>
    <row r="70" spans="1:4" ht="16.5" thickTop="1" thickBot="1">
      <c r="A70" s="664" t="s">
        <v>406</v>
      </c>
      <c r="B70" s="664" t="s">
        <v>144</v>
      </c>
      <c r="C70" s="665" t="s">
        <v>407</v>
      </c>
      <c r="D70" s="656">
        <v>47888.557883576184</v>
      </c>
    </row>
    <row r="71" spans="1:4" ht="16.5" thickTop="1" thickBot="1">
      <c r="A71" s="664" t="s">
        <v>408</v>
      </c>
      <c r="B71" s="664" t="s">
        <v>92</v>
      </c>
      <c r="C71" s="665" t="s">
        <v>409</v>
      </c>
      <c r="D71" s="656">
        <v>13317.920981877929</v>
      </c>
    </row>
    <row r="72" spans="1:4" ht="16.5" thickTop="1" thickBot="1">
      <c r="A72" s="664" t="s">
        <v>410</v>
      </c>
      <c r="B72" s="664" t="s">
        <v>92</v>
      </c>
      <c r="C72" s="665" t="s">
        <v>411</v>
      </c>
      <c r="D72" s="656">
        <v>22407111.072223455</v>
      </c>
    </row>
    <row r="73" spans="1:4" ht="16.5" thickTop="1" thickBot="1">
      <c r="A73" s="664" t="s">
        <v>810</v>
      </c>
      <c r="B73" s="664" t="s">
        <v>377</v>
      </c>
      <c r="C73" s="665" t="s">
        <v>811</v>
      </c>
      <c r="D73" s="656">
        <v>1768.2617774258088</v>
      </c>
    </row>
    <row r="74" spans="1:4" ht="16.5" thickTop="1" thickBot="1">
      <c r="A74" s="664" t="s">
        <v>805</v>
      </c>
      <c r="B74" s="664" t="s">
        <v>377</v>
      </c>
      <c r="C74" s="665" t="s">
        <v>806</v>
      </c>
      <c r="D74" s="656">
        <v>1768.2617774258088</v>
      </c>
    </row>
    <row r="75" spans="1:4" ht="16.5" thickTop="1" thickBot="1">
      <c r="A75" s="664" t="s">
        <v>808</v>
      </c>
      <c r="B75" s="664" t="s">
        <v>377</v>
      </c>
      <c r="C75" s="665" t="s">
        <v>809</v>
      </c>
      <c r="D75" s="656">
        <v>1768.2617774258088</v>
      </c>
    </row>
    <row r="76" spans="1:4" ht="16.5" thickTop="1" thickBot="1">
      <c r="A76" s="664" t="s">
        <v>822</v>
      </c>
      <c r="B76" s="664" t="s">
        <v>377</v>
      </c>
      <c r="C76" s="665" t="s">
        <v>823</v>
      </c>
      <c r="D76" s="656">
        <v>2350.221349743164</v>
      </c>
    </row>
    <row r="77" spans="1:4" ht="16.5" thickTop="1" thickBot="1">
      <c r="A77" s="664" t="s">
        <v>807</v>
      </c>
      <c r="B77" s="664" t="s">
        <v>377</v>
      </c>
      <c r="C77" s="665" t="s">
        <v>2037</v>
      </c>
      <c r="D77" s="656">
        <v>1857.7940193207867</v>
      </c>
    </row>
    <row r="78" spans="1:4" ht="16.5" thickTop="1" thickBot="1">
      <c r="A78" s="664" t="s">
        <v>817</v>
      </c>
      <c r="B78" s="664" t="s">
        <v>377</v>
      </c>
      <c r="C78" s="665" t="s">
        <v>818</v>
      </c>
      <c r="D78" s="656">
        <v>2585.24348471748</v>
      </c>
    </row>
    <row r="79" spans="1:4" ht="16.5" thickTop="1" thickBot="1">
      <c r="A79" s="664" t="s">
        <v>819</v>
      </c>
      <c r="B79" s="664" t="s">
        <v>377</v>
      </c>
      <c r="C79" s="665" t="s">
        <v>2023</v>
      </c>
      <c r="D79" s="656">
        <v>2585.24348471748</v>
      </c>
    </row>
    <row r="80" spans="1:4" ht="16.5" thickTop="1" thickBot="1">
      <c r="A80" s="664" t="s">
        <v>820</v>
      </c>
      <c r="B80" s="664" t="s">
        <v>377</v>
      </c>
      <c r="C80" s="665" t="s">
        <v>2024</v>
      </c>
      <c r="D80" s="656">
        <v>2585.24348471748</v>
      </c>
    </row>
    <row r="81" spans="1:4" ht="16.5" thickTop="1" thickBot="1">
      <c r="A81" s="664" t="s">
        <v>812</v>
      </c>
      <c r="B81" s="664" t="s">
        <v>377</v>
      </c>
      <c r="C81" s="665" t="s">
        <v>2246</v>
      </c>
      <c r="D81" s="656">
        <v>3178.3945872717077</v>
      </c>
    </row>
    <row r="82" spans="1:4" ht="16.5" thickTop="1" thickBot="1">
      <c r="A82" s="664" t="s">
        <v>813</v>
      </c>
      <c r="B82" s="664" t="s">
        <v>377</v>
      </c>
      <c r="C82" s="665" t="s">
        <v>2247</v>
      </c>
      <c r="D82" s="656">
        <v>3178.3945872717077</v>
      </c>
    </row>
    <row r="83" spans="1:4" ht="16.5" thickTop="1" thickBot="1">
      <c r="A83" s="664" t="s">
        <v>814</v>
      </c>
      <c r="B83" s="664" t="s">
        <v>377</v>
      </c>
      <c r="C83" s="665" t="s">
        <v>2248</v>
      </c>
      <c r="D83" s="656">
        <v>3178.3945872717077</v>
      </c>
    </row>
    <row r="84" spans="1:4" ht="16.5" thickTop="1" thickBot="1">
      <c r="A84" s="664" t="s">
        <v>815</v>
      </c>
      <c r="B84" s="664" t="s">
        <v>377</v>
      </c>
      <c r="C84" s="665" t="s">
        <v>2249</v>
      </c>
      <c r="D84" s="656">
        <v>3178.3945872717077</v>
      </c>
    </row>
    <row r="85" spans="1:4" ht="16.5" thickTop="1" thickBot="1">
      <c r="A85" s="664" t="s">
        <v>821</v>
      </c>
      <c r="B85" s="664" t="s">
        <v>377</v>
      </c>
      <c r="C85" s="665" t="s">
        <v>1944</v>
      </c>
      <c r="D85" s="656">
        <v>3178.3945872717077</v>
      </c>
    </row>
    <row r="86" spans="1:4" ht="16.5" thickTop="1" thickBot="1">
      <c r="A86" s="664" t="s">
        <v>816</v>
      </c>
      <c r="B86" s="664" t="s">
        <v>377</v>
      </c>
      <c r="C86" s="665" t="s">
        <v>2250</v>
      </c>
      <c r="D86" s="656">
        <v>3178.3945872717077</v>
      </c>
    </row>
    <row r="87" spans="1:4" ht="16.5" thickTop="1" thickBot="1">
      <c r="A87" s="664" t="s">
        <v>804</v>
      </c>
      <c r="B87" s="664" t="s">
        <v>377</v>
      </c>
      <c r="C87" s="665" t="s">
        <v>2251</v>
      </c>
      <c r="D87" s="656">
        <v>560.17914606532713</v>
      </c>
    </row>
    <row r="88" spans="1:4" ht="16.5" thickTop="1" thickBot="1">
      <c r="A88" s="664" t="s">
        <v>826</v>
      </c>
      <c r="B88" s="664" t="s">
        <v>377</v>
      </c>
      <c r="C88" s="665" t="s">
        <v>1945</v>
      </c>
      <c r="D88" s="656">
        <v>772.21558634418238</v>
      </c>
    </row>
    <row r="89" spans="1:4" ht="16.5" thickTop="1" thickBot="1">
      <c r="A89" s="664" t="s">
        <v>824</v>
      </c>
      <c r="B89" s="664" t="s">
        <v>377</v>
      </c>
      <c r="C89" s="665" t="s">
        <v>825</v>
      </c>
      <c r="D89" s="656">
        <v>738.64099563356581</v>
      </c>
    </row>
    <row r="90" spans="1:4" ht="16.5" thickTop="1" thickBot="1">
      <c r="A90" s="664" t="s">
        <v>915</v>
      </c>
      <c r="B90" s="664" t="s">
        <v>233</v>
      </c>
      <c r="C90" s="665" t="s">
        <v>916</v>
      </c>
      <c r="D90" s="656">
        <v>6423.9383559646485</v>
      </c>
    </row>
    <row r="91" spans="1:4" ht="16.5" thickTop="1" thickBot="1">
      <c r="A91" s="664" t="s">
        <v>412</v>
      </c>
      <c r="B91" s="664" t="s">
        <v>377</v>
      </c>
      <c r="C91" s="665" t="s">
        <v>2252</v>
      </c>
      <c r="D91" s="656">
        <v>15487.5</v>
      </c>
    </row>
    <row r="92" spans="1:4" ht="16.5" thickTop="1" thickBot="1">
      <c r="A92" s="664" t="s">
        <v>413</v>
      </c>
      <c r="B92" s="664" t="s">
        <v>144</v>
      </c>
      <c r="C92" s="665" t="s">
        <v>414</v>
      </c>
      <c r="D92" s="656">
        <v>35007.10658093627</v>
      </c>
    </row>
    <row r="93" spans="1:4" ht="16.5" thickTop="1" thickBot="1">
      <c r="A93" s="664" t="s">
        <v>415</v>
      </c>
      <c r="B93" s="664" t="s">
        <v>144</v>
      </c>
      <c r="C93" s="665" t="s">
        <v>416</v>
      </c>
      <c r="D93" s="656">
        <v>1533.2396424514925</v>
      </c>
    </row>
    <row r="94" spans="1:4" ht="16.5" thickTop="1" thickBot="1">
      <c r="A94" s="664" t="s">
        <v>417</v>
      </c>
      <c r="B94" s="664" t="s">
        <v>144</v>
      </c>
      <c r="C94" s="665" t="s">
        <v>418</v>
      </c>
      <c r="D94" s="656">
        <v>1533.2396424514925</v>
      </c>
    </row>
    <row r="95" spans="1:4" ht="16.5" thickTop="1" thickBot="1">
      <c r="A95" s="664" t="s">
        <v>419</v>
      </c>
      <c r="B95" s="664" t="s">
        <v>377</v>
      </c>
      <c r="C95" s="665" t="s">
        <v>420</v>
      </c>
      <c r="D95" s="656">
        <v>5304.7853322774272</v>
      </c>
    </row>
    <row r="96" spans="1:4" ht="16.5" thickTop="1" thickBot="1">
      <c r="A96" s="664" t="s">
        <v>436</v>
      </c>
      <c r="B96" s="664" t="s">
        <v>377</v>
      </c>
      <c r="C96" s="665" t="s">
        <v>437</v>
      </c>
      <c r="D96" s="656">
        <v>3995.3762945633785</v>
      </c>
    </row>
    <row r="97" spans="1:4" ht="16.5" thickTop="1" thickBot="1">
      <c r="A97" s="664" t="s">
        <v>434</v>
      </c>
      <c r="B97" s="664" t="s">
        <v>377</v>
      </c>
      <c r="C97" s="665" t="s">
        <v>435</v>
      </c>
      <c r="D97" s="656">
        <v>4409.4629133276494</v>
      </c>
    </row>
    <row r="98" spans="1:4" ht="16.5" thickTop="1" thickBot="1">
      <c r="A98" s="664" t="s">
        <v>421</v>
      </c>
      <c r="B98" s="664" t="s">
        <v>422</v>
      </c>
      <c r="C98" s="665" t="s">
        <v>423</v>
      </c>
      <c r="D98" s="656">
        <v>3670.8219176940843</v>
      </c>
    </row>
    <row r="99" spans="1:4" ht="16.5" thickTop="1" thickBot="1">
      <c r="A99" s="664" t="s">
        <v>835</v>
      </c>
      <c r="B99" s="664" t="s">
        <v>387</v>
      </c>
      <c r="C99" s="665" t="s">
        <v>2253</v>
      </c>
      <c r="D99" s="656">
        <v>420969.40985994815</v>
      </c>
    </row>
    <row r="100" spans="1:4" ht="16.5" thickTop="1" thickBot="1">
      <c r="A100" s="664" t="s">
        <v>836</v>
      </c>
      <c r="B100" s="664" t="s">
        <v>387</v>
      </c>
      <c r="C100" s="665" t="s">
        <v>2254</v>
      </c>
      <c r="D100" s="656">
        <v>411792.35506571288</v>
      </c>
    </row>
    <row r="101" spans="1:4" ht="16.5" thickTop="1" thickBot="1">
      <c r="A101" s="664" t="s">
        <v>837</v>
      </c>
      <c r="B101" s="664" t="s">
        <v>387</v>
      </c>
      <c r="C101" s="665" t="s">
        <v>2255</v>
      </c>
      <c r="D101" s="656">
        <v>437902.1951083357</v>
      </c>
    </row>
    <row r="102" spans="1:4" ht="16.5" thickTop="1" thickBot="1">
      <c r="A102" s="664" t="s">
        <v>838</v>
      </c>
      <c r="B102" s="664" t="s">
        <v>387</v>
      </c>
      <c r="C102" s="665" t="s">
        <v>2256</v>
      </c>
      <c r="D102" s="656">
        <v>437902.1951083357</v>
      </c>
    </row>
    <row r="103" spans="1:4" ht="16.5" thickTop="1" thickBot="1">
      <c r="A103" s="664" t="s">
        <v>839</v>
      </c>
      <c r="B103" s="664" t="s">
        <v>387</v>
      </c>
      <c r="C103" s="665" t="s">
        <v>2257</v>
      </c>
      <c r="D103" s="656">
        <v>447247.12285612407</v>
      </c>
    </row>
    <row r="104" spans="1:4" ht="16.5" thickTop="1" thickBot="1">
      <c r="A104" s="664" t="s">
        <v>833</v>
      </c>
      <c r="B104" s="664" t="s">
        <v>387</v>
      </c>
      <c r="C104" s="665" t="s">
        <v>2006</v>
      </c>
      <c r="D104" s="656">
        <v>392465.53904623579</v>
      </c>
    </row>
    <row r="105" spans="1:4" ht="16.5" thickTop="1" thickBot="1">
      <c r="A105" s="664" t="s">
        <v>832</v>
      </c>
      <c r="B105" s="664" t="s">
        <v>387</v>
      </c>
      <c r="C105" s="665" t="s">
        <v>2007</v>
      </c>
      <c r="D105" s="656">
        <v>444794.27758573391</v>
      </c>
    </row>
    <row r="106" spans="1:4" ht="16.5" thickTop="1" thickBot="1">
      <c r="A106" s="664" t="s">
        <v>1661</v>
      </c>
      <c r="B106" s="664" t="s">
        <v>387</v>
      </c>
      <c r="C106" s="665" t="s">
        <v>2005</v>
      </c>
      <c r="D106" s="656">
        <v>497123.01612523204</v>
      </c>
    </row>
    <row r="107" spans="1:4" ht="16.5" thickTop="1" thickBot="1">
      <c r="A107" s="664" t="s">
        <v>829</v>
      </c>
      <c r="B107" s="664" t="s">
        <v>387</v>
      </c>
      <c r="C107" s="665" t="s">
        <v>2005</v>
      </c>
      <c r="D107" s="656">
        <v>497123.01612523204</v>
      </c>
    </row>
    <row r="108" spans="1:4" ht="16.5" thickTop="1" thickBot="1">
      <c r="A108" s="664" t="s">
        <v>831</v>
      </c>
      <c r="B108" s="664" t="s">
        <v>387</v>
      </c>
      <c r="C108" s="665" t="s">
        <v>2008</v>
      </c>
      <c r="D108" s="656">
        <v>523287.38539498107</v>
      </c>
    </row>
    <row r="109" spans="1:4" ht="16.5" thickTop="1" thickBot="1">
      <c r="A109" s="664" t="s">
        <v>830</v>
      </c>
      <c r="B109" s="664" t="s">
        <v>387</v>
      </c>
      <c r="C109" s="665" t="s">
        <v>2009</v>
      </c>
      <c r="D109" s="656">
        <v>549451.75466473005</v>
      </c>
    </row>
    <row r="110" spans="1:4" ht="16.5" thickTop="1" thickBot="1">
      <c r="A110" s="664" t="s">
        <v>834</v>
      </c>
      <c r="B110" s="664" t="s">
        <v>387</v>
      </c>
      <c r="C110" s="665" t="s">
        <v>2010</v>
      </c>
      <c r="D110" s="656">
        <v>392465.53904623579</v>
      </c>
    </row>
    <row r="111" spans="1:4" ht="16.5" thickTop="1" thickBot="1">
      <c r="A111" s="664" t="s">
        <v>424</v>
      </c>
      <c r="B111" s="664" t="s">
        <v>144</v>
      </c>
      <c r="C111" s="665" t="s">
        <v>425</v>
      </c>
      <c r="D111" s="656">
        <v>4947.0446098265011</v>
      </c>
    </row>
    <row r="112" spans="1:4" ht="16.5" thickTop="1" thickBot="1">
      <c r="A112" s="664" t="s">
        <v>426</v>
      </c>
      <c r="B112" s="664" t="s">
        <v>233</v>
      </c>
      <c r="C112" s="665" t="s">
        <v>427</v>
      </c>
      <c r="D112" s="656">
        <v>1319.2118959537338</v>
      </c>
    </row>
    <row r="113" spans="1:4" ht="16.5" thickTop="1" thickBot="1">
      <c r="A113" s="664" t="s">
        <v>428</v>
      </c>
      <c r="B113" s="664" t="s">
        <v>92</v>
      </c>
      <c r="C113" s="665" t="s">
        <v>427</v>
      </c>
      <c r="D113" s="656">
        <v>1319.2118959537338</v>
      </c>
    </row>
    <row r="114" spans="1:4" ht="16.5" thickTop="1" thickBot="1">
      <c r="A114" s="664" t="s">
        <v>429</v>
      </c>
      <c r="B114" s="664" t="s">
        <v>144</v>
      </c>
      <c r="C114" s="665" t="s">
        <v>2258</v>
      </c>
      <c r="D114" s="656">
        <v>31111.413879575553</v>
      </c>
    </row>
    <row r="115" spans="1:4" ht="16.5" thickTop="1" thickBot="1">
      <c r="A115" s="664" t="s">
        <v>430</v>
      </c>
      <c r="B115" s="664" t="s">
        <v>92</v>
      </c>
      <c r="C115" s="665" t="s">
        <v>431</v>
      </c>
      <c r="D115" s="656">
        <v>31111.413879575553</v>
      </c>
    </row>
    <row r="116" spans="1:4" ht="16.5" thickTop="1" thickBot="1">
      <c r="A116" s="664" t="s">
        <v>438</v>
      </c>
      <c r="B116" s="664" t="s">
        <v>92</v>
      </c>
      <c r="C116" s="665" t="s">
        <v>1913</v>
      </c>
      <c r="D116" s="656">
        <v>391703.55829052726</v>
      </c>
    </row>
    <row r="117" spans="1:4" ht="16.5" thickTop="1" thickBot="1">
      <c r="A117" s="664" t="s">
        <v>440</v>
      </c>
      <c r="B117" s="664" t="s">
        <v>92</v>
      </c>
      <c r="C117" s="665" t="s">
        <v>441</v>
      </c>
      <c r="D117" s="656">
        <v>29758.278899843204</v>
      </c>
    </row>
    <row r="118" spans="1:4" ht="16.5" thickTop="1" thickBot="1">
      <c r="A118" s="664" t="s">
        <v>439</v>
      </c>
      <c r="B118" s="664" t="s">
        <v>92</v>
      </c>
      <c r="C118" s="665" t="s">
        <v>2259</v>
      </c>
      <c r="D118" s="656">
        <v>29579.214416053244</v>
      </c>
    </row>
    <row r="119" spans="1:4" ht="16.5" thickTop="1" thickBot="1">
      <c r="A119" s="664" t="s">
        <v>443</v>
      </c>
      <c r="B119" s="664" t="s">
        <v>387</v>
      </c>
      <c r="C119" s="665" t="s">
        <v>2260</v>
      </c>
      <c r="D119" s="656">
        <v>4319.9306714326731</v>
      </c>
    </row>
    <row r="120" spans="1:4" ht="16.5" thickTop="1" thickBot="1">
      <c r="A120" s="664" t="s">
        <v>442</v>
      </c>
      <c r="B120" s="664" t="s">
        <v>387</v>
      </c>
      <c r="C120" s="665" t="s">
        <v>2261</v>
      </c>
      <c r="D120" s="656">
        <v>4096.1000666952277</v>
      </c>
    </row>
    <row r="121" spans="1:4" ht="16.5" thickTop="1" thickBot="1">
      <c r="A121" s="664" t="s">
        <v>840</v>
      </c>
      <c r="B121" s="664" t="s">
        <v>606</v>
      </c>
      <c r="C121" s="665" t="s">
        <v>2262</v>
      </c>
      <c r="D121" s="656">
        <v>19654.020086203745</v>
      </c>
    </row>
    <row r="122" spans="1:4" ht="16.5" thickTop="1" thickBot="1">
      <c r="A122" s="664" t="s">
        <v>841</v>
      </c>
      <c r="B122" s="664" t="s">
        <v>606</v>
      </c>
      <c r="C122" s="665" t="s">
        <v>1946</v>
      </c>
      <c r="D122" s="656">
        <v>41307.938104295317</v>
      </c>
    </row>
    <row r="123" spans="1:4" ht="16.5" thickTop="1" thickBot="1">
      <c r="A123" s="664" t="s">
        <v>444</v>
      </c>
      <c r="B123" s="664" t="s">
        <v>387</v>
      </c>
      <c r="C123" s="665" t="s">
        <v>1914</v>
      </c>
      <c r="D123" s="656">
        <v>2741.9249080336913</v>
      </c>
    </row>
    <row r="124" spans="1:4" ht="16.5" thickTop="1" thickBot="1">
      <c r="A124" s="664" t="s">
        <v>445</v>
      </c>
      <c r="B124" s="664" t="s">
        <v>144</v>
      </c>
      <c r="C124" s="665" t="s">
        <v>446</v>
      </c>
      <c r="D124" s="656">
        <v>14851.160624329421</v>
      </c>
    </row>
    <row r="125" spans="1:4" ht="16.5" thickTop="1" thickBot="1">
      <c r="A125" s="664" t="s">
        <v>865</v>
      </c>
      <c r="B125" s="664" t="s">
        <v>422</v>
      </c>
      <c r="C125" s="665" t="s">
        <v>1947</v>
      </c>
      <c r="D125" s="656">
        <v>2025.6669728738698</v>
      </c>
    </row>
    <row r="126" spans="1:4" ht="16.5" thickTop="1" thickBot="1">
      <c r="A126" s="664" t="s">
        <v>866</v>
      </c>
      <c r="B126" s="664" t="s">
        <v>422</v>
      </c>
      <c r="C126" s="665" t="s">
        <v>1948</v>
      </c>
      <c r="D126" s="656">
        <v>2641.2011359018416</v>
      </c>
    </row>
    <row r="127" spans="1:4" ht="16.5" thickTop="1" thickBot="1">
      <c r="A127" s="664" t="s">
        <v>864</v>
      </c>
      <c r="B127" s="664" t="s">
        <v>422</v>
      </c>
      <c r="C127" s="665" t="s">
        <v>2263</v>
      </c>
      <c r="D127" s="656">
        <v>2697.1587870862022</v>
      </c>
    </row>
    <row r="128" spans="1:4" ht="16.5" thickTop="1" thickBot="1">
      <c r="A128" s="664" t="s">
        <v>846</v>
      </c>
      <c r="B128" s="664" t="s">
        <v>422</v>
      </c>
      <c r="C128" s="665" t="s">
        <v>847</v>
      </c>
      <c r="D128" s="656">
        <v>1980.9008519263807</v>
      </c>
    </row>
    <row r="129" spans="1:4" ht="16.5" thickTop="1" thickBot="1">
      <c r="A129" s="664" t="s">
        <v>848</v>
      </c>
      <c r="B129" s="664" t="s">
        <v>422</v>
      </c>
      <c r="C129" s="665" t="s">
        <v>849</v>
      </c>
      <c r="D129" s="656">
        <v>1980.9008519263807</v>
      </c>
    </row>
    <row r="130" spans="1:4" ht="16.5" thickTop="1" thickBot="1">
      <c r="A130" s="664" t="s">
        <v>850</v>
      </c>
      <c r="B130" s="664" t="s">
        <v>422</v>
      </c>
      <c r="C130" s="665" t="s">
        <v>851</v>
      </c>
      <c r="D130" s="656">
        <v>1980.9008519263807</v>
      </c>
    </row>
    <row r="131" spans="1:4" ht="16.5" thickTop="1" thickBot="1">
      <c r="A131" s="664" t="s">
        <v>852</v>
      </c>
      <c r="B131" s="664" t="s">
        <v>422</v>
      </c>
      <c r="C131" s="665" t="s">
        <v>853</v>
      </c>
      <c r="D131" s="656">
        <v>1980.9008519263807</v>
      </c>
    </row>
    <row r="132" spans="1:4" ht="16.5" thickTop="1" thickBot="1">
      <c r="A132" s="664" t="s">
        <v>854</v>
      </c>
      <c r="B132" s="664" t="s">
        <v>422</v>
      </c>
      <c r="C132" s="665" t="s">
        <v>855</v>
      </c>
      <c r="D132" s="656">
        <v>1980.9008519263807</v>
      </c>
    </row>
    <row r="133" spans="1:4" ht="16.5" thickTop="1" thickBot="1">
      <c r="A133" s="664" t="s">
        <v>858</v>
      </c>
      <c r="B133" s="664" t="s">
        <v>422</v>
      </c>
      <c r="C133" s="665" t="s">
        <v>859</v>
      </c>
      <c r="D133" s="656">
        <v>1980.9008519263807</v>
      </c>
    </row>
    <row r="134" spans="1:4" ht="16.5" thickTop="1" thickBot="1">
      <c r="A134" s="664" t="s">
        <v>856</v>
      </c>
      <c r="B134" s="664" t="s">
        <v>422</v>
      </c>
      <c r="C134" s="665" t="s">
        <v>857</v>
      </c>
      <c r="D134" s="656">
        <v>1980.9008519263807</v>
      </c>
    </row>
    <row r="135" spans="1:4" ht="16.5" thickTop="1" thickBot="1">
      <c r="A135" s="664" t="s">
        <v>860</v>
      </c>
      <c r="B135" s="664" t="s">
        <v>422</v>
      </c>
      <c r="C135" s="665" t="s">
        <v>861</v>
      </c>
      <c r="D135" s="656">
        <v>1980.9008519263807</v>
      </c>
    </row>
    <row r="136" spans="1:4" ht="16.5" thickTop="1" thickBot="1">
      <c r="A136" s="664" t="s">
        <v>862</v>
      </c>
      <c r="B136" s="664" t="s">
        <v>422</v>
      </c>
      <c r="C136" s="665" t="s">
        <v>863</v>
      </c>
      <c r="D136" s="656">
        <v>1980.9008519263807</v>
      </c>
    </row>
    <row r="137" spans="1:4" ht="16.5" thickTop="1" thickBot="1">
      <c r="A137" s="664" t="s">
        <v>845</v>
      </c>
      <c r="B137" s="664" t="s">
        <v>377</v>
      </c>
      <c r="C137" s="665" t="s">
        <v>2264</v>
      </c>
      <c r="D137" s="656">
        <v>8438.4137986016449</v>
      </c>
    </row>
    <row r="138" spans="1:4" ht="31.5" thickTop="1" thickBot="1">
      <c r="A138" s="664" t="s">
        <v>842</v>
      </c>
      <c r="B138" s="664" t="s">
        <v>843</v>
      </c>
      <c r="C138" s="665" t="s">
        <v>844</v>
      </c>
      <c r="D138" s="656">
        <v>0</v>
      </c>
    </row>
    <row r="139" spans="1:4" ht="16.5" thickTop="1" thickBot="1">
      <c r="A139" s="664" t="s">
        <v>447</v>
      </c>
      <c r="B139" s="664" t="s">
        <v>377</v>
      </c>
      <c r="C139" s="665" t="s">
        <v>448</v>
      </c>
      <c r="D139" s="656">
        <v>16787.295355308313</v>
      </c>
    </row>
    <row r="140" spans="1:4" ht="16.5" thickTop="1" thickBot="1">
      <c r="A140" s="664" t="s">
        <v>449</v>
      </c>
      <c r="B140" s="664" t="s">
        <v>450</v>
      </c>
      <c r="C140" s="665" t="s">
        <v>2265</v>
      </c>
      <c r="D140" s="656">
        <v>671.49181421233254</v>
      </c>
    </row>
    <row r="141" spans="1:4" ht="16.5" thickTop="1" thickBot="1">
      <c r="A141" s="664" t="s">
        <v>451</v>
      </c>
      <c r="B141" s="664" t="s">
        <v>144</v>
      </c>
      <c r="C141" s="665" t="s">
        <v>2266</v>
      </c>
      <c r="D141" s="656">
        <v>6088.1886437382018</v>
      </c>
    </row>
    <row r="142" spans="1:4" ht="16.5" thickTop="1" thickBot="1">
      <c r="A142" s="664" t="s">
        <v>452</v>
      </c>
      <c r="B142" s="664" t="s">
        <v>92</v>
      </c>
      <c r="C142" s="665" t="s">
        <v>2267</v>
      </c>
      <c r="D142" s="656">
        <v>3534.3885379093781</v>
      </c>
    </row>
    <row r="143" spans="1:4" ht="16.5" thickTop="1" thickBot="1">
      <c r="A143" s="664" t="s">
        <v>453</v>
      </c>
      <c r="B143" s="664" t="s">
        <v>454</v>
      </c>
      <c r="C143" s="665" t="s">
        <v>455</v>
      </c>
      <c r="D143" s="656">
        <v>15742.595291714557</v>
      </c>
    </row>
    <row r="144" spans="1:4" ht="16.5" thickTop="1" thickBot="1">
      <c r="A144" s="664" t="s">
        <v>456</v>
      </c>
      <c r="B144" s="664" t="s">
        <v>422</v>
      </c>
      <c r="C144" s="665" t="s">
        <v>457</v>
      </c>
      <c r="D144" s="656">
        <v>29682.267658959008</v>
      </c>
    </row>
    <row r="145" spans="1:4" ht="16.5" thickTop="1" thickBot="1">
      <c r="A145" s="664" t="s">
        <v>873</v>
      </c>
      <c r="B145" s="664" t="s">
        <v>233</v>
      </c>
      <c r="C145" s="665" t="s">
        <v>875</v>
      </c>
      <c r="D145" s="656">
        <v>18466.024890839144</v>
      </c>
    </row>
    <row r="146" spans="1:4" ht="31.5" thickTop="1" thickBot="1">
      <c r="A146" s="664" t="s">
        <v>867</v>
      </c>
      <c r="B146" s="664" t="s">
        <v>233</v>
      </c>
      <c r="C146" s="665" t="s">
        <v>2268</v>
      </c>
      <c r="D146" s="656">
        <v>8527.946040496623</v>
      </c>
    </row>
    <row r="147" spans="1:4" ht="16.5" thickTop="1" thickBot="1">
      <c r="A147" s="664" t="s">
        <v>868</v>
      </c>
      <c r="B147" s="664" t="s">
        <v>233</v>
      </c>
      <c r="C147" s="665" t="s">
        <v>2269</v>
      </c>
      <c r="D147" s="656">
        <v>24800.431004908813</v>
      </c>
    </row>
    <row r="148" spans="1:4" ht="16.5" thickTop="1" thickBot="1">
      <c r="A148" s="664" t="s">
        <v>1691</v>
      </c>
      <c r="B148" s="664" t="s">
        <v>233</v>
      </c>
      <c r="C148" s="665" t="s">
        <v>1949</v>
      </c>
      <c r="D148" s="656">
        <v>14011.795856564006</v>
      </c>
    </row>
    <row r="149" spans="1:4" ht="16.5" thickTop="1" thickBot="1">
      <c r="A149" s="664" t="s">
        <v>869</v>
      </c>
      <c r="B149" s="664" t="s">
        <v>144</v>
      </c>
      <c r="C149" s="665" t="s">
        <v>2270</v>
      </c>
      <c r="D149" s="656">
        <v>26479.160540439643</v>
      </c>
    </row>
    <row r="150" spans="1:4" ht="16.5" thickTop="1" thickBot="1">
      <c r="A150" s="664" t="s">
        <v>870</v>
      </c>
      <c r="B150" s="664" t="s">
        <v>233</v>
      </c>
      <c r="C150" s="665" t="s">
        <v>871</v>
      </c>
      <c r="D150" s="656">
        <v>9311.3531570776759</v>
      </c>
    </row>
    <row r="151" spans="1:4" ht="16.5" thickTop="1" thickBot="1">
      <c r="A151" s="664" t="s">
        <v>872</v>
      </c>
      <c r="B151" s="664" t="s">
        <v>450</v>
      </c>
      <c r="C151" s="665" t="s">
        <v>2271</v>
      </c>
      <c r="D151" s="656">
        <v>187290.25851405642</v>
      </c>
    </row>
    <row r="152" spans="1:4" ht="16.5" thickTop="1" thickBot="1">
      <c r="A152" s="664" t="s">
        <v>458</v>
      </c>
      <c r="B152" s="664" t="s">
        <v>92</v>
      </c>
      <c r="C152" s="665" t="s">
        <v>459</v>
      </c>
      <c r="D152" s="656">
        <v>940.08853989726549</v>
      </c>
    </row>
    <row r="153" spans="1:4" ht="16.5" thickTop="1" thickBot="1">
      <c r="A153" s="664" t="s">
        <v>460</v>
      </c>
      <c r="B153" s="664" t="s">
        <v>377</v>
      </c>
      <c r="C153" s="665" t="s">
        <v>461</v>
      </c>
      <c r="D153" s="656">
        <v>38286.224940339831</v>
      </c>
    </row>
    <row r="154" spans="1:4" ht="16.5" thickTop="1" thickBot="1">
      <c r="A154" s="664" t="s">
        <v>462</v>
      </c>
      <c r="B154" s="664" t="s">
        <v>377</v>
      </c>
      <c r="C154" s="665" t="s">
        <v>463</v>
      </c>
      <c r="D154" s="656">
        <v>4372.1615430481552</v>
      </c>
    </row>
    <row r="155" spans="1:4" ht="16.5" thickTop="1" thickBot="1">
      <c r="A155" s="664" t="s">
        <v>909</v>
      </c>
      <c r="B155" s="664" t="s">
        <v>144</v>
      </c>
      <c r="C155" s="665" t="s">
        <v>2272</v>
      </c>
      <c r="D155" s="656">
        <v>67518.501919050032</v>
      </c>
    </row>
    <row r="156" spans="1:4" ht="16.5" thickTop="1" thickBot="1">
      <c r="A156" s="664" t="s">
        <v>910</v>
      </c>
      <c r="B156" s="664" t="s">
        <v>144</v>
      </c>
      <c r="C156" s="665" t="s">
        <v>2273</v>
      </c>
      <c r="D156" s="656">
        <v>19573.986384289496</v>
      </c>
    </row>
    <row r="157" spans="1:4" ht="16.5" thickTop="1" thickBot="1">
      <c r="A157" s="664" t="s">
        <v>911</v>
      </c>
      <c r="B157" s="664" t="s">
        <v>144</v>
      </c>
      <c r="C157" s="665" t="s">
        <v>2274</v>
      </c>
      <c r="D157" s="656">
        <v>37301.370279495073</v>
      </c>
    </row>
    <row r="158" spans="1:4" ht="16.5" thickTop="1" thickBot="1">
      <c r="A158" s="664" t="s">
        <v>912</v>
      </c>
      <c r="B158" s="664" t="s">
        <v>144</v>
      </c>
      <c r="C158" s="665" t="s">
        <v>2275</v>
      </c>
      <c r="D158" s="656">
        <v>58677.193031921001</v>
      </c>
    </row>
    <row r="159" spans="1:4" ht="16.5" thickTop="1" thickBot="1">
      <c r="A159" s="664" t="s">
        <v>466</v>
      </c>
      <c r="B159" s="664" t="s">
        <v>233</v>
      </c>
      <c r="C159" s="665" t="s">
        <v>467</v>
      </c>
      <c r="D159" s="656">
        <v>7789.3050448630574</v>
      </c>
    </row>
    <row r="160" spans="1:4" ht="16.5" thickTop="1" thickBot="1">
      <c r="A160" s="664" t="s">
        <v>902</v>
      </c>
      <c r="B160" s="664" t="s">
        <v>233</v>
      </c>
      <c r="C160" s="665" t="s">
        <v>467</v>
      </c>
      <c r="D160" s="656">
        <v>7789.3050448630574</v>
      </c>
    </row>
    <row r="161" spans="1:4" ht="16.5" thickTop="1" thickBot="1">
      <c r="A161" s="664" t="s">
        <v>468</v>
      </c>
      <c r="B161" s="664" t="s">
        <v>233</v>
      </c>
      <c r="C161" s="665" t="s">
        <v>469</v>
      </c>
      <c r="D161" s="656">
        <v>10564.804543607366</v>
      </c>
    </row>
    <row r="162" spans="1:4" ht="16.5" thickTop="1" thickBot="1">
      <c r="A162" s="664" t="s">
        <v>903</v>
      </c>
      <c r="B162" s="664" t="s">
        <v>233</v>
      </c>
      <c r="C162" s="665" t="s">
        <v>469</v>
      </c>
      <c r="D162" s="656">
        <v>10564.804543607366</v>
      </c>
    </row>
    <row r="163" spans="1:4" ht="16.5" thickTop="1" thickBot="1">
      <c r="A163" s="664" t="s">
        <v>894</v>
      </c>
      <c r="B163" s="664" t="s">
        <v>233</v>
      </c>
      <c r="C163" s="665" t="s">
        <v>895</v>
      </c>
      <c r="D163" s="656">
        <v>9087.5225523402351</v>
      </c>
    </row>
    <row r="164" spans="1:4" ht="16.5" thickTop="1" thickBot="1">
      <c r="A164" s="664" t="s">
        <v>900</v>
      </c>
      <c r="B164" s="664" t="s">
        <v>233</v>
      </c>
      <c r="C164" s="665" t="s">
        <v>895</v>
      </c>
      <c r="D164" s="656">
        <v>9087.5225523402351</v>
      </c>
    </row>
    <row r="165" spans="1:4" ht="16.5" thickTop="1" thickBot="1">
      <c r="A165" s="664" t="s">
        <v>907</v>
      </c>
      <c r="B165" s="664" t="s">
        <v>874</v>
      </c>
      <c r="C165" s="665" t="s">
        <v>908</v>
      </c>
      <c r="D165" s="656">
        <v>14369.924824143916</v>
      </c>
    </row>
    <row r="166" spans="1:4" ht="16.5" thickTop="1" thickBot="1">
      <c r="A166" s="664" t="s">
        <v>905</v>
      </c>
      <c r="B166" s="664" t="s">
        <v>233</v>
      </c>
      <c r="C166" s="665" t="s">
        <v>906</v>
      </c>
      <c r="D166" s="656">
        <v>9233.012445419572</v>
      </c>
    </row>
    <row r="167" spans="1:4" ht="16.5" thickTop="1" thickBot="1">
      <c r="A167" s="664" t="s">
        <v>470</v>
      </c>
      <c r="B167" s="664" t="s">
        <v>233</v>
      </c>
      <c r="C167" s="665" t="s">
        <v>471</v>
      </c>
      <c r="D167" s="656">
        <v>9266.5870361301877</v>
      </c>
    </row>
    <row r="168" spans="1:4" ht="16.5" thickTop="1" thickBot="1">
      <c r="A168" s="664" t="s">
        <v>904</v>
      </c>
      <c r="B168" s="664" t="s">
        <v>233</v>
      </c>
      <c r="C168" s="665" t="s">
        <v>471</v>
      </c>
      <c r="D168" s="656">
        <v>9266.5870361301877</v>
      </c>
    </row>
    <row r="169" spans="1:4" ht="16.5" thickTop="1" thickBot="1">
      <c r="A169" s="664" t="s">
        <v>464</v>
      </c>
      <c r="B169" s="664" t="s">
        <v>233</v>
      </c>
      <c r="C169" s="665" t="s">
        <v>465</v>
      </c>
      <c r="D169" s="656">
        <v>11605.616855636479</v>
      </c>
    </row>
    <row r="170" spans="1:4" ht="16.5" thickTop="1" thickBot="1">
      <c r="A170" s="664" t="s">
        <v>901</v>
      </c>
      <c r="B170" s="664" t="s">
        <v>233</v>
      </c>
      <c r="C170" s="665" t="s">
        <v>465</v>
      </c>
      <c r="D170" s="656">
        <v>11605.616855636479</v>
      </c>
    </row>
    <row r="171" spans="1:4" ht="16.5" thickTop="1" thickBot="1">
      <c r="A171" s="664" t="s">
        <v>877</v>
      </c>
      <c r="B171" s="664" t="s">
        <v>233</v>
      </c>
      <c r="C171" s="665" t="s">
        <v>878</v>
      </c>
      <c r="D171" s="656">
        <v>12411.407032691282</v>
      </c>
    </row>
    <row r="172" spans="1:4" ht="16.5" thickTop="1" thickBot="1">
      <c r="A172" s="664" t="s">
        <v>890</v>
      </c>
      <c r="B172" s="664" t="s">
        <v>874</v>
      </c>
      <c r="C172" s="665" t="s">
        <v>891</v>
      </c>
      <c r="D172" s="656">
        <v>23334.340543878552</v>
      </c>
    </row>
    <row r="173" spans="1:4" ht="16.5" thickTop="1" thickBot="1">
      <c r="A173" s="664" t="s">
        <v>892</v>
      </c>
      <c r="B173" s="664" t="s">
        <v>874</v>
      </c>
      <c r="C173" s="665" t="s">
        <v>893</v>
      </c>
      <c r="D173" s="656">
        <v>7341.6438353881686</v>
      </c>
    </row>
    <row r="174" spans="1:4" ht="16.5" thickTop="1" thickBot="1">
      <c r="A174" s="664" t="s">
        <v>879</v>
      </c>
      <c r="B174" s="664" t="s">
        <v>233</v>
      </c>
      <c r="C174" s="665" t="s">
        <v>880</v>
      </c>
      <c r="D174" s="656">
        <v>4062.5254759846111</v>
      </c>
    </row>
    <row r="175" spans="1:4" ht="16.5" thickTop="1" thickBot="1">
      <c r="A175" s="664" t="s">
        <v>881</v>
      </c>
      <c r="B175" s="664" t="s">
        <v>233</v>
      </c>
      <c r="C175" s="665" t="s">
        <v>882</v>
      </c>
      <c r="D175" s="656">
        <v>4062.5254759846111</v>
      </c>
    </row>
    <row r="176" spans="1:4" ht="31.5" thickTop="1" thickBot="1">
      <c r="A176" s="664" t="s">
        <v>887</v>
      </c>
      <c r="B176" s="664" t="s">
        <v>233</v>
      </c>
      <c r="C176" s="665" t="s">
        <v>1952</v>
      </c>
      <c r="D176" s="656">
        <v>5651.7227696204654</v>
      </c>
    </row>
    <row r="177" spans="1:5" ht="31.5" thickTop="1" thickBot="1">
      <c r="A177" s="664" t="s">
        <v>883</v>
      </c>
      <c r="B177" s="664" t="s">
        <v>233</v>
      </c>
      <c r="C177" s="665" t="s">
        <v>1951</v>
      </c>
      <c r="D177" s="656">
        <v>4868.3156530394108</v>
      </c>
    </row>
    <row r="178" spans="1:5" ht="16.5" thickTop="1" thickBot="1">
      <c r="A178" s="664" t="s">
        <v>884</v>
      </c>
      <c r="B178" s="664" t="s">
        <v>233</v>
      </c>
      <c r="C178" s="665" t="s">
        <v>2276</v>
      </c>
      <c r="D178" s="656">
        <v>5651.7227696204654</v>
      </c>
    </row>
    <row r="179" spans="1:5" ht="31.5" thickTop="1" thickBot="1">
      <c r="A179" s="664" t="s">
        <v>889</v>
      </c>
      <c r="B179" s="664" t="s">
        <v>233</v>
      </c>
      <c r="C179" s="665" t="s">
        <v>1953</v>
      </c>
      <c r="D179" s="656">
        <v>4868.3156530394108</v>
      </c>
    </row>
    <row r="180" spans="1:5" ht="31.5" thickTop="1" thickBot="1">
      <c r="A180" s="664" t="s">
        <v>876</v>
      </c>
      <c r="B180" s="664" t="s">
        <v>233</v>
      </c>
      <c r="C180" s="665" t="s">
        <v>1950</v>
      </c>
      <c r="D180" s="656">
        <v>5741.2550115154427</v>
      </c>
    </row>
    <row r="181" spans="1:5" ht="16.5" thickTop="1" thickBot="1">
      <c r="A181" s="664" t="s">
        <v>885</v>
      </c>
      <c r="B181" s="664" t="s">
        <v>233</v>
      </c>
      <c r="C181" s="665" t="s">
        <v>886</v>
      </c>
      <c r="D181" s="656">
        <v>6793.2588537814308</v>
      </c>
    </row>
    <row r="182" spans="1:5" ht="16.5" thickTop="1" thickBot="1">
      <c r="A182" s="664" t="s">
        <v>888</v>
      </c>
      <c r="B182" s="664" t="s">
        <v>233</v>
      </c>
      <c r="C182" s="665" t="s">
        <v>886</v>
      </c>
      <c r="D182" s="656">
        <v>6793.2588537814308</v>
      </c>
    </row>
    <row r="183" spans="1:5" ht="16.5" thickTop="1" thickBot="1">
      <c r="A183" s="664" t="s">
        <v>472</v>
      </c>
      <c r="B183" s="664" t="s">
        <v>377</v>
      </c>
      <c r="C183" s="665" t="s">
        <v>473</v>
      </c>
      <c r="D183" s="656">
        <v>6622.855971405229</v>
      </c>
      <c r="E183" s="654"/>
    </row>
    <row r="184" spans="1:5" ht="16.5" thickTop="1" thickBot="1">
      <c r="A184" s="664" t="s">
        <v>476</v>
      </c>
      <c r="B184" s="664" t="s">
        <v>92</v>
      </c>
      <c r="C184" s="665" t="s">
        <v>477</v>
      </c>
      <c r="D184" s="656">
        <v>31382.852720600502</v>
      </c>
      <c r="E184" s="655"/>
    </row>
    <row r="185" spans="1:5" ht="16.5" thickTop="1" thickBot="1">
      <c r="A185" s="664" t="s">
        <v>474</v>
      </c>
      <c r="B185" s="664" t="s">
        <v>387</v>
      </c>
      <c r="C185" s="665" t="s">
        <v>475</v>
      </c>
      <c r="D185" s="656">
        <v>21894.662094207313</v>
      </c>
    </row>
    <row r="186" spans="1:5" ht="16.5" thickTop="1" thickBot="1">
      <c r="A186" s="664" t="s">
        <v>478</v>
      </c>
      <c r="B186" s="664" t="s">
        <v>144</v>
      </c>
      <c r="C186" s="665" t="s">
        <v>1915</v>
      </c>
      <c r="D186" s="656">
        <v>2528.4894672446562</v>
      </c>
    </row>
    <row r="187" spans="1:5" ht="16.5" thickTop="1" thickBot="1">
      <c r="A187" s="664" t="s">
        <v>1455</v>
      </c>
      <c r="B187" s="664" t="s">
        <v>377</v>
      </c>
      <c r="C187" s="665" t="s">
        <v>1454</v>
      </c>
      <c r="D187" s="656">
        <v>17006.840025336882</v>
      </c>
    </row>
    <row r="188" spans="1:5" ht="16.5" thickTop="1" thickBot="1">
      <c r="A188" s="664" t="s">
        <v>1709</v>
      </c>
      <c r="B188" s="664" t="s">
        <v>377</v>
      </c>
      <c r="C188" s="665" t="s">
        <v>1708</v>
      </c>
      <c r="D188" s="656">
        <v>12344.257851270046</v>
      </c>
    </row>
    <row r="189" spans="1:5" ht="16.5" thickTop="1" thickBot="1">
      <c r="A189" s="664" t="s">
        <v>479</v>
      </c>
      <c r="B189" s="664" t="s">
        <v>377</v>
      </c>
      <c r="C189" s="665" t="s">
        <v>480</v>
      </c>
      <c r="D189" s="656">
        <v>40244.742731792474</v>
      </c>
    </row>
    <row r="190" spans="1:5" ht="16.5" thickTop="1" thickBot="1">
      <c r="A190" s="664" t="s">
        <v>1666</v>
      </c>
      <c r="B190" s="664" t="s">
        <v>144</v>
      </c>
      <c r="C190" s="665" t="s">
        <v>1665</v>
      </c>
      <c r="D190" s="656">
        <v>908629.14840141777</v>
      </c>
    </row>
    <row r="191" spans="1:5" ht="16.5" thickTop="1" thickBot="1">
      <c r="A191" s="664" t="s">
        <v>488</v>
      </c>
      <c r="B191" s="664" t="s">
        <v>92</v>
      </c>
      <c r="C191" s="665" t="s">
        <v>489</v>
      </c>
      <c r="D191" s="656">
        <v>794553.88069697923</v>
      </c>
    </row>
    <row r="192" spans="1:5" ht="16.5" thickTop="1" thickBot="1">
      <c r="A192" s="664" t="s">
        <v>490</v>
      </c>
      <c r="B192" s="664" t="s">
        <v>92</v>
      </c>
      <c r="C192" s="665" t="s">
        <v>491</v>
      </c>
      <c r="D192" s="656">
        <v>429799.5272168403</v>
      </c>
    </row>
    <row r="193" spans="1:4" ht="16.5" thickTop="1" thickBot="1">
      <c r="A193" s="664" t="s">
        <v>481</v>
      </c>
      <c r="B193" s="664" t="s">
        <v>233</v>
      </c>
      <c r="C193" s="665" t="s">
        <v>482</v>
      </c>
      <c r="D193" s="656">
        <v>2764.3079685074354</v>
      </c>
    </row>
    <row r="194" spans="1:4" ht="16.5" thickTop="1" thickBot="1">
      <c r="A194" s="664" t="s">
        <v>492</v>
      </c>
      <c r="B194" s="664" t="s">
        <v>92</v>
      </c>
      <c r="C194" s="665" t="s">
        <v>493</v>
      </c>
      <c r="D194" s="656">
        <v>1119.1530236872209</v>
      </c>
    </row>
    <row r="195" spans="1:4" ht="16.5" thickTop="1" thickBot="1">
      <c r="A195" s="664" t="s">
        <v>483</v>
      </c>
      <c r="B195" s="664" t="s">
        <v>422</v>
      </c>
      <c r="C195" s="665" t="s">
        <v>2277</v>
      </c>
      <c r="D195" s="656">
        <v>1119.1530236872209</v>
      </c>
    </row>
    <row r="196" spans="1:4" ht="16.5" thickTop="1" thickBot="1">
      <c r="A196" s="664" t="s">
        <v>484</v>
      </c>
      <c r="B196" s="664" t="s">
        <v>92</v>
      </c>
      <c r="C196" s="665" t="s">
        <v>485</v>
      </c>
      <c r="D196" s="656">
        <v>31000.538756136018</v>
      </c>
    </row>
    <row r="197" spans="1:4" ht="16.5" thickTop="1" thickBot="1">
      <c r="A197" s="664" t="s">
        <v>486</v>
      </c>
      <c r="B197" s="664" t="s">
        <v>144</v>
      </c>
      <c r="C197" s="665" t="s">
        <v>487</v>
      </c>
      <c r="D197" s="656">
        <v>2137.5822752425915</v>
      </c>
    </row>
    <row r="198" spans="1:4" ht="16.5" thickTop="1" thickBot="1">
      <c r="A198" s="664" t="s">
        <v>494</v>
      </c>
      <c r="B198" s="664" t="s">
        <v>92</v>
      </c>
      <c r="C198" s="665" t="s">
        <v>495</v>
      </c>
      <c r="D198" s="656">
        <v>19439.688021447026</v>
      </c>
    </row>
    <row r="199" spans="1:4" ht="16.5" thickTop="1" thickBot="1">
      <c r="A199" s="664" t="s">
        <v>925</v>
      </c>
      <c r="B199" s="664" t="s">
        <v>92</v>
      </c>
      <c r="C199" s="665" t="s">
        <v>926</v>
      </c>
      <c r="D199" s="656">
        <v>141897.41187330271</v>
      </c>
    </row>
    <row r="200" spans="1:4" ht="31.5" thickTop="1" thickBot="1">
      <c r="A200" s="664" t="s">
        <v>929</v>
      </c>
      <c r="B200" s="664" t="s">
        <v>92</v>
      </c>
      <c r="C200" s="665" t="s">
        <v>930</v>
      </c>
      <c r="D200" s="656">
        <v>155114.60908304882</v>
      </c>
    </row>
    <row r="201" spans="1:4" ht="16.5" thickTop="1" thickBot="1">
      <c r="A201" s="664" t="s">
        <v>927</v>
      </c>
      <c r="B201" s="664" t="s">
        <v>92</v>
      </c>
      <c r="C201" s="665" t="s">
        <v>928</v>
      </c>
      <c r="D201" s="656">
        <v>155114.60908304882</v>
      </c>
    </row>
    <row r="202" spans="1:4" ht="16.5" thickTop="1" thickBot="1">
      <c r="A202" s="664" t="s">
        <v>931</v>
      </c>
      <c r="B202" s="664" t="s">
        <v>233</v>
      </c>
      <c r="C202" s="665" t="s">
        <v>932</v>
      </c>
      <c r="D202" s="656">
        <v>6155.222837870796</v>
      </c>
    </row>
    <row r="203" spans="1:4" ht="16.5" thickTop="1" thickBot="1">
      <c r="A203" s="664" t="s">
        <v>920</v>
      </c>
      <c r="B203" s="664" t="s">
        <v>233</v>
      </c>
      <c r="C203" s="665" t="s">
        <v>2278</v>
      </c>
      <c r="D203" s="656">
        <v>17530.127410731864</v>
      </c>
    </row>
    <row r="204" spans="1:4" ht="16.5" thickTop="1" thickBot="1">
      <c r="A204" s="664" t="s">
        <v>923</v>
      </c>
      <c r="B204" s="664" t="s">
        <v>92</v>
      </c>
      <c r="C204" s="665" t="s">
        <v>924</v>
      </c>
      <c r="D204" s="656">
        <v>103957.19543089408</v>
      </c>
    </row>
    <row r="205" spans="1:4" ht="16.5" thickTop="1" thickBot="1">
      <c r="A205" s="664" t="s">
        <v>921</v>
      </c>
      <c r="B205" s="664" t="s">
        <v>92</v>
      </c>
      <c r="C205" s="665" t="s">
        <v>922</v>
      </c>
      <c r="D205" s="656">
        <v>77577.354884805929</v>
      </c>
    </row>
    <row r="206" spans="1:4" ht="16.5" thickTop="1" thickBot="1">
      <c r="A206" s="664" t="s">
        <v>496</v>
      </c>
      <c r="B206" s="664" t="s">
        <v>144</v>
      </c>
      <c r="C206" s="665" t="s">
        <v>1916</v>
      </c>
      <c r="D206" s="656">
        <v>119603.8836414533</v>
      </c>
    </row>
    <row r="207" spans="1:4" ht="16.5" thickTop="1" thickBot="1">
      <c r="A207" s="664" t="s">
        <v>505</v>
      </c>
      <c r="B207" s="664" t="s">
        <v>144</v>
      </c>
      <c r="C207" s="665" t="s">
        <v>506</v>
      </c>
      <c r="D207" s="656">
        <v>119603.8836414533</v>
      </c>
    </row>
    <row r="208" spans="1:4" ht="16.5" thickTop="1" thickBot="1">
      <c r="A208" s="664" t="s">
        <v>507</v>
      </c>
      <c r="B208" s="664" t="s">
        <v>144</v>
      </c>
      <c r="C208" s="665" t="s">
        <v>508</v>
      </c>
      <c r="D208" s="656">
        <v>7621.4320913099737</v>
      </c>
    </row>
    <row r="209" spans="1:4" ht="16.5" thickTop="1" thickBot="1">
      <c r="A209" s="664" t="s">
        <v>509</v>
      </c>
      <c r="B209" s="664" t="s">
        <v>233</v>
      </c>
      <c r="C209" s="665" t="s">
        <v>510</v>
      </c>
      <c r="D209" s="656">
        <v>12915.02589335053</v>
      </c>
    </row>
    <row r="210" spans="1:4" ht="16.5" thickTop="1" thickBot="1">
      <c r="A210" s="664" t="s">
        <v>512</v>
      </c>
      <c r="B210" s="664" t="s">
        <v>233</v>
      </c>
      <c r="C210" s="665" t="s">
        <v>1918</v>
      </c>
      <c r="D210" s="656">
        <v>11046.040343792871</v>
      </c>
    </row>
    <row r="211" spans="1:4" ht="16.5" thickTop="1" thickBot="1">
      <c r="A211" s="664" t="s">
        <v>511</v>
      </c>
      <c r="B211" s="664" t="s">
        <v>233</v>
      </c>
      <c r="C211" s="665" t="s">
        <v>1917</v>
      </c>
      <c r="D211" s="656">
        <v>5909.1279650685265</v>
      </c>
    </row>
    <row r="212" spans="1:4" ht="16.5" thickTop="1" thickBot="1">
      <c r="A212" s="664" t="s">
        <v>519</v>
      </c>
      <c r="B212" s="664" t="s">
        <v>387</v>
      </c>
      <c r="C212" s="665" t="s">
        <v>520</v>
      </c>
      <c r="D212" s="656">
        <v>22875.487804166794</v>
      </c>
    </row>
    <row r="213" spans="1:4" ht="16.5" thickTop="1" thickBot="1">
      <c r="A213" s="664" t="s">
        <v>515</v>
      </c>
      <c r="B213" s="664" t="s">
        <v>387</v>
      </c>
      <c r="C213" s="665" t="s">
        <v>516</v>
      </c>
      <c r="D213" s="656">
        <v>43288.838956221698</v>
      </c>
    </row>
    <row r="214" spans="1:4" ht="16.5" thickTop="1" thickBot="1">
      <c r="A214" s="664" t="s">
        <v>513</v>
      </c>
      <c r="B214" s="664" t="s">
        <v>387</v>
      </c>
      <c r="C214" s="665" t="s">
        <v>514</v>
      </c>
      <c r="D214" s="656">
        <v>29299.426160131443</v>
      </c>
    </row>
    <row r="215" spans="1:4" ht="16.5" thickTop="1" thickBot="1">
      <c r="A215" s="664" t="s">
        <v>521</v>
      </c>
      <c r="B215" s="664" t="s">
        <v>387</v>
      </c>
      <c r="C215" s="665" t="s">
        <v>522</v>
      </c>
      <c r="D215" s="656">
        <v>53125.762393303485</v>
      </c>
    </row>
    <row r="216" spans="1:4" ht="16.5" thickTop="1" thickBot="1">
      <c r="A216" s="664" t="s">
        <v>525</v>
      </c>
      <c r="B216" s="664" t="s">
        <v>387</v>
      </c>
      <c r="C216" s="665" t="s">
        <v>526</v>
      </c>
      <c r="D216" s="656">
        <v>53125.762393303485</v>
      </c>
    </row>
    <row r="217" spans="1:4" ht="16.5" thickTop="1" thickBot="1">
      <c r="A217" s="664" t="s">
        <v>527</v>
      </c>
      <c r="B217" s="664" t="s">
        <v>387</v>
      </c>
      <c r="C217" s="665" t="s">
        <v>528</v>
      </c>
      <c r="D217" s="656">
        <v>53125.762393303485</v>
      </c>
    </row>
    <row r="218" spans="1:4" ht="16.5" thickTop="1" thickBot="1">
      <c r="A218" s="664" t="s">
        <v>529</v>
      </c>
      <c r="B218" s="664" t="s">
        <v>387</v>
      </c>
      <c r="C218" s="665" t="s">
        <v>530</v>
      </c>
      <c r="D218" s="656">
        <v>53125.762393303485</v>
      </c>
    </row>
    <row r="219" spans="1:4" ht="16.5" thickTop="1" thickBot="1">
      <c r="A219" s="664" t="s">
        <v>531</v>
      </c>
      <c r="B219" s="664" t="s">
        <v>387</v>
      </c>
      <c r="C219" s="665" t="s">
        <v>532</v>
      </c>
      <c r="D219" s="656">
        <v>53125.762393303485</v>
      </c>
    </row>
    <row r="220" spans="1:4" ht="16.5" thickTop="1" thickBot="1">
      <c r="A220" s="664" t="s">
        <v>523</v>
      </c>
      <c r="B220" s="664" t="s">
        <v>387</v>
      </c>
      <c r="C220" s="665" t="s">
        <v>524</v>
      </c>
      <c r="D220" s="656">
        <v>7789.3050448630574</v>
      </c>
    </row>
    <row r="221" spans="1:4" ht="16.5" thickTop="1" thickBot="1">
      <c r="A221" s="664" t="s">
        <v>533</v>
      </c>
      <c r="B221" s="664" t="s">
        <v>387</v>
      </c>
      <c r="C221" s="665" t="s">
        <v>534</v>
      </c>
      <c r="D221" s="656">
        <v>27732.611926969334</v>
      </c>
    </row>
    <row r="222" spans="1:4" ht="16.5" thickTop="1" thickBot="1">
      <c r="A222" s="664" t="s">
        <v>540</v>
      </c>
      <c r="B222" s="664" t="s">
        <v>387</v>
      </c>
      <c r="C222" s="665" t="s">
        <v>541</v>
      </c>
      <c r="D222" s="656">
        <v>26277.712996175949</v>
      </c>
    </row>
    <row r="223" spans="1:4" ht="16.5" thickTop="1" thickBot="1">
      <c r="A223" s="664" t="s">
        <v>551</v>
      </c>
      <c r="B223" s="664" t="s">
        <v>387</v>
      </c>
      <c r="C223" s="665" t="s">
        <v>1856</v>
      </c>
      <c r="D223" s="656">
        <v>4510.1866854595</v>
      </c>
    </row>
    <row r="224" spans="1:4" ht="16.5" thickTop="1" thickBot="1">
      <c r="A224" s="664" t="s">
        <v>535</v>
      </c>
      <c r="B224" s="664" t="s">
        <v>387</v>
      </c>
      <c r="C224" s="665" t="s">
        <v>2279</v>
      </c>
      <c r="D224" s="656">
        <v>48415.076581502028</v>
      </c>
    </row>
    <row r="225" spans="1:4" ht="16.5" thickTop="1" thickBot="1">
      <c r="A225" s="664" t="s">
        <v>536</v>
      </c>
      <c r="B225" s="664" t="s">
        <v>387</v>
      </c>
      <c r="C225" s="665" t="s">
        <v>2280</v>
      </c>
      <c r="D225" s="656">
        <v>48415.076581502028</v>
      </c>
    </row>
    <row r="226" spans="1:4" ht="16.5" thickTop="1" thickBot="1">
      <c r="A226" s="664" t="s">
        <v>537</v>
      </c>
      <c r="B226" s="664" t="s">
        <v>387</v>
      </c>
      <c r="C226" s="665" t="s">
        <v>1919</v>
      </c>
      <c r="D226" s="656">
        <v>48415.076581502028</v>
      </c>
    </row>
    <row r="227" spans="1:4" ht="16.5" thickTop="1" thickBot="1">
      <c r="A227" s="664" t="s">
        <v>538</v>
      </c>
      <c r="B227" s="664" t="s">
        <v>387</v>
      </c>
      <c r="C227" s="665" t="s">
        <v>2281</v>
      </c>
      <c r="D227" s="656">
        <v>48415.076581502028</v>
      </c>
    </row>
    <row r="228" spans="1:4" ht="16.5" thickTop="1" thickBot="1">
      <c r="A228" s="664" t="s">
        <v>539</v>
      </c>
      <c r="B228" s="664" t="s">
        <v>387</v>
      </c>
      <c r="C228" s="665" t="s">
        <v>2282</v>
      </c>
      <c r="D228" s="656">
        <v>44620.631054409503</v>
      </c>
    </row>
    <row r="229" spans="1:4" ht="16.5" thickTop="1" thickBot="1">
      <c r="A229" s="664" t="s">
        <v>542</v>
      </c>
      <c r="B229" s="664" t="s">
        <v>387</v>
      </c>
      <c r="C229" s="665" t="s">
        <v>543</v>
      </c>
      <c r="D229" s="656">
        <v>53271.683927511716</v>
      </c>
    </row>
    <row r="230" spans="1:4" ht="16.5" thickTop="1" thickBot="1">
      <c r="A230" s="664" t="s">
        <v>544</v>
      </c>
      <c r="B230" s="664" t="s">
        <v>387</v>
      </c>
      <c r="C230" s="665" t="s">
        <v>545</v>
      </c>
      <c r="D230" s="656">
        <v>53271.683927511716</v>
      </c>
    </row>
    <row r="231" spans="1:4" ht="16.5" thickTop="1" thickBot="1">
      <c r="A231" s="664" t="s">
        <v>517</v>
      </c>
      <c r="B231" s="664" t="s">
        <v>387</v>
      </c>
      <c r="C231" s="665" t="s">
        <v>518</v>
      </c>
      <c r="D231" s="656">
        <v>46858.937101783944</v>
      </c>
    </row>
    <row r="232" spans="1:4" ht="16.5" thickTop="1" thickBot="1">
      <c r="A232" s="664" t="s">
        <v>546</v>
      </c>
      <c r="B232" s="664" t="s">
        <v>387</v>
      </c>
      <c r="C232" s="665" t="s">
        <v>547</v>
      </c>
      <c r="D232" s="656">
        <v>55935.268123887297</v>
      </c>
    </row>
    <row r="233" spans="1:4" ht="16.5" thickTop="1" thickBot="1">
      <c r="A233" s="664" t="s">
        <v>548</v>
      </c>
      <c r="B233" s="664" t="s">
        <v>387</v>
      </c>
      <c r="C233" s="665" t="s">
        <v>549</v>
      </c>
      <c r="D233" s="656">
        <v>27598.313564126871</v>
      </c>
    </row>
    <row r="234" spans="1:4" ht="16.5" thickTop="1" thickBot="1">
      <c r="A234" s="664" t="s">
        <v>550</v>
      </c>
      <c r="B234" s="664" t="s">
        <v>387</v>
      </c>
      <c r="C234" s="665" t="s">
        <v>2283</v>
      </c>
      <c r="D234" s="656">
        <v>27598.313564126871</v>
      </c>
    </row>
    <row r="235" spans="1:4" ht="16.5" thickTop="1" thickBot="1">
      <c r="A235" s="664" t="s">
        <v>552</v>
      </c>
      <c r="B235" s="664" t="s">
        <v>144</v>
      </c>
      <c r="C235" s="665" t="s">
        <v>553</v>
      </c>
      <c r="D235" s="656">
        <v>956.42862456645696</v>
      </c>
    </row>
    <row r="236" spans="1:4" ht="16.5" thickTop="1" thickBot="1">
      <c r="A236" s="664" t="s">
        <v>556</v>
      </c>
      <c r="B236" s="664" t="s">
        <v>387</v>
      </c>
      <c r="C236" s="665" t="s">
        <v>2284</v>
      </c>
      <c r="D236" s="656">
        <v>373024.89432518755</v>
      </c>
    </row>
    <row r="237" spans="1:4" ht="16.5" thickTop="1" thickBot="1">
      <c r="A237" s="664" t="s">
        <v>557</v>
      </c>
      <c r="B237" s="664" t="s">
        <v>387</v>
      </c>
      <c r="C237" s="665" t="s">
        <v>2285</v>
      </c>
      <c r="D237" s="656">
        <v>379560.74798352097</v>
      </c>
    </row>
    <row r="238" spans="1:4" ht="16.5" thickTop="1" thickBot="1">
      <c r="A238" s="664" t="s">
        <v>558</v>
      </c>
      <c r="B238" s="664" t="s">
        <v>387</v>
      </c>
      <c r="C238" s="665" t="s">
        <v>2286</v>
      </c>
      <c r="D238" s="656">
        <v>404238.07215582422</v>
      </c>
    </row>
    <row r="239" spans="1:4" ht="16.5" thickTop="1" thickBot="1">
      <c r="A239" s="664" t="s">
        <v>570</v>
      </c>
      <c r="B239" s="664" t="s">
        <v>571</v>
      </c>
      <c r="C239" s="665" t="s">
        <v>572</v>
      </c>
      <c r="D239" s="656">
        <v>415474.36851364386</v>
      </c>
    </row>
    <row r="240" spans="1:4" ht="16.5" thickTop="1" thickBot="1">
      <c r="A240" s="664" t="s">
        <v>559</v>
      </c>
      <c r="B240" s="664" t="s">
        <v>387</v>
      </c>
      <c r="C240" s="665" t="s">
        <v>1920</v>
      </c>
      <c r="D240" s="656">
        <v>406711.40033817297</v>
      </c>
    </row>
    <row r="241" spans="1:4" ht="16.5" thickTop="1" thickBot="1">
      <c r="A241" s="664" t="s">
        <v>560</v>
      </c>
      <c r="B241" s="664" t="s">
        <v>387</v>
      </c>
      <c r="C241" s="665" t="s">
        <v>2011</v>
      </c>
      <c r="D241" s="656">
        <v>443979.19602695742</v>
      </c>
    </row>
    <row r="242" spans="1:4" ht="16.5" thickTop="1" thickBot="1">
      <c r="A242" s="666" t="s">
        <v>2013</v>
      </c>
      <c r="B242" s="664" t="s">
        <v>387</v>
      </c>
      <c r="C242" s="665" t="s">
        <v>2012</v>
      </c>
      <c r="D242" s="656">
        <v>470458.35656739707</v>
      </c>
    </row>
    <row r="243" spans="1:4" ht="16.5" thickTop="1" thickBot="1">
      <c r="A243" s="664" t="s">
        <v>561</v>
      </c>
      <c r="B243" s="664" t="s">
        <v>387</v>
      </c>
      <c r="C243" s="665" t="s">
        <v>562</v>
      </c>
      <c r="D243" s="656">
        <v>476546.54901625554</v>
      </c>
    </row>
    <row r="244" spans="1:4" ht="16.5" thickTop="1" thickBot="1">
      <c r="A244" s="664" t="s">
        <v>563</v>
      </c>
      <c r="B244" s="664" t="s">
        <v>387</v>
      </c>
      <c r="C244" s="665" t="s">
        <v>564</v>
      </c>
      <c r="D244" s="656">
        <v>392878.66896539892</v>
      </c>
    </row>
    <row r="245" spans="1:4" ht="16.5" thickTop="1" thickBot="1">
      <c r="A245" s="664" t="s">
        <v>565</v>
      </c>
      <c r="B245" s="664" t="s">
        <v>387</v>
      </c>
      <c r="C245" s="665" t="s">
        <v>566</v>
      </c>
      <c r="D245" s="656">
        <v>392878.66896539892</v>
      </c>
    </row>
    <row r="246" spans="1:4" ht="16.5" thickTop="1" thickBot="1">
      <c r="A246" s="664" t="s">
        <v>567</v>
      </c>
      <c r="B246" s="664" t="s">
        <v>387</v>
      </c>
      <c r="C246" s="665" t="s">
        <v>2014</v>
      </c>
      <c r="D246" s="656">
        <v>392878.66896539892</v>
      </c>
    </row>
    <row r="247" spans="1:4" ht="16.5" thickTop="1" thickBot="1">
      <c r="A247" s="664" t="s">
        <v>568</v>
      </c>
      <c r="B247" s="664" t="s">
        <v>387</v>
      </c>
      <c r="C247" s="665" t="s">
        <v>569</v>
      </c>
      <c r="D247" s="656">
        <v>392878.66896539892</v>
      </c>
    </row>
    <row r="248" spans="1:4" ht="16.5" thickTop="1" thickBot="1">
      <c r="A248" s="664" t="s">
        <v>573</v>
      </c>
      <c r="B248" s="664" t="s">
        <v>387</v>
      </c>
      <c r="C248" s="665" t="s">
        <v>574</v>
      </c>
      <c r="D248" s="656">
        <v>392878.66896539892</v>
      </c>
    </row>
    <row r="249" spans="1:4" ht="16.5" thickTop="1" thickBot="1">
      <c r="A249" s="664" t="s">
        <v>575</v>
      </c>
      <c r="B249" s="664" t="s">
        <v>387</v>
      </c>
      <c r="C249" s="665" t="s">
        <v>576</v>
      </c>
      <c r="D249" s="656">
        <v>392878.66896539892</v>
      </c>
    </row>
    <row r="250" spans="1:4" ht="16.5" thickTop="1" thickBot="1">
      <c r="A250" s="664" t="s">
        <v>577</v>
      </c>
      <c r="B250" s="664" t="s">
        <v>387</v>
      </c>
      <c r="C250" s="665" t="s">
        <v>578</v>
      </c>
      <c r="D250" s="656">
        <v>249190.6122541966</v>
      </c>
    </row>
    <row r="251" spans="1:4" ht="16.5" thickTop="1" thickBot="1">
      <c r="A251" s="664" t="s">
        <v>579</v>
      </c>
      <c r="B251" s="664" t="s">
        <v>387</v>
      </c>
      <c r="C251" s="665" t="s">
        <v>580</v>
      </c>
      <c r="D251" s="656">
        <v>249190.6122541966</v>
      </c>
    </row>
    <row r="252" spans="1:4" ht="16.5" thickTop="1" thickBot="1">
      <c r="A252" s="664" t="s">
        <v>581</v>
      </c>
      <c r="B252" s="664" t="s">
        <v>387</v>
      </c>
      <c r="C252" s="665" t="s">
        <v>2287</v>
      </c>
      <c r="D252" s="656">
        <v>249190.6122541966</v>
      </c>
    </row>
    <row r="253" spans="1:4" ht="16.5" thickTop="1" thickBot="1">
      <c r="A253" s="664" t="s">
        <v>582</v>
      </c>
      <c r="B253" s="664" t="s">
        <v>387</v>
      </c>
      <c r="C253" s="665" t="s">
        <v>2288</v>
      </c>
      <c r="D253" s="656">
        <v>249190.6122541966</v>
      </c>
    </row>
    <row r="254" spans="1:4" ht="16.5" thickTop="1" thickBot="1">
      <c r="A254" s="664" t="s">
        <v>584</v>
      </c>
      <c r="B254" s="664" t="s">
        <v>233</v>
      </c>
      <c r="C254" s="665" t="s">
        <v>1921</v>
      </c>
      <c r="D254" s="656">
        <v>21487.738054794641</v>
      </c>
    </row>
    <row r="255" spans="1:4" ht="16.5" thickTop="1" thickBot="1">
      <c r="A255" s="664" t="s">
        <v>583</v>
      </c>
      <c r="B255" s="664" t="s">
        <v>387</v>
      </c>
      <c r="C255" s="665" t="s">
        <v>2289</v>
      </c>
      <c r="D255" s="656">
        <v>383388.25132453121</v>
      </c>
    </row>
    <row r="256" spans="1:4" ht="16.5" thickTop="1" thickBot="1">
      <c r="A256" s="664" t="s">
        <v>554</v>
      </c>
      <c r="B256" s="664" t="s">
        <v>387</v>
      </c>
      <c r="C256" s="665" t="s">
        <v>555</v>
      </c>
      <c r="D256" s="656">
        <v>363668.77504716243</v>
      </c>
    </row>
    <row r="257" spans="1:4" ht="16.5" thickTop="1" thickBot="1">
      <c r="A257" s="664" t="s">
        <v>585</v>
      </c>
      <c r="B257" s="664" t="s">
        <v>387</v>
      </c>
      <c r="C257" s="665" t="s">
        <v>586</v>
      </c>
      <c r="D257" s="656">
        <v>441550.63396555616</v>
      </c>
    </row>
    <row r="258" spans="1:4" ht="16.5" thickTop="1" thickBot="1">
      <c r="A258" s="664" t="s">
        <v>587</v>
      </c>
      <c r="B258" s="664" t="s">
        <v>387</v>
      </c>
      <c r="C258" s="665" t="s">
        <v>588</v>
      </c>
      <c r="D258" s="656">
        <v>441550.63396555616</v>
      </c>
    </row>
    <row r="259" spans="1:4" ht="16.5" thickTop="1" thickBot="1">
      <c r="A259" s="664" t="s">
        <v>497</v>
      </c>
      <c r="B259" s="664" t="s">
        <v>387</v>
      </c>
      <c r="C259" s="665" t="s">
        <v>498</v>
      </c>
      <c r="D259" s="656">
        <v>441550.63396555616</v>
      </c>
    </row>
    <row r="260" spans="1:4" ht="16.5" thickTop="1" thickBot="1">
      <c r="A260" s="664" t="s">
        <v>1669</v>
      </c>
      <c r="B260" s="664" t="s">
        <v>387</v>
      </c>
      <c r="C260" s="665" t="s">
        <v>1670</v>
      </c>
      <c r="D260" s="656">
        <v>1413490.2689169599</v>
      </c>
    </row>
    <row r="261" spans="1:4" ht="16.5" thickTop="1" thickBot="1">
      <c r="A261" s="664" t="s">
        <v>499</v>
      </c>
      <c r="B261" s="664" t="s">
        <v>377</v>
      </c>
      <c r="C261" s="665" t="s">
        <v>500</v>
      </c>
      <c r="D261" s="656">
        <v>2968.2267658959008</v>
      </c>
    </row>
    <row r="262" spans="1:4" ht="31.5" thickTop="1" thickBot="1">
      <c r="A262" s="664" t="s">
        <v>589</v>
      </c>
      <c r="B262" s="664" t="s">
        <v>377</v>
      </c>
      <c r="C262" s="665" t="s">
        <v>2290</v>
      </c>
      <c r="D262" s="656">
        <v>4397.372986512446</v>
      </c>
    </row>
    <row r="263" spans="1:4" ht="16.5" thickTop="1" thickBot="1">
      <c r="A263" s="664" t="s">
        <v>590</v>
      </c>
      <c r="B263" s="664" t="s">
        <v>233</v>
      </c>
      <c r="C263" s="665" t="s">
        <v>2291</v>
      </c>
      <c r="D263" s="656">
        <v>56047.183426256022</v>
      </c>
    </row>
    <row r="264" spans="1:4" ht="16.5" thickTop="1" thickBot="1">
      <c r="A264" s="664" t="s">
        <v>591</v>
      </c>
      <c r="B264" s="664" t="s">
        <v>377</v>
      </c>
      <c r="C264" s="665" t="s">
        <v>2292</v>
      </c>
      <c r="D264" s="656">
        <v>11683.957567294587</v>
      </c>
    </row>
    <row r="265" spans="1:4" ht="16.5" thickTop="1" thickBot="1">
      <c r="A265" s="664" t="s">
        <v>592</v>
      </c>
      <c r="B265" s="664" t="s">
        <v>144</v>
      </c>
      <c r="C265" s="665" t="s">
        <v>2293</v>
      </c>
      <c r="D265" s="656">
        <v>8281.7323752854336</v>
      </c>
    </row>
    <row r="266" spans="1:4" ht="16.5" thickTop="1" thickBot="1">
      <c r="A266" s="664" t="s">
        <v>593</v>
      </c>
      <c r="B266" s="664" t="s">
        <v>92</v>
      </c>
      <c r="C266" s="665" t="s">
        <v>2294</v>
      </c>
      <c r="D266" s="656">
        <v>34212.507934118345</v>
      </c>
    </row>
    <row r="267" spans="1:4" ht="16.5" thickTop="1" thickBot="1">
      <c r="A267" s="664" t="s">
        <v>594</v>
      </c>
      <c r="B267" s="664" t="s">
        <v>92</v>
      </c>
      <c r="C267" s="665" t="s">
        <v>2295</v>
      </c>
      <c r="D267" s="656">
        <v>45090.675324358133</v>
      </c>
    </row>
    <row r="268" spans="1:4" ht="16.5" thickTop="1" thickBot="1">
      <c r="A268" s="664" t="s">
        <v>595</v>
      </c>
      <c r="B268" s="664" t="s">
        <v>92</v>
      </c>
      <c r="C268" s="665" t="s">
        <v>2296</v>
      </c>
      <c r="D268" s="656">
        <v>62829.25074980058</v>
      </c>
    </row>
    <row r="269" spans="1:4" ht="16.5" thickTop="1" thickBot="1">
      <c r="A269" s="664" t="s">
        <v>596</v>
      </c>
      <c r="B269" s="664" t="s">
        <v>377</v>
      </c>
      <c r="C269" s="665" t="s">
        <v>597</v>
      </c>
      <c r="D269" s="656">
        <v>43434.32884930104</v>
      </c>
    </row>
    <row r="270" spans="1:4" ht="16.5" thickTop="1" thickBot="1">
      <c r="A270" s="664" t="s">
        <v>599</v>
      </c>
      <c r="B270" s="664" t="s">
        <v>144</v>
      </c>
      <c r="C270" s="665" t="s">
        <v>600</v>
      </c>
      <c r="D270" s="656">
        <v>205767.47493513243</v>
      </c>
    </row>
    <row r="271" spans="1:4" ht="16.5" thickTop="1" thickBot="1">
      <c r="A271" s="664" t="s">
        <v>601</v>
      </c>
      <c r="B271" s="664" t="s">
        <v>387</v>
      </c>
      <c r="C271" s="665" t="s">
        <v>1922</v>
      </c>
      <c r="D271" s="656">
        <v>44564.673403225133</v>
      </c>
    </row>
    <row r="272" spans="1:4" ht="16.5" thickTop="1" thickBot="1">
      <c r="A272" s="664" t="s">
        <v>598</v>
      </c>
      <c r="B272" s="664" t="s">
        <v>387</v>
      </c>
      <c r="C272" s="665" t="s">
        <v>2297</v>
      </c>
      <c r="D272" s="656">
        <v>44564.673403225133</v>
      </c>
    </row>
    <row r="273" spans="1:4" ht="16.5" thickTop="1" thickBot="1">
      <c r="A273" s="664" t="s">
        <v>602</v>
      </c>
      <c r="B273" s="664" t="s">
        <v>387</v>
      </c>
      <c r="C273" s="665" t="s">
        <v>2298</v>
      </c>
      <c r="D273" s="656">
        <v>44564.673403225133</v>
      </c>
    </row>
    <row r="274" spans="1:4" ht="16.5" thickTop="1" thickBot="1">
      <c r="A274" s="664" t="s">
        <v>603</v>
      </c>
      <c r="B274" s="664" t="s">
        <v>144</v>
      </c>
      <c r="C274" s="665" t="s">
        <v>2299</v>
      </c>
      <c r="D274" s="656">
        <v>60463.878564546132</v>
      </c>
    </row>
    <row r="275" spans="1:4" ht="16.5" thickTop="1" thickBot="1">
      <c r="A275" s="664" t="s">
        <v>604</v>
      </c>
      <c r="B275" s="664" t="s">
        <v>144</v>
      </c>
      <c r="C275" s="665" t="s">
        <v>2300</v>
      </c>
      <c r="D275" s="656">
        <v>43973.729865124456</v>
      </c>
    </row>
    <row r="276" spans="1:4" ht="16.5" thickTop="1" thickBot="1">
      <c r="A276" s="664" t="s">
        <v>605</v>
      </c>
      <c r="B276" s="664" t="s">
        <v>606</v>
      </c>
      <c r="C276" s="665" t="s">
        <v>2301</v>
      </c>
      <c r="D276" s="656">
        <v>92833.743314854975</v>
      </c>
    </row>
    <row r="277" spans="1:4" ht="16.5" thickTop="1" thickBot="1">
      <c r="A277" s="664" t="s">
        <v>607</v>
      </c>
      <c r="B277" s="664" t="s">
        <v>606</v>
      </c>
      <c r="C277" s="665" t="s">
        <v>1923</v>
      </c>
      <c r="D277" s="656">
        <v>43171.209295085937</v>
      </c>
    </row>
    <row r="278" spans="1:4" ht="16.5" thickTop="1" thickBot="1">
      <c r="A278" s="664" t="s">
        <v>608</v>
      </c>
      <c r="B278" s="664" t="s">
        <v>606</v>
      </c>
      <c r="C278" s="665" t="s">
        <v>609</v>
      </c>
      <c r="D278" s="656">
        <v>35343.484118808767</v>
      </c>
    </row>
    <row r="279" spans="1:4" ht="16.5" thickTop="1" thickBot="1">
      <c r="A279" s="664" t="s">
        <v>501</v>
      </c>
      <c r="B279" s="664" t="s">
        <v>141</v>
      </c>
      <c r="C279" s="665" t="s">
        <v>502</v>
      </c>
      <c r="D279" s="656">
        <v>38592.444672879858</v>
      </c>
    </row>
    <row r="280" spans="1:4" ht="16.5" thickTop="1" thickBot="1">
      <c r="A280" s="664" t="s">
        <v>503</v>
      </c>
      <c r="B280" s="664" t="s">
        <v>141</v>
      </c>
      <c r="C280" s="665" t="s">
        <v>504</v>
      </c>
      <c r="D280" s="656">
        <v>37938.335441136129</v>
      </c>
    </row>
    <row r="281" spans="1:4" ht="16.5" thickTop="1" thickBot="1">
      <c r="A281" s="664" t="s">
        <v>610</v>
      </c>
      <c r="B281" s="664" t="s">
        <v>92</v>
      </c>
      <c r="C281" s="665" t="s">
        <v>2302</v>
      </c>
      <c r="D281" s="656">
        <v>99884.407364084458</v>
      </c>
    </row>
    <row r="282" spans="1:4" ht="16.5" thickTop="1" thickBot="1">
      <c r="A282" s="664" t="s">
        <v>611</v>
      </c>
      <c r="B282" s="664" t="s">
        <v>377</v>
      </c>
      <c r="C282" s="665" t="s">
        <v>2303</v>
      </c>
      <c r="D282" s="656">
        <v>8729.3935847603243</v>
      </c>
    </row>
    <row r="283" spans="1:4" ht="16.5" thickTop="1" thickBot="1">
      <c r="A283" s="664" t="s">
        <v>612</v>
      </c>
      <c r="B283" s="664" t="s">
        <v>144</v>
      </c>
      <c r="C283" s="665" t="s">
        <v>2304</v>
      </c>
      <c r="D283" s="656">
        <v>4935.4648344606449</v>
      </c>
    </row>
    <row r="284" spans="1:4" ht="16.5" thickTop="1" thickBot="1">
      <c r="A284" s="664" t="s">
        <v>613</v>
      </c>
      <c r="B284" s="664" t="s">
        <v>92</v>
      </c>
      <c r="C284" s="665" t="s">
        <v>614</v>
      </c>
      <c r="D284" s="656">
        <v>11543.10408959517</v>
      </c>
    </row>
    <row r="285" spans="1:4" ht="16.5" thickTop="1" thickBot="1">
      <c r="A285" s="664" t="s">
        <v>615</v>
      </c>
      <c r="B285" s="664" t="s">
        <v>92</v>
      </c>
      <c r="C285" s="665" t="s">
        <v>2305</v>
      </c>
      <c r="D285" s="656">
        <v>101563.13689961529</v>
      </c>
    </row>
    <row r="286" spans="1:4" ht="16.5" thickTop="1" thickBot="1">
      <c r="A286" s="664" t="s">
        <v>616</v>
      </c>
      <c r="B286" s="664" t="s">
        <v>92</v>
      </c>
      <c r="C286" s="665" t="s">
        <v>617</v>
      </c>
      <c r="D286" s="656">
        <v>28143.187113679654</v>
      </c>
    </row>
    <row r="287" spans="1:4" ht="16.5" thickTop="1" thickBot="1">
      <c r="A287" s="664" t="s">
        <v>620</v>
      </c>
      <c r="B287" s="664" t="s">
        <v>92</v>
      </c>
      <c r="C287" s="665" t="s">
        <v>621</v>
      </c>
      <c r="D287" s="656">
        <v>13082.184634874526</v>
      </c>
    </row>
    <row r="288" spans="1:4" ht="16.5" thickTop="1" thickBot="1">
      <c r="A288" s="664" t="s">
        <v>618</v>
      </c>
      <c r="B288" s="664" t="s">
        <v>92</v>
      </c>
      <c r="C288" s="665" t="s">
        <v>2306</v>
      </c>
      <c r="D288" s="656">
        <v>19623.276952311786</v>
      </c>
    </row>
    <row r="289" spans="1:4" ht="16.5" thickTop="1" thickBot="1">
      <c r="A289" s="664" t="s">
        <v>619</v>
      </c>
      <c r="B289" s="664" t="s">
        <v>92</v>
      </c>
      <c r="C289" s="665" t="s">
        <v>2307</v>
      </c>
      <c r="D289" s="656">
        <v>120476.82299992933</v>
      </c>
    </row>
    <row r="290" spans="1:4" ht="16.5" thickTop="1" thickBot="1">
      <c r="A290" s="664" t="s">
        <v>622</v>
      </c>
      <c r="B290" s="664" t="s">
        <v>454</v>
      </c>
      <c r="C290" s="665" t="s">
        <v>623</v>
      </c>
      <c r="D290" s="656">
        <v>2426.7452497692248</v>
      </c>
    </row>
    <row r="291" spans="1:4" ht="16.5" thickTop="1" thickBot="1">
      <c r="A291" s="664" t="s">
        <v>624</v>
      </c>
      <c r="B291" s="664" t="s">
        <v>422</v>
      </c>
      <c r="C291" s="665" t="s">
        <v>1924</v>
      </c>
      <c r="D291" s="656">
        <v>54144.623285987749</v>
      </c>
    </row>
    <row r="292" spans="1:4" ht="16.5" thickTop="1" thickBot="1">
      <c r="A292" s="664" t="s">
        <v>625</v>
      </c>
      <c r="B292" s="664" t="s">
        <v>377</v>
      </c>
      <c r="C292" s="665" t="s">
        <v>2308</v>
      </c>
      <c r="D292" s="656">
        <v>3805.120280536551</v>
      </c>
    </row>
    <row r="293" spans="1:4" ht="16.5" thickTop="1" thickBot="1">
      <c r="A293" s="664" t="s">
        <v>626</v>
      </c>
      <c r="B293" s="664" t="s">
        <v>377</v>
      </c>
      <c r="C293" s="665" t="s">
        <v>1925</v>
      </c>
      <c r="D293" s="656">
        <v>10340.97393886992</v>
      </c>
    </row>
    <row r="294" spans="1:4" ht="16.5" thickTop="1" thickBot="1">
      <c r="A294" s="664" t="s">
        <v>627</v>
      </c>
      <c r="B294" s="664" t="s">
        <v>92</v>
      </c>
      <c r="C294" s="665" t="s">
        <v>628</v>
      </c>
      <c r="D294" s="656">
        <v>2518.0943032962468</v>
      </c>
    </row>
    <row r="295" spans="1:4" ht="16.5" thickTop="1" thickBot="1">
      <c r="A295" s="664" t="s">
        <v>633</v>
      </c>
      <c r="B295" s="664" t="s">
        <v>92</v>
      </c>
      <c r="C295" s="665" t="s">
        <v>1926</v>
      </c>
      <c r="D295" s="656">
        <v>78340.711658105458</v>
      </c>
    </row>
    <row r="296" spans="1:4" ht="16.5" thickTop="1" thickBot="1">
      <c r="A296" s="664" t="s">
        <v>629</v>
      </c>
      <c r="B296" s="664" t="s">
        <v>92</v>
      </c>
      <c r="C296" s="665" t="s">
        <v>630</v>
      </c>
      <c r="D296" s="656">
        <v>56315.780151940955</v>
      </c>
    </row>
    <row r="297" spans="1:4" ht="16.5" thickTop="1" thickBot="1">
      <c r="A297" s="664" t="s">
        <v>631</v>
      </c>
      <c r="B297" s="664" t="s">
        <v>92</v>
      </c>
      <c r="C297" s="665" t="s">
        <v>632</v>
      </c>
      <c r="D297" s="656">
        <v>111915.30236872208</v>
      </c>
    </row>
    <row r="298" spans="1:4" ht="16.5" thickTop="1" thickBot="1">
      <c r="A298" s="664" t="s">
        <v>646</v>
      </c>
      <c r="B298" s="664" t="s">
        <v>144</v>
      </c>
      <c r="C298" s="665" t="s">
        <v>647</v>
      </c>
      <c r="D298" s="656">
        <v>6367.9807047802869</v>
      </c>
    </row>
    <row r="299" spans="1:4" ht="16.5" thickTop="1" thickBot="1">
      <c r="A299" s="664" t="s">
        <v>634</v>
      </c>
      <c r="B299" s="664" t="s">
        <v>377</v>
      </c>
      <c r="C299" s="665" t="s">
        <v>635</v>
      </c>
      <c r="D299" s="656">
        <v>38477.0136319839</v>
      </c>
    </row>
    <row r="300" spans="1:4" ht="16.5" thickTop="1" thickBot="1">
      <c r="A300" s="664" t="s">
        <v>650</v>
      </c>
      <c r="B300" s="664" t="s">
        <v>377</v>
      </c>
      <c r="C300" s="665" t="s">
        <v>651</v>
      </c>
      <c r="D300" s="656">
        <v>38477.0136319839</v>
      </c>
    </row>
    <row r="301" spans="1:4" ht="31.5" thickTop="1" thickBot="1">
      <c r="A301" s="664" t="s">
        <v>652</v>
      </c>
      <c r="B301" s="664" t="s">
        <v>92</v>
      </c>
      <c r="C301" s="665" t="s">
        <v>2309</v>
      </c>
      <c r="D301" s="656">
        <v>416145.86032785621</v>
      </c>
    </row>
    <row r="302" spans="1:4" ht="31.5" thickTop="1" thickBot="1">
      <c r="A302" s="664" t="s">
        <v>653</v>
      </c>
      <c r="B302" s="664" t="s">
        <v>92</v>
      </c>
      <c r="C302" s="665" t="s">
        <v>2310</v>
      </c>
      <c r="D302" s="656">
        <v>362783.27138727676</v>
      </c>
    </row>
    <row r="303" spans="1:4" ht="31.5" thickTop="1" thickBot="1">
      <c r="A303" s="664" t="s">
        <v>654</v>
      </c>
      <c r="B303" s="664" t="s">
        <v>92</v>
      </c>
      <c r="C303" s="665" t="s">
        <v>2311</v>
      </c>
      <c r="D303" s="656">
        <v>311721.4184671705</v>
      </c>
    </row>
    <row r="304" spans="1:4" ht="31.5" thickTop="1" thickBot="1">
      <c r="A304" s="664" t="s">
        <v>655</v>
      </c>
      <c r="B304" s="664" t="s">
        <v>92</v>
      </c>
      <c r="C304" s="665" t="s">
        <v>2312</v>
      </c>
      <c r="D304" s="656">
        <v>448437.15184080141</v>
      </c>
    </row>
    <row r="305" spans="1:4" ht="31.5" thickTop="1" thickBot="1">
      <c r="A305" s="664" t="s">
        <v>656</v>
      </c>
      <c r="B305" s="664" t="s">
        <v>92</v>
      </c>
      <c r="C305" s="665" t="s">
        <v>2313</v>
      </c>
      <c r="D305" s="656">
        <v>280168.76794985885</v>
      </c>
    </row>
    <row r="306" spans="1:4" ht="31.5" thickTop="1" thickBot="1">
      <c r="A306" s="664" t="s">
        <v>657</v>
      </c>
      <c r="B306" s="664" t="s">
        <v>233</v>
      </c>
      <c r="C306" s="665" t="s">
        <v>2314</v>
      </c>
      <c r="D306" s="656">
        <v>452790.65710294468</v>
      </c>
    </row>
    <row r="307" spans="1:4" ht="16.5" thickTop="1" thickBot="1">
      <c r="A307" s="664" t="s">
        <v>658</v>
      </c>
      <c r="B307" s="664" t="s">
        <v>92</v>
      </c>
      <c r="C307" s="665" t="s">
        <v>659</v>
      </c>
      <c r="D307" s="656">
        <v>260488.28294528442</v>
      </c>
    </row>
    <row r="308" spans="1:4" ht="16.5" thickTop="1" thickBot="1">
      <c r="A308" s="664" t="s">
        <v>636</v>
      </c>
      <c r="B308" s="664" t="s">
        <v>377</v>
      </c>
      <c r="C308" s="665" t="s">
        <v>637</v>
      </c>
      <c r="D308" s="656">
        <v>24072.981539512126</v>
      </c>
    </row>
    <row r="309" spans="1:4" ht="16.5" thickTop="1" thickBot="1">
      <c r="A309" s="664" t="s">
        <v>642</v>
      </c>
      <c r="B309" s="664" t="s">
        <v>377</v>
      </c>
      <c r="C309" s="665" t="s">
        <v>643</v>
      </c>
      <c r="D309" s="656">
        <v>5143.2870535701895</v>
      </c>
    </row>
    <row r="310" spans="1:4" ht="16.5" thickTop="1" thickBot="1">
      <c r="A310" s="664" t="s">
        <v>640</v>
      </c>
      <c r="B310" s="664" t="s">
        <v>377</v>
      </c>
      <c r="C310" s="665" t="s">
        <v>641</v>
      </c>
      <c r="D310" s="656">
        <v>18365.301118707299</v>
      </c>
    </row>
    <row r="311" spans="1:4" ht="16.5" thickTop="1" thickBot="1">
      <c r="A311" s="664" t="s">
        <v>638</v>
      </c>
      <c r="B311" s="664" t="s">
        <v>377</v>
      </c>
      <c r="C311" s="665" t="s">
        <v>639</v>
      </c>
      <c r="D311" s="656">
        <v>104657.47707899621</v>
      </c>
    </row>
    <row r="312" spans="1:4" ht="16.5" thickTop="1" thickBot="1">
      <c r="A312" s="664" t="s">
        <v>644</v>
      </c>
      <c r="B312" s="664" t="s">
        <v>377</v>
      </c>
      <c r="C312" s="665" t="s">
        <v>645</v>
      </c>
      <c r="D312" s="656">
        <v>18586.566148736525</v>
      </c>
    </row>
    <row r="313" spans="1:4" ht="16.5" thickTop="1" thickBot="1">
      <c r="A313" s="664" t="s">
        <v>660</v>
      </c>
      <c r="B313" s="664" t="s">
        <v>377</v>
      </c>
      <c r="C313" s="665" t="s">
        <v>661</v>
      </c>
      <c r="D313" s="656">
        <v>5530.4935543932061</v>
      </c>
    </row>
    <row r="314" spans="1:4" ht="16.5" thickTop="1" thickBot="1">
      <c r="A314" s="664" t="s">
        <v>662</v>
      </c>
      <c r="B314" s="664" t="s">
        <v>377</v>
      </c>
      <c r="C314" s="665" t="s">
        <v>663</v>
      </c>
      <c r="D314" s="656">
        <v>5661.3154007419516</v>
      </c>
    </row>
    <row r="315" spans="1:4" ht="16.5" thickTop="1" thickBot="1">
      <c r="A315" s="664" t="s">
        <v>667</v>
      </c>
      <c r="B315" s="664" t="s">
        <v>377</v>
      </c>
      <c r="C315" s="665" t="s">
        <v>2315</v>
      </c>
      <c r="D315" s="656">
        <v>13597.709237799734</v>
      </c>
    </row>
    <row r="316" spans="1:4" ht="16.5" thickTop="1" thickBot="1">
      <c r="A316" s="664" t="s">
        <v>664</v>
      </c>
      <c r="B316" s="664" t="s">
        <v>92</v>
      </c>
      <c r="C316" s="665" t="s">
        <v>2316</v>
      </c>
      <c r="D316" s="656">
        <v>13597.709237799734</v>
      </c>
    </row>
    <row r="317" spans="1:4" ht="16.5" thickTop="1" thickBot="1">
      <c r="A317" s="664" t="s">
        <v>665</v>
      </c>
      <c r="B317" s="664" t="s">
        <v>377</v>
      </c>
      <c r="C317" s="665" t="s">
        <v>666</v>
      </c>
      <c r="D317" s="656">
        <v>20368.585031107421</v>
      </c>
    </row>
    <row r="318" spans="1:4" ht="16.5" thickTop="1" thickBot="1">
      <c r="A318" s="664" t="s">
        <v>668</v>
      </c>
      <c r="B318" s="664" t="s">
        <v>606</v>
      </c>
      <c r="C318" s="665" t="s">
        <v>2317</v>
      </c>
      <c r="D318" s="656">
        <v>45292.122868621824</v>
      </c>
    </row>
    <row r="319" spans="1:4" ht="16.5" thickTop="1" thickBot="1">
      <c r="A319" s="664" t="s">
        <v>669</v>
      </c>
      <c r="B319" s="664" t="s">
        <v>92</v>
      </c>
      <c r="C319" s="665" t="s">
        <v>2318</v>
      </c>
      <c r="D319" s="656">
        <v>18688.835192677892</v>
      </c>
    </row>
    <row r="320" spans="1:4" ht="16.5" thickTop="1" thickBot="1">
      <c r="A320" s="664" t="s">
        <v>673</v>
      </c>
      <c r="B320" s="664" t="s">
        <v>92</v>
      </c>
      <c r="C320" s="665" t="s">
        <v>2319</v>
      </c>
      <c r="D320" s="656">
        <v>249108.54476296963</v>
      </c>
    </row>
    <row r="321" spans="1:4" ht="16.5" thickTop="1" thickBot="1">
      <c r="A321" s="664" t="s">
        <v>674</v>
      </c>
      <c r="B321" s="664" t="s">
        <v>92</v>
      </c>
      <c r="C321" s="665" t="s">
        <v>2320</v>
      </c>
      <c r="D321" s="656">
        <v>350697.79150262754</v>
      </c>
    </row>
    <row r="322" spans="1:4" ht="16.5" thickTop="1" thickBot="1">
      <c r="A322" s="664" t="s">
        <v>672</v>
      </c>
      <c r="B322" s="664" t="s">
        <v>92</v>
      </c>
      <c r="C322" s="665" t="s">
        <v>2321</v>
      </c>
      <c r="D322" s="656">
        <v>236551.64783719901</v>
      </c>
    </row>
    <row r="323" spans="1:4" ht="31.5" thickTop="1" thickBot="1">
      <c r="A323" s="664" t="s">
        <v>671</v>
      </c>
      <c r="B323" s="664" t="s">
        <v>92</v>
      </c>
      <c r="C323" s="665" t="s">
        <v>2322</v>
      </c>
      <c r="D323" s="656">
        <v>317235.11609437963</v>
      </c>
    </row>
    <row r="324" spans="1:4" ht="16.5" thickTop="1" thickBot="1">
      <c r="A324" s="664" t="s">
        <v>675</v>
      </c>
      <c r="B324" s="664" t="s">
        <v>92</v>
      </c>
      <c r="C324" s="665" t="s">
        <v>676</v>
      </c>
      <c r="D324" s="656">
        <v>373901.56046323251</v>
      </c>
    </row>
    <row r="325" spans="1:4" ht="16.5" thickTop="1" thickBot="1">
      <c r="A325" s="664" t="s">
        <v>678</v>
      </c>
      <c r="B325" s="664" t="s">
        <v>92</v>
      </c>
      <c r="C325" s="665" t="s">
        <v>679</v>
      </c>
      <c r="D325" s="656">
        <v>18688.835192677892</v>
      </c>
    </row>
    <row r="326" spans="1:4" ht="16.5" thickTop="1" thickBot="1">
      <c r="A326" s="664" t="s">
        <v>670</v>
      </c>
      <c r="B326" s="664" t="s">
        <v>92</v>
      </c>
      <c r="C326" s="665" t="s">
        <v>2323</v>
      </c>
      <c r="D326" s="656">
        <v>21986.864932562228</v>
      </c>
    </row>
    <row r="327" spans="1:4" ht="16.5" thickTop="1" thickBot="1">
      <c r="A327" s="664" t="s">
        <v>677</v>
      </c>
      <c r="B327" s="664" t="s">
        <v>92</v>
      </c>
      <c r="C327" s="665" t="s">
        <v>2324</v>
      </c>
      <c r="D327" s="656">
        <v>21986.864932562228</v>
      </c>
    </row>
    <row r="328" spans="1:4" ht="16.5" thickTop="1" thickBot="1">
      <c r="A328" s="664" t="s">
        <v>680</v>
      </c>
      <c r="B328" s="664" t="s">
        <v>92</v>
      </c>
      <c r="C328" s="665" t="s">
        <v>2325</v>
      </c>
      <c r="D328" s="656">
        <v>102324.16095572262</v>
      </c>
    </row>
    <row r="329" spans="1:4" ht="16.5" thickTop="1" thickBot="1">
      <c r="A329" s="664" t="s">
        <v>681</v>
      </c>
      <c r="B329" s="664" t="s">
        <v>92</v>
      </c>
      <c r="C329" s="665" t="s">
        <v>682</v>
      </c>
      <c r="D329" s="656">
        <v>8953.2241894977669</v>
      </c>
    </row>
    <row r="330" spans="1:4" ht="16.5" thickTop="1" thickBot="1">
      <c r="A330" s="664" t="s">
        <v>683</v>
      </c>
      <c r="B330" s="664" t="s">
        <v>92</v>
      </c>
      <c r="C330" s="665" t="s">
        <v>2326</v>
      </c>
      <c r="D330" s="656">
        <v>78340.711658105458</v>
      </c>
    </row>
    <row r="331" spans="1:4" ht="16.5" thickTop="1" thickBot="1">
      <c r="A331" s="664" t="s">
        <v>684</v>
      </c>
      <c r="B331" s="664" t="s">
        <v>92</v>
      </c>
      <c r="C331" s="665" t="s">
        <v>2327</v>
      </c>
      <c r="D331" s="656">
        <v>1958.5177914526366</v>
      </c>
    </row>
    <row r="332" spans="1:4" ht="16.5" thickTop="1" thickBot="1">
      <c r="A332" s="664" t="s">
        <v>686</v>
      </c>
      <c r="B332" s="664" t="s">
        <v>387</v>
      </c>
      <c r="C332" s="665" t="s">
        <v>687</v>
      </c>
      <c r="D332" s="656">
        <v>49470.44609826502</v>
      </c>
    </row>
    <row r="333" spans="1:4" ht="16.5" thickTop="1" thickBot="1">
      <c r="A333" s="664" t="s">
        <v>685</v>
      </c>
      <c r="B333" s="664" t="s">
        <v>387</v>
      </c>
      <c r="C333" s="665" t="s">
        <v>2328</v>
      </c>
      <c r="D333" s="656">
        <v>16490.148699421672</v>
      </c>
    </row>
    <row r="334" spans="1:4" ht="16.5" thickTop="1" thickBot="1">
      <c r="A334" s="664" t="s">
        <v>690</v>
      </c>
      <c r="B334" s="664" t="s">
        <v>92</v>
      </c>
      <c r="C334" s="665" t="s">
        <v>1929</v>
      </c>
      <c r="D334" s="656">
        <v>940.08853989726549</v>
      </c>
    </row>
    <row r="335" spans="1:4" ht="16.5" thickTop="1" thickBot="1">
      <c r="A335" s="664" t="s">
        <v>688</v>
      </c>
      <c r="B335" s="664" t="s">
        <v>92</v>
      </c>
      <c r="C335" s="665" t="s">
        <v>689</v>
      </c>
      <c r="D335" s="656">
        <v>5002.6140158818771</v>
      </c>
    </row>
    <row r="336" spans="1:4" ht="16.5" thickTop="1" thickBot="1">
      <c r="A336" s="664" t="s">
        <v>691</v>
      </c>
      <c r="B336" s="664" t="s">
        <v>377</v>
      </c>
      <c r="C336" s="665" t="s">
        <v>692</v>
      </c>
      <c r="D336" s="656">
        <v>5215.25309038245</v>
      </c>
    </row>
    <row r="337" spans="1:4" ht="16.5" thickTop="1" thickBot="1">
      <c r="A337" s="664" t="s">
        <v>696</v>
      </c>
      <c r="B337" s="664" t="s">
        <v>92</v>
      </c>
      <c r="C337" s="665" t="s">
        <v>697</v>
      </c>
      <c r="D337" s="656">
        <v>368425.17539783305</v>
      </c>
    </row>
    <row r="338" spans="1:4" ht="16.5" thickTop="1" thickBot="1">
      <c r="A338" s="664" t="s">
        <v>694</v>
      </c>
      <c r="B338" s="664" t="s">
        <v>92</v>
      </c>
      <c r="C338" s="665" t="s">
        <v>695</v>
      </c>
      <c r="D338" s="656">
        <v>71972.730953325168</v>
      </c>
    </row>
    <row r="339" spans="1:4" ht="16.5" thickTop="1" thickBot="1">
      <c r="A339" s="664" t="s">
        <v>693</v>
      </c>
      <c r="B339" s="664" t="s">
        <v>144</v>
      </c>
      <c r="C339" s="665" t="s">
        <v>2329</v>
      </c>
      <c r="D339" s="656">
        <v>246370.34663450482</v>
      </c>
    </row>
    <row r="340" spans="1:4" ht="31.5" thickTop="1" thickBot="1">
      <c r="A340" s="664" t="s">
        <v>648</v>
      </c>
      <c r="B340" s="664" t="s">
        <v>92</v>
      </c>
      <c r="C340" s="665" t="s">
        <v>1927</v>
      </c>
      <c r="D340" s="656">
        <v>2000844.158808487</v>
      </c>
    </row>
    <row r="341" spans="1:4" ht="31.5" thickTop="1" thickBot="1">
      <c r="A341" s="664" t="s">
        <v>698</v>
      </c>
      <c r="B341" s="664" t="s">
        <v>92</v>
      </c>
      <c r="C341" s="665" t="s">
        <v>699</v>
      </c>
      <c r="D341" s="656">
        <v>2000844.158808487</v>
      </c>
    </row>
    <row r="342" spans="1:4" ht="31.5" thickTop="1" thickBot="1">
      <c r="A342" s="664" t="s">
        <v>649</v>
      </c>
      <c r="B342" s="664" t="s">
        <v>92</v>
      </c>
      <c r="C342" s="665" t="s">
        <v>1928</v>
      </c>
      <c r="D342" s="656">
        <v>1257659.4018987513</v>
      </c>
    </row>
    <row r="343" spans="1:4" ht="31.5" thickTop="1" thickBot="1">
      <c r="A343" s="664" t="s">
        <v>700</v>
      </c>
      <c r="B343" s="664" t="s">
        <v>92</v>
      </c>
      <c r="C343" s="665" t="s">
        <v>701</v>
      </c>
      <c r="D343" s="656">
        <v>1257659.4018987513</v>
      </c>
    </row>
    <row r="344" spans="1:4" ht="16.5" thickTop="1" thickBot="1">
      <c r="A344" s="664" t="s">
        <v>737</v>
      </c>
      <c r="B344" s="664" t="s">
        <v>387</v>
      </c>
      <c r="C344" s="665" t="s">
        <v>2330</v>
      </c>
      <c r="D344" s="656">
        <v>71457.311030827244</v>
      </c>
    </row>
    <row r="345" spans="1:4" ht="16.5" thickTop="1" thickBot="1">
      <c r="A345" s="664" t="s">
        <v>702</v>
      </c>
      <c r="B345" s="664" t="s">
        <v>377</v>
      </c>
      <c r="C345" s="665" t="s">
        <v>2331</v>
      </c>
      <c r="D345" s="656">
        <v>70428.299780636793</v>
      </c>
    </row>
    <row r="346" spans="1:4" ht="16.5" thickTop="1" thickBot="1">
      <c r="A346" s="664" t="s">
        <v>703</v>
      </c>
      <c r="B346" s="664" t="s">
        <v>144</v>
      </c>
      <c r="C346" s="665" t="s">
        <v>2332</v>
      </c>
      <c r="D346" s="656">
        <v>54905.647342095057</v>
      </c>
    </row>
    <row r="347" spans="1:4" ht="16.5" thickTop="1" thickBot="1">
      <c r="A347" s="664" t="s">
        <v>708</v>
      </c>
      <c r="B347" s="664" t="s">
        <v>92</v>
      </c>
      <c r="C347" s="665" t="s">
        <v>2333</v>
      </c>
      <c r="D347" s="656">
        <v>82257.747241010744</v>
      </c>
    </row>
    <row r="348" spans="1:4" ht="16.5" thickTop="1" thickBot="1">
      <c r="A348" s="664" t="s">
        <v>713</v>
      </c>
      <c r="B348" s="664" t="s">
        <v>144</v>
      </c>
      <c r="C348" s="665" t="s">
        <v>1931</v>
      </c>
      <c r="D348" s="656">
        <v>17477.443450425511</v>
      </c>
    </row>
    <row r="349" spans="1:4" ht="16.5" thickTop="1" thickBot="1">
      <c r="A349" s="664" t="s">
        <v>704</v>
      </c>
      <c r="B349" s="664" t="s">
        <v>144</v>
      </c>
      <c r="C349" s="665" t="s">
        <v>2334</v>
      </c>
      <c r="D349" s="656">
        <v>54995.17958399003</v>
      </c>
    </row>
    <row r="350" spans="1:4" ht="16.5" thickTop="1" thickBot="1">
      <c r="A350" s="664" t="s">
        <v>705</v>
      </c>
      <c r="B350" s="664" t="s">
        <v>144</v>
      </c>
      <c r="C350" s="665" t="s">
        <v>2335</v>
      </c>
      <c r="D350" s="656">
        <v>17682.617774258091</v>
      </c>
    </row>
    <row r="351" spans="1:4" ht="16.5" thickTop="1" thickBot="1">
      <c r="A351" s="664" t="s">
        <v>736</v>
      </c>
      <c r="B351" s="664" t="s">
        <v>144</v>
      </c>
      <c r="C351" s="665" t="s">
        <v>1933</v>
      </c>
      <c r="D351" s="656">
        <v>190491.03616180187</v>
      </c>
    </row>
    <row r="352" spans="1:4" ht="16.5" thickTop="1" thickBot="1">
      <c r="A352" s="664" t="s">
        <v>709</v>
      </c>
      <c r="B352" s="664" t="s">
        <v>144</v>
      </c>
      <c r="C352" s="665" t="s">
        <v>710</v>
      </c>
      <c r="D352" s="656">
        <v>222397.13879286696</v>
      </c>
    </row>
    <row r="353" spans="1:4" ht="16.5" thickTop="1" thickBot="1">
      <c r="A353" s="664" t="s">
        <v>711</v>
      </c>
      <c r="B353" s="664" t="s">
        <v>144</v>
      </c>
      <c r="C353" s="665" t="s">
        <v>712</v>
      </c>
      <c r="D353" s="656">
        <v>457876.46222060837</v>
      </c>
    </row>
    <row r="354" spans="1:4" ht="16.5" thickTop="1" thickBot="1">
      <c r="A354" s="664" t="s">
        <v>707</v>
      </c>
      <c r="B354" s="664" t="s">
        <v>144</v>
      </c>
      <c r="C354" s="665" t="s">
        <v>2336</v>
      </c>
      <c r="D354" s="656">
        <v>5897.936434831654</v>
      </c>
    </row>
    <row r="355" spans="1:4" ht="16.5" thickTop="1" thickBot="1">
      <c r="A355" s="664" t="s">
        <v>706</v>
      </c>
      <c r="B355" s="664" t="s">
        <v>144</v>
      </c>
      <c r="C355" s="665" t="s">
        <v>1930</v>
      </c>
      <c r="D355" s="656">
        <v>5897.936434831654</v>
      </c>
    </row>
    <row r="356" spans="1:4" ht="16.5" thickTop="1" thickBot="1">
      <c r="A356" s="664" t="s">
        <v>716</v>
      </c>
      <c r="B356" s="664" t="s">
        <v>144</v>
      </c>
      <c r="C356" s="665" t="s">
        <v>717</v>
      </c>
      <c r="D356" s="656">
        <v>46388.892831835306</v>
      </c>
    </row>
    <row r="357" spans="1:4" ht="16.5" thickTop="1" thickBot="1">
      <c r="A357" s="664" t="s">
        <v>714</v>
      </c>
      <c r="B357" s="664" t="s">
        <v>144</v>
      </c>
      <c r="C357" s="665" t="s">
        <v>2337</v>
      </c>
      <c r="D357" s="656">
        <v>457876.46222060837</v>
      </c>
    </row>
    <row r="358" spans="1:4" ht="16.5" thickTop="1" thickBot="1">
      <c r="A358" s="664" t="s">
        <v>715</v>
      </c>
      <c r="B358" s="664" t="s">
        <v>144</v>
      </c>
      <c r="C358" s="665" t="s">
        <v>2338</v>
      </c>
      <c r="D358" s="656">
        <v>418629.90831598482</v>
      </c>
    </row>
    <row r="359" spans="1:4" ht="16.5" thickTop="1" thickBot="1">
      <c r="A359" s="664" t="s">
        <v>718</v>
      </c>
      <c r="B359" s="664" t="s">
        <v>144</v>
      </c>
      <c r="C359" s="665" t="s">
        <v>719</v>
      </c>
      <c r="D359" s="656">
        <v>104657.47707899621</v>
      </c>
    </row>
    <row r="360" spans="1:4" ht="16.5" thickTop="1" thickBot="1">
      <c r="A360" s="664" t="s">
        <v>720</v>
      </c>
      <c r="B360" s="664" t="s">
        <v>144</v>
      </c>
      <c r="C360" s="665" t="s">
        <v>721</v>
      </c>
      <c r="D360" s="656">
        <v>141430.50867870654</v>
      </c>
    </row>
    <row r="361" spans="1:4" ht="16.5" thickTop="1" thickBot="1">
      <c r="A361" s="664" t="s">
        <v>722</v>
      </c>
      <c r="B361" s="664" t="s">
        <v>144</v>
      </c>
      <c r="C361" s="665" t="s">
        <v>723</v>
      </c>
      <c r="D361" s="656">
        <v>155495.12111110246</v>
      </c>
    </row>
    <row r="362" spans="1:4" ht="16.5" thickTop="1" thickBot="1">
      <c r="A362" s="664" t="s">
        <v>724</v>
      </c>
      <c r="B362" s="664" t="s">
        <v>144</v>
      </c>
      <c r="C362" s="665" t="s">
        <v>725</v>
      </c>
      <c r="D362" s="656">
        <v>287808.0619672396</v>
      </c>
    </row>
    <row r="363" spans="1:4" ht="16.5" thickTop="1" thickBot="1">
      <c r="A363" s="664" t="s">
        <v>726</v>
      </c>
      <c r="B363" s="664" t="s">
        <v>144</v>
      </c>
      <c r="C363" s="665" t="s">
        <v>2339</v>
      </c>
      <c r="D363" s="656">
        <v>218394.88230651568</v>
      </c>
    </row>
    <row r="364" spans="1:4" ht="16.5" thickTop="1" thickBot="1">
      <c r="A364" s="664" t="s">
        <v>738</v>
      </c>
      <c r="B364" s="664" t="s">
        <v>144</v>
      </c>
      <c r="C364" s="665" t="s">
        <v>2340</v>
      </c>
      <c r="D364" s="656">
        <v>189114.48174778689</v>
      </c>
    </row>
    <row r="365" spans="1:4" ht="16.5" thickTop="1" thickBot="1">
      <c r="A365" s="664" t="s">
        <v>727</v>
      </c>
      <c r="B365" s="664" t="s">
        <v>144</v>
      </c>
      <c r="C365" s="665" t="s">
        <v>728</v>
      </c>
      <c r="D365" s="656">
        <v>92753.608153238703</v>
      </c>
    </row>
    <row r="366" spans="1:4" ht="16.5" thickTop="1" thickBot="1">
      <c r="A366" s="664" t="s">
        <v>729</v>
      </c>
      <c r="B366" s="664" t="s">
        <v>144</v>
      </c>
      <c r="C366" s="665" t="s">
        <v>1932</v>
      </c>
      <c r="D366" s="656">
        <v>84930.284661575832</v>
      </c>
    </row>
    <row r="367" spans="1:4" ht="16.5" thickTop="1" thickBot="1">
      <c r="A367" s="664" t="s">
        <v>730</v>
      </c>
      <c r="B367" s="664" t="s">
        <v>92</v>
      </c>
      <c r="C367" s="665" t="s">
        <v>2341</v>
      </c>
      <c r="D367" s="656">
        <v>93214.255342908626</v>
      </c>
    </row>
    <row r="368" spans="1:4" ht="16.5" thickTop="1" thickBot="1">
      <c r="A368" s="664" t="s">
        <v>732</v>
      </c>
      <c r="B368" s="664" t="s">
        <v>92</v>
      </c>
      <c r="C368" s="665" t="s">
        <v>733</v>
      </c>
      <c r="D368" s="656">
        <v>2842.648680165541</v>
      </c>
    </row>
    <row r="369" spans="1:4" ht="16.5" thickTop="1" thickBot="1">
      <c r="A369" s="664" t="s">
        <v>731</v>
      </c>
      <c r="B369" s="664" t="s">
        <v>92</v>
      </c>
      <c r="C369" s="665" t="s">
        <v>2342</v>
      </c>
      <c r="D369" s="656">
        <v>1264.6429167665597</v>
      </c>
    </row>
    <row r="370" spans="1:4" ht="16.5" thickTop="1" thickBot="1">
      <c r="A370" s="664" t="s">
        <v>734</v>
      </c>
      <c r="B370" s="664" t="s">
        <v>92</v>
      </c>
      <c r="C370" s="665" t="s">
        <v>735</v>
      </c>
      <c r="D370" s="656">
        <v>55398.074672517432</v>
      </c>
    </row>
    <row r="371" spans="1:4" ht="16.5" thickTop="1" thickBot="1">
      <c r="A371" s="664" t="s">
        <v>741</v>
      </c>
      <c r="B371" s="664" t="s">
        <v>92</v>
      </c>
      <c r="C371" s="665" t="s">
        <v>1934</v>
      </c>
      <c r="D371" s="656">
        <v>55398.074672517432</v>
      </c>
    </row>
    <row r="372" spans="1:4" ht="16.5" thickTop="1" thickBot="1">
      <c r="A372" s="664" t="s">
        <v>739</v>
      </c>
      <c r="B372" s="664" t="s">
        <v>377</v>
      </c>
      <c r="C372" s="665" t="s">
        <v>740</v>
      </c>
      <c r="D372" s="656">
        <v>3614.8642665097227</v>
      </c>
    </row>
    <row r="373" spans="1:4" ht="16.5" thickTop="1" thickBot="1">
      <c r="A373" s="199"/>
      <c r="B373" s="199"/>
      <c r="C373" s="204"/>
      <c r="D373" s="200"/>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31"/>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63" customWidth="1"/>
    <col min="2" max="2" width="9.140625" customWidth="1"/>
    <col min="3" max="3" width="101.5703125" customWidth="1"/>
    <col min="4" max="4" width="18.28515625" style="189" customWidth="1"/>
  </cols>
  <sheetData>
    <row r="1" spans="1:5" ht="99.75" customHeight="1" thickTop="1" thickBot="1">
      <c r="A1" s="688" t="s">
        <v>1850</v>
      </c>
      <c r="B1" s="689"/>
      <c r="C1" s="689"/>
      <c r="D1" s="690"/>
    </row>
    <row r="2" spans="1:5" ht="16.5" thickTop="1" thickBot="1">
      <c r="A2" s="687" t="s">
        <v>1409</v>
      </c>
      <c r="B2" s="687"/>
      <c r="C2" s="687"/>
      <c r="D2" s="687"/>
    </row>
    <row r="3" spans="1:5" ht="16.5" thickTop="1" thickBot="1">
      <c r="A3" s="691"/>
      <c r="B3" s="691"/>
      <c r="C3" s="691"/>
      <c r="D3" s="691"/>
    </row>
    <row r="4" spans="1:5" ht="16.5" thickTop="1" thickBot="1">
      <c r="A4" s="692"/>
      <c r="B4" s="692"/>
      <c r="C4" s="692"/>
      <c r="D4" s="692"/>
    </row>
    <row r="5" spans="1:5" ht="30" customHeight="1" thickTop="1" thickBot="1">
      <c r="A5" s="206"/>
      <c r="B5" s="106"/>
      <c r="C5" s="107"/>
      <c r="D5" s="194"/>
    </row>
    <row r="6" spans="1:5" ht="30" customHeight="1" thickTop="1" thickBot="1">
      <c r="A6" s="207" t="s">
        <v>1266</v>
      </c>
      <c r="B6" s="106" t="s">
        <v>339</v>
      </c>
      <c r="C6" s="108" t="s">
        <v>2026</v>
      </c>
      <c r="D6" s="658">
        <v>1135.0396630979419</v>
      </c>
    </row>
    <row r="7" spans="1:5" ht="30" customHeight="1" thickTop="1" thickBot="1">
      <c r="A7" s="207" t="s">
        <v>1352</v>
      </c>
      <c r="B7" s="106" t="s">
        <v>339</v>
      </c>
      <c r="C7" s="108" t="s">
        <v>2025</v>
      </c>
      <c r="D7" s="658">
        <v>1578.7369859453192</v>
      </c>
      <c r="E7" s="109"/>
    </row>
    <row r="8" spans="1:5" ht="30" customHeight="1" thickTop="1" thickBot="1">
      <c r="A8" s="207" t="s">
        <v>1364</v>
      </c>
      <c r="B8" s="106" t="s">
        <v>339</v>
      </c>
      <c r="C8" s="108" t="s">
        <v>2027</v>
      </c>
      <c r="D8" s="658">
        <v>1578.7369859453192</v>
      </c>
    </row>
    <row r="9" spans="1:5" ht="30" customHeight="1" thickTop="1" thickBot="1">
      <c r="A9" s="207" t="s">
        <v>1225</v>
      </c>
      <c r="B9" s="106" t="s">
        <v>1223</v>
      </c>
      <c r="C9" s="108" t="s">
        <v>1226</v>
      </c>
      <c r="D9" s="658">
        <v>2992.377293621847</v>
      </c>
    </row>
    <row r="10" spans="1:5" ht="30" customHeight="1" thickTop="1" thickBot="1">
      <c r="A10" s="207" t="s">
        <v>1388</v>
      </c>
      <c r="B10" s="106" t="s">
        <v>339</v>
      </c>
      <c r="C10" s="108" t="s">
        <v>1389</v>
      </c>
      <c r="D10" s="658">
        <v>1135.0396630979419</v>
      </c>
    </row>
    <row r="11" spans="1:5" ht="30" customHeight="1" thickTop="1" thickBot="1">
      <c r="A11" s="207" t="s">
        <v>1329</v>
      </c>
      <c r="B11" s="106" t="s">
        <v>339</v>
      </c>
      <c r="C11" s="108" t="s">
        <v>1330</v>
      </c>
      <c r="D11" s="658">
        <v>1135.0396630979419</v>
      </c>
    </row>
    <row r="12" spans="1:5" ht="30" customHeight="1" thickTop="1" thickBot="1">
      <c r="A12" s="207" t="s">
        <v>1331</v>
      </c>
      <c r="B12" s="106" t="s">
        <v>339</v>
      </c>
      <c r="C12" s="108" t="s">
        <v>1332</v>
      </c>
      <c r="D12" s="658">
        <v>1135.0396630979419</v>
      </c>
    </row>
    <row r="13" spans="1:5" ht="30" customHeight="1" thickTop="1" thickBot="1">
      <c r="A13" s="207" t="s">
        <v>1333</v>
      </c>
      <c r="B13" s="106" t="s">
        <v>339</v>
      </c>
      <c r="C13" s="108" t="s">
        <v>1334</v>
      </c>
      <c r="D13" s="658">
        <v>1135.0396630979419</v>
      </c>
    </row>
    <row r="14" spans="1:5" ht="30" customHeight="1" thickTop="1" thickBot="1">
      <c r="A14" s="207" t="s">
        <v>1335</v>
      </c>
      <c r="B14" s="106" t="s">
        <v>339</v>
      </c>
      <c r="C14" s="108" t="s">
        <v>1336</v>
      </c>
      <c r="D14" s="658">
        <v>1135.0396630979419</v>
      </c>
    </row>
    <row r="15" spans="1:5" ht="30" customHeight="1" thickTop="1" thickBot="1">
      <c r="A15" s="207" t="s">
        <v>1317</v>
      </c>
      <c r="B15" s="106" t="s">
        <v>339</v>
      </c>
      <c r="C15" s="108" t="s">
        <v>1860</v>
      </c>
      <c r="D15" s="658">
        <v>1135.0396630979419</v>
      </c>
    </row>
    <row r="16" spans="1:5" ht="30" customHeight="1" thickTop="1" thickBot="1">
      <c r="A16" s="207" t="s">
        <v>1227</v>
      </c>
      <c r="B16" s="106" t="s">
        <v>339</v>
      </c>
      <c r="C16" s="108" t="s">
        <v>1228</v>
      </c>
      <c r="D16" s="658">
        <v>1135.0396630979419</v>
      </c>
    </row>
    <row r="17" spans="1:4" ht="30" customHeight="1" thickTop="1" thickBot="1">
      <c r="A17" s="207" t="s">
        <v>1229</v>
      </c>
      <c r="B17" s="106" t="s">
        <v>339</v>
      </c>
      <c r="C17" s="108" t="s">
        <v>1230</v>
      </c>
      <c r="D17" s="658">
        <v>1135.0396630979419</v>
      </c>
    </row>
    <row r="18" spans="1:4" ht="30" customHeight="1" thickTop="1" thickBot="1">
      <c r="A18" s="207" t="s">
        <v>1231</v>
      </c>
      <c r="B18" s="106" t="s">
        <v>339</v>
      </c>
      <c r="C18" s="108" t="s">
        <v>1232</v>
      </c>
      <c r="D18" s="658">
        <v>1135.0396630979419</v>
      </c>
    </row>
    <row r="19" spans="1:4" ht="30" customHeight="1" thickTop="1" thickBot="1">
      <c r="A19" s="207" t="s">
        <v>1235</v>
      </c>
      <c r="B19" s="106" t="s">
        <v>339</v>
      </c>
      <c r="C19" s="108" t="s">
        <v>1236</v>
      </c>
      <c r="D19" s="658">
        <v>1135.0396630979419</v>
      </c>
    </row>
    <row r="20" spans="1:4" ht="30" customHeight="1" thickTop="1" thickBot="1">
      <c r="A20" s="207" t="s">
        <v>1407</v>
      </c>
      <c r="B20" s="106" t="s">
        <v>339</v>
      </c>
      <c r="C20" s="108" t="s">
        <v>1869</v>
      </c>
      <c r="D20" s="658">
        <v>1578.7369859453192</v>
      </c>
    </row>
    <row r="21" spans="1:4" ht="30" customHeight="1" thickTop="1" thickBot="1">
      <c r="A21" s="207" t="s">
        <v>1239</v>
      </c>
      <c r="B21" s="106" t="s">
        <v>339</v>
      </c>
      <c r="C21" s="108" t="s">
        <v>1240</v>
      </c>
      <c r="D21" s="658">
        <v>1578.7369859453192</v>
      </c>
    </row>
    <row r="22" spans="1:4" ht="30" customHeight="1" thickTop="1" thickBot="1">
      <c r="A22" s="207" t="s">
        <v>1390</v>
      </c>
      <c r="B22" s="106" t="s">
        <v>339</v>
      </c>
      <c r="C22" s="108" t="s">
        <v>1391</v>
      </c>
      <c r="D22" s="658">
        <v>1578.7369859453192</v>
      </c>
    </row>
    <row r="23" spans="1:4" ht="30" customHeight="1" thickTop="1" thickBot="1">
      <c r="A23" s="207" t="s">
        <v>1247</v>
      </c>
      <c r="B23" s="106" t="s">
        <v>339</v>
      </c>
      <c r="C23" s="108" t="s">
        <v>1248</v>
      </c>
      <c r="D23" s="658">
        <v>1135.0396630979419</v>
      </c>
    </row>
    <row r="24" spans="1:4" ht="30" customHeight="1" thickTop="1" thickBot="1">
      <c r="A24" s="207" t="s">
        <v>1269</v>
      </c>
      <c r="B24" s="106" t="s">
        <v>339</v>
      </c>
      <c r="C24" s="108" t="s">
        <v>1270</v>
      </c>
      <c r="D24" s="658">
        <v>1135.0396630979419</v>
      </c>
    </row>
    <row r="25" spans="1:4" ht="30" customHeight="1" thickTop="1" thickBot="1">
      <c r="A25" s="207" t="s">
        <v>1241</v>
      </c>
      <c r="B25" s="106" t="s">
        <v>339</v>
      </c>
      <c r="C25" s="108" t="s">
        <v>1242</v>
      </c>
      <c r="D25" s="658">
        <v>1135.0396630979419</v>
      </c>
    </row>
    <row r="26" spans="1:4" ht="30" customHeight="1" thickTop="1" thickBot="1">
      <c r="A26" s="207" t="s">
        <v>1246</v>
      </c>
      <c r="B26" s="106" t="s">
        <v>339</v>
      </c>
      <c r="C26" s="108" t="s">
        <v>1242</v>
      </c>
      <c r="D26" s="658">
        <v>1135.0396630979419</v>
      </c>
    </row>
    <row r="27" spans="1:4" ht="30" customHeight="1" thickTop="1" thickBot="1">
      <c r="A27" s="207" t="s">
        <v>1303</v>
      </c>
      <c r="B27" s="106" t="s">
        <v>339</v>
      </c>
      <c r="C27" s="108" t="s">
        <v>1304</v>
      </c>
      <c r="D27" s="658">
        <v>1135.0396630979419</v>
      </c>
    </row>
    <row r="28" spans="1:4" ht="30" customHeight="1" thickTop="1" thickBot="1">
      <c r="A28" s="207" t="s">
        <v>1249</v>
      </c>
      <c r="B28" s="106" t="s">
        <v>339</v>
      </c>
      <c r="C28" s="108" t="s">
        <v>1250</v>
      </c>
      <c r="D28" s="658">
        <v>1135.0396630979419</v>
      </c>
    </row>
    <row r="29" spans="1:4" ht="30" customHeight="1" thickTop="1" thickBot="1">
      <c r="A29" s="207" t="s">
        <v>1254</v>
      </c>
      <c r="B29" s="106" t="s">
        <v>339</v>
      </c>
      <c r="C29" s="108" t="s">
        <v>1255</v>
      </c>
      <c r="D29" s="658">
        <v>1135.0396630979419</v>
      </c>
    </row>
    <row r="30" spans="1:4" ht="30" customHeight="1" thickTop="1" thickBot="1">
      <c r="A30" s="207" t="s">
        <v>1252</v>
      </c>
      <c r="B30" s="106" t="s">
        <v>339</v>
      </c>
      <c r="C30" s="108" t="s">
        <v>1253</v>
      </c>
      <c r="D30" s="658">
        <v>1135.0396630979419</v>
      </c>
    </row>
    <row r="31" spans="1:4" ht="30" customHeight="1" thickTop="1" thickBot="1">
      <c r="A31" s="207" t="s">
        <v>1267</v>
      </c>
      <c r="B31" s="106" t="s">
        <v>339</v>
      </c>
      <c r="C31" s="108" t="s">
        <v>1268</v>
      </c>
      <c r="D31" s="658">
        <v>1413.6403076765278</v>
      </c>
    </row>
    <row r="32" spans="1:4" ht="30" customHeight="1" thickTop="1" thickBot="1">
      <c r="A32" s="207" t="s">
        <v>1256</v>
      </c>
      <c r="B32" s="106" t="s">
        <v>339</v>
      </c>
      <c r="C32" s="108" t="s">
        <v>1257</v>
      </c>
      <c r="D32" s="658">
        <v>1135.0396630979419</v>
      </c>
    </row>
    <row r="33" spans="1:4" ht="30" customHeight="1" thickTop="1" thickBot="1">
      <c r="A33" s="207" t="s">
        <v>1272</v>
      </c>
      <c r="B33" s="106" t="s">
        <v>339</v>
      </c>
      <c r="C33" s="108" t="s">
        <v>1257</v>
      </c>
      <c r="D33" s="658">
        <v>1135.0396630979419</v>
      </c>
    </row>
    <row r="34" spans="1:4" ht="30" customHeight="1" thickTop="1" thickBot="1">
      <c r="A34" s="207" t="s">
        <v>1273</v>
      </c>
      <c r="B34" s="106" t="s">
        <v>339</v>
      </c>
      <c r="C34" s="108" t="s">
        <v>1274</v>
      </c>
      <c r="D34" s="658">
        <v>1135.0396630979419</v>
      </c>
    </row>
    <row r="35" spans="1:4" ht="30" customHeight="1" thickTop="1" thickBot="1">
      <c r="A35" s="207" t="s">
        <v>1323</v>
      </c>
      <c r="B35" s="106" t="s">
        <v>339</v>
      </c>
      <c r="C35" s="108" t="s">
        <v>1864</v>
      </c>
      <c r="D35" s="658">
        <v>1413.6403076765278</v>
      </c>
    </row>
    <row r="36" spans="1:4" ht="30" customHeight="1" thickTop="1" thickBot="1">
      <c r="A36" s="207" t="s">
        <v>1404</v>
      </c>
      <c r="B36" s="106" t="s">
        <v>339</v>
      </c>
      <c r="C36" s="108" t="s">
        <v>1405</v>
      </c>
      <c r="D36" s="658">
        <v>1135.0396630979419</v>
      </c>
    </row>
    <row r="37" spans="1:4" ht="30" customHeight="1" thickTop="1" thickBot="1">
      <c r="A37" s="207" t="s">
        <v>1385</v>
      </c>
      <c r="B37" s="106" t="s">
        <v>339</v>
      </c>
      <c r="C37" s="108" t="s">
        <v>1386</v>
      </c>
      <c r="D37" s="658">
        <v>1135.0396630979419</v>
      </c>
    </row>
    <row r="38" spans="1:4" ht="30" customHeight="1" thickTop="1" thickBot="1">
      <c r="A38" s="207" t="s">
        <v>1264</v>
      </c>
      <c r="B38" s="106" t="s">
        <v>339</v>
      </c>
      <c r="C38" s="108" t="s">
        <v>1265</v>
      </c>
      <c r="D38" s="658">
        <v>1135.0396630979419</v>
      </c>
    </row>
    <row r="39" spans="1:4" ht="30" customHeight="1" thickTop="1" thickBot="1">
      <c r="A39" s="207" t="s">
        <v>1221</v>
      </c>
      <c r="B39" s="106" t="s">
        <v>1223</v>
      </c>
      <c r="C39" s="108" t="s">
        <v>1280</v>
      </c>
      <c r="D39" s="658">
        <v>1135.0396630979419</v>
      </c>
    </row>
    <row r="40" spans="1:4" ht="30" customHeight="1" thickTop="1" thickBot="1">
      <c r="A40" s="207" t="s">
        <v>1261</v>
      </c>
      <c r="B40" s="106" t="s">
        <v>339</v>
      </c>
      <c r="C40" s="108" t="s">
        <v>1262</v>
      </c>
      <c r="D40" s="658">
        <v>1413.6403076765278</v>
      </c>
    </row>
    <row r="41" spans="1:4" ht="30" customHeight="1" thickTop="1" thickBot="1">
      <c r="A41" s="207" t="s">
        <v>1259</v>
      </c>
      <c r="B41" s="106" t="s">
        <v>339</v>
      </c>
      <c r="C41" s="108" t="s">
        <v>1260</v>
      </c>
      <c r="D41" s="658">
        <v>1413.6403076765278</v>
      </c>
    </row>
    <row r="42" spans="1:4" ht="30" customHeight="1" thickTop="1" thickBot="1">
      <c r="A42" s="207" t="s">
        <v>1392</v>
      </c>
      <c r="B42" s="106" t="s">
        <v>339</v>
      </c>
      <c r="C42" s="108" t="s">
        <v>1260</v>
      </c>
      <c r="D42" s="658">
        <v>1413.6403076765278</v>
      </c>
    </row>
    <row r="43" spans="1:4" ht="30" customHeight="1" thickTop="1" thickBot="1">
      <c r="A43" s="207" t="s">
        <v>1233</v>
      </c>
      <c r="B43" s="106" t="s">
        <v>339</v>
      </c>
      <c r="C43" s="108" t="s">
        <v>1234</v>
      </c>
      <c r="D43" s="658">
        <v>1135.0396630979419</v>
      </c>
    </row>
    <row r="44" spans="1:4" ht="30" customHeight="1" thickTop="1" thickBot="1">
      <c r="A44" s="207" t="s">
        <v>1387</v>
      </c>
      <c r="B44" s="106" t="s">
        <v>339</v>
      </c>
      <c r="C44" s="108" t="s">
        <v>1234</v>
      </c>
      <c r="D44" s="658">
        <v>1135.0396630979419</v>
      </c>
    </row>
    <row r="45" spans="1:4" ht="30" customHeight="1" thickTop="1" thickBot="1">
      <c r="A45" s="207" t="s">
        <v>1278</v>
      </c>
      <c r="B45" s="106" t="s">
        <v>339</v>
      </c>
      <c r="C45" s="108" t="s">
        <v>1279</v>
      </c>
      <c r="D45" s="658">
        <v>1135.0396630979419</v>
      </c>
    </row>
    <row r="46" spans="1:4" ht="30" customHeight="1" thickTop="1" thickBot="1">
      <c r="A46" s="207" t="s">
        <v>1287</v>
      </c>
      <c r="B46" s="106" t="s">
        <v>339</v>
      </c>
      <c r="C46" s="108" t="s">
        <v>1288</v>
      </c>
      <c r="D46" s="658">
        <v>1135.0396630979419</v>
      </c>
    </row>
    <row r="47" spans="1:4" ht="30" customHeight="1" thickTop="1" thickBot="1">
      <c r="A47" s="207" t="s">
        <v>1291</v>
      </c>
      <c r="B47" s="106" t="s">
        <v>339</v>
      </c>
      <c r="C47" s="108" t="s">
        <v>1292</v>
      </c>
      <c r="D47" s="658">
        <v>1135.0396630979419</v>
      </c>
    </row>
    <row r="48" spans="1:4" ht="30" customHeight="1" thickTop="1" thickBot="1">
      <c r="A48" s="207" t="s">
        <v>1283</v>
      </c>
      <c r="B48" s="106" t="s">
        <v>1223</v>
      </c>
      <c r="C48" s="108" t="s">
        <v>1284</v>
      </c>
      <c r="D48" s="658">
        <v>1135.0396630979419</v>
      </c>
    </row>
    <row r="49" spans="1:4" ht="30" customHeight="1" thickTop="1" thickBot="1">
      <c r="A49" s="207" t="s">
        <v>1281</v>
      </c>
      <c r="B49" s="106" t="s">
        <v>339</v>
      </c>
      <c r="C49" s="108" t="s">
        <v>1282</v>
      </c>
      <c r="D49" s="658">
        <v>1135.0396630979419</v>
      </c>
    </row>
    <row r="50" spans="1:4" ht="30" customHeight="1" thickTop="1" thickBot="1">
      <c r="A50" s="207" t="s">
        <v>1285</v>
      </c>
      <c r="B50" s="106" t="s">
        <v>339</v>
      </c>
      <c r="C50" s="108" t="s">
        <v>1286</v>
      </c>
      <c r="D50" s="658">
        <v>1135.0396630979419</v>
      </c>
    </row>
    <row r="51" spans="1:4" ht="30" customHeight="1" thickTop="1" thickBot="1">
      <c r="A51" s="207" t="s">
        <v>1314</v>
      </c>
      <c r="B51" s="106" t="s">
        <v>1306</v>
      </c>
      <c r="C51" s="108" t="s">
        <v>1315</v>
      </c>
      <c r="D51" s="658">
        <v>1135.0396630979419</v>
      </c>
    </row>
    <row r="52" spans="1:4" ht="30" customHeight="1" thickTop="1" thickBot="1">
      <c r="A52" s="207" t="s">
        <v>1316</v>
      </c>
      <c r="B52" s="106" t="s">
        <v>1306</v>
      </c>
      <c r="C52" s="108" t="s">
        <v>1315</v>
      </c>
      <c r="D52" s="658">
        <v>1135.0396630979419</v>
      </c>
    </row>
    <row r="53" spans="1:4" ht="30" customHeight="1" thickTop="1" thickBot="1">
      <c r="A53" s="207" t="s">
        <v>1289</v>
      </c>
      <c r="B53" s="106" t="s">
        <v>339</v>
      </c>
      <c r="C53" s="108" t="s">
        <v>1290</v>
      </c>
      <c r="D53" s="658">
        <v>1135.0396630979419</v>
      </c>
    </row>
    <row r="54" spans="1:4" ht="30" customHeight="1" thickTop="1" thickBot="1">
      <c r="A54" s="207" t="s">
        <v>1293</v>
      </c>
      <c r="B54" s="106" t="s">
        <v>339</v>
      </c>
      <c r="C54" s="108" t="s">
        <v>1294</v>
      </c>
      <c r="D54" s="658">
        <v>1578.7369859453192</v>
      </c>
    </row>
    <row r="55" spans="1:4" ht="30" customHeight="1" thickTop="1" thickBot="1">
      <c r="A55" s="207" t="s">
        <v>1378</v>
      </c>
      <c r="B55" s="106" t="s">
        <v>339</v>
      </c>
      <c r="C55" s="108" t="s">
        <v>2029</v>
      </c>
      <c r="D55" s="658">
        <v>1578.7369859453192</v>
      </c>
    </row>
    <row r="56" spans="1:4" ht="30" customHeight="1" thickTop="1" thickBot="1">
      <c r="A56" s="207" t="s">
        <v>1379</v>
      </c>
      <c r="B56" s="106" t="s">
        <v>339</v>
      </c>
      <c r="C56" s="108" t="s">
        <v>2030</v>
      </c>
      <c r="D56" s="658">
        <v>1578.7369859453192</v>
      </c>
    </row>
    <row r="57" spans="1:4" ht="30" customHeight="1" thickTop="1" thickBot="1">
      <c r="A57" s="207" t="s">
        <v>1380</v>
      </c>
      <c r="B57" s="106" t="s">
        <v>339</v>
      </c>
      <c r="C57" s="108" t="s">
        <v>2031</v>
      </c>
      <c r="D57" s="658">
        <v>1578.7369859453192</v>
      </c>
    </row>
    <row r="58" spans="1:4" ht="30" customHeight="1" thickTop="1" thickBot="1">
      <c r="A58" s="207" t="s">
        <v>1357</v>
      </c>
      <c r="B58" s="106" t="s">
        <v>339</v>
      </c>
      <c r="C58" s="108" t="s">
        <v>1867</v>
      </c>
      <c r="D58" s="658">
        <v>1578.7369859453192</v>
      </c>
    </row>
    <row r="59" spans="1:4" ht="30" customHeight="1" thickTop="1" thickBot="1">
      <c r="A59" s="207" t="s">
        <v>1295</v>
      </c>
      <c r="B59" s="106" t="s">
        <v>339</v>
      </c>
      <c r="C59" s="108" t="s">
        <v>1296</v>
      </c>
      <c r="D59" s="658">
        <v>1578.7369859453192</v>
      </c>
    </row>
    <row r="60" spans="1:4" ht="30" customHeight="1" thickTop="1" thickBot="1">
      <c r="A60" s="207" t="s">
        <v>1376</v>
      </c>
      <c r="B60" s="106" t="s">
        <v>339</v>
      </c>
      <c r="C60" s="108" t="s">
        <v>1377</v>
      </c>
      <c r="D60" s="658">
        <v>1578.7369859453192</v>
      </c>
    </row>
    <row r="61" spans="1:4" ht="30" customHeight="1" thickTop="1" thickBot="1">
      <c r="A61" s="207" t="s">
        <v>1362</v>
      </c>
      <c r="B61" s="106" t="s">
        <v>339</v>
      </c>
      <c r="C61" s="108" t="s">
        <v>1363</v>
      </c>
      <c r="D61" s="658">
        <v>1578.7369859453192</v>
      </c>
    </row>
    <row r="62" spans="1:4" ht="30" customHeight="1" thickTop="1" thickBot="1">
      <c r="A62" s="207" t="s">
        <v>1369</v>
      </c>
      <c r="B62" s="106" t="s">
        <v>339</v>
      </c>
      <c r="C62" s="108" t="s">
        <v>1370</v>
      </c>
      <c r="D62" s="658">
        <v>1578.7369859453192</v>
      </c>
    </row>
    <row r="63" spans="1:4" ht="30" customHeight="1" thickTop="1" thickBot="1">
      <c r="A63" s="207" t="s">
        <v>1373</v>
      </c>
      <c r="B63" s="106" t="s">
        <v>339</v>
      </c>
      <c r="C63" s="108" t="s">
        <v>1374</v>
      </c>
      <c r="D63" s="658">
        <v>1578.7369859453192</v>
      </c>
    </row>
    <row r="64" spans="1:4" ht="30" customHeight="1" thickTop="1" thickBot="1">
      <c r="A64" s="207" t="s">
        <v>1360</v>
      </c>
      <c r="B64" s="106" t="s">
        <v>339</v>
      </c>
      <c r="C64" s="108" t="s">
        <v>1361</v>
      </c>
      <c r="D64" s="658">
        <v>1578.7369859453192</v>
      </c>
    </row>
    <row r="65" spans="1:4" ht="30" customHeight="1" thickTop="1" thickBot="1">
      <c r="A65" s="207" t="s">
        <v>1297</v>
      </c>
      <c r="B65" s="106" t="s">
        <v>339</v>
      </c>
      <c r="C65" s="108" t="s">
        <v>1298</v>
      </c>
      <c r="D65" s="658">
        <v>1578.7369859453192</v>
      </c>
    </row>
    <row r="66" spans="1:4" ht="30" customHeight="1" thickTop="1" thickBot="1">
      <c r="A66" s="207" t="s">
        <v>1367</v>
      </c>
      <c r="B66" s="106" t="s">
        <v>339</v>
      </c>
      <c r="C66" s="108" t="s">
        <v>1368</v>
      </c>
      <c r="D66" s="658">
        <v>1578.7369859453192</v>
      </c>
    </row>
    <row r="67" spans="1:4" ht="30" customHeight="1" thickTop="1" thickBot="1">
      <c r="A67" s="207" t="s">
        <v>1371</v>
      </c>
      <c r="B67" s="106" t="s">
        <v>339</v>
      </c>
      <c r="C67" s="108" t="s">
        <v>1372</v>
      </c>
      <c r="D67" s="658">
        <v>1578.7369859453192</v>
      </c>
    </row>
    <row r="68" spans="1:4" ht="30" customHeight="1" thickTop="1" thickBot="1">
      <c r="A68" s="207" t="s">
        <v>1343</v>
      </c>
      <c r="B68" s="106" t="s">
        <v>339</v>
      </c>
      <c r="C68" s="108" t="s">
        <v>1344</v>
      </c>
      <c r="D68" s="658">
        <v>1894.4843831343831</v>
      </c>
    </row>
    <row r="69" spans="1:4" ht="30" customHeight="1" thickTop="1" thickBot="1">
      <c r="A69" s="207" t="s">
        <v>1383</v>
      </c>
      <c r="B69" s="106" t="s">
        <v>339</v>
      </c>
      <c r="C69" s="108" t="s">
        <v>2033</v>
      </c>
      <c r="D69" s="658">
        <v>1578.7369859453192</v>
      </c>
    </row>
    <row r="70" spans="1:4" ht="30" customHeight="1" thickTop="1" thickBot="1">
      <c r="A70" s="207" t="s">
        <v>1384</v>
      </c>
      <c r="B70" s="106" t="s">
        <v>339</v>
      </c>
      <c r="C70" s="108" t="s">
        <v>2034</v>
      </c>
      <c r="D70" s="658">
        <v>1578.7369859453192</v>
      </c>
    </row>
    <row r="71" spans="1:4" ht="30" customHeight="1" thickTop="1" thickBot="1">
      <c r="A71" s="207" t="s">
        <v>1381</v>
      </c>
      <c r="B71" s="106" t="s">
        <v>339</v>
      </c>
      <c r="C71" s="108" t="s">
        <v>2035</v>
      </c>
      <c r="D71" s="658">
        <v>1578.7369859453192</v>
      </c>
    </row>
    <row r="72" spans="1:4" ht="30" customHeight="1" thickTop="1" thickBot="1">
      <c r="A72" s="207" t="s">
        <v>1382</v>
      </c>
      <c r="B72" s="106" t="s">
        <v>339</v>
      </c>
      <c r="C72" s="108" t="s">
        <v>2036</v>
      </c>
      <c r="D72" s="658">
        <v>1578.7369859453192</v>
      </c>
    </row>
    <row r="73" spans="1:4" ht="30" customHeight="1" thickTop="1" thickBot="1">
      <c r="A73" s="207" t="s">
        <v>1350</v>
      </c>
      <c r="B73" s="106" t="s">
        <v>339</v>
      </c>
      <c r="C73" s="108" t="s">
        <v>1351</v>
      </c>
      <c r="D73" s="658">
        <v>1578.7369859453192</v>
      </c>
    </row>
    <row r="74" spans="1:4" ht="30" customHeight="1" thickTop="1" thickBot="1">
      <c r="A74" s="207" t="s">
        <v>1349</v>
      </c>
      <c r="B74" s="106" t="s">
        <v>339</v>
      </c>
      <c r="C74" s="108" t="s">
        <v>1866</v>
      </c>
      <c r="D74" s="658">
        <v>1578.7369859453192</v>
      </c>
    </row>
    <row r="75" spans="1:4" ht="30" customHeight="1" thickTop="1" thickBot="1">
      <c r="A75" s="207" t="s">
        <v>1347</v>
      </c>
      <c r="B75" s="106" t="s">
        <v>339</v>
      </c>
      <c r="C75" s="108" t="s">
        <v>1348</v>
      </c>
      <c r="D75" s="658">
        <v>1578.7369859453192</v>
      </c>
    </row>
    <row r="76" spans="1:4" ht="30" customHeight="1" thickTop="1" thickBot="1">
      <c r="A76" s="207" t="s">
        <v>1375</v>
      </c>
      <c r="B76" s="106" t="s">
        <v>339</v>
      </c>
      <c r="C76" s="108" t="s">
        <v>2028</v>
      </c>
      <c r="D76" s="658">
        <v>1578.7369859453192</v>
      </c>
    </row>
    <row r="77" spans="1:4" ht="30" customHeight="1" thickTop="1" thickBot="1">
      <c r="A77" s="207" t="s">
        <v>1353</v>
      </c>
      <c r="B77" s="106" t="s">
        <v>339</v>
      </c>
      <c r="C77" s="108" t="s">
        <v>1354</v>
      </c>
      <c r="D77" s="658">
        <v>1578.7369859453192</v>
      </c>
    </row>
    <row r="78" spans="1:4" ht="30" customHeight="1" thickTop="1" thickBot="1">
      <c r="A78" s="207" t="s">
        <v>1355</v>
      </c>
      <c r="B78" s="106" t="s">
        <v>339</v>
      </c>
      <c r="C78" s="108" t="s">
        <v>1356</v>
      </c>
      <c r="D78" s="658">
        <v>1578.7369859453192</v>
      </c>
    </row>
    <row r="79" spans="1:4" ht="30" customHeight="1" thickTop="1" thickBot="1">
      <c r="A79" s="207" t="s">
        <v>1358</v>
      </c>
      <c r="B79" s="106" t="s">
        <v>339</v>
      </c>
      <c r="C79" s="108" t="s">
        <v>1359</v>
      </c>
      <c r="D79" s="658">
        <v>1578.7369859453192</v>
      </c>
    </row>
    <row r="80" spans="1:4" ht="30" customHeight="1" thickTop="1" thickBot="1">
      <c r="A80" s="207" t="s">
        <v>1337</v>
      </c>
      <c r="B80" s="106" t="s">
        <v>339</v>
      </c>
      <c r="C80" s="108" t="s">
        <v>1338</v>
      </c>
      <c r="D80" s="658">
        <v>1578.7369859453192</v>
      </c>
    </row>
    <row r="81" spans="1:4" ht="30" customHeight="1" thickTop="1" thickBot="1">
      <c r="A81" s="207" t="s">
        <v>1341</v>
      </c>
      <c r="B81" s="106" t="s">
        <v>339</v>
      </c>
      <c r="C81" s="108" t="s">
        <v>1342</v>
      </c>
      <c r="D81" s="658">
        <v>1578.7369859453192</v>
      </c>
    </row>
    <row r="82" spans="1:4" ht="30" customHeight="1" thickTop="1" thickBot="1">
      <c r="A82" s="207" t="s">
        <v>1345</v>
      </c>
      <c r="B82" s="106" t="s">
        <v>339</v>
      </c>
      <c r="C82" s="108" t="s">
        <v>1346</v>
      </c>
      <c r="D82" s="658">
        <v>1578.7369859453192</v>
      </c>
    </row>
    <row r="83" spans="1:4" ht="30" customHeight="1" thickTop="1" thickBot="1">
      <c r="A83" s="207" t="s">
        <v>1339</v>
      </c>
      <c r="B83" s="106" t="s">
        <v>339</v>
      </c>
      <c r="C83" s="108" t="s">
        <v>1340</v>
      </c>
      <c r="D83" s="658">
        <v>1578.7369859453192</v>
      </c>
    </row>
    <row r="84" spans="1:4" ht="30" customHeight="1" thickTop="1" thickBot="1">
      <c r="A84" s="207" t="s">
        <v>1305</v>
      </c>
      <c r="B84" s="106" t="s">
        <v>339</v>
      </c>
      <c r="C84" s="108" t="s">
        <v>1307</v>
      </c>
      <c r="D84" s="658">
        <v>1413.6403076765278</v>
      </c>
    </row>
    <row r="85" spans="1:4" ht="30" customHeight="1" thickTop="1" thickBot="1">
      <c r="A85" s="207" t="s">
        <v>1308</v>
      </c>
      <c r="B85" s="106" t="s">
        <v>339</v>
      </c>
      <c r="C85" s="108" t="s">
        <v>1859</v>
      </c>
      <c r="D85" s="658">
        <v>1413.6403076765278</v>
      </c>
    </row>
    <row r="86" spans="1:4" ht="30" customHeight="1" thickTop="1" thickBot="1">
      <c r="A86" s="207" t="s">
        <v>1309</v>
      </c>
      <c r="B86" s="106" t="s">
        <v>1306</v>
      </c>
      <c r="C86" s="108" t="s">
        <v>1310</v>
      </c>
      <c r="D86" s="658">
        <v>1413.6403076765278</v>
      </c>
    </row>
    <row r="87" spans="1:4" ht="30" customHeight="1" thickTop="1" thickBot="1">
      <c r="A87" s="207" t="s">
        <v>1311</v>
      </c>
      <c r="B87" s="106" t="s">
        <v>339</v>
      </c>
      <c r="C87" s="108" t="s">
        <v>1312</v>
      </c>
      <c r="D87" s="658">
        <v>1413.6403076765278</v>
      </c>
    </row>
    <row r="88" spans="1:4" ht="30" customHeight="1" thickTop="1" thickBot="1">
      <c r="A88" s="207" t="s">
        <v>1313</v>
      </c>
      <c r="B88" s="106" t="s">
        <v>339</v>
      </c>
      <c r="C88" s="108" t="s">
        <v>1312</v>
      </c>
      <c r="D88" s="658">
        <v>1413.6403076765278</v>
      </c>
    </row>
    <row r="89" spans="1:4" ht="30" customHeight="1" thickTop="1" thickBot="1">
      <c r="A89" s="207" t="s">
        <v>1243</v>
      </c>
      <c r="B89" s="106" t="s">
        <v>339</v>
      </c>
      <c r="C89" s="108" t="s">
        <v>1852</v>
      </c>
      <c r="D89" s="658">
        <v>1413.6403076765278</v>
      </c>
    </row>
    <row r="90" spans="1:4" ht="30" customHeight="1" thickTop="1" thickBot="1">
      <c r="A90" s="207" t="s">
        <v>1365</v>
      </c>
      <c r="B90" s="106" t="s">
        <v>339</v>
      </c>
      <c r="C90" s="108" t="s">
        <v>1366</v>
      </c>
      <c r="D90" s="658">
        <v>1413.6403076765278</v>
      </c>
    </row>
    <row r="91" spans="1:4" ht="30" customHeight="1" thickTop="1" thickBot="1">
      <c r="A91" s="207" t="s">
        <v>1244</v>
      </c>
      <c r="B91" s="106" t="s">
        <v>339</v>
      </c>
      <c r="C91" s="108" t="s">
        <v>1245</v>
      </c>
      <c r="D91" s="658">
        <v>1135.0396630979419</v>
      </c>
    </row>
    <row r="92" spans="1:4" ht="30" customHeight="1" thickTop="1" thickBot="1">
      <c r="A92" s="207" t="s">
        <v>1277</v>
      </c>
      <c r="B92" s="106" t="s">
        <v>339</v>
      </c>
      <c r="C92" s="108" t="s">
        <v>1858</v>
      </c>
      <c r="D92" s="658">
        <v>1135.0396630979419</v>
      </c>
    </row>
    <row r="93" spans="1:4" ht="30" customHeight="1" thickTop="1" thickBot="1">
      <c r="A93" s="207" t="s">
        <v>1408</v>
      </c>
      <c r="B93" s="106" t="s">
        <v>1406</v>
      </c>
      <c r="C93" s="108" t="s">
        <v>1870</v>
      </c>
      <c r="D93" s="658">
        <v>1135.0396630979419</v>
      </c>
    </row>
    <row r="94" spans="1:4" ht="30" customHeight="1" thickTop="1" thickBot="1">
      <c r="A94" s="207" t="s">
        <v>1399</v>
      </c>
      <c r="B94" s="106" t="s">
        <v>92</v>
      </c>
      <c r="C94" s="108" t="s">
        <v>1868</v>
      </c>
      <c r="D94" s="658">
        <v>105290.40656592182</v>
      </c>
    </row>
    <row r="95" spans="1:4" ht="30" customHeight="1" thickTop="1" thickBot="1">
      <c r="A95" s="207" t="s">
        <v>1222</v>
      </c>
      <c r="B95" s="106" t="s">
        <v>1223</v>
      </c>
      <c r="C95" s="108" t="s">
        <v>1224</v>
      </c>
      <c r="D95" s="658">
        <v>1135.0396630979419</v>
      </c>
    </row>
    <row r="96" spans="1:4" ht="30" customHeight="1" thickTop="1" thickBot="1">
      <c r="A96" s="207" t="s">
        <v>1631</v>
      </c>
      <c r="B96" s="106" t="s">
        <v>339</v>
      </c>
      <c r="C96" s="108" t="s">
        <v>1851</v>
      </c>
      <c r="D96" s="658">
        <v>1413.6403076765278</v>
      </c>
    </row>
    <row r="97" spans="1:4" ht="30" customHeight="1" thickTop="1" thickBot="1">
      <c r="A97" s="207" t="s">
        <v>1412</v>
      </c>
      <c r="B97" s="106" t="s">
        <v>339</v>
      </c>
      <c r="C97" s="108" t="s">
        <v>1411</v>
      </c>
      <c r="D97" s="658">
        <v>1413.6403076765278</v>
      </c>
    </row>
    <row r="98" spans="1:4" ht="30" customHeight="1" thickTop="1" thickBot="1">
      <c r="A98" s="207" t="s">
        <v>1237</v>
      </c>
      <c r="B98" s="106" t="s">
        <v>92</v>
      </c>
      <c r="C98" s="108" t="s">
        <v>1238</v>
      </c>
      <c r="D98" s="658">
        <v>7976.2332688609922</v>
      </c>
    </row>
    <row r="99" spans="1:4" ht="30" customHeight="1" thickTop="1" thickBot="1">
      <c r="A99" s="207" t="s">
        <v>1251</v>
      </c>
      <c r="B99" s="106" t="s">
        <v>339</v>
      </c>
      <c r="C99" s="108" t="s">
        <v>1853</v>
      </c>
      <c r="D99" s="658">
        <v>1362.0475957175306</v>
      </c>
    </row>
    <row r="100" spans="1:4" ht="30" customHeight="1" thickTop="1" thickBot="1">
      <c r="A100" s="207" t="s">
        <v>1320</v>
      </c>
      <c r="B100" s="106" t="s">
        <v>1306</v>
      </c>
      <c r="C100" s="108" t="s">
        <v>1863</v>
      </c>
      <c r="D100" s="658">
        <v>1362.0475957175306</v>
      </c>
    </row>
    <row r="101" spans="1:4" ht="30" customHeight="1" thickTop="1" thickBot="1">
      <c r="A101" s="207" t="s">
        <v>1393</v>
      </c>
      <c r="B101" s="106" t="s">
        <v>339</v>
      </c>
      <c r="C101" s="108" t="s">
        <v>1394</v>
      </c>
      <c r="D101" s="658">
        <v>1362.0475957175306</v>
      </c>
    </row>
    <row r="102" spans="1:4" ht="30" customHeight="1" thickTop="1" thickBot="1">
      <c r="A102" s="207" t="s">
        <v>1395</v>
      </c>
      <c r="B102" s="106" t="s">
        <v>141</v>
      </c>
      <c r="C102" s="108" t="s">
        <v>1396</v>
      </c>
      <c r="D102" s="658">
        <v>43341.314120174262</v>
      </c>
    </row>
    <row r="103" spans="1:4" ht="30" customHeight="1" thickTop="1" thickBot="1">
      <c r="A103" s="207" t="s">
        <v>1327</v>
      </c>
      <c r="B103" s="106" t="s">
        <v>344</v>
      </c>
      <c r="C103" s="108" t="s">
        <v>1328</v>
      </c>
      <c r="D103" s="658">
        <v>691.56934818318416</v>
      </c>
    </row>
    <row r="104" spans="1:4" ht="30" customHeight="1" thickTop="1" thickBot="1">
      <c r="A104" s="207" t="s">
        <v>1325</v>
      </c>
      <c r="B104" s="106" t="s">
        <v>344</v>
      </c>
      <c r="C104" s="108" t="s">
        <v>1326</v>
      </c>
      <c r="D104" s="658">
        <v>691.44552567448272</v>
      </c>
    </row>
    <row r="105" spans="1:4" ht="30" customHeight="1" thickTop="1" thickBot="1">
      <c r="A105" s="207" t="s">
        <v>1275</v>
      </c>
      <c r="B105" s="106" t="s">
        <v>339</v>
      </c>
      <c r="C105" s="108" t="s">
        <v>1276</v>
      </c>
      <c r="D105" s="658">
        <v>2435.1760044646753</v>
      </c>
    </row>
    <row r="106" spans="1:4" ht="30" customHeight="1" thickTop="1" thickBot="1">
      <c r="A106" s="207" t="s">
        <v>1402</v>
      </c>
      <c r="B106" s="106" t="s">
        <v>92</v>
      </c>
      <c r="C106" s="108" t="s">
        <v>1403</v>
      </c>
      <c r="D106" s="658">
        <v>189709.83794784977</v>
      </c>
    </row>
    <row r="107" spans="1:4" ht="30" customHeight="1" thickTop="1" thickBot="1">
      <c r="A107" s="207" t="s">
        <v>1301</v>
      </c>
      <c r="B107" s="106" t="s">
        <v>339</v>
      </c>
      <c r="C107" s="108" t="s">
        <v>1302</v>
      </c>
      <c r="D107" s="658">
        <v>1042.1727815717466</v>
      </c>
    </row>
    <row r="108" spans="1:4" ht="30" customHeight="1" thickTop="1" thickBot="1">
      <c r="A108" s="207" t="s">
        <v>1263</v>
      </c>
      <c r="B108" s="106" t="s">
        <v>339</v>
      </c>
      <c r="C108" s="108" t="s">
        <v>1855</v>
      </c>
      <c r="D108" s="658">
        <v>1042.1727815717466</v>
      </c>
    </row>
    <row r="109" spans="1:4" ht="30" customHeight="1" thickTop="1" thickBot="1">
      <c r="A109" s="207" t="s">
        <v>1258</v>
      </c>
      <c r="B109" s="106" t="s">
        <v>339</v>
      </c>
      <c r="C109" s="108" t="s">
        <v>1854</v>
      </c>
      <c r="D109" s="658">
        <v>1042.1727815717466</v>
      </c>
    </row>
    <row r="110" spans="1:4" ht="30" customHeight="1" thickTop="1" thickBot="1">
      <c r="A110" s="207" t="s">
        <v>1397</v>
      </c>
      <c r="B110" s="106" t="s">
        <v>339</v>
      </c>
      <c r="C110" s="108" t="s">
        <v>1398</v>
      </c>
      <c r="D110" s="658">
        <v>1042.1727815717466</v>
      </c>
    </row>
    <row r="111" spans="1:4" ht="30" customHeight="1" thickTop="1" thickBot="1">
      <c r="A111" s="207" t="s">
        <v>1318</v>
      </c>
      <c r="B111" s="106" t="s">
        <v>1306</v>
      </c>
      <c r="C111" s="108" t="s">
        <v>1861</v>
      </c>
      <c r="D111" s="658">
        <v>1042.1727815717466</v>
      </c>
    </row>
    <row r="112" spans="1:4" ht="30" customHeight="1" thickTop="1" thickBot="1">
      <c r="A112" s="207" t="s">
        <v>1319</v>
      </c>
      <c r="B112" s="106" t="s">
        <v>344</v>
      </c>
      <c r="C112" s="108" t="s">
        <v>1862</v>
      </c>
      <c r="D112" s="658">
        <v>3.0955627175398419</v>
      </c>
    </row>
    <row r="113" spans="1:5" ht="30" customHeight="1" thickTop="1" thickBot="1">
      <c r="A113" s="207" t="s">
        <v>1324</v>
      </c>
      <c r="B113" s="106" t="s">
        <v>1306</v>
      </c>
      <c r="C113" s="108" t="s">
        <v>1865</v>
      </c>
      <c r="D113" s="658">
        <v>653.50424529983604</v>
      </c>
    </row>
    <row r="114" spans="1:5" ht="30" customHeight="1" thickTop="1" thickBot="1">
      <c r="A114" s="207" t="s">
        <v>1400</v>
      </c>
      <c r="B114" s="106" t="s">
        <v>92</v>
      </c>
      <c r="C114" s="108" t="s">
        <v>1401</v>
      </c>
      <c r="D114" s="658">
        <v>1089073.992817092</v>
      </c>
    </row>
    <row r="115" spans="1:5" ht="30" customHeight="1" thickTop="1" thickBot="1">
      <c r="A115" s="207" t="s">
        <v>1321</v>
      </c>
      <c r="B115" s="106" t="s">
        <v>92</v>
      </c>
      <c r="C115" s="108" t="s">
        <v>1322</v>
      </c>
      <c r="D115" s="658">
        <v>1967.4055222172301</v>
      </c>
    </row>
    <row r="116" spans="1:5" ht="30" customHeight="1" thickTop="1" thickBot="1">
      <c r="A116" s="207" t="s">
        <v>1271</v>
      </c>
      <c r="B116" s="106" t="s">
        <v>339</v>
      </c>
      <c r="C116" s="108" t="s">
        <v>1857</v>
      </c>
      <c r="D116" s="658">
        <v>20.637084783598944</v>
      </c>
      <c r="E116" s="654"/>
    </row>
    <row r="117" spans="1:5" ht="30" customHeight="1" thickTop="1" thickBot="1">
      <c r="A117" s="207" t="s">
        <v>1299</v>
      </c>
      <c r="B117" s="106" t="s">
        <v>92</v>
      </c>
      <c r="C117" s="108" t="s">
        <v>1300</v>
      </c>
      <c r="D117" s="658">
        <v>493408.62401645072</v>
      </c>
    </row>
    <row r="118" spans="1:5" ht="15.75" thickTop="1">
      <c r="D118" s="653"/>
    </row>
    <row r="119" spans="1:5">
      <c r="D119" s="653"/>
    </row>
    <row r="120" spans="1:5">
      <c r="D120" s="653"/>
    </row>
    <row r="121" spans="1:5">
      <c r="D121" s="653"/>
    </row>
    <row r="122" spans="1:5">
      <c r="D122" s="653"/>
    </row>
    <row r="123" spans="1:5">
      <c r="D123" s="653"/>
    </row>
    <row r="124" spans="1:5">
      <c r="D124" s="653"/>
    </row>
    <row r="125" spans="1:5">
      <c r="D125" s="653"/>
    </row>
    <row r="126" spans="1:5">
      <c r="D126" s="653"/>
    </row>
    <row r="127" spans="1:5">
      <c r="D127" s="653"/>
    </row>
    <row r="128" spans="1:5">
      <c r="D128" s="653"/>
    </row>
    <row r="129" spans="4:4">
      <c r="D129" s="653"/>
    </row>
    <row r="130" spans="4:4">
      <c r="D130" s="653"/>
    </row>
    <row r="131" spans="4:4">
      <c r="D131" s="653"/>
    </row>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9" customWidth="1"/>
    <col min="2" max="2" width="15.42578125" style="539" customWidth="1"/>
    <col min="3" max="3" width="7.28515625" style="539" customWidth="1"/>
    <col min="4" max="4" width="11.42578125" style="539"/>
    <col min="5" max="5" width="5.7109375" style="539" customWidth="1"/>
    <col min="6" max="6" width="5.7109375" style="539" hidden="1" customWidth="1"/>
    <col min="7" max="7" width="9.5703125" style="539" customWidth="1"/>
    <col min="8" max="8" width="14" style="539" customWidth="1"/>
    <col min="9" max="9" width="16.28515625" style="539" customWidth="1"/>
    <col min="10" max="10" width="15.85546875" style="539" customWidth="1"/>
    <col min="11" max="11" width="11.7109375" style="539" customWidth="1"/>
    <col min="12" max="12" width="8.28515625" style="539" customWidth="1"/>
    <col min="13" max="13" width="16.5703125" style="539" customWidth="1"/>
    <col min="14" max="256" width="11.42578125" style="539"/>
    <col min="257" max="257" width="22.7109375" style="539" customWidth="1"/>
    <col min="258" max="258" width="15.42578125" style="539" customWidth="1"/>
    <col min="259" max="259" width="7.28515625" style="539" customWidth="1"/>
    <col min="260" max="260" width="11.42578125" style="539"/>
    <col min="261" max="261" width="5.7109375" style="539" customWidth="1"/>
    <col min="262" max="262" width="0" style="539" hidden="1" customWidth="1"/>
    <col min="263" max="263" width="9.5703125" style="539" customWidth="1"/>
    <col min="264" max="264" width="14" style="539" customWidth="1"/>
    <col min="265" max="265" width="16.28515625" style="539" customWidth="1"/>
    <col min="266" max="266" width="15.85546875" style="539" customWidth="1"/>
    <col min="267" max="267" width="11.7109375" style="539" customWidth="1"/>
    <col min="268" max="268" width="8.28515625" style="539" customWidth="1"/>
    <col min="269" max="269" width="16.5703125" style="539" customWidth="1"/>
    <col min="270" max="512" width="11.42578125" style="539"/>
    <col min="513" max="513" width="22.7109375" style="539" customWidth="1"/>
    <col min="514" max="514" width="15.42578125" style="539" customWidth="1"/>
    <col min="515" max="515" width="7.28515625" style="539" customWidth="1"/>
    <col min="516" max="516" width="11.42578125" style="539"/>
    <col min="517" max="517" width="5.7109375" style="539" customWidth="1"/>
    <col min="518" max="518" width="0" style="539" hidden="1" customWidth="1"/>
    <col min="519" max="519" width="9.5703125" style="539" customWidth="1"/>
    <col min="520" max="520" width="14" style="539" customWidth="1"/>
    <col min="521" max="521" width="16.28515625" style="539" customWidth="1"/>
    <col min="522" max="522" width="15.85546875" style="539" customWidth="1"/>
    <col min="523" max="523" width="11.7109375" style="539" customWidth="1"/>
    <col min="524" max="524" width="8.28515625" style="539" customWidth="1"/>
    <col min="525" max="525" width="16.5703125" style="539" customWidth="1"/>
    <col min="526" max="768" width="11.42578125" style="539"/>
    <col min="769" max="769" width="22.7109375" style="539" customWidth="1"/>
    <col min="770" max="770" width="15.42578125" style="539" customWidth="1"/>
    <col min="771" max="771" width="7.28515625" style="539" customWidth="1"/>
    <col min="772" max="772" width="11.42578125" style="539"/>
    <col min="773" max="773" width="5.7109375" style="539" customWidth="1"/>
    <col min="774" max="774" width="0" style="539" hidden="1" customWidth="1"/>
    <col min="775" max="775" width="9.5703125" style="539" customWidth="1"/>
    <col min="776" max="776" width="14" style="539" customWidth="1"/>
    <col min="777" max="777" width="16.28515625" style="539" customWidth="1"/>
    <col min="778" max="778" width="15.85546875" style="539" customWidth="1"/>
    <col min="779" max="779" width="11.7109375" style="539" customWidth="1"/>
    <col min="780" max="780" width="8.28515625" style="539" customWidth="1"/>
    <col min="781" max="781" width="16.5703125" style="539" customWidth="1"/>
    <col min="782" max="1024" width="11.42578125" style="539"/>
    <col min="1025" max="1025" width="22.7109375" style="539" customWidth="1"/>
    <col min="1026" max="1026" width="15.42578125" style="539" customWidth="1"/>
    <col min="1027" max="1027" width="7.28515625" style="539" customWidth="1"/>
    <col min="1028" max="1028" width="11.42578125" style="539"/>
    <col min="1029" max="1029" width="5.7109375" style="539" customWidth="1"/>
    <col min="1030" max="1030" width="0" style="539" hidden="1" customWidth="1"/>
    <col min="1031" max="1031" width="9.5703125" style="539" customWidth="1"/>
    <col min="1032" max="1032" width="14" style="539" customWidth="1"/>
    <col min="1033" max="1033" width="16.28515625" style="539" customWidth="1"/>
    <col min="1034" max="1034" width="15.85546875" style="539" customWidth="1"/>
    <col min="1035" max="1035" width="11.7109375" style="539" customWidth="1"/>
    <col min="1036" max="1036" width="8.28515625" style="539" customWidth="1"/>
    <col min="1037" max="1037" width="16.5703125" style="539" customWidth="1"/>
    <col min="1038" max="1280" width="11.42578125" style="539"/>
    <col min="1281" max="1281" width="22.7109375" style="539" customWidth="1"/>
    <col min="1282" max="1282" width="15.42578125" style="539" customWidth="1"/>
    <col min="1283" max="1283" width="7.28515625" style="539" customWidth="1"/>
    <col min="1284" max="1284" width="11.42578125" style="539"/>
    <col min="1285" max="1285" width="5.7109375" style="539" customWidth="1"/>
    <col min="1286" max="1286" width="0" style="539" hidden="1" customWidth="1"/>
    <col min="1287" max="1287" width="9.5703125" style="539" customWidth="1"/>
    <col min="1288" max="1288" width="14" style="539" customWidth="1"/>
    <col min="1289" max="1289" width="16.28515625" style="539" customWidth="1"/>
    <col min="1290" max="1290" width="15.85546875" style="539" customWidth="1"/>
    <col min="1291" max="1291" width="11.7109375" style="539" customWidth="1"/>
    <col min="1292" max="1292" width="8.28515625" style="539" customWidth="1"/>
    <col min="1293" max="1293" width="16.5703125" style="539" customWidth="1"/>
    <col min="1294" max="1536" width="11.42578125" style="539"/>
    <col min="1537" max="1537" width="22.7109375" style="539" customWidth="1"/>
    <col min="1538" max="1538" width="15.42578125" style="539" customWidth="1"/>
    <col min="1539" max="1539" width="7.28515625" style="539" customWidth="1"/>
    <col min="1540" max="1540" width="11.42578125" style="539"/>
    <col min="1541" max="1541" width="5.7109375" style="539" customWidth="1"/>
    <col min="1542" max="1542" width="0" style="539" hidden="1" customWidth="1"/>
    <col min="1543" max="1543" width="9.5703125" style="539" customWidth="1"/>
    <col min="1544" max="1544" width="14" style="539" customWidth="1"/>
    <col min="1545" max="1545" width="16.28515625" style="539" customWidth="1"/>
    <col min="1546" max="1546" width="15.85546875" style="539" customWidth="1"/>
    <col min="1547" max="1547" width="11.7109375" style="539" customWidth="1"/>
    <col min="1548" max="1548" width="8.28515625" style="539" customWidth="1"/>
    <col min="1549" max="1549" width="16.5703125" style="539" customWidth="1"/>
    <col min="1550" max="1792" width="11.42578125" style="539"/>
    <col min="1793" max="1793" width="22.7109375" style="539" customWidth="1"/>
    <col min="1794" max="1794" width="15.42578125" style="539" customWidth="1"/>
    <col min="1795" max="1795" width="7.28515625" style="539" customWidth="1"/>
    <col min="1796" max="1796" width="11.42578125" style="539"/>
    <col min="1797" max="1797" width="5.7109375" style="539" customWidth="1"/>
    <col min="1798" max="1798" width="0" style="539" hidden="1" customWidth="1"/>
    <col min="1799" max="1799" width="9.5703125" style="539" customWidth="1"/>
    <col min="1800" max="1800" width="14" style="539" customWidth="1"/>
    <col min="1801" max="1801" width="16.28515625" style="539" customWidth="1"/>
    <col min="1802" max="1802" width="15.85546875" style="539" customWidth="1"/>
    <col min="1803" max="1803" width="11.7109375" style="539" customWidth="1"/>
    <col min="1804" max="1804" width="8.28515625" style="539" customWidth="1"/>
    <col min="1805" max="1805" width="16.5703125" style="539" customWidth="1"/>
    <col min="1806" max="2048" width="11.42578125" style="539"/>
    <col min="2049" max="2049" width="22.7109375" style="539" customWidth="1"/>
    <col min="2050" max="2050" width="15.42578125" style="539" customWidth="1"/>
    <col min="2051" max="2051" width="7.28515625" style="539" customWidth="1"/>
    <col min="2052" max="2052" width="11.42578125" style="539"/>
    <col min="2053" max="2053" width="5.7109375" style="539" customWidth="1"/>
    <col min="2054" max="2054" width="0" style="539" hidden="1" customWidth="1"/>
    <col min="2055" max="2055" width="9.5703125" style="539" customWidth="1"/>
    <col min="2056" max="2056" width="14" style="539" customWidth="1"/>
    <col min="2057" max="2057" width="16.28515625" style="539" customWidth="1"/>
    <col min="2058" max="2058" width="15.85546875" style="539" customWidth="1"/>
    <col min="2059" max="2059" width="11.7109375" style="539" customWidth="1"/>
    <col min="2060" max="2060" width="8.28515625" style="539" customWidth="1"/>
    <col min="2061" max="2061" width="16.5703125" style="539" customWidth="1"/>
    <col min="2062" max="2304" width="11.42578125" style="539"/>
    <col min="2305" max="2305" width="22.7109375" style="539" customWidth="1"/>
    <col min="2306" max="2306" width="15.42578125" style="539" customWidth="1"/>
    <col min="2307" max="2307" width="7.28515625" style="539" customWidth="1"/>
    <col min="2308" max="2308" width="11.42578125" style="539"/>
    <col min="2309" max="2309" width="5.7109375" style="539" customWidth="1"/>
    <col min="2310" max="2310" width="0" style="539" hidden="1" customWidth="1"/>
    <col min="2311" max="2311" width="9.5703125" style="539" customWidth="1"/>
    <col min="2312" max="2312" width="14" style="539" customWidth="1"/>
    <col min="2313" max="2313" width="16.28515625" style="539" customWidth="1"/>
    <col min="2314" max="2314" width="15.85546875" style="539" customWidth="1"/>
    <col min="2315" max="2315" width="11.7109375" style="539" customWidth="1"/>
    <col min="2316" max="2316" width="8.28515625" style="539" customWidth="1"/>
    <col min="2317" max="2317" width="16.5703125" style="539" customWidth="1"/>
    <col min="2318" max="2560" width="11.42578125" style="539"/>
    <col min="2561" max="2561" width="22.7109375" style="539" customWidth="1"/>
    <col min="2562" max="2562" width="15.42578125" style="539" customWidth="1"/>
    <col min="2563" max="2563" width="7.28515625" style="539" customWidth="1"/>
    <col min="2564" max="2564" width="11.42578125" style="539"/>
    <col min="2565" max="2565" width="5.7109375" style="539" customWidth="1"/>
    <col min="2566" max="2566" width="0" style="539" hidden="1" customWidth="1"/>
    <col min="2567" max="2567" width="9.5703125" style="539" customWidth="1"/>
    <col min="2568" max="2568" width="14" style="539" customWidth="1"/>
    <col min="2569" max="2569" width="16.28515625" style="539" customWidth="1"/>
    <col min="2570" max="2570" width="15.85546875" style="539" customWidth="1"/>
    <col min="2571" max="2571" width="11.7109375" style="539" customWidth="1"/>
    <col min="2572" max="2572" width="8.28515625" style="539" customWidth="1"/>
    <col min="2573" max="2573" width="16.5703125" style="539" customWidth="1"/>
    <col min="2574" max="2816" width="11.42578125" style="539"/>
    <col min="2817" max="2817" width="22.7109375" style="539" customWidth="1"/>
    <col min="2818" max="2818" width="15.42578125" style="539" customWidth="1"/>
    <col min="2819" max="2819" width="7.28515625" style="539" customWidth="1"/>
    <col min="2820" max="2820" width="11.42578125" style="539"/>
    <col min="2821" max="2821" width="5.7109375" style="539" customWidth="1"/>
    <col min="2822" max="2822" width="0" style="539" hidden="1" customWidth="1"/>
    <col min="2823" max="2823" width="9.5703125" style="539" customWidth="1"/>
    <col min="2824" max="2824" width="14" style="539" customWidth="1"/>
    <col min="2825" max="2825" width="16.28515625" style="539" customWidth="1"/>
    <col min="2826" max="2826" width="15.85546875" style="539" customWidth="1"/>
    <col min="2827" max="2827" width="11.7109375" style="539" customWidth="1"/>
    <col min="2828" max="2828" width="8.28515625" style="539" customWidth="1"/>
    <col min="2829" max="2829" width="16.5703125" style="539" customWidth="1"/>
    <col min="2830" max="3072" width="11.42578125" style="539"/>
    <col min="3073" max="3073" width="22.7109375" style="539" customWidth="1"/>
    <col min="3074" max="3074" width="15.42578125" style="539" customWidth="1"/>
    <col min="3075" max="3075" width="7.28515625" style="539" customWidth="1"/>
    <col min="3076" max="3076" width="11.42578125" style="539"/>
    <col min="3077" max="3077" width="5.7109375" style="539" customWidth="1"/>
    <col min="3078" max="3078" width="0" style="539" hidden="1" customWidth="1"/>
    <col min="3079" max="3079" width="9.5703125" style="539" customWidth="1"/>
    <col min="3080" max="3080" width="14" style="539" customWidth="1"/>
    <col min="3081" max="3081" width="16.28515625" style="539" customWidth="1"/>
    <col min="3082" max="3082" width="15.85546875" style="539" customWidth="1"/>
    <col min="3083" max="3083" width="11.7109375" style="539" customWidth="1"/>
    <col min="3084" max="3084" width="8.28515625" style="539" customWidth="1"/>
    <col min="3085" max="3085" width="16.5703125" style="539" customWidth="1"/>
    <col min="3086" max="3328" width="11.42578125" style="539"/>
    <col min="3329" max="3329" width="22.7109375" style="539" customWidth="1"/>
    <col min="3330" max="3330" width="15.42578125" style="539" customWidth="1"/>
    <col min="3331" max="3331" width="7.28515625" style="539" customWidth="1"/>
    <col min="3332" max="3332" width="11.42578125" style="539"/>
    <col min="3333" max="3333" width="5.7109375" style="539" customWidth="1"/>
    <col min="3334" max="3334" width="0" style="539" hidden="1" customWidth="1"/>
    <col min="3335" max="3335" width="9.5703125" style="539" customWidth="1"/>
    <col min="3336" max="3336" width="14" style="539" customWidth="1"/>
    <col min="3337" max="3337" width="16.28515625" style="539" customWidth="1"/>
    <col min="3338" max="3338" width="15.85546875" style="539" customWidth="1"/>
    <col min="3339" max="3339" width="11.7109375" style="539" customWidth="1"/>
    <col min="3340" max="3340" width="8.28515625" style="539" customWidth="1"/>
    <col min="3341" max="3341" width="16.5703125" style="539" customWidth="1"/>
    <col min="3342" max="3584" width="11.42578125" style="539"/>
    <col min="3585" max="3585" width="22.7109375" style="539" customWidth="1"/>
    <col min="3586" max="3586" width="15.42578125" style="539" customWidth="1"/>
    <col min="3587" max="3587" width="7.28515625" style="539" customWidth="1"/>
    <col min="3588" max="3588" width="11.42578125" style="539"/>
    <col min="3589" max="3589" width="5.7109375" style="539" customWidth="1"/>
    <col min="3590" max="3590" width="0" style="539" hidden="1" customWidth="1"/>
    <col min="3591" max="3591" width="9.5703125" style="539" customWidth="1"/>
    <col min="3592" max="3592" width="14" style="539" customWidth="1"/>
    <col min="3593" max="3593" width="16.28515625" style="539" customWidth="1"/>
    <col min="3594" max="3594" width="15.85546875" style="539" customWidth="1"/>
    <col min="3595" max="3595" width="11.7109375" style="539" customWidth="1"/>
    <col min="3596" max="3596" width="8.28515625" style="539" customWidth="1"/>
    <col min="3597" max="3597" width="16.5703125" style="539" customWidth="1"/>
    <col min="3598" max="3840" width="11.42578125" style="539"/>
    <col min="3841" max="3841" width="22.7109375" style="539" customWidth="1"/>
    <col min="3842" max="3842" width="15.42578125" style="539" customWidth="1"/>
    <col min="3843" max="3843" width="7.28515625" style="539" customWidth="1"/>
    <col min="3844" max="3844" width="11.42578125" style="539"/>
    <col min="3845" max="3845" width="5.7109375" style="539" customWidth="1"/>
    <col min="3846" max="3846" width="0" style="539" hidden="1" customWidth="1"/>
    <col min="3847" max="3847" width="9.5703125" style="539" customWidth="1"/>
    <col min="3848" max="3848" width="14" style="539" customWidth="1"/>
    <col min="3849" max="3849" width="16.28515625" style="539" customWidth="1"/>
    <col min="3850" max="3850" width="15.85546875" style="539" customWidth="1"/>
    <col min="3851" max="3851" width="11.7109375" style="539" customWidth="1"/>
    <col min="3852" max="3852" width="8.28515625" style="539" customWidth="1"/>
    <col min="3853" max="3853" width="16.5703125" style="539" customWidth="1"/>
    <col min="3854" max="4096" width="11.42578125" style="539"/>
    <col min="4097" max="4097" width="22.7109375" style="539" customWidth="1"/>
    <col min="4098" max="4098" width="15.42578125" style="539" customWidth="1"/>
    <col min="4099" max="4099" width="7.28515625" style="539" customWidth="1"/>
    <col min="4100" max="4100" width="11.42578125" style="539"/>
    <col min="4101" max="4101" width="5.7109375" style="539" customWidth="1"/>
    <col min="4102" max="4102" width="0" style="539" hidden="1" customWidth="1"/>
    <col min="4103" max="4103" width="9.5703125" style="539" customWidth="1"/>
    <col min="4104" max="4104" width="14" style="539" customWidth="1"/>
    <col min="4105" max="4105" width="16.28515625" style="539" customWidth="1"/>
    <col min="4106" max="4106" width="15.85546875" style="539" customWidth="1"/>
    <col min="4107" max="4107" width="11.7109375" style="539" customWidth="1"/>
    <col min="4108" max="4108" width="8.28515625" style="539" customWidth="1"/>
    <col min="4109" max="4109" width="16.5703125" style="539" customWidth="1"/>
    <col min="4110" max="4352" width="11.42578125" style="539"/>
    <col min="4353" max="4353" width="22.7109375" style="539" customWidth="1"/>
    <col min="4354" max="4354" width="15.42578125" style="539" customWidth="1"/>
    <col min="4355" max="4355" width="7.28515625" style="539" customWidth="1"/>
    <col min="4356" max="4356" width="11.42578125" style="539"/>
    <col min="4357" max="4357" width="5.7109375" style="539" customWidth="1"/>
    <col min="4358" max="4358" width="0" style="539" hidden="1" customWidth="1"/>
    <col min="4359" max="4359" width="9.5703125" style="539" customWidth="1"/>
    <col min="4360" max="4360" width="14" style="539" customWidth="1"/>
    <col min="4361" max="4361" width="16.28515625" style="539" customWidth="1"/>
    <col min="4362" max="4362" width="15.85546875" style="539" customWidth="1"/>
    <col min="4363" max="4363" width="11.7109375" style="539" customWidth="1"/>
    <col min="4364" max="4364" width="8.28515625" style="539" customWidth="1"/>
    <col min="4365" max="4365" width="16.5703125" style="539" customWidth="1"/>
    <col min="4366" max="4608" width="11.42578125" style="539"/>
    <col min="4609" max="4609" width="22.7109375" style="539" customWidth="1"/>
    <col min="4610" max="4610" width="15.42578125" style="539" customWidth="1"/>
    <col min="4611" max="4611" width="7.28515625" style="539" customWidth="1"/>
    <col min="4612" max="4612" width="11.42578125" style="539"/>
    <col min="4613" max="4613" width="5.7109375" style="539" customWidth="1"/>
    <col min="4614" max="4614" width="0" style="539" hidden="1" customWidth="1"/>
    <col min="4615" max="4615" width="9.5703125" style="539" customWidth="1"/>
    <col min="4616" max="4616" width="14" style="539" customWidth="1"/>
    <col min="4617" max="4617" width="16.28515625" style="539" customWidth="1"/>
    <col min="4618" max="4618" width="15.85546875" style="539" customWidth="1"/>
    <col min="4619" max="4619" width="11.7109375" style="539" customWidth="1"/>
    <col min="4620" max="4620" width="8.28515625" style="539" customWidth="1"/>
    <col min="4621" max="4621" width="16.5703125" style="539" customWidth="1"/>
    <col min="4622" max="4864" width="11.42578125" style="539"/>
    <col min="4865" max="4865" width="22.7109375" style="539" customWidth="1"/>
    <col min="4866" max="4866" width="15.42578125" style="539" customWidth="1"/>
    <col min="4867" max="4867" width="7.28515625" style="539" customWidth="1"/>
    <col min="4868" max="4868" width="11.42578125" style="539"/>
    <col min="4869" max="4869" width="5.7109375" style="539" customWidth="1"/>
    <col min="4870" max="4870" width="0" style="539" hidden="1" customWidth="1"/>
    <col min="4871" max="4871" width="9.5703125" style="539" customWidth="1"/>
    <col min="4872" max="4872" width="14" style="539" customWidth="1"/>
    <col min="4873" max="4873" width="16.28515625" style="539" customWidth="1"/>
    <col min="4874" max="4874" width="15.85546875" style="539" customWidth="1"/>
    <col min="4875" max="4875" width="11.7109375" style="539" customWidth="1"/>
    <col min="4876" max="4876" width="8.28515625" style="539" customWidth="1"/>
    <col min="4877" max="4877" width="16.5703125" style="539" customWidth="1"/>
    <col min="4878" max="5120" width="11.42578125" style="539"/>
    <col min="5121" max="5121" width="22.7109375" style="539" customWidth="1"/>
    <col min="5122" max="5122" width="15.42578125" style="539" customWidth="1"/>
    <col min="5123" max="5123" width="7.28515625" style="539" customWidth="1"/>
    <col min="5124" max="5124" width="11.42578125" style="539"/>
    <col min="5125" max="5125" width="5.7109375" style="539" customWidth="1"/>
    <col min="5126" max="5126" width="0" style="539" hidden="1" customWidth="1"/>
    <col min="5127" max="5127" width="9.5703125" style="539" customWidth="1"/>
    <col min="5128" max="5128" width="14" style="539" customWidth="1"/>
    <col min="5129" max="5129" width="16.28515625" style="539" customWidth="1"/>
    <col min="5130" max="5130" width="15.85546875" style="539" customWidth="1"/>
    <col min="5131" max="5131" width="11.7109375" style="539" customWidth="1"/>
    <col min="5132" max="5132" width="8.28515625" style="539" customWidth="1"/>
    <col min="5133" max="5133" width="16.5703125" style="539" customWidth="1"/>
    <col min="5134" max="5376" width="11.42578125" style="539"/>
    <col min="5377" max="5377" width="22.7109375" style="539" customWidth="1"/>
    <col min="5378" max="5378" width="15.42578125" style="539" customWidth="1"/>
    <col min="5379" max="5379" width="7.28515625" style="539" customWidth="1"/>
    <col min="5380" max="5380" width="11.42578125" style="539"/>
    <col min="5381" max="5381" width="5.7109375" style="539" customWidth="1"/>
    <col min="5382" max="5382" width="0" style="539" hidden="1" customWidth="1"/>
    <col min="5383" max="5383" width="9.5703125" style="539" customWidth="1"/>
    <col min="5384" max="5384" width="14" style="539" customWidth="1"/>
    <col min="5385" max="5385" width="16.28515625" style="539" customWidth="1"/>
    <col min="5386" max="5386" width="15.85546875" style="539" customWidth="1"/>
    <col min="5387" max="5387" width="11.7109375" style="539" customWidth="1"/>
    <col min="5388" max="5388" width="8.28515625" style="539" customWidth="1"/>
    <col min="5389" max="5389" width="16.5703125" style="539" customWidth="1"/>
    <col min="5390" max="5632" width="11.42578125" style="539"/>
    <col min="5633" max="5633" width="22.7109375" style="539" customWidth="1"/>
    <col min="5634" max="5634" width="15.42578125" style="539" customWidth="1"/>
    <col min="5635" max="5635" width="7.28515625" style="539" customWidth="1"/>
    <col min="5636" max="5636" width="11.42578125" style="539"/>
    <col min="5637" max="5637" width="5.7109375" style="539" customWidth="1"/>
    <col min="5638" max="5638" width="0" style="539" hidden="1" customWidth="1"/>
    <col min="5639" max="5639" width="9.5703125" style="539" customWidth="1"/>
    <col min="5640" max="5640" width="14" style="539" customWidth="1"/>
    <col min="5641" max="5641" width="16.28515625" style="539" customWidth="1"/>
    <col min="5642" max="5642" width="15.85546875" style="539" customWidth="1"/>
    <col min="5643" max="5643" width="11.7109375" style="539" customWidth="1"/>
    <col min="5644" max="5644" width="8.28515625" style="539" customWidth="1"/>
    <col min="5645" max="5645" width="16.5703125" style="539" customWidth="1"/>
    <col min="5646" max="5888" width="11.42578125" style="539"/>
    <col min="5889" max="5889" width="22.7109375" style="539" customWidth="1"/>
    <col min="5890" max="5890" width="15.42578125" style="539" customWidth="1"/>
    <col min="5891" max="5891" width="7.28515625" style="539" customWidth="1"/>
    <col min="5892" max="5892" width="11.42578125" style="539"/>
    <col min="5893" max="5893" width="5.7109375" style="539" customWidth="1"/>
    <col min="5894" max="5894" width="0" style="539" hidden="1" customWidth="1"/>
    <col min="5895" max="5895" width="9.5703125" style="539" customWidth="1"/>
    <col min="5896" max="5896" width="14" style="539" customWidth="1"/>
    <col min="5897" max="5897" width="16.28515625" style="539" customWidth="1"/>
    <col min="5898" max="5898" width="15.85546875" style="539" customWidth="1"/>
    <col min="5899" max="5899" width="11.7109375" style="539" customWidth="1"/>
    <col min="5900" max="5900" width="8.28515625" style="539" customWidth="1"/>
    <col min="5901" max="5901" width="16.5703125" style="539" customWidth="1"/>
    <col min="5902" max="6144" width="11.42578125" style="539"/>
    <col min="6145" max="6145" width="22.7109375" style="539" customWidth="1"/>
    <col min="6146" max="6146" width="15.42578125" style="539" customWidth="1"/>
    <col min="6147" max="6147" width="7.28515625" style="539" customWidth="1"/>
    <col min="6148" max="6148" width="11.42578125" style="539"/>
    <col min="6149" max="6149" width="5.7109375" style="539" customWidth="1"/>
    <col min="6150" max="6150" width="0" style="539" hidden="1" customWidth="1"/>
    <col min="6151" max="6151" width="9.5703125" style="539" customWidth="1"/>
    <col min="6152" max="6152" width="14" style="539" customWidth="1"/>
    <col min="6153" max="6153" width="16.28515625" style="539" customWidth="1"/>
    <col min="6154" max="6154" width="15.85546875" style="539" customWidth="1"/>
    <col min="6155" max="6155" width="11.7109375" style="539" customWidth="1"/>
    <col min="6156" max="6156" width="8.28515625" style="539" customWidth="1"/>
    <col min="6157" max="6157" width="16.5703125" style="539" customWidth="1"/>
    <col min="6158" max="6400" width="11.42578125" style="539"/>
    <col min="6401" max="6401" width="22.7109375" style="539" customWidth="1"/>
    <col min="6402" max="6402" width="15.42578125" style="539" customWidth="1"/>
    <col min="6403" max="6403" width="7.28515625" style="539" customWidth="1"/>
    <col min="6404" max="6404" width="11.42578125" style="539"/>
    <col min="6405" max="6405" width="5.7109375" style="539" customWidth="1"/>
    <col min="6406" max="6406" width="0" style="539" hidden="1" customWidth="1"/>
    <col min="6407" max="6407" width="9.5703125" style="539" customWidth="1"/>
    <col min="6408" max="6408" width="14" style="539" customWidth="1"/>
    <col min="6409" max="6409" width="16.28515625" style="539" customWidth="1"/>
    <col min="6410" max="6410" width="15.85546875" style="539" customWidth="1"/>
    <col min="6411" max="6411" width="11.7109375" style="539" customWidth="1"/>
    <col min="6412" max="6412" width="8.28515625" style="539" customWidth="1"/>
    <col min="6413" max="6413" width="16.5703125" style="539" customWidth="1"/>
    <col min="6414" max="6656" width="11.42578125" style="539"/>
    <col min="6657" max="6657" width="22.7109375" style="539" customWidth="1"/>
    <col min="6658" max="6658" width="15.42578125" style="539" customWidth="1"/>
    <col min="6659" max="6659" width="7.28515625" style="539" customWidth="1"/>
    <col min="6660" max="6660" width="11.42578125" style="539"/>
    <col min="6661" max="6661" width="5.7109375" style="539" customWidth="1"/>
    <col min="6662" max="6662" width="0" style="539" hidden="1" customWidth="1"/>
    <col min="6663" max="6663" width="9.5703125" style="539" customWidth="1"/>
    <col min="6664" max="6664" width="14" style="539" customWidth="1"/>
    <col min="6665" max="6665" width="16.28515625" style="539" customWidth="1"/>
    <col min="6666" max="6666" width="15.85546875" style="539" customWidth="1"/>
    <col min="6667" max="6667" width="11.7109375" style="539" customWidth="1"/>
    <col min="6668" max="6668" width="8.28515625" style="539" customWidth="1"/>
    <col min="6669" max="6669" width="16.5703125" style="539" customWidth="1"/>
    <col min="6670" max="6912" width="11.42578125" style="539"/>
    <col min="6913" max="6913" width="22.7109375" style="539" customWidth="1"/>
    <col min="6914" max="6914" width="15.42578125" style="539" customWidth="1"/>
    <col min="6915" max="6915" width="7.28515625" style="539" customWidth="1"/>
    <col min="6916" max="6916" width="11.42578125" style="539"/>
    <col min="6917" max="6917" width="5.7109375" style="539" customWidth="1"/>
    <col min="6918" max="6918" width="0" style="539" hidden="1" customWidth="1"/>
    <col min="6919" max="6919" width="9.5703125" style="539" customWidth="1"/>
    <col min="6920" max="6920" width="14" style="539" customWidth="1"/>
    <col min="6921" max="6921" width="16.28515625" style="539" customWidth="1"/>
    <col min="6922" max="6922" width="15.85546875" style="539" customWidth="1"/>
    <col min="6923" max="6923" width="11.7109375" style="539" customWidth="1"/>
    <col min="6924" max="6924" width="8.28515625" style="539" customWidth="1"/>
    <col min="6925" max="6925" width="16.5703125" style="539" customWidth="1"/>
    <col min="6926" max="7168" width="11.42578125" style="539"/>
    <col min="7169" max="7169" width="22.7109375" style="539" customWidth="1"/>
    <col min="7170" max="7170" width="15.42578125" style="539" customWidth="1"/>
    <col min="7171" max="7171" width="7.28515625" style="539" customWidth="1"/>
    <col min="7172" max="7172" width="11.42578125" style="539"/>
    <col min="7173" max="7173" width="5.7109375" style="539" customWidth="1"/>
    <col min="7174" max="7174" width="0" style="539" hidden="1" customWidth="1"/>
    <col min="7175" max="7175" width="9.5703125" style="539" customWidth="1"/>
    <col min="7176" max="7176" width="14" style="539" customWidth="1"/>
    <col min="7177" max="7177" width="16.28515625" style="539" customWidth="1"/>
    <col min="7178" max="7178" width="15.85546875" style="539" customWidth="1"/>
    <col min="7179" max="7179" width="11.7109375" style="539" customWidth="1"/>
    <col min="7180" max="7180" width="8.28515625" style="539" customWidth="1"/>
    <col min="7181" max="7181" width="16.5703125" style="539" customWidth="1"/>
    <col min="7182" max="7424" width="11.42578125" style="539"/>
    <col min="7425" max="7425" width="22.7109375" style="539" customWidth="1"/>
    <col min="7426" max="7426" width="15.42578125" style="539" customWidth="1"/>
    <col min="7427" max="7427" width="7.28515625" style="539" customWidth="1"/>
    <col min="7428" max="7428" width="11.42578125" style="539"/>
    <col min="7429" max="7429" width="5.7109375" style="539" customWidth="1"/>
    <col min="7430" max="7430" width="0" style="539" hidden="1" customWidth="1"/>
    <col min="7431" max="7431" width="9.5703125" style="539" customWidth="1"/>
    <col min="7432" max="7432" width="14" style="539" customWidth="1"/>
    <col min="7433" max="7433" width="16.28515625" style="539" customWidth="1"/>
    <col min="7434" max="7434" width="15.85546875" style="539" customWidth="1"/>
    <col min="7435" max="7435" width="11.7109375" style="539" customWidth="1"/>
    <col min="7436" max="7436" width="8.28515625" style="539" customWidth="1"/>
    <col min="7437" max="7437" width="16.5703125" style="539" customWidth="1"/>
    <col min="7438" max="7680" width="11.42578125" style="539"/>
    <col min="7681" max="7681" width="22.7109375" style="539" customWidth="1"/>
    <col min="7682" max="7682" width="15.42578125" style="539" customWidth="1"/>
    <col min="7683" max="7683" width="7.28515625" style="539" customWidth="1"/>
    <col min="7684" max="7684" width="11.42578125" style="539"/>
    <col min="7685" max="7685" width="5.7109375" style="539" customWidth="1"/>
    <col min="7686" max="7686" width="0" style="539" hidden="1" customWidth="1"/>
    <col min="7687" max="7687" width="9.5703125" style="539" customWidth="1"/>
    <col min="7688" max="7688" width="14" style="539" customWidth="1"/>
    <col min="7689" max="7689" width="16.28515625" style="539" customWidth="1"/>
    <col min="7690" max="7690" width="15.85546875" style="539" customWidth="1"/>
    <col min="7691" max="7691" width="11.7109375" style="539" customWidth="1"/>
    <col min="7692" max="7692" width="8.28515625" style="539" customWidth="1"/>
    <col min="7693" max="7693" width="16.5703125" style="539" customWidth="1"/>
    <col min="7694" max="7936" width="11.42578125" style="539"/>
    <col min="7937" max="7937" width="22.7109375" style="539" customWidth="1"/>
    <col min="7938" max="7938" width="15.42578125" style="539" customWidth="1"/>
    <col min="7939" max="7939" width="7.28515625" style="539" customWidth="1"/>
    <col min="7940" max="7940" width="11.42578125" style="539"/>
    <col min="7941" max="7941" width="5.7109375" style="539" customWidth="1"/>
    <col min="7942" max="7942" width="0" style="539" hidden="1" customWidth="1"/>
    <col min="7943" max="7943" width="9.5703125" style="539" customWidth="1"/>
    <col min="7944" max="7944" width="14" style="539" customWidth="1"/>
    <col min="7945" max="7945" width="16.28515625" style="539" customWidth="1"/>
    <col min="7946" max="7946" width="15.85546875" style="539" customWidth="1"/>
    <col min="7947" max="7947" width="11.7109375" style="539" customWidth="1"/>
    <col min="7948" max="7948" width="8.28515625" style="539" customWidth="1"/>
    <col min="7949" max="7949" width="16.5703125" style="539" customWidth="1"/>
    <col min="7950" max="8192" width="11.42578125" style="539"/>
    <col min="8193" max="8193" width="22.7109375" style="539" customWidth="1"/>
    <col min="8194" max="8194" width="15.42578125" style="539" customWidth="1"/>
    <col min="8195" max="8195" width="7.28515625" style="539" customWidth="1"/>
    <col min="8196" max="8196" width="11.42578125" style="539"/>
    <col min="8197" max="8197" width="5.7109375" style="539" customWidth="1"/>
    <col min="8198" max="8198" width="0" style="539" hidden="1" customWidth="1"/>
    <col min="8199" max="8199" width="9.5703125" style="539" customWidth="1"/>
    <col min="8200" max="8200" width="14" style="539" customWidth="1"/>
    <col min="8201" max="8201" width="16.28515625" style="539" customWidth="1"/>
    <col min="8202" max="8202" width="15.85546875" style="539" customWidth="1"/>
    <col min="8203" max="8203" width="11.7109375" style="539" customWidth="1"/>
    <col min="8204" max="8204" width="8.28515625" style="539" customWidth="1"/>
    <col min="8205" max="8205" width="16.5703125" style="539" customWidth="1"/>
    <col min="8206" max="8448" width="11.42578125" style="539"/>
    <col min="8449" max="8449" width="22.7109375" style="539" customWidth="1"/>
    <col min="8450" max="8450" width="15.42578125" style="539" customWidth="1"/>
    <col min="8451" max="8451" width="7.28515625" style="539" customWidth="1"/>
    <col min="8452" max="8452" width="11.42578125" style="539"/>
    <col min="8453" max="8453" width="5.7109375" style="539" customWidth="1"/>
    <col min="8454" max="8454" width="0" style="539" hidden="1" customWidth="1"/>
    <col min="8455" max="8455" width="9.5703125" style="539" customWidth="1"/>
    <col min="8456" max="8456" width="14" style="539" customWidth="1"/>
    <col min="8457" max="8457" width="16.28515625" style="539" customWidth="1"/>
    <col min="8458" max="8458" width="15.85546875" style="539" customWidth="1"/>
    <col min="8459" max="8459" width="11.7109375" style="539" customWidth="1"/>
    <col min="8460" max="8460" width="8.28515625" style="539" customWidth="1"/>
    <col min="8461" max="8461" width="16.5703125" style="539" customWidth="1"/>
    <col min="8462" max="8704" width="11.42578125" style="539"/>
    <col min="8705" max="8705" width="22.7109375" style="539" customWidth="1"/>
    <col min="8706" max="8706" width="15.42578125" style="539" customWidth="1"/>
    <col min="8707" max="8707" width="7.28515625" style="539" customWidth="1"/>
    <col min="8708" max="8708" width="11.42578125" style="539"/>
    <col min="8709" max="8709" width="5.7109375" style="539" customWidth="1"/>
    <col min="8710" max="8710" width="0" style="539" hidden="1" customWidth="1"/>
    <col min="8711" max="8711" width="9.5703125" style="539" customWidth="1"/>
    <col min="8712" max="8712" width="14" style="539" customWidth="1"/>
    <col min="8713" max="8713" width="16.28515625" style="539" customWidth="1"/>
    <col min="8714" max="8714" width="15.85546875" style="539" customWidth="1"/>
    <col min="8715" max="8715" width="11.7109375" style="539" customWidth="1"/>
    <col min="8716" max="8716" width="8.28515625" style="539" customWidth="1"/>
    <col min="8717" max="8717" width="16.5703125" style="539" customWidth="1"/>
    <col min="8718" max="8960" width="11.42578125" style="539"/>
    <col min="8961" max="8961" width="22.7109375" style="539" customWidth="1"/>
    <col min="8962" max="8962" width="15.42578125" style="539" customWidth="1"/>
    <col min="8963" max="8963" width="7.28515625" style="539" customWidth="1"/>
    <col min="8964" max="8964" width="11.42578125" style="539"/>
    <col min="8965" max="8965" width="5.7109375" style="539" customWidth="1"/>
    <col min="8966" max="8966" width="0" style="539" hidden="1" customWidth="1"/>
    <col min="8967" max="8967" width="9.5703125" style="539" customWidth="1"/>
    <col min="8968" max="8968" width="14" style="539" customWidth="1"/>
    <col min="8969" max="8969" width="16.28515625" style="539" customWidth="1"/>
    <col min="8970" max="8970" width="15.85546875" style="539" customWidth="1"/>
    <col min="8971" max="8971" width="11.7109375" style="539" customWidth="1"/>
    <col min="8972" max="8972" width="8.28515625" style="539" customWidth="1"/>
    <col min="8973" max="8973" width="16.5703125" style="539" customWidth="1"/>
    <col min="8974" max="9216" width="11.42578125" style="539"/>
    <col min="9217" max="9217" width="22.7109375" style="539" customWidth="1"/>
    <col min="9218" max="9218" width="15.42578125" style="539" customWidth="1"/>
    <col min="9219" max="9219" width="7.28515625" style="539" customWidth="1"/>
    <col min="9220" max="9220" width="11.42578125" style="539"/>
    <col min="9221" max="9221" width="5.7109375" style="539" customWidth="1"/>
    <col min="9222" max="9222" width="0" style="539" hidden="1" customWidth="1"/>
    <col min="9223" max="9223" width="9.5703125" style="539" customWidth="1"/>
    <col min="9224" max="9224" width="14" style="539" customWidth="1"/>
    <col min="9225" max="9225" width="16.28515625" style="539" customWidth="1"/>
    <col min="9226" max="9226" width="15.85546875" style="539" customWidth="1"/>
    <col min="9227" max="9227" width="11.7109375" style="539" customWidth="1"/>
    <col min="9228" max="9228" width="8.28515625" style="539" customWidth="1"/>
    <col min="9229" max="9229" width="16.5703125" style="539" customWidth="1"/>
    <col min="9230" max="9472" width="11.42578125" style="539"/>
    <col min="9473" max="9473" width="22.7109375" style="539" customWidth="1"/>
    <col min="9474" max="9474" width="15.42578125" style="539" customWidth="1"/>
    <col min="9475" max="9475" width="7.28515625" style="539" customWidth="1"/>
    <col min="9476" max="9476" width="11.42578125" style="539"/>
    <col min="9477" max="9477" width="5.7109375" style="539" customWidth="1"/>
    <col min="9478" max="9478" width="0" style="539" hidden="1" customWidth="1"/>
    <col min="9479" max="9479" width="9.5703125" style="539" customWidth="1"/>
    <col min="9480" max="9480" width="14" style="539" customWidth="1"/>
    <col min="9481" max="9481" width="16.28515625" style="539" customWidth="1"/>
    <col min="9482" max="9482" width="15.85546875" style="539" customWidth="1"/>
    <col min="9483" max="9483" width="11.7109375" style="539" customWidth="1"/>
    <col min="9484" max="9484" width="8.28515625" style="539" customWidth="1"/>
    <col min="9485" max="9485" width="16.5703125" style="539" customWidth="1"/>
    <col min="9486" max="9728" width="11.42578125" style="539"/>
    <col min="9729" max="9729" width="22.7109375" style="539" customWidth="1"/>
    <col min="9730" max="9730" width="15.42578125" style="539" customWidth="1"/>
    <col min="9731" max="9731" width="7.28515625" style="539" customWidth="1"/>
    <col min="9732" max="9732" width="11.42578125" style="539"/>
    <col min="9733" max="9733" width="5.7109375" style="539" customWidth="1"/>
    <col min="9734" max="9734" width="0" style="539" hidden="1" customWidth="1"/>
    <col min="9735" max="9735" width="9.5703125" style="539" customWidth="1"/>
    <col min="9736" max="9736" width="14" style="539" customWidth="1"/>
    <col min="9737" max="9737" width="16.28515625" style="539" customWidth="1"/>
    <col min="9738" max="9738" width="15.85546875" style="539" customWidth="1"/>
    <col min="9739" max="9739" width="11.7109375" style="539" customWidth="1"/>
    <col min="9740" max="9740" width="8.28515625" style="539" customWidth="1"/>
    <col min="9741" max="9741" width="16.5703125" style="539" customWidth="1"/>
    <col min="9742" max="9984" width="11.42578125" style="539"/>
    <col min="9985" max="9985" width="22.7109375" style="539" customWidth="1"/>
    <col min="9986" max="9986" width="15.42578125" style="539" customWidth="1"/>
    <col min="9987" max="9987" width="7.28515625" style="539" customWidth="1"/>
    <col min="9988" max="9988" width="11.42578125" style="539"/>
    <col min="9989" max="9989" width="5.7109375" style="539" customWidth="1"/>
    <col min="9990" max="9990" width="0" style="539" hidden="1" customWidth="1"/>
    <col min="9991" max="9991" width="9.5703125" style="539" customWidth="1"/>
    <col min="9992" max="9992" width="14" style="539" customWidth="1"/>
    <col min="9993" max="9993" width="16.28515625" style="539" customWidth="1"/>
    <col min="9994" max="9994" width="15.85546875" style="539" customWidth="1"/>
    <col min="9995" max="9995" width="11.7109375" style="539" customWidth="1"/>
    <col min="9996" max="9996" width="8.28515625" style="539" customWidth="1"/>
    <col min="9997" max="9997" width="16.5703125" style="539" customWidth="1"/>
    <col min="9998" max="10240" width="11.42578125" style="539"/>
    <col min="10241" max="10241" width="22.7109375" style="539" customWidth="1"/>
    <col min="10242" max="10242" width="15.42578125" style="539" customWidth="1"/>
    <col min="10243" max="10243" width="7.28515625" style="539" customWidth="1"/>
    <col min="10244" max="10244" width="11.42578125" style="539"/>
    <col min="10245" max="10245" width="5.7109375" style="539" customWidth="1"/>
    <col min="10246" max="10246" width="0" style="539" hidden="1" customWidth="1"/>
    <col min="10247" max="10247" width="9.5703125" style="539" customWidth="1"/>
    <col min="10248" max="10248" width="14" style="539" customWidth="1"/>
    <col min="10249" max="10249" width="16.28515625" style="539" customWidth="1"/>
    <col min="10250" max="10250" width="15.85546875" style="539" customWidth="1"/>
    <col min="10251" max="10251" width="11.7109375" style="539" customWidth="1"/>
    <col min="10252" max="10252" width="8.28515625" style="539" customWidth="1"/>
    <col min="10253" max="10253" width="16.5703125" style="539" customWidth="1"/>
    <col min="10254" max="10496" width="11.42578125" style="539"/>
    <col min="10497" max="10497" width="22.7109375" style="539" customWidth="1"/>
    <col min="10498" max="10498" width="15.42578125" style="539" customWidth="1"/>
    <col min="10499" max="10499" width="7.28515625" style="539" customWidth="1"/>
    <col min="10500" max="10500" width="11.42578125" style="539"/>
    <col min="10501" max="10501" width="5.7109375" style="539" customWidth="1"/>
    <col min="10502" max="10502" width="0" style="539" hidden="1" customWidth="1"/>
    <col min="10503" max="10503" width="9.5703125" style="539" customWidth="1"/>
    <col min="10504" max="10504" width="14" style="539" customWidth="1"/>
    <col min="10505" max="10505" width="16.28515625" style="539" customWidth="1"/>
    <col min="10506" max="10506" width="15.85546875" style="539" customWidth="1"/>
    <col min="10507" max="10507" width="11.7109375" style="539" customWidth="1"/>
    <col min="10508" max="10508" width="8.28515625" style="539" customWidth="1"/>
    <col min="10509" max="10509" width="16.5703125" style="539" customWidth="1"/>
    <col min="10510" max="10752" width="11.42578125" style="539"/>
    <col min="10753" max="10753" width="22.7109375" style="539" customWidth="1"/>
    <col min="10754" max="10754" width="15.42578125" style="539" customWidth="1"/>
    <col min="10755" max="10755" width="7.28515625" style="539" customWidth="1"/>
    <col min="10756" max="10756" width="11.42578125" style="539"/>
    <col min="10757" max="10757" width="5.7109375" style="539" customWidth="1"/>
    <col min="10758" max="10758" width="0" style="539" hidden="1" customWidth="1"/>
    <col min="10759" max="10759" width="9.5703125" style="539" customWidth="1"/>
    <col min="10760" max="10760" width="14" style="539" customWidth="1"/>
    <col min="10761" max="10761" width="16.28515625" style="539" customWidth="1"/>
    <col min="10762" max="10762" width="15.85546875" style="539" customWidth="1"/>
    <col min="10763" max="10763" width="11.7109375" style="539" customWidth="1"/>
    <col min="10764" max="10764" width="8.28515625" style="539" customWidth="1"/>
    <col min="10765" max="10765" width="16.5703125" style="539" customWidth="1"/>
    <col min="10766" max="11008" width="11.42578125" style="539"/>
    <col min="11009" max="11009" width="22.7109375" style="539" customWidth="1"/>
    <col min="11010" max="11010" width="15.42578125" style="539" customWidth="1"/>
    <col min="11011" max="11011" width="7.28515625" style="539" customWidth="1"/>
    <col min="11012" max="11012" width="11.42578125" style="539"/>
    <col min="11013" max="11013" width="5.7109375" style="539" customWidth="1"/>
    <col min="11014" max="11014" width="0" style="539" hidden="1" customWidth="1"/>
    <col min="11015" max="11015" width="9.5703125" style="539" customWidth="1"/>
    <col min="11016" max="11016" width="14" style="539" customWidth="1"/>
    <col min="11017" max="11017" width="16.28515625" style="539" customWidth="1"/>
    <col min="11018" max="11018" width="15.85546875" style="539" customWidth="1"/>
    <col min="11019" max="11019" width="11.7109375" style="539" customWidth="1"/>
    <col min="11020" max="11020" width="8.28515625" style="539" customWidth="1"/>
    <col min="11021" max="11021" width="16.5703125" style="539" customWidth="1"/>
    <col min="11022" max="11264" width="11.42578125" style="539"/>
    <col min="11265" max="11265" width="22.7109375" style="539" customWidth="1"/>
    <col min="11266" max="11266" width="15.42578125" style="539" customWidth="1"/>
    <col min="11267" max="11267" width="7.28515625" style="539" customWidth="1"/>
    <col min="11268" max="11268" width="11.42578125" style="539"/>
    <col min="11269" max="11269" width="5.7109375" style="539" customWidth="1"/>
    <col min="11270" max="11270" width="0" style="539" hidden="1" customWidth="1"/>
    <col min="11271" max="11271" width="9.5703125" style="539" customWidth="1"/>
    <col min="11272" max="11272" width="14" style="539" customWidth="1"/>
    <col min="11273" max="11273" width="16.28515625" style="539" customWidth="1"/>
    <col min="11274" max="11274" width="15.85546875" style="539" customWidth="1"/>
    <col min="11275" max="11275" width="11.7109375" style="539" customWidth="1"/>
    <col min="11276" max="11276" width="8.28515625" style="539" customWidth="1"/>
    <col min="11277" max="11277" width="16.5703125" style="539" customWidth="1"/>
    <col min="11278" max="11520" width="11.42578125" style="539"/>
    <col min="11521" max="11521" width="22.7109375" style="539" customWidth="1"/>
    <col min="11522" max="11522" width="15.42578125" style="539" customWidth="1"/>
    <col min="11523" max="11523" width="7.28515625" style="539" customWidth="1"/>
    <col min="11524" max="11524" width="11.42578125" style="539"/>
    <col min="11525" max="11525" width="5.7109375" style="539" customWidth="1"/>
    <col min="11526" max="11526" width="0" style="539" hidden="1" customWidth="1"/>
    <col min="11527" max="11527" width="9.5703125" style="539" customWidth="1"/>
    <col min="11528" max="11528" width="14" style="539" customWidth="1"/>
    <col min="11529" max="11529" width="16.28515625" style="539" customWidth="1"/>
    <col min="11530" max="11530" width="15.85546875" style="539" customWidth="1"/>
    <col min="11531" max="11531" width="11.7109375" style="539" customWidth="1"/>
    <col min="11532" max="11532" width="8.28515625" style="539" customWidth="1"/>
    <col min="11533" max="11533" width="16.5703125" style="539" customWidth="1"/>
    <col min="11534" max="11776" width="11.42578125" style="539"/>
    <col min="11777" max="11777" width="22.7109375" style="539" customWidth="1"/>
    <col min="11778" max="11778" width="15.42578125" style="539" customWidth="1"/>
    <col min="11779" max="11779" width="7.28515625" style="539" customWidth="1"/>
    <col min="11780" max="11780" width="11.42578125" style="539"/>
    <col min="11781" max="11781" width="5.7109375" style="539" customWidth="1"/>
    <col min="11782" max="11782" width="0" style="539" hidden="1" customWidth="1"/>
    <col min="11783" max="11783" width="9.5703125" style="539" customWidth="1"/>
    <col min="11784" max="11784" width="14" style="539" customWidth="1"/>
    <col min="11785" max="11785" width="16.28515625" style="539" customWidth="1"/>
    <col min="11786" max="11786" width="15.85546875" style="539" customWidth="1"/>
    <col min="11787" max="11787" width="11.7109375" style="539" customWidth="1"/>
    <col min="11788" max="11788" width="8.28515625" style="539" customWidth="1"/>
    <col min="11789" max="11789" width="16.5703125" style="539" customWidth="1"/>
    <col min="11790" max="12032" width="11.42578125" style="539"/>
    <col min="12033" max="12033" width="22.7109375" style="539" customWidth="1"/>
    <col min="12034" max="12034" width="15.42578125" style="539" customWidth="1"/>
    <col min="12035" max="12035" width="7.28515625" style="539" customWidth="1"/>
    <col min="12036" max="12036" width="11.42578125" style="539"/>
    <col min="12037" max="12037" width="5.7109375" style="539" customWidth="1"/>
    <col min="12038" max="12038" width="0" style="539" hidden="1" customWidth="1"/>
    <col min="12039" max="12039" width="9.5703125" style="539" customWidth="1"/>
    <col min="12040" max="12040" width="14" style="539" customWidth="1"/>
    <col min="12041" max="12041" width="16.28515625" style="539" customWidth="1"/>
    <col min="12042" max="12042" width="15.85546875" style="539" customWidth="1"/>
    <col min="12043" max="12043" width="11.7109375" style="539" customWidth="1"/>
    <col min="12044" max="12044" width="8.28515625" style="539" customWidth="1"/>
    <col min="12045" max="12045" width="16.5703125" style="539" customWidth="1"/>
    <col min="12046" max="12288" width="11.42578125" style="539"/>
    <col min="12289" max="12289" width="22.7109375" style="539" customWidth="1"/>
    <col min="12290" max="12290" width="15.42578125" style="539" customWidth="1"/>
    <col min="12291" max="12291" width="7.28515625" style="539" customWidth="1"/>
    <col min="12292" max="12292" width="11.42578125" style="539"/>
    <col min="12293" max="12293" width="5.7109375" style="539" customWidth="1"/>
    <col min="12294" max="12294" width="0" style="539" hidden="1" customWidth="1"/>
    <col min="12295" max="12295" width="9.5703125" style="539" customWidth="1"/>
    <col min="12296" max="12296" width="14" style="539" customWidth="1"/>
    <col min="12297" max="12297" width="16.28515625" style="539" customWidth="1"/>
    <col min="12298" max="12298" width="15.85546875" style="539" customWidth="1"/>
    <col min="12299" max="12299" width="11.7109375" style="539" customWidth="1"/>
    <col min="12300" max="12300" width="8.28515625" style="539" customWidth="1"/>
    <col min="12301" max="12301" width="16.5703125" style="539" customWidth="1"/>
    <col min="12302" max="12544" width="11.42578125" style="539"/>
    <col min="12545" max="12545" width="22.7109375" style="539" customWidth="1"/>
    <col min="12546" max="12546" width="15.42578125" style="539" customWidth="1"/>
    <col min="12547" max="12547" width="7.28515625" style="539" customWidth="1"/>
    <col min="12548" max="12548" width="11.42578125" style="539"/>
    <col min="12549" max="12549" width="5.7109375" style="539" customWidth="1"/>
    <col min="12550" max="12550" width="0" style="539" hidden="1" customWidth="1"/>
    <col min="12551" max="12551" width="9.5703125" style="539" customWidth="1"/>
    <col min="12552" max="12552" width="14" style="539" customWidth="1"/>
    <col min="12553" max="12553" width="16.28515625" style="539" customWidth="1"/>
    <col min="12554" max="12554" width="15.85546875" style="539" customWidth="1"/>
    <col min="12555" max="12555" width="11.7109375" style="539" customWidth="1"/>
    <col min="12556" max="12556" width="8.28515625" style="539" customWidth="1"/>
    <col min="12557" max="12557" width="16.5703125" style="539" customWidth="1"/>
    <col min="12558" max="12800" width="11.42578125" style="539"/>
    <col min="12801" max="12801" width="22.7109375" style="539" customWidth="1"/>
    <col min="12802" max="12802" width="15.42578125" style="539" customWidth="1"/>
    <col min="12803" max="12803" width="7.28515625" style="539" customWidth="1"/>
    <col min="12804" max="12804" width="11.42578125" style="539"/>
    <col min="12805" max="12805" width="5.7109375" style="539" customWidth="1"/>
    <col min="12806" max="12806" width="0" style="539" hidden="1" customWidth="1"/>
    <col min="12807" max="12807" width="9.5703125" style="539" customWidth="1"/>
    <col min="12808" max="12808" width="14" style="539" customWidth="1"/>
    <col min="12809" max="12809" width="16.28515625" style="539" customWidth="1"/>
    <col min="12810" max="12810" width="15.85546875" style="539" customWidth="1"/>
    <col min="12811" max="12811" width="11.7109375" style="539" customWidth="1"/>
    <col min="12812" max="12812" width="8.28515625" style="539" customWidth="1"/>
    <col min="12813" max="12813" width="16.5703125" style="539" customWidth="1"/>
    <col min="12814" max="13056" width="11.42578125" style="539"/>
    <col min="13057" max="13057" width="22.7109375" style="539" customWidth="1"/>
    <col min="13058" max="13058" width="15.42578125" style="539" customWidth="1"/>
    <col min="13059" max="13059" width="7.28515625" style="539" customWidth="1"/>
    <col min="13060" max="13060" width="11.42578125" style="539"/>
    <col min="13061" max="13061" width="5.7109375" style="539" customWidth="1"/>
    <col min="13062" max="13062" width="0" style="539" hidden="1" customWidth="1"/>
    <col min="13063" max="13063" width="9.5703125" style="539" customWidth="1"/>
    <col min="13064" max="13064" width="14" style="539" customWidth="1"/>
    <col min="13065" max="13065" width="16.28515625" style="539" customWidth="1"/>
    <col min="13066" max="13066" width="15.85546875" style="539" customWidth="1"/>
    <col min="13067" max="13067" width="11.7109375" style="539" customWidth="1"/>
    <col min="13068" max="13068" width="8.28515625" style="539" customWidth="1"/>
    <col min="13069" max="13069" width="16.5703125" style="539" customWidth="1"/>
    <col min="13070" max="13312" width="11.42578125" style="539"/>
    <col min="13313" max="13313" width="22.7109375" style="539" customWidth="1"/>
    <col min="13314" max="13314" width="15.42578125" style="539" customWidth="1"/>
    <col min="13315" max="13315" width="7.28515625" style="539" customWidth="1"/>
    <col min="13316" max="13316" width="11.42578125" style="539"/>
    <col min="13317" max="13317" width="5.7109375" style="539" customWidth="1"/>
    <col min="13318" max="13318" width="0" style="539" hidden="1" customWidth="1"/>
    <col min="13319" max="13319" width="9.5703125" style="539" customWidth="1"/>
    <col min="13320" max="13320" width="14" style="539" customWidth="1"/>
    <col min="13321" max="13321" width="16.28515625" style="539" customWidth="1"/>
    <col min="13322" max="13322" width="15.85546875" style="539" customWidth="1"/>
    <col min="13323" max="13323" width="11.7109375" style="539" customWidth="1"/>
    <col min="13324" max="13324" width="8.28515625" style="539" customWidth="1"/>
    <col min="13325" max="13325" width="16.5703125" style="539" customWidth="1"/>
    <col min="13326" max="13568" width="11.42578125" style="539"/>
    <col min="13569" max="13569" width="22.7109375" style="539" customWidth="1"/>
    <col min="13570" max="13570" width="15.42578125" style="539" customWidth="1"/>
    <col min="13571" max="13571" width="7.28515625" style="539" customWidth="1"/>
    <col min="13572" max="13572" width="11.42578125" style="539"/>
    <col min="13573" max="13573" width="5.7109375" style="539" customWidth="1"/>
    <col min="13574" max="13574" width="0" style="539" hidden="1" customWidth="1"/>
    <col min="13575" max="13575" width="9.5703125" style="539" customWidth="1"/>
    <col min="13576" max="13576" width="14" style="539" customWidth="1"/>
    <col min="13577" max="13577" width="16.28515625" style="539" customWidth="1"/>
    <col min="13578" max="13578" width="15.85546875" style="539" customWidth="1"/>
    <col min="13579" max="13579" width="11.7109375" style="539" customWidth="1"/>
    <col min="13580" max="13580" width="8.28515625" style="539" customWidth="1"/>
    <col min="13581" max="13581" width="16.5703125" style="539" customWidth="1"/>
    <col min="13582" max="13824" width="11.42578125" style="539"/>
    <col min="13825" max="13825" width="22.7109375" style="539" customWidth="1"/>
    <col min="13826" max="13826" width="15.42578125" style="539" customWidth="1"/>
    <col min="13827" max="13827" width="7.28515625" style="539" customWidth="1"/>
    <col min="13828" max="13828" width="11.42578125" style="539"/>
    <col min="13829" max="13829" width="5.7109375" style="539" customWidth="1"/>
    <col min="13830" max="13830" width="0" style="539" hidden="1" customWidth="1"/>
    <col min="13831" max="13831" width="9.5703125" style="539" customWidth="1"/>
    <col min="13832" max="13832" width="14" style="539" customWidth="1"/>
    <col min="13833" max="13833" width="16.28515625" style="539" customWidth="1"/>
    <col min="13834" max="13834" width="15.85546875" style="539" customWidth="1"/>
    <col min="13835" max="13835" width="11.7109375" style="539" customWidth="1"/>
    <col min="13836" max="13836" width="8.28515625" style="539" customWidth="1"/>
    <col min="13837" max="13837" width="16.5703125" style="539" customWidth="1"/>
    <col min="13838" max="14080" width="11.42578125" style="539"/>
    <col min="14081" max="14081" width="22.7109375" style="539" customWidth="1"/>
    <col min="14082" max="14082" width="15.42578125" style="539" customWidth="1"/>
    <col min="14083" max="14083" width="7.28515625" style="539" customWidth="1"/>
    <col min="14084" max="14084" width="11.42578125" style="539"/>
    <col min="14085" max="14085" width="5.7109375" style="539" customWidth="1"/>
    <col min="14086" max="14086" width="0" style="539" hidden="1" customWidth="1"/>
    <col min="14087" max="14087" width="9.5703125" style="539" customWidth="1"/>
    <col min="14088" max="14088" width="14" style="539" customWidth="1"/>
    <col min="14089" max="14089" width="16.28515625" style="539" customWidth="1"/>
    <col min="14090" max="14090" width="15.85546875" style="539" customWidth="1"/>
    <col min="14091" max="14091" width="11.7109375" style="539" customWidth="1"/>
    <col min="14092" max="14092" width="8.28515625" style="539" customWidth="1"/>
    <col min="14093" max="14093" width="16.5703125" style="539" customWidth="1"/>
    <col min="14094" max="14336" width="11.42578125" style="539"/>
    <col min="14337" max="14337" width="22.7109375" style="539" customWidth="1"/>
    <col min="14338" max="14338" width="15.42578125" style="539" customWidth="1"/>
    <col min="14339" max="14339" width="7.28515625" style="539" customWidth="1"/>
    <col min="14340" max="14340" width="11.42578125" style="539"/>
    <col min="14341" max="14341" width="5.7109375" style="539" customWidth="1"/>
    <col min="14342" max="14342" width="0" style="539" hidden="1" customWidth="1"/>
    <col min="14343" max="14343" width="9.5703125" style="539" customWidth="1"/>
    <col min="14344" max="14344" width="14" style="539" customWidth="1"/>
    <col min="14345" max="14345" width="16.28515625" style="539" customWidth="1"/>
    <col min="14346" max="14346" width="15.85546875" style="539" customWidth="1"/>
    <col min="14347" max="14347" width="11.7109375" style="539" customWidth="1"/>
    <col min="14348" max="14348" width="8.28515625" style="539" customWidth="1"/>
    <col min="14349" max="14349" width="16.5703125" style="539" customWidth="1"/>
    <col min="14350" max="14592" width="11.42578125" style="539"/>
    <col min="14593" max="14593" width="22.7109375" style="539" customWidth="1"/>
    <col min="14594" max="14594" width="15.42578125" style="539" customWidth="1"/>
    <col min="14595" max="14595" width="7.28515625" style="539" customWidth="1"/>
    <col min="14596" max="14596" width="11.42578125" style="539"/>
    <col min="14597" max="14597" width="5.7109375" style="539" customWidth="1"/>
    <col min="14598" max="14598" width="0" style="539" hidden="1" customWidth="1"/>
    <col min="14599" max="14599" width="9.5703125" style="539" customWidth="1"/>
    <col min="14600" max="14600" width="14" style="539" customWidth="1"/>
    <col min="14601" max="14601" width="16.28515625" style="539" customWidth="1"/>
    <col min="14602" max="14602" width="15.85546875" style="539" customWidth="1"/>
    <col min="14603" max="14603" width="11.7109375" style="539" customWidth="1"/>
    <col min="14604" max="14604" width="8.28515625" style="539" customWidth="1"/>
    <col min="14605" max="14605" width="16.5703125" style="539" customWidth="1"/>
    <col min="14606" max="14848" width="11.42578125" style="539"/>
    <col min="14849" max="14849" width="22.7109375" style="539" customWidth="1"/>
    <col min="14850" max="14850" width="15.42578125" style="539" customWidth="1"/>
    <col min="14851" max="14851" width="7.28515625" style="539" customWidth="1"/>
    <col min="14852" max="14852" width="11.42578125" style="539"/>
    <col min="14853" max="14853" width="5.7109375" style="539" customWidth="1"/>
    <col min="14854" max="14854" width="0" style="539" hidden="1" customWidth="1"/>
    <col min="14855" max="14855" width="9.5703125" style="539" customWidth="1"/>
    <col min="14856" max="14856" width="14" style="539" customWidth="1"/>
    <col min="14857" max="14857" width="16.28515625" style="539" customWidth="1"/>
    <col min="14858" max="14858" width="15.85546875" style="539" customWidth="1"/>
    <col min="14859" max="14859" width="11.7109375" style="539" customWidth="1"/>
    <col min="14860" max="14860" width="8.28515625" style="539" customWidth="1"/>
    <col min="14861" max="14861" width="16.5703125" style="539" customWidth="1"/>
    <col min="14862" max="15104" width="11.42578125" style="539"/>
    <col min="15105" max="15105" width="22.7109375" style="539" customWidth="1"/>
    <col min="15106" max="15106" width="15.42578125" style="539" customWidth="1"/>
    <col min="15107" max="15107" width="7.28515625" style="539" customWidth="1"/>
    <col min="15108" max="15108" width="11.42578125" style="539"/>
    <col min="15109" max="15109" width="5.7109375" style="539" customWidth="1"/>
    <col min="15110" max="15110" width="0" style="539" hidden="1" customWidth="1"/>
    <col min="15111" max="15111" width="9.5703125" style="539" customWidth="1"/>
    <col min="15112" max="15112" width="14" style="539" customWidth="1"/>
    <col min="15113" max="15113" width="16.28515625" style="539" customWidth="1"/>
    <col min="15114" max="15114" width="15.85546875" style="539" customWidth="1"/>
    <col min="15115" max="15115" width="11.7109375" style="539" customWidth="1"/>
    <col min="15116" max="15116" width="8.28515625" style="539" customWidth="1"/>
    <col min="15117" max="15117" width="16.5703125" style="539" customWidth="1"/>
    <col min="15118" max="15360" width="11.42578125" style="539"/>
    <col min="15361" max="15361" width="22.7109375" style="539" customWidth="1"/>
    <col min="15362" max="15362" width="15.42578125" style="539" customWidth="1"/>
    <col min="15363" max="15363" width="7.28515625" style="539" customWidth="1"/>
    <col min="15364" max="15364" width="11.42578125" style="539"/>
    <col min="15365" max="15365" width="5.7109375" style="539" customWidth="1"/>
    <col min="15366" max="15366" width="0" style="539" hidden="1" customWidth="1"/>
    <col min="15367" max="15367" width="9.5703125" style="539" customWidth="1"/>
    <col min="15368" max="15368" width="14" style="539" customWidth="1"/>
    <col min="15369" max="15369" width="16.28515625" style="539" customWidth="1"/>
    <col min="15370" max="15370" width="15.85546875" style="539" customWidth="1"/>
    <col min="15371" max="15371" width="11.7109375" style="539" customWidth="1"/>
    <col min="15372" max="15372" width="8.28515625" style="539" customWidth="1"/>
    <col min="15373" max="15373" width="16.5703125" style="539" customWidth="1"/>
    <col min="15374" max="15616" width="11.42578125" style="539"/>
    <col min="15617" max="15617" width="22.7109375" style="539" customWidth="1"/>
    <col min="15618" max="15618" width="15.42578125" style="539" customWidth="1"/>
    <col min="15619" max="15619" width="7.28515625" style="539" customWidth="1"/>
    <col min="15620" max="15620" width="11.42578125" style="539"/>
    <col min="15621" max="15621" width="5.7109375" style="539" customWidth="1"/>
    <col min="15622" max="15622" width="0" style="539" hidden="1" customWidth="1"/>
    <col min="15623" max="15623" width="9.5703125" style="539" customWidth="1"/>
    <col min="15624" max="15624" width="14" style="539" customWidth="1"/>
    <col min="15625" max="15625" width="16.28515625" style="539" customWidth="1"/>
    <col min="15626" max="15626" width="15.85546875" style="539" customWidth="1"/>
    <col min="15627" max="15627" width="11.7109375" style="539" customWidth="1"/>
    <col min="15628" max="15628" width="8.28515625" style="539" customWidth="1"/>
    <col min="15629" max="15629" width="16.5703125" style="539" customWidth="1"/>
    <col min="15630" max="15872" width="11.42578125" style="539"/>
    <col min="15873" max="15873" width="22.7109375" style="539" customWidth="1"/>
    <col min="15874" max="15874" width="15.42578125" style="539" customWidth="1"/>
    <col min="15875" max="15875" width="7.28515625" style="539" customWidth="1"/>
    <col min="15876" max="15876" width="11.42578125" style="539"/>
    <col min="15877" max="15877" width="5.7109375" style="539" customWidth="1"/>
    <col min="15878" max="15878" width="0" style="539" hidden="1" customWidth="1"/>
    <col min="15879" max="15879" width="9.5703125" style="539" customWidth="1"/>
    <col min="15880" max="15880" width="14" style="539" customWidth="1"/>
    <col min="15881" max="15881" width="16.28515625" style="539" customWidth="1"/>
    <col min="15882" max="15882" width="15.85546875" style="539" customWidth="1"/>
    <col min="15883" max="15883" width="11.7109375" style="539" customWidth="1"/>
    <col min="15884" max="15884" width="8.28515625" style="539" customWidth="1"/>
    <col min="15885" max="15885" width="16.5703125" style="539" customWidth="1"/>
    <col min="15886" max="16128" width="11.42578125" style="539"/>
    <col min="16129" max="16129" width="22.7109375" style="539" customWidth="1"/>
    <col min="16130" max="16130" width="15.42578125" style="539" customWidth="1"/>
    <col min="16131" max="16131" width="7.28515625" style="539" customWidth="1"/>
    <col min="16132" max="16132" width="11.42578125" style="539"/>
    <col min="16133" max="16133" width="5.7109375" style="539" customWidth="1"/>
    <col min="16134" max="16134" width="0" style="539" hidden="1" customWidth="1"/>
    <col min="16135" max="16135" width="9.5703125" style="539" customWidth="1"/>
    <col min="16136" max="16136" width="14" style="539" customWidth="1"/>
    <col min="16137" max="16137" width="16.28515625" style="539" customWidth="1"/>
    <col min="16138" max="16138" width="15.85546875" style="539" customWidth="1"/>
    <col min="16139" max="16139" width="11.7109375" style="539" customWidth="1"/>
    <col min="16140" max="16140" width="8.28515625" style="539" customWidth="1"/>
    <col min="16141" max="16141" width="16.5703125" style="539" customWidth="1"/>
    <col min="16142" max="16384" width="11.42578125" style="539"/>
  </cols>
  <sheetData>
    <row r="1" spans="1:13" s="496" customFormat="1">
      <c r="A1" s="790"/>
      <c r="B1" s="793"/>
      <c r="C1" s="794"/>
      <c r="D1" s="794"/>
      <c r="E1" s="794"/>
      <c r="F1" s="794"/>
      <c r="G1" s="794"/>
      <c r="H1" s="794"/>
      <c r="I1" s="795"/>
      <c r="J1" s="756" t="s">
        <v>933</v>
      </c>
      <c r="K1" s="763" t="s">
        <v>2198</v>
      </c>
      <c r="L1" s="764"/>
      <c r="M1" s="765"/>
    </row>
    <row r="2" spans="1:13" s="496" customFormat="1">
      <c r="A2" s="791"/>
      <c r="B2" s="769" t="s">
        <v>934</v>
      </c>
      <c r="C2" s="770"/>
      <c r="D2" s="770"/>
      <c r="E2" s="770"/>
      <c r="F2" s="770"/>
      <c r="G2" s="770"/>
      <c r="H2" s="770"/>
      <c r="I2" s="771"/>
      <c r="J2" s="757"/>
      <c r="K2" s="766"/>
      <c r="L2" s="767"/>
      <c r="M2" s="768"/>
    </row>
    <row r="3" spans="1:13" s="496" customFormat="1">
      <c r="A3" s="791"/>
      <c r="B3" s="772" t="s">
        <v>2199</v>
      </c>
      <c r="C3" s="773"/>
      <c r="D3" s="773"/>
      <c r="E3" s="773"/>
      <c r="F3" s="773"/>
      <c r="G3" s="773"/>
      <c r="H3" s="773"/>
      <c r="I3" s="774"/>
      <c r="J3" s="761" t="s">
        <v>935</v>
      </c>
      <c r="K3" s="776">
        <v>1</v>
      </c>
      <c r="L3" s="777"/>
      <c r="M3" s="778"/>
    </row>
    <row r="4" spans="1:13" s="496" customFormat="1">
      <c r="A4" s="791"/>
      <c r="B4" s="772" t="s">
        <v>2200</v>
      </c>
      <c r="C4" s="773"/>
      <c r="D4" s="773"/>
      <c r="E4" s="773"/>
      <c r="F4" s="773"/>
      <c r="G4" s="773"/>
      <c r="H4" s="773"/>
      <c r="I4" s="774"/>
      <c r="J4" s="775"/>
      <c r="K4" s="779"/>
      <c r="L4" s="780"/>
      <c r="M4" s="781"/>
    </row>
    <row r="5" spans="1:13" s="496" customFormat="1">
      <c r="A5" s="791"/>
      <c r="B5" s="758" t="s">
        <v>2201</v>
      </c>
      <c r="C5" s="759"/>
      <c r="D5" s="759"/>
      <c r="E5" s="759"/>
      <c r="F5" s="759"/>
      <c r="G5" s="759"/>
      <c r="H5" s="759"/>
      <c r="I5" s="760"/>
      <c r="J5" s="761" t="s">
        <v>936</v>
      </c>
      <c r="K5" s="782"/>
      <c r="L5" s="782" t="s">
        <v>937</v>
      </c>
      <c r="M5" s="784"/>
    </row>
    <row r="6" spans="1:13" s="496" customFormat="1" ht="13.5" customHeight="1" thickBot="1">
      <c r="A6" s="792"/>
      <c r="B6" s="796"/>
      <c r="C6" s="797"/>
      <c r="D6" s="797"/>
      <c r="E6" s="797"/>
      <c r="F6" s="797"/>
      <c r="G6" s="797"/>
      <c r="H6" s="797"/>
      <c r="I6" s="798"/>
      <c r="J6" s="762"/>
      <c r="K6" s="783"/>
      <c r="L6" s="783"/>
      <c r="M6" s="785"/>
    </row>
    <row r="7" spans="1:13" s="501" customFormat="1" ht="9" thickBot="1">
      <c r="A7" s="497"/>
      <c r="B7" s="498"/>
      <c r="C7" s="498"/>
      <c r="D7" s="498"/>
      <c r="E7" s="498"/>
      <c r="F7" s="498"/>
      <c r="G7" s="498"/>
      <c r="H7" s="498"/>
      <c r="I7" s="498"/>
      <c r="J7" s="498"/>
      <c r="K7" s="499"/>
      <c r="L7" s="499"/>
      <c r="M7" s="500"/>
    </row>
    <row r="8" spans="1:13" s="496" customFormat="1" ht="21.95" customHeight="1">
      <c r="A8" s="502"/>
      <c r="B8" s="503"/>
      <c r="C8" s="503"/>
      <c r="D8" s="503"/>
      <c r="E8" s="503"/>
      <c r="F8" s="503"/>
      <c r="G8" s="504"/>
      <c r="H8" s="503"/>
      <c r="I8" s="503"/>
      <c r="J8" s="505" t="s">
        <v>938</v>
      </c>
      <c r="K8" s="506"/>
      <c r="L8" s="506"/>
      <c r="M8" s="507"/>
    </row>
    <row r="9" spans="1:13" s="514" customFormat="1" ht="11.25">
      <c r="A9" s="508"/>
      <c r="B9" s="509"/>
      <c r="C9" s="509"/>
      <c r="D9" s="509"/>
      <c r="E9" s="509"/>
      <c r="F9" s="509"/>
      <c r="G9" s="510"/>
      <c r="H9" s="509"/>
      <c r="I9" s="509"/>
      <c r="J9" s="511"/>
      <c r="K9" s="512" t="s">
        <v>2202</v>
      </c>
      <c r="L9" s="512" t="s">
        <v>2203</v>
      </c>
      <c r="M9" s="513" t="s">
        <v>2204</v>
      </c>
    </row>
    <row r="10" spans="1:13" s="496" customFormat="1" ht="27.75" customHeight="1">
      <c r="A10" s="787" t="s">
        <v>2205</v>
      </c>
      <c r="B10" s="788"/>
      <c r="C10" s="788"/>
      <c r="D10" s="788"/>
      <c r="E10" s="515" t="s">
        <v>2206</v>
      </c>
      <c r="F10" s="516"/>
      <c r="H10" s="789" t="s">
        <v>2207</v>
      </c>
      <c r="I10" s="789"/>
      <c r="J10" s="517" t="s">
        <v>2206</v>
      </c>
      <c r="K10" s="518"/>
      <c r="L10" s="518"/>
      <c r="M10" s="519"/>
    </row>
    <row r="11" spans="1:13" s="496" customFormat="1" ht="24" customHeight="1">
      <c r="A11" s="520" t="s">
        <v>939</v>
      </c>
      <c r="B11" s="521"/>
      <c r="C11" s="786"/>
      <c r="D11" s="786"/>
      <c r="E11" s="522"/>
      <c r="F11" s="522"/>
      <c r="G11" s="523"/>
      <c r="I11" s="524" t="s">
        <v>940</v>
      </c>
      <c r="J11" s="521"/>
      <c r="K11" s="525"/>
      <c r="L11" s="525"/>
      <c r="M11" s="526"/>
    </row>
    <row r="12" spans="1:13" s="496" customFormat="1" ht="13.5" thickBot="1">
      <c r="A12" s="527"/>
      <c r="B12" s="528"/>
      <c r="C12" s="529"/>
      <c r="D12" s="529"/>
      <c r="E12" s="529"/>
      <c r="F12" s="529"/>
      <c r="G12" s="528"/>
      <c r="H12" s="529"/>
      <c r="I12" s="528"/>
      <c r="J12" s="529"/>
      <c r="K12" s="745"/>
      <c r="L12" s="745"/>
      <c r="M12" s="746"/>
    </row>
    <row r="13" spans="1:13" s="496" customFormat="1">
      <c r="A13" s="530"/>
      <c r="B13" s="531"/>
      <c r="C13" s="531"/>
      <c r="D13" s="531"/>
      <c r="E13" s="531"/>
      <c r="F13" s="531"/>
      <c r="G13" s="531"/>
      <c r="H13" s="531"/>
      <c r="I13" s="531"/>
      <c r="J13" s="531"/>
      <c r="K13" s="531"/>
      <c r="L13" s="531"/>
      <c r="M13" s="532"/>
    </row>
    <row r="14" spans="1:13">
      <c r="A14" s="533" t="s">
        <v>941</v>
      </c>
      <c r="B14" s="534"/>
      <c r="C14" s="535" t="s">
        <v>937</v>
      </c>
      <c r="D14" s="536"/>
      <c r="E14" s="496"/>
      <c r="F14" s="496"/>
      <c r="G14" s="537"/>
      <c r="H14" s="537"/>
      <c r="I14" s="537"/>
      <c r="J14" s="537"/>
      <c r="K14" s="537"/>
      <c r="L14" s="537"/>
      <c r="M14" s="538"/>
    </row>
    <row r="15" spans="1:13" ht="19.5" customHeight="1">
      <c r="A15" s="540" t="s">
        <v>2208</v>
      </c>
      <c r="B15" s="541"/>
      <c r="C15" s="542"/>
      <c r="D15" s="542"/>
      <c r="E15" s="542"/>
      <c r="F15" s="542"/>
      <c r="G15" s="542"/>
      <c r="H15" s="542"/>
      <c r="I15" s="542"/>
      <c r="J15" s="542"/>
      <c r="K15" s="542"/>
      <c r="L15" s="542"/>
      <c r="M15" s="538"/>
    </row>
    <row r="16" spans="1:13" ht="18" customHeight="1">
      <c r="A16" s="540"/>
      <c r="B16" s="543"/>
      <c r="C16" s="544"/>
      <c r="D16" s="542"/>
      <c r="E16" s="542"/>
      <c r="F16" s="542"/>
      <c r="G16" s="542"/>
      <c r="H16" s="542"/>
      <c r="I16" s="542"/>
      <c r="J16" s="542"/>
      <c r="K16" s="542"/>
      <c r="L16" s="542"/>
      <c r="M16" s="538"/>
    </row>
    <row r="17" spans="1:13" ht="6" customHeight="1">
      <c r="A17" s="540"/>
      <c r="B17" s="545"/>
      <c r="C17" s="546"/>
      <c r="D17" s="546"/>
      <c r="E17" s="546"/>
      <c r="F17" s="546"/>
      <c r="G17" s="546"/>
      <c r="H17" s="546"/>
      <c r="I17" s="546"/>
      <c r="J17" s="546"/>
      <c r="K17" s="546"/>
      <c r="L17" s="546"/>
      <c r="M17" s="547"/>
    </row>
    <row r="18" spans="1:13" ht="18" customHeight="1">
      <c r="A18" s="540" t="s">
        <v>2209</v>
      </c>
      <c r="B18" s="543"/>
      <c r="C18" s="542"/>
      <c r="D18" s="542"/>
      <c r="E18" s="542"/>
      <c r="F18" s="542"/>
      <c r="G18" s="542"/>
      <c r="H18" s="548"/>
      <c r="I18" s="535" t="s">
        <v>2210</v>
      </c>
      <c r="J18" s="542"/>
      <c r="K18" s="542"/>
      <c r="L18" s="542"/>
      <c r="M18" s="549"/>
    </row>
    <row r="19" spans="1:13" ht="4.5" customHeight="1">
      <c r="A19" s="540"/>
      <c r="B19" s="545"/>
      <c r="C19" s="546"/>
      <c r="D19" s="546"/>
      <c r="E19" s="546"/>
      <c r="F19" s="546"/>
      <c r="G19" s="546"/>
      <c r="H19" s="546"/>
      <c r="I19" s="546"/>
      <c r="J19" s="546"/>
      <c r="K19" s="546"/>
      <c r="L19" s="546"/>
      <c r="M19" s="547"/>
    </row>
    <row r="20" spans="1:13" ht="18.75" customHeight="1">
      <c r="A20" s="540" t="s">
        <v>2211</v>
      </c>
      <c r="B20" s="543"/>
      <c r="C20" s="525"/>
      <c r="D20" s="525"/>
      <c r="E20" s="525"/>
      <c r="F20" s="525"/>
      <c r="G20" s="525"/>
      <c r="H20" s="525"/>
      <c r="I20" s="525"/>
      <c r="J20" s="525"/>
      <c r="K20" s="525"/>
      <c r="L20" s="525"/>
      <c r="M20" s="550"/>
    </row>
    <row r="21" spans="1:13" ht="3.75" customHeight="1">
      <c r="A21" s="540"/>
      <c r="B21" s="545"/>
      <c r="C21" s="522"/>
      <c r="D21" s="522"/>
      <c r="E21" s="522"/>
      <c r="F21" s="522"/>
      <c r="G21" s="522"/>
      <c r="H21" s="522"/>
      <c r="I21" s="522"/>
      <c r="J21" s="522"/>
      <c r="K21" s="522"/>
      <c r="L21" s="522"/>
      <c r="M21" s="526"/>
    </row>
    <row r="22" spans="1:13" ht="18" customHeight="1">
      <c r="A22" s="540" t="s">
        <v>2212</v>
      </c>
      <c r="B22" s="543"/>
      <c r="C22" s="525"/>
      <c r="D22" s="525"/>
      <c r="E22" s="525"/>
      <c r="F22" s="525"/>
      <c r="G22" s="525"/>
      <c r="H22" s="525"/>
      <c r="I22" s="525"/>
      <c r="J22" s="551" t="s">
        <v>2213</v>
      </c>
      <c r="K22" s="552"/>
      <c r="L22" s="551" t="s">
        <v>937</v>
      </c>
      <c r="M22" s="553"/>
    </row>
    <row r="23" spans="1:13" ht="3.75" customHeight="1">
      <c r="A23" s="540"/>
      <c r="B23" s="545"/>
      <c r="C23" s="522"/>
      <c r="D23" s="522"/>
      <c r="E23" s="522"/>
      <c r="F23" s="522"/>
      <c r="G23" s="522"/>
      <c r="H23" s="522"/>
      <c r="I23" s="522"/>
      <c r="J23" s="522"/>
      <c r="K23" s="522"/>
      <c r="L23" s="522"/>
      <c r="M23" s="526"/>
    </row>
    <row r="24" spans="1:13" ht="19.5" customHeight="1">
      <c r="A24" s="540" t="s">
        <v>2214</v>
      </c>
      <c r="B24" s="545"/>
      <c r="C24" s="522"/>
      <c r="D24" s="522"/>
      <c r="E24" s="554"/>
      <c r="F24" s="554"/>
      <c r="G24" s="548"/>
      <c r="H24" s="525"/>
      <c r="I24" s="525"/>
      <c r="J24" s="496"/>
      <c r="K24" s="522"/>
      <c r="L24" s="522"/>
      <c r="M24" s="526"/>
    </row>
    <row r="25" spans="1:13" s="560" customFormat="1" ht="11.25">
      <c r="A25" s="555"/>
      <c r="B25" s="556"/>
      <c r="C25" s="557"/>
      <c r="D25" s="557"/>
      <c r="E25" s="747" t="s">
        <v>2202</v>
      </c>
      <c r="F25" s="747"/>
      <c r="G25" s="747"/>
      <c r="H25" s="557" t="s">
        <v>2203</v>
      </c>
      <c r="I25" s="557" t="s">
        <v>2204</v>
      </c>
      <c r="J25" s="558"/>
      <c r="K25" s="557"/>
      <c r="L25" s="557"/>
      <c r="M25" s="559"/>
    </row>
    <row r="26" spans="1:13" ht="12.75" customHeight="1">
      <c r="A26" s="561"/>
      <c r="B26" s="537"/>
      <c r="C26" s="537"/>
      <c r="D26" s="537"/>
      <c r="E26" s="537"/>
      <c r="F26" s="537"/>
      <c r="G26" s="537"/>
      <c r="H26" s="537"/>
      <c r="I26" s="537"/>
      <c r="J26" s="537"/>
      <c r="K26" s="537"/>
      <c r="L26" s="537"/>
      <c r="M26" s="538"/>
    </row>
    <row r="27" spans="1:13" ht="15">
      <c r="A27" s="748" t="s">
        <v>942</v>
      </c>
      <c r="B27" s="749"/>
      <c r="C27" s="749"/>
      <c r="D27" s="749"/>
      <c r="E27" s="749"/>
      <c r="F27" s="749"/>
      <c r="G27" s="749"/>
      <c r="H27" s="749"/>
      <c r="I27" s="749"/>
      <c r="J27" s="749"/>
      <c r="K27" s="749"/>
      <c r="L27" s="749"/>
      <c r="M27" s="750"/>
    </row>
    <row r="28" spans="1:13" ht="13.5" thickBot="1">
      <c r="A28" s="562"/>
      <c r="B28" s="563"/>
      <c r="C28" s="563"/>
      <c r="D28" s="563"/>
      <c r="E28" s="563"/>
      <c r="F28" s="563"/>
      <c r="G28" s="563"/>
      <c r="H28" s="563"/>
      <c r="I28" s="563"/>
      <c r="J28" s="563"/>
      <c r="K28" s="563"/>
      <c r="L28" s="563"/>
      <c r="M28" s="564"/>
    </row>
    <row r="29" spans="1:13" ht="25.5">
      <c r="A29" s="565" t="s">
        <v>943</v>
      </c>
      <c r="B29" s="751" t="s">
        <v>944</v>
      </c>
      <c r="C29" s="752"/>
      <c r="D29" s="752"/>
      <c r="E29" s="752"/>
      <c r="F29" s="752"/>
      <c r="G29" s="752"/>
      <c r="H29" s="752"/>
      <c r="I29" s="753"/>
      <c r="J29" s="566" t="s">
        <v>2215</v>
      </c>
      <c r="K29" s="754" t="s">
        <v>945</v>
      </c>
      <c r="L29" s="755"/>
      <c r="M29" s="565" t="s">
        <v>946</v>
      </c>
    </row>
    <row r="30" spans="1:13" ht="13.5" thickBot="1">
      <c r="A30" s="567"/>
      <c r="B30" s="568"/>
      <c r="C30" s="569"/>
      <c r="D30" s="569"/>
      <c r="E30" s="569"/>
      <c r="F30" s="569"/>
      <c r="G30" s="569"/>
      <c r="H30" s="569"/>
      <c r="I30" s="569"/>
      <c r="J30" s="570"/>
      <c r="K30" s="738"/>
      <c r="L30" s="739"/>
      <c r="M30" s="571"/>
    </row>
    <row r="31" spans="1:13">
      <c r="A31" s="562"/>
      <c r="B31" s="563"/>
      <c r="C31" s="563"/>
      <c r="D31" s="563"/>
      <c r="E31" s="563"/>
      <c r="F31" s="563"/>
      <c r="G31" s="563"/>
      <c r="H31" s="563"/>
      <c r="I31" s="563"/>
      <c r="J31" s="563"/>
      <c r="K31" s="563"/>
      <c r="L31" s="563"/>
      <c r="M31" s="564"/>
    </row>
    <row r="32" spans="1:13">
      <c r="A32" s="572" t="s">
        <v>947</v>
      </c>
      <c r="B32" s="573"/>
      <c r="C32" s="573"/>
      <c r="D32" s="573"/>
      <c r="E32" s="573"/>
      <c r="F32" s="573"/>
      <c r="G32" s="573"/>
      <c r="H32" s="573"/>
      <c r="I32" s="573"/>
      <c r="J32" s="573"/>
      <c r="K32" s="573"/>
      <c r="L32" s="573"/>
      <c r="M32" s="574"/>
    </row>
    <row r="33" spans="1:13" s="577" customFormat="1" ht="3.75" customHeight="1" thickBot="1">
      <c r="A33" s="575"/>
      <c r="B33" s="563"/>
      <c r="C33" s="563"/>
      <c r="D33" s="563"/>
      <c r="E33" s="563"/>
      <c r="F33" s="563"/>
      <c r="G33" s="563"/>
      <c r="H33" s="576"/>
      <c r="I33" s="576"/>
      <c r="J33" s="563"/>
      <c r="K33" s="563"/>
      <c r="L33" s="563"/>
      <c r="M33" s="564"/>
    </row>
    <row r="34" spans="1:13" s="580" customFormat="1" ht="12">
      <c r="A34" s="716" t="s">
        <v>944</v>
      </c>
      <c r="B34" s="717"/>
      <c r="C34" s="717"/>
      <c r="D34" s="717"/>
      <c r="E34" s="717"/>
      <c r="F34" s="717"/>
      <c r="G34" s="736"/>
      <c r="H34" s="740" t="s">
        <v>948</v>
      </c>
      <c r="I34" s="741"/>
      <c r="J34" s="578" t="s">
        <v>949</v>
      </c>
      <c r="K34" s="737" t="s">
        <v>950</v>
      </c>
      <c r="L34" s="736"/>
      <c r="M34" s="579" t="s">
        <v>951</v>
      </c>
    </row>
    <row r="35" spans="1:13" s="580" customFormat="1" ht="12">
      <c r="A35" s="742"/>
      <c r="B35" s="743"/>
      <c r="C35" s="743"/>
      <c r="D35" s="743"/>
      <c r="E35" s="743"/>
      <c r="F35" s="743"/>
      <c r="G35" s="721"/>
      <c r="H35" s="744"/>
      <c r="I35" s="722"/>
      <c r="J35" s="581"/>
      <c r="K35" s="720"/>
      <c r="L35" s="721"/>
      <c r="M35" s="582"/>
    </row>
    <row r="36" spans="1:13" s="580" customFormat="1" thickBot="1">
      <c r="A36" s="733"/>
      <c r="B36" s="734"/>
      <c r="C36" s="734"/>
      <c r="D36" s="734"/>
      <c r="E36" s="734"/>
      <c r="F36" s="734"/>
      <c r="G36" s="715"/>
      <c r="H36" s="735"/>
      <c r="I36" s="723"/>
      <c r="J36" s="583"/>
      <c r="K36" s="714"/>
      <c r="L36" s="715"/>
      <c r="M36" s="584"/>
    </row>
    <row r="37" spans="1:13" s="580" customFormat="1" thickBot="1">
      <c r="A37" s="709" t="s">
        <v>953</v>
      </c>
      <c r="B37" s="710"/>
      <c r="C37" s="710"/>
      <c r="D37" s="710"/>
      <c r="E37" s="710"/>
      <c r="F37" s="710"/>
      <c r="G37" s="710"/>
      <c r="H37" s="710"/>
      <c r="I37" s="710"/>
      <c r="J37" s="710"/>
      <c r="K37" s="710"/>
      <c r="L37" s="711"/>
      <c r="M37" s="585">
        <v>0</v>
      </c>
    </row>
    <row r="38" spans="1:13" s="580" customFormat="1" ht="12">
      <c r="A38" s="586"/>
      <c r="B38" s="587"/>
      <c r="C38" s="587"/>
      <c r="D38" s="587"/>
      <c r="E38" s="587"/>
      <c r="F38" s="587"/>
      <c r="G38" s="587"/>
      <c r="H38" s="587"/>
      <c r="I38" s="587"/>
      <c r="J38" s="587"/>
      <c r="K38" s="587"/>
      <c r="L38" s="587"/>
      <c r="M38" s="588"/>
    </row>
    <row r="39" spans="1:13">
      <c r="A39" s="589" t="s">
        <v>954</v>
      </c>
      <c r="B39" s="590"/>
      <c r="C39" s="590"/>
      <c r="D39" s="590"/>
      <c r="E39" s="590"/>
      <c r="F39" s="590"/>
      <c r="G39" s="590"/>
      <c r="H39" s="590"/>
      <c r="I39" s="590"/>
      <c r="J39" s="590"/>
      <c r="K39" s="590"/>
      <c r="L39" s="590"/>
      <c r="M39" s="591"/>
    </row>
    <row r="40" spans="1:13" s="580" customFormat="1" ht="3.75" customHeight="1" thickBot="1">
      <c r="A40" s="592"/>
      <c r="B40" s="593"/>
      <c r="C40" s="593"/>
      <c r="D40" s="593"/>
      <c r="E40" s="593"/>
      <c r="F40" s="593"/>
      <c r="G40" s="593"/>
      <c r="H40" s="593"/>
      <c r="I40" s="587"/>
      <c r="J40" s="587"/>
      <c r="K40" s="587"/>
      <c r="L40" s="587"/>
      <c r="M40" s="588"/>
    </row>
    <row r="41" spans="1:13" s="580" customFormat="1" ht="12">
      <c r="A41" s="716" t="s">
        <v>944</v>
      </c>
      <c r="B41" s="717"/>
      <c r="C41" s="717"/>
      <c r="D41" s="717"/>
      <c r="E41" s="717"/>
      <c r="F41" s="717"/>
      <c r="G41" s="717"/>
      <c r="H41" s="736"/>
      <c r="I41" s="594" t="s">
        <v>945</v>
      </c>
      <c r="J41" s="578" t="s">
        <v>946</v>
      </c>
      <c r="K41" s="737" t="s">
        <v>955</v>
      </c>
      <c r="L41" s="736"/>
      <c r="M41" s="579" t="s">
        <v>951</v>
      </c>
    </row>
    <row r="42" spans="1:13" s="580" customFormat="1" ht="12">
      <c r="A42" s="703"/>
      <c r="B42" s="704"/>
      <c r="C42" s="704"/>
      <c r="D42" s="704"/>
      <c r="E42" s="704"/>
      <c r="F42" s="704"/>
      <c r="G42" s="704"/>
      <c r="H42" s="722"/>
      <c r="I42" s="595"/>
      <c r="J42" s="581"/>
      <c r="K42" s="720"/>
      <c r="L42" s="721"/>
      <c r="M42" s="582"/>
    </row>
    <row r="43" spans="1:13" s="580" customFormat="1" thickBot="1">
      <c r="A43" s="712"/>
      <c r="B43" s="713"/>
      <c r="C43" s="713"/>
      <c r="D43" s="713"/>
      <c r="E43" s="713"/>
      <c r="F43" s="713"/>
      <c r="G43" s="713"/>
      <c r="H43" s="723"/>
      <c r="I43" s="596"/>
      <c r="J43" s="597"/>
      <c r="K43" s="714"/>
      <c r="L43" s="715"/>
      <c r="M43" s="598"/>
    </row>
    <row r="44" spans="1:13" s="580" customFormat="1" thickBot="1">
      <c r="A44" s="709" t="s">
        <v>953</v>
      </c>
      <c r="B44" s="710"/>
      <c r="C44" s="710"/>
      <c r="D44" s="710"/>
      <c r="E44" s="710"/>
      <c r="F44" s="710"/>
      <c r="G44" s="710"/>
      <c r="H44" s="710"/>
      <c r="I44" s="710"/>
      <c r="J44" s="710"/>
      <c r="K44" s="710"/>
      <c r="L44" s="711"/>
      <c r="M44" s="585">
        <v>0</v>
      </c>
    </row>
    <row r="45" spans="1:13" s="580" customFormat="1" ht="12">
      <c r="A45" s="599"/>
      <c r="B45" s="587"/>
      <c r="C45" s="587"/>
      <c r="D45" s="587"/>
      <c r="E45" s="587"/>
      <c r="F45" s="587"/>
      <c r="G45" s="587"/>
      <c r="H45" s="587"/>
      <c r="I45" s="587"/>
      <c r="J45" s="587"/>
      <c r="K45" s="587"/>
      <c r="L45" s="587"/>
      <c r="M45" s="588"/>
    </row>
    <row r="46" spans="1:13" s="580" customFormat="1">
      <c r="A46" s="589" t="s">
        <v>956</v>
      </c>
      <c r="B46" s="595"/>
      <c r="C46" s="595"/>
      <c r="D46" s="595"/>
      <c r="E46" s="595"/>
      <c r="F46" s="595"/>
      <c r="G46" s="595"/>
      <c r="H46" s="595"/>
      <c r="I46" s="595"/>
      <c r="J46" s="595"/>
      <c r="K46" s="595"/>
      <c r="L46" s="595"/>
      <c r="M46" s="600"/>
    </row>
    <row r="47" spans="1:13" s="580" customFormat="1" ht="3.75" customHeight="1" thickBot="1">
      <c r="A47" s="599"/>
      <c r="B47" s="587"/>
      <c r="C47" s="587"/>
      <c r="D47" s="587"/>
      <c r="E47" s="587"/>
      <c r="F47" s="587"/>
      <c r="G47" s="587"/>
      <c r="H47" s="587"/>
      <c r="I47" s="587"/>
      <c r="J47" s="587"/>
      <c r="K47" s="587"/>
      <c r="L47" s="587"/>
      <c r="M47" s="588"/>
    </row>
    <row r="48" spans="1:13" s="580" customFormat="1" ht="36" customHeight="1">
      <c r="A48" s="724" t="s">
        <v>957</v>
      </c>
      <c r="B48" s="725"/>
      <c r="C48" s="725"/>
      <c r="D48" s="725"/>
      <c r="E48" s="726"/>
      <c r="F48" s="601"/>
      <c r="G48" s="602" t="s">
        <v>945</v>
      </c>
      <c r="H48" s="603" t="s">
        <v>958</v>
      </c>
      <c r="I48" s="604" t="s">
        <v>2233</v>
      </c>
      <c r="J48" s="603" t="s">
        <v>2234</v>
      </c>
      <c r="K48" s="727" t="s">
        <v>961</v>
      </c>
      <c r="L48" s="726"/>
      <c r="M48" s="605" t="s">
        <v>951</v>
      </c>
    </row>
    <row r="49" spans="1:13" s="580" customFormat="1" ht="12">
      <c r="A49" s="606"/>
      <c r="B49" s="607"/>
      <c r="C49" s="607"/>
      <c r="D49" s="607"/>
      <c r="E49" s="607"/>
      <c r="F49" s="607"/>
      <c r="G49" s="608"/>
      <c r="H49" s="581"/>
      <c r="I49" s="595"/>
      <c r="J49" s="581"/>
      <c r="K49" s="720"/>
      <c r="L49" s="721"/>
      <c r="M49" s="582"/>
    </row>
    <row r="50" spans="1:13" s="580" customFormat="1" thickBot="1">
      <c r="A50" s="609"/>
      <c r="B50" s="610"/>
      <c r="C50" s="610"/>
      <c r="D50" s="610"/>
      <c r="E50" s="610"/>
      <c r="F50" s="610"/>
      <c r="G50" s="611"/>
      <c r="H50" s="583"/>
      <c r="I50" s="593"/>
      <c r="J50" s="583"/>
      <c r="K50" s="714"/>
      <c r="L50" s="715"/>
      <c r="M50" s="584"/>
    </row>
    <row r="51" spans="1:13" s="580" customFormat="1" thickBot="1">
      <c r="A51" s="728" t="s">
        <v>953</v>
      </c>
      <c r="B51" s="729"/>
      <c r="C51" s="729"/>
      <c r="D51" s="729"/>
      <c r="E51" s="729"/>
      <c r="F51" s="729"/>
      <c r="G51" s="729"/>
      <c r="H51" s="729"/>
      <c r="I51" s="729"/>
      <c r="J51" s="729"/>
      <c r="K51" s="729"/>
      <c r="L51" s="730"/>
      <c r="M51" s="612">
        <v>0</v>
      </c>
    </row>
    <row r="52" spans="1:13" s="580" customFormat="1" ht="12">
      <c r="A52" s="599"/>
      <c r="B52" s="587"/>
      <c r="C52" s="587"/>
      <c r="D52" s="587"/>
      <c r="E52" s="587"/>
      <c r="F52" s="587"/>
      <c r="G52" s="587"/>
      <c r="H52" s="587"/>
      <c r="I52" s="587"/>
      <c r="J52" s="587"/>
      <c r="K52" s="587"/>
      <c r="L52" s="587"/>
      <c r="M52" s="588"/>
    </row>
    <row r="53" spans="1:13">
      <c r="A53" s="589" t="s">
        <v>962</v>
      </c>
      <c r="B53" s="590"/>
      <c r="C53" s="590"/>
      <c r="D53" s="590"/>
      <c r="E53" s="590"/>
      <c r="F53" s="590"/>
      <c r="G53" s="590"/>
      <c r="H53" s="590"/>
      <c r="I53" s="590"/>
      <c r="J53" s="590"/>
      <c r="K53" s="590"/>
      <c r="L53" s="590"/>
      <c r="M53" s="591"/>
    </row>
    <row r="54" spans="1:13" s="580" customFormat="1" ht="3.75" customHeight="1" thickBot="1">
      <c r="A54" s="599"/>
      <c r="B54" s="587"/>
      <c r="C54" s="587"/>
      <c r="D54" s="587"/>
      <c r="E54" s="587"/>
      <c r="F54" s="587"/>
      <c r="G54" s="587"/>
      <c r="H54" s="587"/>
      <c r="I54" s="587"/>
      <c r="J54" s="587"/>
      <c r="K54" s="587"/>
      <c r="L54" s="587"/>
      <c r="M54" s="588"/>
    </row>
    <row r="55" spans="1:13" s="580" customFormat="1" ht="25.5" customHeight="1">
      <c r="A55" s="724" t="s">
        <v>944</v>
      </c>
      <c r="B55" s="725"/>
      <c r="C55" s="725"/>
      <c r="D55" s="725"/>
      <c r="E55" s="725"/>
      <c r="F55" s="725"/>
      <c r="G55" s="726"/>
      <c r="H55" s="602" t="s">
        <v>964</v>
      </c>
      <c r="I55" s="604" t="s">
        <v>965</v>
      </c>
      <c r="J55" s="603" t="s">
        <v>966</v>
      </c>
      <c r="K55" s="731" t="s">
        <v>950</v>
      </c>
      <c r="L55" s="732"/>
      <c r="M55" s="613" t="s">
        <v>951</v>
      </c>
    </row>
    <row r="56" spans="1:13" s="580" customFormat="1" ht="12">
      <c r="A56" s="703"/>
      <c r="B56" s="704"/>
      <c r="C56" s="704"/>
      <c r="D56" s="704"/>
      <c r="E56" s="704"/>
      <c r="F56" s="704"/>
      <c r="G56" s="704"/>
      <c r="H56" s="581"/>
      <c r="I56" s="595"/>
      <c r="J56" s="581"/>
      <c r="K56" s="720"/>
      <c r="L56" s="721"/>
      <c r="M56" s="582"/>
    </row>
    <row r="57" spans="1:13" s="580" customFormat="1" thickBot="1">
      <c r="A57" s="712"/>
      <c r="B57" s="713"/>
      <c r="C57" s="713"/>
      <c r="D57" s="713"/>
      <c r="E57" s="713"/>
      <c r="F57" s="713"/>
      <c r="G57" s="713"/>
      <c r="H57" s="583"/>
      <c r="I57" s="593"/>
      <c r="J57" s="583"/>
      <c r="K57" s="714"/>
      <c r="L57" s="715"/>
      <c r="M57" s="584"/>
    </row>
    <row r="58" spans="1:13" s="580" customFormat="1" thickBot="1">
      <c r="A58" s="709" t="s">
        <v>953</v>
      </c>
      <c r="B58" s="710"/>
      <c r="C58" s="710"/>
      <c r="D58" s="710"/>
      <c r="E58" s="710"/>
      <c r="F58" s="710"/>
      <c r="G58" s="710"/>
      <c r="H58" s="710"/>
      <c r="I58" s="710"/>
      <c r="J58" s="710"/>
      <c r="K58" s="710"/>
      <c r="L58" s="711"/>
      <c r="M58" s="585">
        <v>0</v>
      </c>
    </row>
    <row r="59" spans="1:13" s="580" customFormat="1" ht="8.25" customHeight="1" thickBot="1">
      <c r="A59" s="599"/>
      <c r="B59" s="587"/>
      <c r="C59" s="587"/>
      <c r="D59" s="587"/>
      <c r="E59" s="587"/>
      <c r="F59" s="587"/>
      <c r="G59" s="587"/>
      <c r="H59" s="587"/>
      <c r="I59" s="587"/>
      <c r="J59" s="587"/>
      <c r="K59" s="587"/>
      <c r="L59" s="587"/>
      <c r="M59" s="588"/>
    </row>
    <row r="60" spans="1:13" s="580" customFormat="1" thickBot="1">
      <c r="A60" s="709" t="s">
        <v>967</v>
      </c>
      <c r="B60" s="710"/>
      <c r="C60" s="710"/>
      <c r="D60" s="710"/>
      <c r="E60" s="710"/>
      <c r="F60" s="710"/>
      <c r="G60" s="710"/>
      <c r="H60" s="710"/>
      <c r="I60" s="710"/>
      <c r="J60" s="710"/>
      <c r="K60" s="710"/>
      <c r="L60" s="711"/>
      <c r="M60" s="585">
        <v>0</v>
      </c>
    </row>
    <row r="61" spans="1:13" s="580" customFormat="1" ht="9" customHeight="1">
      <c r="A61" s="599"/>
      <c r="B61" s="587"/>
      <c r="C61" s="587"/>
      <c r="D61" s="587"/>
      <c r="E61" s="587"/>
      <c r="F61" s="587"/>
      <c r="G61" s="587"/>
      <c r="H61" s="587"/>
      <c r="I61" s="587"/>
      <c r="J61" s="587"/>
      <c r="K61" s="587"/>
      <c r="L61" s="587"/>
      <c r="M61" s="588"/>
    </row>
    <row r="62" spans="1:13">
      <c r="A62" s="589" t="s">
        <v>968</v>
      </c>
      <c r="B62" s="590"/>
      <c r="C62" s="590"/>
      <c r="D62" s="590"/>
      <c r="E62" s="590"/>
      <c r="F62" s="590"/>
      <c r="G62" s="590"/>
      <c r="H62" s="590"/>
      <c r="I62" s="590"/>
      <c r="J62" s="590"/>
      <c r="K62" s="590"/>
      <c r="L62" s="590"/>
      <c r="M62" s="591"/>
    </row>
    <row r="63" spans="1:13" s="580" customFormat="1" ht="3.75" customHeight="1" thickBot="1">
      <c r="A63" s="599"/>
      <c r="B63" s="587"/>
      <c r="C63" s="587"/>
      <c r="D63" s="587"/>
      <c r="E63" s="587"/>
      <c r="F63" s="587"/>
      <c r="G63" s="587"/>
      <c r="H63" s="587"/>
      <c r="I63" s="587"/>
      <c r="J63" s="587"/>
      <c r="K63" s="587"/>
      <c r="L63" s="587"/>
      <c r="M63" s="588"/>
    </row>
    <row r="64" spans="1:13" s="580" customFormat="1" ht="12">
      <c r="A64" s="716" t="s">
        <v>944</v>
      </c>
      <c r="B64" s="717"/>
      <c r="C64" s="717"/>
      <c r="D64" s="717"/>
      <c r="E64" s="717"/>
      <c r="F64" s="717"/>
      <c r="G64" s="717"/>
      <c r="H64" s="614"/>
      <c r="I64" s="615"/>
      <c r="J64" s="616" t="s">
        <v>970</v>
      </c>
      <c r="K64" s="718" t="s">
        <v>971</v>
      </c>
      <c r="L64" s="719"/>
      <c r="M64" s="617"/>
    </row>
    <row r="65" spans="1:13" s="580" customFormat="1" ht="12">
      <c r="A65" s="703" t="s">
        <v>2235</v>
      </c>
      <c r="B65" s="704"/>
      <c r="C65" s="704"/>
      <c r="D65" s="704"/>
      <c r="E65" s="704"/>
      <c r="F65" s="704"/>
      <c r="G65" s="704"/>
      <c r="H65" s="618"/>
      <c r="I65" s="619"/>
      <c r="J65" s="620"/>
      <c r="K65" s="705"/>
      <c r="L65" s="706"/>
      <c r="M65" s="621"/>
    </row>
    <row r="66" spans="1:13" s="580" customFormat="1" ht="12">
      <c r="A66" s="622" t="s">
        <v>973</v>
      </c>
      <c r="B66" s="623"/>
      <c r="C66" s="623"/>
      <c r="D66" s="623"/>
      <c r="E66" s="623"/>
      <c r="F66" s="623"/>
      <c r="G66" s="623"/>
      <c r="H66" s="618"/>
      <c r="I66" s="619"/>
      <c r="J66" s="620"/>
      <c r="K66" s="705"/>
      <c r="L66" s="706"/>
      <c r="M66" s="621"/>
    </row>
    <row r="67" spans="1:13" s="580" customFormat="1" thickBot="1">
      <c r="A67" s="609" t="s">
        <v>974</v>
      </c>
      <c r="B67" s="610"/>
      <c r="C67" s="610"/>
      <c r="D67" s="610"/>
      <c r="E67" s="610"/>
      <c r="F67" s="610"/>
      <c r="G67" s="610"/>
      <c r="H67" s="624"/>
      <c r="I67" s="625"/>
      <c r="J67" s="620"/>
      <c r="K67" s="707"/>
      <c r="L67" s="708"/>
      <c r="M67" s="621"/>
    </row>
    <row r="68" spans="1:13" s="580" customFormat="1" thickBot="1">
      <c r="A68" s="709" t="s">
        <v>953</v>
      </c>
      <c r="B68" s="710"/>
      <c r="C68" s="710"/>
      <c r="D68" s="710"/>
      <c r="E68" s="710"/>
      <c r="F68" s="710"/>
      <c r="G68" s="710"/>
      <c r="H68" s="710"/>
      <c r="I68" s="710"/>
      <c r="J68" s="710"/>
      <c r="K68" s="710"/>
      <c r="L68" s="711"/>
      <c r="M68" s="585">
        <v>0</v>
      </c>
    </row>
    <row r="69" spans="1:13" s="580" customFormat="1" ht="7.5" customHeight="1" thickBot="1">
      <c r="A69" s="599"/>
      <c r="B69" s="587"/>
      <c r="C69" s="587"/>
      <c r="D69" s="587"/>
      <c r="E69" s="587"/>
      <c r="F69" s="587"/>
      <c r="G69" s="587"/>
      <c r="H69" s="587"/>
      <c r="I69" s="587"/>
      <c r="J69" s="587"/>
      <c r="K69" s="587"/>
      <c r="L69" s="587"/>
      <c r="M69" s="588"/>
    </row>
    <row r="70" spans="1:13" s="580" customFormat="1" thickBot="1">
      <c r="A70" s="709" t="s">
        <v>2236</v>
      </c>
      <c r="B70" s="710"/>
      <c r="C70" s="710"/>
      <c r="D70" s="710"/>
      <c r="E70" s="710"/>
      <c r="F70" s="710"/>
      <c r="G70" s="710"/>
      <c r="H70" s="710"/>
      <c r="I70" s="710"/>
      <c r="J70" s="710"/>
      <c r="K70" s="710"/>
      <c r="L70" s="711"/>
      <c r="M70" s="585">
        <f>ROUND(M60+M68,0)</f>
        <v>0</v>
      </c>
    </row>
    <row r="71" spans="1:13">
      <c r="A71" s="530"/>
      <c r="B71" s="531"/>
      <c r="C71" s="531"/>
      <c r="D71" s="531"/>
      <c r="E71" s="531"/>
      <c r="F71" s="531"/>
      <c r="G71" s="531"/>
      <c r="H71" s="531"/>
      <c r="I71" s="531"/>
      <c r="J71" s="531"/>
      <c r="K71" s="531"/>
      <c r="L71" s="531"/>
      <c r="M71" s="532"/>
    </row>
    <row r="72" spans="1:13">
      <c r="A72" s="561"/>
      <c r="B72" s="496"/>
      <c r="C72" s="496"/>
      <c r="D72" s="496"/>
      <c r="E72" s="496"/>
      <c r="F72" s="496"/>
      <c r="G72" s="496"/>
      <c r="H72" s="496"/>
      <c r="I72" s="496"/>
      <c r="J72" s="496"/>
      <c r="K72" s="496"/>
      <c r="L72" s="496"/>
      <c r="M72" s="538"/>
    </row>
    <row r="73" spans="1:13">
      <c r="A73" s="561"/>
      <c r="B73" s="496"/>
      <c r="C73" s="496"/>
      <c r="D73" s="496"/>
      <c r="E73" s="496"/>
      <c r="F73" s="496"/>
      <c r="G73" s="496"/>
      <c r="H73" s="496"/>
      <c r="I73" s="496"/>
      <c r="J73" s="496"/>
      <c r="K73" s="496"/>
      <c r="L73" s="496"/>
      <c r="M73" s="538"/>
    </row>
    <row r="74" spans="1:13">
      <c r="A74" s="561"/>
      <c r="B74" s="496"/>
      <c r="C74" s="496"/>
      <c r="D74" s="496"/>
      <c r="E74" s="496"/>
      <c r="F74" s="496"/>
      <c r="G74" s="496"/>
      <c r="H74" s="496"/>
      <c r="I74" s="496"/>
      <c r="J74" s="496"/>
      <c r="K74" s="496"/>
      <c r="L74" s="496"/>
      <c r="M74" s="538"/>
    </row>
    <row r="75" spans="1:13" s="580" customFormat="1" ht="12">
      <c r="A75" s="626"/>
      <c r="B75" s="627"/>
      <c r="C75" s="627"/>
      <c r="D75" s="628" t="s">
        <v>976</v>
      </c>
      <c r="E75" s="628"/>
      <c r="F75" s="628"/>
      <c r="G75" s="628"/>
      <c r="H75" s="628"/>
      <c r="I75" s="628"/>
      <c r="J75" s="627"/>
      <c r="K75" s="627"/>
      <c r="L75" s="627"/>
      <c r="M75" s="629"/>
    </row>
    <row r="76" spans="1:13" s="580" customFormat="1" ht="12">
      <c r="A76" s="626"/>
      <c r="B76" s="627"/>
      <c r="C76" s="627"/>
      <c r="D76" s="627" t="s">
        <v>977</v>
      </c>
      <c r="E76" s="627"/>
      <c r="F76" s="627"/>
      <c r="G76" s="627"/>
      <c r="H76" s="627"/>
      <c r="I76" s="627"/>
      <c r="J76" s="627"/>
      <c r="K76" s="627"/>
      <c r="L76" s="627"/>
      <c r="M76" s="629"/>
    </row>
    <row r="77" spans="1:13">
      <c r="A77" s="561"/>
      <c r="B77" s="496"/>
      <c r="C77" s="496"/>
      <c r="D77" s="496" t="s">
        <v>978</v>
      </c>
      <c r="E77" s="496"/>
      <c r="F77" s="496"/>
      <c r="G77" s="496"/>
      <c r="H77" s="496"/>
      <c r="I77" s="496"/>
      <c r="J77" s="496"/>
      <c r="K77" s="496"/>
      <c r="L77" s="496"/>
      <c r="M77" s="538"/>
    </row>
    <row r="78" spans="1:13">
      <c r="A78" s="561"/>
      <c r="B78" s="496"/>
      <c r="C78" s="496"/>
      <c r="D78" s="496" t="s">
        <v>979</v>
      </c>
      <c r="E78" s="496"/>
      <c r="F78" s="496"/>
      <c r="G78" s="496"/>
      <c r="H78" s="496"/>
      <c r="I78" s="496"/>
      <c r="J78" s="496"/>
      <c r="K78" s="496"/>
      <c r="L78" s="496"/>
      <c r="M78" s="538"/>
    </row>
    <row r="79" spans="1:13" ht="13.5" thickBot="1">
      <c r="A79" s="561"/>
      <c r="B79" s="496"/>
      <c r="C79" s="496"/>
      <c r="D79" s="496"/>
      <c r="E79" s="496" t="s">
        <v>980</v>
      </c>
      <c r="F79" s="496"/>
      <c r="G79" s="496"/>
      <c r="H79" s="496"/>
      <c r="I79" s="496"/>
      <c r="J79" s="496"/>
      <c r="K79" s="496"/>
      <c r="L79" s="496"/>
      <c r="M79" s="538"/>
    </row>
    <row r="80" spans="1:13">
      <c r="A80" s="630" t="s">
        <v>2216</v>
      </c>
      <c r="B80" s="631"/>
      <c r="C80" s="631"/>
      <c r="D80" s="631"/>
      <c r="E80" s="631"/>
      <c r="F80" s="631"/>
      <c r="G80" s="631"/>
      <c r="H80" s="631"/>
      <c r="I80" s="631"/>
      <c r="J80" s="631"/>
      <c r="K80" s="631"/>
      <c r="L80" s="631"/>
      <c r="M80" s="632"/>
    </row>
    <row r="81" spans="1:13">
      <c r="A81" s="633"/>
      <c r="B81" s="634"/>
      <c r="C81" s="634"/>
      <c r="D81" s="634"/>
      <c r="E81" s="634"/>
      <c r="F81" s="634"/>
      <c r="G81" s="634"/>
      <c r="H81" s="634"/>
      <c r="I81" s="634"/>
      <c r="J81" s="634"/>
      <c r="K81" s="634"/>
      <c r="L81" s="634"/>
      <c r="M81" s="635"/>
    </row>
    <row r="82" spans="1:13">
      <c r="A82" s="633"/>
      <c r="B82" s="634"/>
      <c r="C82" s="634"/>
      <c r="D82" s="634"/>
      <c r="E82" s="634"/>
      <c r="F82" s="634"/>
      <c r="G82" s="634"/>
      <c r="H82" s="634"/>
      <c r="I82" s="634"/>
      <c r="J82" s="634"/>
      <c r="K82" s="634"/>
      <c r="L82" s="634"/>
      <c r="M82" s="635"/>
    </row>
    <row r="83" spans="1:13">
      <c r="A83" s="633"/>
      <c r="B83" s="634"/>
      <c r="C83" s="634"/>
      <c r="D83" s="634"/>
      <c r="E83" s="634"/>
      <c r="F83" s="634"/>
      <c r="G83" s="634"/>
      <c r="H83" s="634"/>
      <c r="I83" s="634"/>
      <c r="J83" s="634"/>
      <c r="K83" s="634"/>
      <c r="L83" s="634"/>
      <c r="M83" s="635"/>
    </row>
    <row r="84" spans="1:13" ht="13.5" thickBot="1">
      <c r="A84" s="636"/>
      <c r="B84" s="637"/>
      <c r="C84" s="637"/>
      <c r="D84" s="637"/>
      <c r="E84" s="637"/>
      <c r="F84" s="637"/>
      <c r="G84" s="637"/>
      <c r="H84" s="637"/>
      <c r="I84" s="637"/>
      <c r="J84" s="637"/>
      <c r="K84" s="637"/>
      <c r="L84" s="637"/>
      <c r="M84" s="638"/>
    </row>
    <row r="85" spans="1:13">
      <c r="A85" s="639"/>
      <c r="B85" s="640"/>
      <c r="C85" s="640"/>
      <c r="D85" s="640"/>
      <c r="E85" s="640"/>
      <c r="F85" s="640"/>
      <c r="G85" s="640"/>
      <c r="H85" s="640"/>
      <c r="I85" s="640"/>
      <c r="J85" s="640"/>
      <c r="K85" s="640"/>
      <c r="L85" s="640"/>
      <c r="M85" s="641"/>
    </row>
    <row r="86" spans="1:13">
      <c r="A86" s="520" t="s">
        <v>2217</v>
      </c>
      <c r="B86" s="522"/>
      <c r="C86" s="522"/>
      <c r="D86" s="522"/>
      <c r="E86" s="522"/>
      <c r="F86" s="522"/>
      <c r="G86" s="522"/>
      <c r="H86" s="522"/>
      <c r="I86" s="522"/>
      <c r="J86" s="522"/>
      <c r="K86" s="522"/>
      <c r="L86" s="522"/>
      <c r="M86" s="526"/>
    </row>
    <row r="87" spans="1:13" ht="17.25" customHeight="1">
      <c r="A87" s="693" t="s">
        <v>2218</v>
      </c>
      <c r="B87" s="694"/>
      <c r="C87" s="694"/>
      <c r="D87" s="694"/>
      <c r="E87" s="694"/>
      <c r="F87" s="694"/>
      <c r="G87" s="694"/>
      <c r="H87" s="694"/>
      <c r="I87" s="694"/>
      <c r="J87" s="694"/>
      <c r="K87" s="694"/>
      <c r="L87" s="694"/>
      <c r="M87" s="695"/>
    </row>
    <row r="88" spans="1:13" ht="17.25" customHeight="1">
      <c r="A88" s="693"/>
      <c r="B88" s="694"/>
      <c r="C88" s="694"/>
      <c r="D88" s="694"/>
      <c r="E88" s="694"/>
      <c r="F88" s="694"/>
      <c r="G88" s="694"/>
      <c r="H88" s="694"/>
      <c r="I88" s="694"/>
      <c r="J88" s="694"/>
      <c r="K88" s="694"/>
      <c r="L88" s="694"/>
      <c r="M88" s="695"/>
    </row>
    <row r="89" spans="1:13" ht="18.75" customHeight="1">
      <c r="A89" s="696" t="s">
        <v>2219</v>
      </c>
      <c r="B89" s="697"/>
      <c r="C89" s="697"/>
      <c r="D89" s="697"/>
      <c r="E89" s="697"/>
      <c r="F89" s="697"/>
      <c r="G89" s="697"/>
      <c r="H89" s="697"/>
      <c r="I89" s="697"/>
      <c r="J89" s="697"/>
      <c r="K89" s="697"/>
      <c r="L89" s="697"/>
      <c r="M89" s="698"/>
    </row>
    <row r="90" spans="1:13" ht="21.75" customHeight="1">
      <c r="A90" s="696"/>
      <c r="B90" s="697"/>
      <c r="C90" s="697"/>
      <c r="D90" s="697"/>
      <c r="E90" s="697"/>
      <c r="F90" s="697"/>
      <c r="G90" s="697"/>
      <c r="H90" s="697"/>
      <c r="I90" s="697"/>
      <c r="J90" s="697"/>
      <c r="K90" s="697"/>
      <c r="L90" s="697"/>
      <c r="M90" s="698"/>
    </row>
    <row r="91" spans="1:13">
      <c r="A91" s="642"/>
      <c r="B91" s="643"/>
      <c r="C91" s="643"/>
      <c r="D91" s="643"/>
      <c r="E91" s="643"/>
      <c r="F91" s="643"/>
      <c r="G91" s="643"/>
      <c r="H91" s="643"/>
      <c r="I91" s="643"/>
      <c r="J91" s="643"/>
      <c r="K91" s="643"/>
      <c r="L91" s="643"/>
      <c r="M91" s="644"/>
    </row>
    <row r="92" spans="1:13">
      <c r="A92" s="642"/>
      <c r="B92" s="643"/>
      <c r="C92" s="643"/>
      <c r="D92" s="643"/>
      <c r="E92" s="643"/>
      <c r="F92" s="643"/>
      <c r="G92" s="643"/>
      <c r="H92" s="643"/>
      <c r="I92" s="643"/>
      <c r="J92" s="643"/>
      <c r="K92" s="643"/>
      <c r="L92" s="643"/>
      <c r="M92" s="644"/>
    </row>
    <row r="93" spans="1:13">
      <c r="A93" s="642"/>
      <c r="B93" s="643"/>
      <c r="C93" s="643"/>
      <c r="D93" s="643"/>
      <c r="E93" s="643"/>
      <c r="F93" s="643"/>
      <c r="G93" s="643"/>
      <c r="H93" s="643"/>
      <c r="I93" s="643"/>
      <c r="J93" s="643"/>
      <c r="K93" s="643"/>
      <c r="L93" s="643"/>
      <c r="M93" s="644"/>
    </row>
    <row r="94" spans="1:13">
      <c r="A94" s="520"/>
      <c r="B94" s="522"/>
      <c r="C94" s="522"/>
      <c r="D94" s="522"/>
      <c r="E94" s="522"/>
      <c r="F94" s="522"/>
      <c r="G94" s="522"/>
      <c r="H94" s="522"/>
      <c r="I94" s="522"/>
      <c r="J94" s="522"/>
      <c r="K94" s="522"/>
      <c r="L94" s="522"/>
      <c r="M94" s="526"/>
    </row>
    <row r="95" spans="1:13" s="580" customFormat="1" ht="12">
      <c r="A95" s="626"/>
      <c r="B95" s="627"/>
      <c r="C95" s="627"/>
      <c r="D95" s="627" t="s">
        <v>976</v>
      </c>
      <c r="E95" s="628"/>
      <c r="F95" s="627"/>
      <c r="G95" s="627"/>
      <c r="H95" s="627"/>
      <c r="I95" s="627"/>
      <c r="J95" s="627"/>
      <c r="K95" s="627"/>
      <c r="L95" s="627"/>
      <c r="M95" s="629"/>
    </row>
    <row r="96" spans="1:13" s="580" customFormat="1" ht="12">
      <c r="A96" s="626"/>
      <c r="B96" s="627"/>
      <c r="C96" s="627"/>
      <c r="D96" s="645" t="s">
        <v>977</v>
      </c>
      <c r="E96" s="627"/>
      <c r="F96" s="627"/>
      <c r="G96" s="645"/>
      <c r="H96" s="645"/>
      <c r="I96" s="645"/>
      <c r="J96" s="627"/>
      <c r="K96" s="627"/>
      <c r="L96" s="627"/>
      <c r="M96" s="629"/>
    </row>
    <row r="97" spans="1:13">
      <c r="A97" s="561"/>
      <c r="B97" s="496"/>
      <c r="C97" s="496"/>
      <c r="D97" s="646" t="s">
        <v>981</v>
      </c>
      <c r="E97" s="496"/>
      <c r="F97" s="496"/>
      <c r="G97" s="646"/>
      <c r="H97" s="646"/>
      <c r="I97" s="646"/>
      <c r="J97" s="496"/>
      <c r="K97" s="496"/>
      <c r="L97" s="496"/>
      <c r="M97" s="538"/>
    </row>
    <row r="98" spans="1:13">
      <c r="A98" s="647"/>
      <c r="B98" s="522"/>
      <c r="C98" s="522"/>
      <c r="D98" s="496" t="s">
        <v>979</v>
      </c>
      <c r="E98" s="496"/>
      <c r="F98" s="496"/>
      <c r="G98" s="496"/>
      <c r="H98" s="496"/>
      <c r="I98" s="496"/>
      <c r="J98" s="522"/>
      <c r="K98" s="522"/>
      <c r="L98" s="522"/>
      <c r="M98" s="526"/>
    </row>
    <row r="99" spans="1:13" ht="13.5" customHeight="1">
      <c r="A99" s="647"/>
      <c r="B99" s="522"/>
      <c r="C99" s="522"/>
      <c r="D99" s="522"/>
      <c r="E99" s="496"/>
      <c r="F99" s="496"/>
      <c r="G99" s="496"/>
      <c r="H99" s="496"/>
      <c r="I99" s="496"/>
      <c r="J99" s="522"/>
      <c r="K99" s="522"/>
      <c r="L99" s="522"/>
      <c r="M99" s="526"/>
    </row>
    <row r="100" spans="1:13">
      <c r="A100" s="648" t="s">
        <v>2220</v>
      </c>
      <c r="B100" s="649"/>
      <c r="C100" s="649"/>
      <c r="D100" s="496"/>
      <c r="E100" s="496"/>
      <c r="F100" s="496"/>
      <c r="G100" s="496"/>
      <c r="H100" s="496"/>
      <c r="I100" s="699"/>
      <c r="J100" s="699"/>
      <c r="K100" s="699"/>
      <c r="L100" s="699"/>
      <c r="M100" s="700"/>
    </row>
    <row r="101" spans="1:13" ht="13.5" thickBot="1">
      <c r="A101" s="650" t="s">
        <v>2221</v>
      </c>
      <c r="B101" s="651"/>
      <c r="C101" s="651"/>
      <c r="D101" s="652"/>
      <c r="E101" s="652"/>
      <c r="F101" s="652"/>
      <c r="G101" s="652"/>
      <c r="H101" s="652"/>
      <c r="I101" s="701"/>
      <c r="J101" s="701"/>
      <c r="K101" s="701"/>
      <c r="L101" s="701"/>
      <c r="M101" s="702"/>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52"/>
      <c r="C7" s="353"/>
      <c r="D7" s="353"/>
      <c r="E7" s="353"/>
      <c r="F7" s="353"/>
      <c r="G7" s="353"/>
      <c r="H7" s="353"/>
      <c r="I7" s="353"/>
      <c r="J7" s="353"/>
      <c r="K7" s="353"/>
      <c r="L7" s="354"/>
      <c r="M7" s="354"/>
      <c r="N7" s="355"/>
    </row>
    <row r="8" spans="2:14" ht="17.25" customHeight="1">
      <c r="B8" s="356"/>
      <c r="C8" s="83"/>
      <c r="D8" s="83"/>
      <c r="E8" s="83"/>
      <c r="F8" s="83"/>
      <c r="G8" s="83"/>
      <c r="H8" s="84"/>
      <c r="I8" s="83"/>
      <c r="J8" s="83"/>
      <c r="K8" s="357" t="s">
        <v>938</v>
      </c>
      <c r="L8" s="358"/>
      <c r="M8" s="358"/>
      <c r="N8" s="359"/>
    </row>
    <row r="9" spans="2:14">
      <c r="B9" s="360"/>
      <c r="C9" s="85"/>
      <c r="D9" s="85"/>
      <c r="E9" s="85"/>
      <c r="F9" s="85"/>
      <c r="G9" s="85"/>
      <c r="H9" s="361"/>
      <c r="I9" s="85"/>
      <c r="J9" s="85"/>
      <c r="K9" s="362"/>
      <c r="L9" s="363" t="s">
        <v>2202</v>
      </c>
      <c r="M9" s="363" t="s">
        <v>2203</v>
      </c>
      <c r="N9" s="364" t="s">
        <v>2204</v>
      </c>
    </row>
    <row r="10" spans="2:14" ht="35.25">
      <c r="B10" s="903" t="s">
        <v>2205</v>
      </c>
      <c r="C10" s="904"/>
      <c r="D10" s="904"/>
      <c r="E10" s="904"/>
      <c r="F10" s="365" t="s">
        <v>2206</v>
      </c>
      <c r="G10" s="85"/>
      <c r="H10" s="366"/>
      <c r="I10" s="905" t="s">
        <v>2207</v>
      </c>
      <c r="J10" s="905"/>
      <c r="K10" s="367" t="s">
        <v>2206</v>
      </c>
      <c r="L10" s="363"/>
      <c r="M10" s="363"/>
      <c r="N10" s="364"/>
    </row>
    <row r="11" spans="2:14">
      <c r="B11" s="368" t="s">
        <v>939</v>
      </c>
      <c r="C11" s="369"/>
      <c r="D11" s="896"/>
      <c r="E11" s="896"/>
      <c r="F11" s="370"/>
      <c r="G11" s="371"/>
      <c r="H11" s="369"/>
      <c r="I11" s="366"/>
      <c r="J11" s="372" t="s">
        <v>940</v>
      </c>
      <c r="K11" s="373"/>
      <c r="L11" s="370"/>
      <c r="M11" s="370"/>
      <c r="N11" s="374"/>
    </row>
    <row r="12" spans="2:14" ht="15.75" thickBot="1">
      <c r="B12" s="375"/>
      <c r="C12" s="376"/>
      <c r="D12" s="377"/>
      <c r="E12" s="377"/>
      <c r="F12" s="377"/>
      <c r="G12" s="377"/>
      <c r="H12" s="376"/>
      <c r="I12" s="377"/>
      <c r="J12" s="376"/>
      <c r="K12" s="377"/>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33"/>
      <c r="E25" s="333"/>
      <c r="F25" s="906" t="s">
        <v>2222</v>
      </c>
      <c r="G25" s="907"/>
      <c r="H25" s="907"/>
      <c r="I25" s="333" t="s">
        <v>2203</v>
      </c>
      <c r="J25" s="333" t="s">
        <v>2204</v>
      </c>
      <c r="K25" s="271"/>
      <c r="L25" s="333"/>
      <c r="M25" s="333"/>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182" t="s">
        <v>983</v>
      </c>
      <c r="C31" s="87" t="s">
        <v>1220</v>
      </c>
      <c r="D31" s="88"/>
      <c r="E31" s="88"/>
      <c r="F31" s="88"/>
      <c r="G31" s="88"/>
      <c r="H31" s="88"/>
      <c r="I31" s="88"/>
      <c r="J31" s="89"/>
      <c r="K31" s="315"/>
      <c r="L31" s="313" t="s">
        <v>984</v>
      </c>
      <c r="M31" s="210"/>
      <c r="N31" s="90"/>
    </row>
    <row r="32" spans="1:14" ht="5.25" customHeight="1">
      <c r="B32" s="18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129</v>
      </c>
      <c r="B36" s="838" t="str">
        <f>VLOOKUP(A36,EQUIPOS!A6:D154,3,FALSE)</f>
        <v xml:space="preserve">Buldozer, Potencia al volante de 140 HP, motor de 2200 RPM, longitud de hoja 4,80m. </v>
      </c>
      <c r="C36" s="839"/>
      <c r="D36" s="839"/>
      <c r="E36" s="839"/>
      <c r="F36" s="839"/>
      <c r="G36" s="839"/>
      <c r="H36" s="840"/>
      <c r="I36" s="274"/>
      <c r="J36" s="275"/>
      <c r="K36" s="276">
        <f>VLOOKUP(A36,EQUIPOS!A6:D161,4,FALSE)</f>
        <v>141568.23393898288</v>
      </c>
      <c r="L36" s="277"/>
      <c r="M36" s="278">
        <v>0.15</v>
      </c>
      <c r="N36" s="279">
        <f>K36/M36</f>
        <v>943788.22625988594</v>
      </c>
    </row>
    <row r="37" spans="1:14">
      <c r="A37" t="s">
        <v>150</v>
      </c>
      <c r="B37" s="838" t="str">
        <f>VLOOKUP(A37,EQUIPOS!A7:D154,3,FALSE)</f>
        <v>Cargador : Potencia en el volante 125 hp, Clasificación de RPM del motor 2300.</v>
      </c>
      <c r="C37" s="839"/>
      <c r="D37" s="839"/>
      <c r="E37" s="839"/>
      <c r="F37" s="839"/>
      <c r="G37" s="839"/>
      <c r="H37" s="840"/>
      <c r="I37" s="274"/>
      <c r="J37" s="275"/>
      <c r="K37" s="276">
        <f>VLOOKUP(A37,EQUIPOS!A7:D162,4,FALSE)</f>
        <v>150817.35855632974</v>
      </c>
      <c r="L37" s="277"/>
      <c r="M37" s="278">
        <v>0.15</v>
      </c>
      <c r="N37" s="279">
        <f>K37/M37</f>
        <v>1005449.0570421983</v>
      </c>
    </row>
    <row r="38" spans="1:14">
      <c r="A38" t="s">
        <v>273</v>
      </c>
      <c r="B38" s="838" t="str">
        <f>VLOOKUP(A38,EQUIPOS!A8:D154,3,FALSE)</f>
        <v>Motosierra, 93.6 cm3 - 7.1 HP, 45-90 cm - 7.9 kg</v>
      </c>
      <c r="C38" s="839"/>
      <c r="D38" s="839"/>
      <c r="E38" s="839"/>
      <c r="F38" s="839"/>
      <c r="G38" s="839"/>
      <c r="H38" s="840"/>
      <c r="I38" s="274"/>
      <c r="J38" s="275"/>
      <c r="K38" s="276">
        <f>VLOOKUP(A38,EQUIPOS!A8:D163,4,FALSE)</f>
        <v>8263.3902476976655</v>
      </c>
      <c r="L38" s="277"/>
      <c r="M38" s="278">
        <v>0.15</v>
      </c>
      <c r="N38" s="280">
        <f>K38/M38</f>
        <v>55089.268317984439</v>
      </c>
    </row>
    <row r="39" spans="1:14">
      <c r="B39" s="838"/>
      <c r="C39" s="839"/>
      <c r="D39" s="839"/>
      <c r="E39" s="839"/>
      <c r="F39" s="839"/>
      <c r="G39" s="839"/>
      <c r="H39" s="840"/>
      <c r="I39" s="841"/>
      <c r="J39" s="822"/>
      <c r="K39" s="281"/>
      <c r="L39" s="842"/>
      <c r="M39" s="843"/>
      <c r="N39" s="282"/>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10431.749166666668</v>
      </c>
    </row>
    <row r="43" spans="1:14" ht="15.75" thickBot="1">
      <c r="B43" s="825" t="s">
        <v>953</v>
      </c>
      <c r="C43" s="826"/>
      <c r="D43" s="826"/>
      <c r="E43" s="826"/>
      <c r="F43" s="826"/>
      <c r="G43" s="826"/>
      <c r="H43" s="826"/>
      <c r="I43" s="826"/>
      <c r="J43" s="826"/>
      <c r="K43" s="826"/>
      <c r="L43" s="826"/>
      <c r="M43" s="827"/>
      <c r="N43" s="105">
        <f>SUM(N36:N42)</f>
        <v>2014758.3007867353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799" t="s">
        <v>957</v>
      </c>
      <c r="C58" s="800"/>
      <c r="D58" s="800"/>
      <c r="E58" s="800"/>
      <c r="F58" s="800"/>
      <c r="G58" s="801"/>
      <c r="H58" s="79" t="s">
        <v>945</v>
      </c>
      <c r="I58" s="80" t="s">
        <v>958</v>
      </c>
      <c r="J58" s="81" t="s">
        <v>959</v>
      </c>
      <c r="K58" s="79" t="s">
        <v>960</v>
      </c>
      <c r="L58" s="828" t="s">
        <v>961</v>
      </c>
      <c r="M58" s="801"/>
      <c r="N58" s="82" t="s">
        <v>951</v>
      </c>
    </row>
    <row r="59" spans="1:14">
      <c r="A59" t="s">
        <v>1221</v>
      </c>
      <c r="B59" s="52" t="str">
        <f>VLOOKUP(A59,TRANSPORTE!A5:D94,3,FALSE)</f>
        <v>Transporte de material desmontado</v>
      </c>
      <c r="C59" s="324"/>
      <c r="D59" s="324"/>
      <c r="E59" s="324"/>
      <c r="F59" s="324"/>
      <c r="G59" s="324"/>
      <c r="H59" s="318" t="str">
        <f>VLOOKUP(A59,TRANSPORTE!A6:D120,2,FALSE)</f>
        <v>tkm</v>
      </c>
      <c r="I59" s="286">
        <v>35</v>
      </c>
      <c r="J59" s="293">
        <v>1</v>
      </c>
      <c r="K59" s="286">
        <f>I59*J59</f>
        <v>35</v>
      </c>
      <c r="L59" s="829">
        <v>983.54</v>
      </c>
      <c r="M59" s="830"/>
      <c r="N59" s="294">
        <f>K59*L59</f>
        <v>34423.9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54"/>
      <c r="J64" s="54"/>
      <c r="K64" s="54"/>
      <c r="L64" s="814"/>
      <c r="M64" s="815"/>
      <c r="N64" s="303"/>
    </row>
    <row r="65" spans="1:15" ht="15.75" thickBot="1">
      <c r="B65" s="831" t="s">
        <v>953</v>
      </c>
      <c r="C65" s="832"/>
      <c r="D65" s="832"/>
      <c r="E65" s="832"/>
      <c r="F65" s="832"/>
      <c r="G65" s="832"/>
      <c r="H65" s="832"/>
      <c r="I65" s="832"/>
      <c r="J65" s="832"/>
      <c r="K65" s="832"/>
      <c r="L65" s="832"/>
      <c r="M65" s="833"/>
      <c r="N65" s="308">
        <f>N59+N60+N61+N62+N63</f>
        <v>34423.9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1.2</v>
      </c>
      <c r="N70" s="303">
        <f>K70/M70</f>
        <v>208634.98333333334</v>
      </c>
      <c r="O70" s="112"/>
    </row>
    <row r="71" spans="1:15">
      <c r="B71" s="55"/>
      <c r="C71" s="53"/>
      <c r="D71" s="53"/>
      <c r="E71" s="53"/>
      <c r="F71" s="53"/>
      <c r="G71" s="53"/>
      <c r="H71" s="53"/>
      <c r="I71" s="286"/>
      <c r="J71" s="304"/>
      <c r="K71" s="305"/>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54"/>
      <c r="J75" s="54"/>
      <c r="K75" s="54"/>
      <c r="L75" s="814"/>
      <c r="M75" s="815"/>
      <c r="N75" s="303"/>
    </row>
    <row r="76" spans="1:15" ht="15.75" thickBot="1">
      <c r="B76" s="825" t="s">
        <v>953</v>
      </c>
      <c r="C76" s="826"/>
      <c r="D76" s="826"/>
      <c r="E76" s="826"/>
      <c r="F76" s="826"/>
      <c r="G76" s="826"/>
      <c r="H76" s="826"/>
      <c r="I76" s="832"/>
      <c r="J76" s="832"/>
      <c r="K76" s="832"/>
      <c r="L76" s="832"/>
      <c r="M76" s="833"/>
      <c r="N76" s="308">
        <f>N70+N71+N72+N73+N74</f>
        <v>208634.98333333334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2257817.1841200683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451563.43682401371</v>
      </c>
      <c r="M83" s="860"/>
      <c r="N83" s="57"/>
    </row>
    <row r="84" spans="1:14">
      <c r="B84" s="95" t="s">
        <v>973</v>
      </c>
      <c r="C84" s="96"/>
      <c r="D84" s="96"/>
      <c r="E84" s="96"/>
      <c r="F84" s="96"/>
      <c r="G84" s="96"/>
      <c r="H84" s="96"/>
      <c r="I84" s="93"/>
      <c r="J84" s="94"/>
      <c r="K84" s="311">
        <v>0.05</v>
      </c>
      <c r="L84" s="859">
        <f>N78*K84</f>
        <v>112890.85920600343</v>
      </c>
      <c r="M84" s="860"/>
      <c r="N84" s="57"/>
    </row>
    <row r="85" spans="1:14" ht="15.75" thickBot="1">
      <c r="B85" s="97" t="s">
        <v>974</v>
      </c>
      <c r="C85" s="98"/>
      <c r="D85" s="98"/>
      <c r="E85" s="98"/>
      <c r="F85" s="98"/>
      <c r="G85" s="98"/>
      <c r="H85" s="98"/>
      <c r="I85" s="99"/>
      <c r="J85" s="100"/>
      <c r="K85" s="312">
        <v>0.05</v>
      </c>
      <c r="L85" s="861">
        <f>N78*K85</f>
        <v>112890.85920600343</v>
      </c>
      <c r="M85" s="862"/>
      <c r="N85" s="57"/>
    </row>
    <row r="86" spans="1:14" ht="15.75" thickBot="1">
      <c r="B86" s="825" t="s">
        <v>953</v>
      </c>
      <c r="C86" s="826"/>
      <c r="D86" s="826"/>
      <c r="E86" s="826"/>
      <c r="F86" s="826"/>
      <c r="G86" s="826"/>
      <c r="H86" s="826"/>
      <c r="I86" s="826"/>
      <c r="J86" s="826"/>
      <c r="K86" s="826"/>
      <c r="L86" s="826"/>
      <c r="M86" s="827"/>
      <c r="N86" s="58">
        <f>L83+L84+L85</f>
        <v>677345.15523602045</v>
      </c>
    </row>
    <row r="87" spans="1:14" ht="15.75" thickBot="1">
      <c r="B87" s="39"/>
      <c r="C87" s="40"/>
      <c r="D87" s="40"/>
      <c r="E87" s="40"/>
      <c r="F87" s="40"/>
      <c r="G87" s="40"/>
      <c r="H87" s="40"/>
      <c r="I87" s="40"/>
      <c r="J87" s="40"/>
      <c r="K87" s="40"/>
      <c r="L87" s="40"/>
      <c r="M87" s="40"/>
      <c r="N87" s="41"/>
    </row>
    <row r="88" spans="1:14" ht="15.75" thickBot="1">
      <c r="A88" t="s">
        <v>2015</v>
      </c>
      <c r="B88" s="825" t="s">
        <v>975</v>
      </c>
      <c r="C88" s="826"/>
      <c r="D88" s="826"/>
      <c r="E88" s="826"/>
      <c r="F88" s="826"/>
      <c r="G88" s="826"/>
      <c r="H88" s="826"/>
      <c r="I88" s="826"/>
      <c r="J88" s="826"/>
      <c r="K88" s="826"/>
      <c r="L88" s="826"/>
      <c r="M88" s="827"/>
      <c r="N88" s="195">
        <f>N78+N86</f>
        <v>2935162.339356089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4"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52"/>
      <c r="C7" s="353"/>
      <c r="D7" s="353"/>
      <c r="E7" s="353"/>
      <c r="F7" s="353"/>
      <c r="G7" s="353"/>
      <c r="H7" s="353"/>
      <c r="I7" s="353"/>
      <c r="J7" s="353"/>
      <c r="K7" s="353"/>
      <c r="L7" s="354"/>
      <c r="M7" s="354"/>
      <c r="N7" s="355"/>
    </row>
    <row r="8" spans="2:14" ht="18.75" customHeight="1">
      <c r="B8" s="356"/>
      <c r="C8" s="83"/>
      <c r="D8" s="83"/>
      <c r="E8" s="83"/>
      <c r="F8" s="83"/>
      <c r="G8" s="83"/>
      <c r="H8" s="84"/>
      <c r="I8" s="83"/>
      <c r="J8" s="83"/>
      <c r="K8" s="357" t="s">
        <v>938</v>
      </c>
      <c r="L8" s="358"/>
      <c r="M8" s="358"/>
      <c r="N8" s="359"/>
    </row>
    <row r="9" spans="2:14">
      <c r="B9" s="360"/>
      <c r="C9" s="85"/>
      <c r="D9" s="85"/>
      <c r="E9" s="85"/>
      <c r="F9" s="85"/>
      <c r="G9" s="85"/>
      <c r="H9" s="361"/>
      <c r="I9" s="85"/>
      <c r="J9" s="85"/>
      <c r="K9" s="362"/>
      <c r="L9" s="363" t="s">
        <v>2202</v>
      </c>
      <c r="M9" s="363" t="s">
        <v>2203</v>
      </c>
      <c r="N9" s="364" t="s">
        <v>2204</v>
      </c>
    </row>
    <row r="10" spans="2:14" ht="36">
      <c r="B10" s="903" t="s">
        <v>2205</v>
      </c>
      <c r="C10" s="904"/>
      <c r="D10" s="904"/>
      <c r="E10" s="904"/>
      <c r="F10" s="398" t="s">
        <v>2206</v>
      </c>
      <c r="G10" s="85"/>
      <c r="H10" s="366"/>
      <c r="I10" s="905" t="s">
        <v>2207</v>
      </c>
      <c r="J10" s="905"/>
      <c r="K10" s="399" t="s">
        <v>2206</v>
      </c>
      <c r="L10" s="363"/>
      <c r="M10" s="363"/>
      <c r="N10" s="36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985</v>
      </c>
      <c r="C31" s="87" t="s">
        <v>1169</v>
      </c>
      <c r="D31" s="88"/>
      <c r="E31" s="88"/>
      <c r="F31" s="88"/>
      <c r="G31" s="88"/>
      <c r="H31" s="88"/>
      <c r="I31" s="88"/>
      <c r="J31" s="89"/>
      <c r="K31" s="315"/>
      <c r="L31" s="313" t="s">
        <v>984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249</v>
      </c>
      <c r="B36" s="838" t="str">
        <f>VLOOKUP(A36,EQUIPOS!A6:D154,3,FALSE)</f>
        <v>Guadañadora, Cilindraje 41.5 cm3, Longitud del mango 1450 mm, Peso 7.4 kg</v>
      </c>
      <c r="C36" s="839"/>
      <c r="D36" s="839"/>
      <c r="E36" s="839"/>
      <c r="F36" s="839"/>
      <c r="G36" s="839"/>
      <c r="H36" s="840"/>
      <c r="I36" s="274"/>
      <c r="J36" s="275"/>
      <c r="K36" s="276">
        <f>VLOOKUP(A36,EQUIPOS!A6:D161,4,FALSE)</f>
        <v>5514.4340164109799</v>
      </c>
      <c r="L36" s="277"/>
      <c r="M36" s="278">
        <v>0.36</v>
      </c>
      <c r="N36" s="279">
        <f>K36/M36</f>
        <v>15317.872267808278</v>
      </c>
    </row>
    <row r="37" spans="1:14">
      <c r="A37" t="s">
        <v>273</v>
      </c>
      <c r="B37" s="838" t="str">
        <f>VLOOKUP(A37,EQUIPOS!A7:D154,3,FALSE)</f>
        <v>Motosierra, 93.6 cm3 - 7.1 HP, 45-90 cm - 7.9 kg</v>
      </c>
      <c r="C37" s="839"/>
      <c r="D37" s="839"/>
      <c r="E37" s="839"/>
      <c r="F37" s="839"/>
      <c r="G37" s="839"/>
      <c r="H37" s="840"/>
      <c r="I37" s="274"/>
      <c r="J37" s="275"/>
      <c r="K37" s="276">
        <f>VLOOKUP(A37,EQUIPOS!A7:D162,4,FALSE)</f>
        <v>8263.3902476976655</v>
      </c>
      <c r="L37" s="277"/>
      <c r="M37" s="278">
        <v>0.10299999999999999</v>
      </c>
      <c r="N37" s="279">
        <f>K37/M37</f>
        <v>80227.089783472489</v>
      </c>
    </row>
    <row r="38" spans="1:14">
      <c r="B38" s="838"/>
      <c r="C38" s="839"/>
      <c r="D38" s="839"/>
      <c r="E38" s="839"/>
      <c r="F38" s="839"/>
      <c r="G38" s="839"/>
      <c r="H38" s="840"/>
      <c r="I38" s="274"/>
      <c r="J38" s="275"/>
      <c r="K38" s="276"/>
      <c r="L38" s="277"/>
      <c r="M38" s="278"/>
      <c r="N38" s="280"/>
    </row>
    <row r="39" spans="1:14">
      <c r="B39" s="838"/>
      <c r="C39" s="839"/>
      <c r="D39" s="839"/>
      <c r="E39" s="839"/>
      <c r="F39" s="839"/>
      <c r="G39" s="839"/>
      <c r="H39" s="840"/>
      <c r="I39" s="841"/>
      <c r="J39" s="822"/>
      <c r="K39" s="281"/>
      <c r="L39" s="842"/>
      <c r="M39" s="843"/>
      <c r="N39" s="282"/>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2173.2810763888888</v>
      </c>
    </row>
    <row r="43" spans="1:14" ht="15.75" thickBot="1">
      <c r="B43" s="825" t="s">
        <v>953</v>
      </c>
      <c r="C43" s="826"/>
      <c r="D43" s="826"/>
      <c r="E43" s="826"/>
      <c r="F43" s="826"/>
      <c r="G43" s="826"/>
      <c r="H43" s="826"/>
      <c r="I43" s="826"/>
      <c r="J43" s="826"/>
      <c r="K43" s="826"/>
      <c r="L43" s="826"/>
      <c r="M43" s="827"/>
      <c r="N43" s="105">
        <f>SUM(N36:N42)</f>
        <v>97718.243127669659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1221</v>
      </c>
      <c r="B59" s="52" t="str">
        <f>VLOOKUP(A59,TRANSPORTE!A5:D94,3,FALSE)</f>
        <v>Transporte de material desmontado</v>
      </c>
      <c r="C59" s="324"/>
      <c r="D59" s="324"/>
      <c r="E59" s="324"/>
      <c r="F59" s="324"/>
      <c r="G59" s="324"/>
      <c r="H59" s="318" t="str">
        <f>VLOOKUP(A59,TRANSPORTE!A6:D120,2,FALSE)</f>
        <v>tkm</v>
      </c>
      <c r="I59" s="286">
        <v>50</v>
      </c>
      <c r="J59" s="293">
        <v>1</v>
      </c>
      <c r="K59" s="286">
        <f>I59*J59</f>
        <v>50</v>
      </c>
      <c r="L59" s="829">
        <f>'900.2'!N78</f>
        <v>794.43453388879254</v>
      </c>
      <c r="M59" s="830"/>
      <c r="N59" s="294">
        <f>K59*L59</f>
        <v>39721.726694439625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51"/>
    </row>
    <row r="65" spans="1:15" ht="15.75" thickBot="1">
      <c r="B65" s="831" t="s">
        <v>953</v>
      </c>
      <c r="C65" s="832"/>
      <c r="D65" s="832"/>
      <c r="E65" s="832"/>
      <c r="F65" s="832"/>
      <c r="G65" s="832"/>
      <c r="H65" s="832"/>
      <c r="I65" s="832"/>
      <c r="J65" s="832"/>
      <c r="K65" s="832"/>
      <c r="L65" s="832"/>
      <c r="M65" s="833"/>
      <c r="N65" s="110">
        <f>N59+N60+N61+N62+N63</f>
        <v>39721.726694439625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2.88</v>
      </c>
      <c r="N70" s="303">
        <f>K70/M70</f>
        <v>43465.621527777774</v>
      </c>
      <c r="O70" s="112"/>
    </row>
    <row r="71" spans="1:15">
      <c r="B71" s="55"/>
      <c r="C71" s="53"/>
      <c r="D71" s="53"/>
      <c r="E71" s="53"/>
      <c r="F71" s="53"/>
      <c r="G71" s="53"/>
      <c r="H71" s="53"/>
      <c r="I71" s="286"/>
      <c r="J71" s="304"/>
      <c r="K71" s="305"/>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N70+N71+N72+N73+N74</f>
        <v>43465.621527777774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180905.59134988705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36181.118269977414</v>
      </c>
      <c r="M83" s="860"/>
      <c r="N83" s="57"/>
    </row>
    <row r="84" spans="1:14">
      <c r="B84" s="95" t="s">
        <v>973</v>
      </c>
      <c r="C84" s="96"/>
      <c r="D84" s="96"/>
      <c r="E84" s="96"/>
      <c r="F84" s="96"/>
      <c r="G84" s="96"/>
      <c r="H84" s="96"/>
      <c r="I84" s="93"/>
      <c r="J84" s="94"/>
      <c r="K84" s="311">
        <v>0.05</v>
      </c>
      <c r="L84" s="859">
        <f>N78*K84</f>
        <v>9045.2795674943536</v>
      </c>
      <c r="M84" s="860"/>
      <c r="N84" s="57"/>
    </row>
    <row r="85" spans="1:14" ht="15.75" thickBot="1">
      <c r="B85" s="97" t="s">
        <v>974</v>
      </c>
      <c r="C85" s="98"/>
      <c r="D85" s="98"/>
      <c r="E85" s="98"/>
      <c r="F85" s="98"/>
      <c r="G85" s="98"/>
      <c r="H85" s="98"/>
      <c r="I85" s="99"/>
      <c r="J85" s="100"/>
      <c r="K85" s="312">
        <v>0.05</v>
      </c>
      <c r="L85" s="861">
        <f>N78*K85</f>
        <v>9045.2795674943536</v>
      </c>
      <c r="M85" s="862"/>
      <c r="N85" s="57"/>
    </row>
    <row r="86" spans="1:14" ht="15.75" thickBot="1">
      <c r="B86" s="825" t="s">
        <v>953</v>
      </c>
      <c r="C86" s="826"/>
      <c r="D86" s="826"/>
      <c r="E86" s="826"/>
      <c r="F86" s="826"/>
      <c r="G86" s="826"/>
      <c r="H86" s="826"/>
      <c r="I86" s="826"/>
      <c r="J86" s="826"/>
      <c r="K86" s="826"/>
      <c r="L86" s="826"/>
      <c r="M86" s="827"/>
      <c r="N86" s="58">
        <f>L83+L84+L85</f>
        <v>54271.677404966125</v>
      </c>
    </row>
    <row r="87" spans="1:14" ht="15.75" thickBot="1">
      <c r="B87" s="39"/>
      <c r="C87" s="40"/>
      <c r="D87" s="40"/>
      <c r="E87" s="40"/>
      <c r="F87" s="40"/>
      <c r="G87" s="40"/>
      <c r="H87" s="40"/>
      <c r="I87" s="40"/>
      <c r="J87" s="40"/>
      <c r="K87" s="40"/>
      <c r="L87" s="40"/>
      <c r="M87" s="40"/>
      <c r="N87" s="41"/>
    </row>
    <row r="88" spans="1:14" ht="15.75" thickBot="1">
      <c r="A88" t="s">
        <v>2015</v>
      </c>
      <c r="B88" s="825" t="s">
        <v>975</v>
      </c>
      <c r="C88" s="826"/>
      <c r="D88" s="826"/>
      <c r="E88" s="826"/>
      <c r="F88" s="826"/>
      <c r="G88" s="826"/>
      <c r="H88" s="826"/>
      <c r="I88" s="826"/>
      <c r="J88" s="826"/>
      <c r="K88" s="826"/>
      <c r="L88" s="826"/>
      <c r="M88" s="827"/>
      <c r="N88" s="195">
        <f>N78+N86</f>
        <v>235177.26875485317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8.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9.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986</v>
      </c>
      <c r="C31" s="87" t="s">
        <v>1170</v>
      </c>
      <c r="D31" s="88"/>
      <c r="E31" s="88"/>
      <c r="F31" s="88"/>
      <c r="G31" s="88"/>
      <c r="H31" s="88"/>
      <c r="I31" s="88"/>
      <c r="J31" s="89"/>
      <c r="K31" s="315"/>
      <c r="L31" s="313" t="s">
        <v>987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150</v>
      </c>
      <c r="B36" s="838" t="str">
        <f>VLOOKUP(A36,EQUIPOS!A6:D154,3,FALSE)</f>
        <v>Cargador : Potencia en el volante 125 hp, Clasificación de RPM del motor 2300.</v>
      </c>
      <c r="C36" s="839"/>
      <c r="D36" s="839"/>
      <c r="E36" s="839"/>
      <c r="F36" s="839"/>
      <c r="G36" s="839"/>
      <c r="H36" s="840"/>
      <c r="I36" s="274"/>
      <c r="J36" s="275"/>
      <c r="K36" s="276">
        <f>VLOOKUP(A36,EQUIPOS!A6:D161,4,FALSE)</f>
        <v>150817.35855632974</v>
      </c>
      <c r="L36" s="277"/>
      <c r="M36" s="278">
        <v>2.375</v>
      </c>
      <c r="N36" s="279">
        <f>K36/M36</f>
        <v>63502.045707928308</v>
      </c>
    </row>
    <row r="37" spans="1:14">
      <c r="A37" t="s">
        <v>180</v>
      </c>
      <c r="B37" s="838" t="str">
        <f>VLOOKUP(A37,EQUIPOS!A7:D154,3,FALSE)</f>
        <v>Compresor 120 HP, con martillo.</v>
      </c>
      <c r="C37" s="839"/>
      <c r="D37" s="839"/>
      <c r="E37" s="839"/>
      <c r="F37" s="839"/>
      <c r="G37" s="839"/>
      <c r="H37" s="840"/>
      <c r="I37" s="274"/>
      <c r="J37" s="275"/>
      <c r="K37" s="276">
        <f>VLOOKUP(A37,EQUIPOS!A7:D162,4,FALSE)</f>
        <v>93641.332354148719</v>
      </c>
      <c r="L37" s="277"/>
      <c r="M37" s="278">
        <v>2.375</v>
      </c>
      <c r="N37" s="279">
        <f>K37/M37</f>
        <v>39427.929412273144</v>
      </c>
    </row>
    <row r="38" spans="1:14">
      <c r="A38" t="s">
        <v>195</v>
      </c>
      <c r="B38" s="838" t="str">
        <f>VLOOKUP(A38,EQUIPOS!A7:D154,3,FALSE)</f>
        <v xml:space="preserve">Equipo de oxicorte, Capacidad de corte: hasta 6´´ (152mm) </v>
      </c>
      <c r="C38" s="839"/>
      <c r="D38" s="839"/>
      <c r="E38" s="839"/>
      <c r="F38" s="839"/>
      <c r="G38" s="839"/>
      <c r="H38" s="840"/>
      <c r="I38" s="274"/>
      <c r="J38" s="275"/>
      <c r="K38" s="276">
        <f>VLOOKUP(A38,EQUIPOS!A7:D162,4,FALSE)</f>
        <v>18718.466487487731</v>
      </c>
      <c r="L38" s="277"/>
      <c r="M38" s="278">
        <v>2.375</v>
      </c>
      <c r="N38" s="280">
        <f>K38/M38</f>
        <v>7881.4595736790443</v>
      </c>
    </row>
    <row r="39" spans="1:14">
      <c r="B39" s="838"/>
      <c r="C39" s="839"/>
      <c r="D39" s="839"/>
      <c r="E39" s="839"/>
      <c r="F39" s="839"/>
      <c r="G39" s="839"/>
      <c r="H39" s="840"/>
      <c r="I39" s="841"/>
      <c r="J39" s="822"/>
      <c r="K39" s="281"/>
      <c r="L39" s="842"/>
      <c r="M39" s="843"/>
      <c r="N39" s="282"/>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0.1</v>
      </c>
      <c r="M42" s="850"/>
      <c r="N42" s="111">
        <f>N76*L42</f>
        <v>1549.7775190231998</v>
      </c>
    </row>
    <row r="43" spans="1:14" ht="15.75" thickBot="1">
      <c r="B43" s="825" t="s">
        <v>953</v>
      </c>
      <c r="C43" s="826"/>
      <c r="D43" s="826"/>
      <c r="E43" s="826"/>
      <c r="F43" s="826"/>
      <c r="G43" s="826"/>
      <c r="H43" s="826"/>
      <c r="I43" s="826"/>
      <c r="J43" s="826"/>
      <c r="K43" s="826"/>
      <c r="L43" s="826"/>
      <c r="M43" s="827"/>
      <c r="N43" s="105">
        <f>SUM(N36:N42)</f>
        <v>112361.2122129037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1</v>
      </c>
      <c r="J59" s="293">
        <v>1</v>
      </c>
      <c r="K59" s="286">
        <f>I59*J59</f>
        <v>1</v>
      </c>
      <c r="L59" s="829">
        <f>'900.2'!N78</f>
        <v>794.43453388879254</v>
      </c>
      <c r="M59" s="830"/>
      <c r="N59" s="294">
        <f>K59*L59</f>
        <v>794.43453388879254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51"/>
    </row>
    <row r="65" spans="1:15" ht="15.75" thickBot="1">
      <c r="B65" s="831" t="s">
        <v>953</v>
      </c>
      <c r="C65" s="832"/>
      <c r="D65" s="832"/>
      <c r="E65" s="832"/>
      <c r="F65" s="832"/>
      <c r="G65" s="832"/>
      <c r="H65" s="832"/>
      <c r="I65" s="832"/>
      <c r="J65" s="832"/>
      <c r="K65" s="832"/>
      <c r="L65" s="832"/>
      <c r="M65" s="833"/>
      <c r="N65" s="110">
        <f>N59+N60+N61+N62+N63</f>
        <v>794.43453388879254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9</v>
      </c>
      <c r="B70" s="55" t="str">
        <f>VLOOKUP(A70,'MANO DE OBRA'!A8:D68,3,FALSE)</f>
        <v>Obrero (3)</v>
      </c>
      <c r="C70" s="53"/>
      <c r="D70" s="53"/>
      <c r="E70" s="53"/>
      <c r="F70" s="53"/>
      <c r="G70" s="53"/>
      <c r="H70" s="53"/>
      <c r="I70" s="299">
        <f>K70/J70*100</f>
        <v>101498.09999999999</v>
      </c>
      <c r="J70" s="300">
        <v>185</v>
      </c>
      <c r="K70" s="301">
        <f>VLOOKUP(A70,'MANO DE OBRA'!A8:D99,4,FALSE)</f>
        <v>187771.48499999999</v>
      </c>
      <c r="L70" s="56"/>
      <c r="M70" s="302">
        <v>19</v>
      </c>
      <c r="N70" s="303">
        <f>K70/M70</f>
        <v>9882.7097368421037</v>
      </c>
      <c r="O70" s="112"/>
    </row>
    <row r="71" spans="1:15">
      <c r="A71" t="s">
        <v>30</v>
      </c>
      <c r="B71" s="55" t="str">
        <f>VLOOKUP(A71,'MANO DE OBRA'!A8:D68,3,FALSE)</f>
        <v>Oficial</v>
      </c>
      <c r="C71" s="53"/>
      <c r="D71" s="53"/>
      <c r="E71" s="53"/>
      <c r="F71" s="53"/>
      <c r="G71" s="53"/>
      <c r="H71" s="53"/>
      <c r="I71" s="299">
        <f>K71/J71*100</f>
        <v>57668.23979157189</v>
      </c>
      <c r="J71" s="300">
        <v>185</v>
      </c>
      <c r="K71" s="305">
        <f>VLOOKUP(A71,'MANO DE OBRA'!A8:D99,4,FALSE)</f>
        <v>106686.24361440798</v>
      </c>
      <c r="L71" s="56"/>
      <c r="M71" s="302">
        <v>19</v>
      </c>
      <c r="N71" s="303">
        <f>K71/M71</f>
        <v>5615.0654533898942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N70+N71+N72+N73+N74</f>
        <v>15497.775190231998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88">
        <f>N43+N54+N65+N76</f>
        <v>128653.4219370245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25730.684387404901</v>
      </c>
      <c r="M83" s="860"/>
      <c r="N83" s="57"/>
    </row>
    <row r="84" spans="1:14">
      <c r="B84" s="95" t="s">
        <v>973</v>
      </c>
      <c r="C84" s="96"/>
      <c r="D84" s="96"/>
      <c r="E84" s="96"/>
      <c r="F84" s="96"/>
      <c r="G84" s="96"/>
      <c r="H84" s="96"/>
      <c r="I84" s="93"/>
      <c r="J84" s="94"/>
      <c r="K84" s="311">
        <v>0.05</v>
      </c>
      <c r="L84" s="859">
        <f>N78*K84</f>
        <v>6432.6710968512252</v>
      </c>
      <c r="M84" s="860"/>
      <c r="N84" s="57"/>
    </row>
    <row r="85" spans="1:14" ht="15.75" thickBot="1">
      <c r="B85" s="97" t="s">
        <v>974</v>
      </c>
      <c r="C85" s="98"/>
      <c r="D85" s="98"/>
      <c r="E85" s="98"/>
      <c r="F85" s="98"/>
      <c r="G85" s="98"/>
      <c r="H85" s="98"/>
      <c r="I85" s="99"/>
      <c r="J85" s="100"/>
      <c r="K85" s="312">
        <v>0.05</v>
      </c>
      <c r="L85" s="861">
        <f>N78*K85</f>
        <v>6432.6710968512252</v>
      </c>
      <c r="M85" s="862"/>
      <c r="N85" s="57"/>
    </row>
    <row r="86" spans="1:14" ht="15.75" thickBot="1">
      <c r="B86" s="825" t="s">
        <v>953</v>
      </c>
      <c r="C86" s="826"/>
      <c r="D86" s="826"/>
      <c r="E86" s="826"/>
      <c r="F86" s="826"/>
      <c r="G86" s="826"/>
      <c r="H86" s="826"/>
      <c r="I86" s="826"/>
      <c r="J86" s="826"/>
      <c r="K86" s="826"/>
      <c r="L86" s="826"/>
      <c r="M86" s="827"/>
      <c r="N86" s="58">
        <f>L83+L84+L85</f>
        <v>38596.026581107355</v>
      </c>
    </row>
    <row r="87" spans="1:14" ht="15.75" thickBot="1">
      <c r="B87" s="39"/>
      <c r="C87" s="40"/>
      <c r="D87" s="40"/>
      <c r="E87" s="40"/>
      <c r="F87" s="40"/>
      <c r="G87" s="40"/>
      <c r="H87" s="40"/>
      <c r="I87" s="40"/>
      <c r="J87" s="40"/>
      <c r="K87" s="40"/>
      <c r="L87" s="40"/>
      <c r="M87" s="40"/>
      <c r="N87" s="41"/>
    </row>
    <row r="88" spans="1:14" ht="15.75" thickBot="1">
      <c r="A88" t="s">
        <v>2015</v>
      </c>
      <c r="B88" s="825" t="s">
        <v>975</v>
      </c>
      <c r="C88" s="826"/>
      <c r="D88" s="826"/>
      <c r="E88" s="826"/>
      <c r="F88" s="826"/>
      <c r="G88" s="826"/>
      <c r="H88" s="826"/>
      <c r="I88" s="826"/>
      <c r="J88" s="826"/>
      <c r="K88" s="826"/>
      <c r="L88" s="826"/>
      <c r="M88" s="827"/>
      <c r="N88" s="58">
        <f>N78+N86</f>
        <v>167249.44851813186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c r="B106" s="863"/>
      <c r="C106" s="864"/>
      <c r="D106" s="864"/>
      <c r="E106" s="864"/>
      <c r="F106" s="864"/>
      <c r="G106" s="864"/>
      <c r="H106" s="864"/>
      <c r="I106" s="864"/>
      <c r="J106" s="864"/>
      <c r="K106" s="864"/>
      <c r="L106" s="864"/>
      <c r="M106" s="864"/>
      <c r="N106" s="865"/>
    </row>
    <row r="107" spans="2:14" ht="27.7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52"/>
      <c r="C7" s="353"/>
      <c r="D7" s="353"/>
      <c r="E7" s="353"/>
      <c r="F7" s="353"/>
      <c r="G7" s="353"/>
      <c r="H7" s="353"/>
      <c r="I7" s="353"/>
      <c r="J7" s="353"/>
      <c r="K7" s="353"/>
      <c r="L7" s="354"/>
      <c r="M7" s="354"/>
      <c r="N7" s="355"/>
    </row>
    <row r="8" spans="2:14" ht="19.5" customHeight="1">
      <c r="B8" s="356"/>
      <c r="C8" s="83"/>
      <c r="D8" s="83"/>
      <c r="E8" s="83"/>
      <c r="F8" s="83"/>
      <c r="G8" s="83"/>
      <c r="H8" s="84"/>
      <c r="I8" s="83"/>
      <c r="J8" s="83"/>
      <c r="K8" s="357" t="s">
        <v>938</v>
      </c>
      <c r="L8" s="358"/>
      <c r="M8" s="358"/>
      <c r="N8" s="359"/>
    </row>
    <row r="9" spans="2:14">
      <c r="B9" s="360"/>
      <c r="C9" s="85"/>
      <c r="D9" s="85"/>
      <c r="E9" s="85"/>
      <c r="F9" s="85"/>
      <c r="G9" s="85"/>
      <c r="H9" s="361"/>
      <c r="I9" s="85"/>
      <c r="J9" s="85"/>
      <c r="K9" s="362"/>
      <c r="L9" s="363" t="s">
        <v>2202</v>
      </c>
      <c r="M9" s="363" t="s">
        <v>2203</v>
      </c>
      <c r="N9" s="364" t="s">
        <v>2204</v>
      </c>
    </row>
    <row r="10" spans="2:14" ht="36">
      <c r="B10" s="903" t="s">
        <v>2205</v>
      </c>
      <c r="C10" s="904"/>
      <c r="D10" s="904"/>
      <c r="E10" s="904"/>
      <c r="F10" s="398" t="s">
        <v>2206</v>
      </c>
      <c r="G10" s="85"/>
      <c r="H10" s="366"/>
      <c r="I10" s="905" t="s">
        <v>2207</v>
      </c>
      <c r="J10" s="905"/>
      <c r="K10" s="399" t="s">
        <v>2206</v>
      </c>
      <c r="L10" s="363"/>
      <c r="M10" s="363"/>
      <c r="N10" s="36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988</v>
      </c>
      <c r="C31" s="87" t="s">
        <v>1171</v>
      </c>
      <c r="D31" s="88"/>
      <c r="E31" s="88"/>
      <c r="F31" s="88"/>
      <c r="G31" s="88"/>
      <c r="H31" s="88"/>
      <c r="I31" s="88"/>
      <c r="J31" s="89"/>
      <c r="K31" s="315"/>
      <c r="L31" s="313" t="s">
        <v>987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312</v>
      </c>
      <c r="B36" s="838" t="str">
        <f>VLOOKUP(A36,EQUIPOS!A6:D154,3,FALSE)</f>
        <v>Retroexcavadora sobre oruga, potencia 138 HP, balde de 1,5 m3.</v>
      </c>
      <c r="C36" s="839"/>
      <c r="D36" s="839"/>
      <c r="E36" s="839"/>
      <c r="F36" s="839"/>
      <c r="G36" s="839"/>
      <c r="H36" s="840"/>
      <c r="I36" s="274"/>
      <c r="J36" s="275"/>
      <c r="K36" s="276">
        <f>VLOOKUP(A36,EQUIPOS!A6:D161,4,FALSE)</f>
        <v>162226.70955822704</v>
      </c>
      <c r="L36" s="277"/>
      <c r="M36" s="278">
        <v>2.5</v>
      </c>
      <c r="N36" s="279">
        <f>K36/M36</f>
        <v>64890.683823290819</v>
      </c>
    </row>
    <row r="37" spans="1:14">
      <c r="A37" t="s">
        <v>180</v>
      </c>
      <c r="B37" s="838" t="str">
        <f>VLOOKUP(A37,EQUIPOS!A7:D154,3,FALSE)</f>
        <v>Compresor 120 HP, con martillo.</v>
      </c>
      <c r="C37" s="839"/>
      <c r="D37" s="839"/>
      <c r="E37" s="839"/>
      <c r="F37" s="839"/>
      <c r="G37" s="839"/>
      <c r="H37" s="840"/>
      <c r="I37" s="274"/>
      <c r="J37" s="275"/>
      <c r="K37" s="276">
        <f>VLOOKUP(A37,EQUIPOS!A7:D162,4,FALSE)</f>
        <v>93641.332354148719</v>
      </c>
      <c r="L37" s="277"/>
      <c r="M37" s="278">
        <v>2.5</v>
      </c>
      <c r="N37" s="279">
        <f>K37/M37</f>
        <v>37456.53294165949</v>
      </c>
    </row>
    <row r="38" spans="1:14">
      <c r="A38" t="s">
        <v>195</v>
      </c>
      <c r="B38" s="838" t="str">
        <f>VLOOKUP(A38,EQUIPOS!A8:D154,3,FALSE)</f>
        <v xml:space="preserve">Equipo de oxicorte, Capacidad de corte: hasta 6´´ (152mm) </v>
      </c>
      <c r="C38" s="839"/>
      <c r="D38" s="839"/>
      <c r="E38" s="839"/>
      <c r="F38" s="839"/>
      <c r="G38" s="839"/>
      <c r="H38" s="840"/>
      <c r="I38" s="274"/>
      <c r="J38" s="275"/>
      <c r="K38" s="276">
        <f>VLOOKUP(A38,EQUIPOS!A8:D163,4,FALSE)</f>
        <v>18718.466487487731</v>
      </c>
      <c r="L38" s="277"/>
      <c r="M38" s="278">
        <v>2.5</v>
      </c>
      <c r="N38" s="279">
        <f>K38/M38</f>
        <v>7487.3865949950923</v>
      </c>
    </row>
    <row r="39" spans="1:14">
      <c r="B39" s="838"/>
      <c r="C39" s="839"/>
      <c r="D39" s="839"/>
      <c r="E39" s="839"/>
      <c r="F39" s="839"/>
      <c r="G39" s="839"/>
      <c r="H39" s="840"/>
      <c r="I39" s="841"/>
      <c r="J39" s="822"/>
      <c r="K39" s="281"/>
      <c r="L39" s="842"/>
      <c r="M39" s="843"/>
      <c r="N39" s="282"/>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N76*L42</f>
        <v>294.45772861440798</v>
      </c>
    </row>
    <row r="43" spans="1:14" ht="15.75" thickBot="1">
      <c r="B43" s="825" t="s">
        <v>953</v>
      </c>
      <c r="C43" s="826"/>
      <c r="D43" s="826"/>
      <c r="E43" s="826"/>
      <c r="F43" s="826"/>
      <c r="G43" s="826"/>
      <c r="H43" s="826"/>
      <c r="I43" s="826"/>
      <c r="J43" s="826"/>
      <c r="K43" s="826"/>
      <c r="L43" s="826"/>
      <c r="M43" s="827"/>
      <c r="N43" s="105">
        <f>SUM(N36:N42)</f>
        <v>110129.06108855981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1</v>
      </c>
      <c r="J59" s="293">
        <v>1</v>
      </c>
      <c r="K59" s="286">
        <f>I59*J59</f>
        <v>1</v>
      </c>
      <c r="L59" s="829">
        <f>'900.2'!N78</f>
        <v>794.43453388879254</v>
      </c>
      <c r="M59" s="830"/>
      <c r="N59" s="294">
        <f>K59*L59</f>
        <v>794.43453388879254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51"/>
    </row>
    <row r="65" spans="1:15" ht="15.75" thickBot="1">
      <c r="B65" s="831" t="s">
        <v>953</v>
      </c>
      <c r="C65" s="832"/>
      <c r="D65" s="832"/>
      <c r="E65" s="832"/>
      <c r="F65" s="832"/>
      <c r="G65" s="832"/>
      <c r="H65" s="832"/>
      <c r="I65" s="832"/>
      <c r="J65" s="832"/>
      <c r="K65" s="832"/>
      <c r="L65" s="832"/>
      <c r="M65" s="833"/>
      <c r="N65" s="110">
        <f>N59+N60+N61+N62+N63</f>
        <v>794.43453388879254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9</v>
      </c>
      <c r="B70" s="55" t="str">
        <f>VLOOKUP(A70,'MANO DE OBRA'!A8:D68,3,FALSE)</f>
        <v>Obrero (3)</v>
      </c>
      <c r="C70" s="53"/>
      <c r="D70" s="53"/>
      <c r="E70" s="53"/>
      <c r="F70" s="53"/>
      <c r="G70" s="53"/>
      <c r="H70" s="53"/>
      <c r="I70" s="299">
        <f>K70/J70*100</f>
        <v>101498.09999999999</v>
      </c>
      <c r="J70" s="300">
        <v>185</v>
      </c>
      <c r="K70" s="301">
        <f>VLOOKUP(A70,'MANO DE OBRA'!A8:D99,4,FALSE)</f>
        <v>187771.48499999999</v>
      </c>
      <c r="L70" s="56"/>
      <c r="M70" s="302">
        <v>20</v>
      </c>
      <c r="N70" s="303">
        <f>K70/M70</f>
        <v>9388.5742499999997</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20</v>
      </c>
      <c r="N71" s="303">
        <f>K71/M71</f>
        <v>5334.3121807203988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N70+N71+N72+N73+N74</f>
        <v>14722.886430720398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125646.38205316901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25129.276410633804</v>
      </c>
      <c r="M83" s="860"/>
      <c r="N83" s="57"/>
    </row>
    <row r="84" spans="1:14">
      <c r="B84" s="95" t="s">
        <v>973</v>
      </c>
      <c r="C84" s="96"/>
      <c r="D84" s="96"/>
      <c r="E84" s="96"/>
      <c r="F84" s="96"/>
      <c r="G84" s="96"/>
      <c r="H84" s="96"/>
      <c r="I84" s="93"/>
      <c r="J84" s="94"/>
      <c r="K84" s="311">
        <v>0.05</v>
      </c>
      <c r="L84" s="859">
        <f>N78*K84</f>
        <v>6282.3191026584509</v>
      </c>
      <c r="M84" s="860"/>
      <c r="N84" s="57"/>
    </row>
    <row r="85" spans="1:14" ht="15.75" thickBot="1">
      <c r="B85" s="97" t="s">
        <v>974</v>
      </c>
      <c r="C85" s="98"/>
      <c r="D85" s="98"/>
      <c r="E85" s="98"/>
      <c r="F85" s="98"/>
      <c r="G85" s="98"/>
      <c r="H85" s="98"/>
      <c r="I85" s="99"/>
      <c r="J85" s="100"/>
      <c r="K85" s="312">
        <v>0.05</v>
      </c>
      <c r="L85" s="861">
        <f>N78*K85</f>
        <v>6282.3191026584509</v>
      </c>
      <c r="M85" s="862"/>
      <c r="N85" s="57"/>
    </row>
    <row r="86" spans="1:14" ht="15.75" thickBot="1">
      <c r="B86" s="825" t="s">
        <v>953</v>
      </c>
      <c r="C86" s="826"/>
      <c r="D86" s="826"/>
      <c r="E86" s="826"/>
      <c r="F86" s="826"/>
      <c r="G86" s="826"/>
      <c r="H86" s="826"/>
      <c r="I86" s="826"/>
      <c r="J86" s="826"/>
      <c r="K86" s="826"/>
      <c r="L86" s="826"/>
      <c r="M86" s="827"/>
      <c r="N86" s="58">
        <f>L83+L84+L85</f>
        <v>37693.914615950707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163340.29666911974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8.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9"/>
      <c r="C1" s="884"/>
      <c r="D1" s="885"/>
      <c r="E1" s="885"/>
      <c r="F1" s="885"/>
      <c r="G1" s="885"/>
      <c r="H1" s="885"/>
      <c r="I1" s="885"/>
      <c r="J1" s="886"/>
      <c r="K1" s="887" t="s">
        <v>933</v>
      </c>
      <c r="L1" s="889" t="s">
        <v>2198</v>
      </c>
      <c r="M1" s="890"/>
      <c r="N1" s="891"/>
    </row>
    <row r="2" spans="2:14">
      <c r="B2" s="870"/>
      <c r="C2" s="881" t="s">
        <v>934</v>
      </c>
      <c r="D2" s="882"/>
      <c r="E2" s="882"/>
      <c r="F2" s="882"/>
      <c r="G2" s="882"/>
      <c r="H2" s="882"/>
      <c r="I2" s="882"/>
      <c r="J2" s="883"/>
      <c r="K2" s="888"/>
      <c r="L2" s="892"/>
      <c r="M2" s="893"/>
      <c r="N2" s="894"/>
    </row>
    <row r="3" spans="2:14">
      <c r="B3" s="870"/>
      <c r="C3" s="881" t="s">
        <v>2199</v>
      </c>
      <c r="D3" s="882"/>
      <c r="E3" s="882"/>
      <c r="F3" s="882"/>
      <c r="G3" s="882"/>
      <c r="H3" s="882"/>
      <c r="I3" s="882"/>
      <c r="J3" s="883"/>
      <c r="K3" s="872" t="s">
        <v>935</v>
      </c>
      <c r="L3" s="897">
        <v>1</v>
      </c>
      <c r="M3" s="898"/>
      <c r="N3" s="899"/>
    </row>
    <row r="4" spans="2:14">
      <c r="B4" s="870"/>
      <c r="C4" s="881" t="s">
        <v>2200</v>
      </c>
      <c r="D4" s="882"/>
      <c r="E4" s="882"/>
      <c r="F4" s="882"/>
      <c r="G4" s="882"/>
      <c r="H4" s="882"/>
      <c r="I4" s="882"/>
      <c r="J4" s="883"/>
      <c r="K4" s="895"/>
      <c r="L4" s="900"/>
      <c r="M4" s="901"/>
      <c r="N4" s="902"/>
    </row>
    <row r="5" spans="2:14">
      <c r="B5" s="870"/>
      <c r="C5" s="881" t="s">
        <v>2201</v>
      </c>
      <c r="D5" s="882"/>
      <c r="E5" s="882"/>
      <c r="F5" s="882"/>
      <c r="G5" s="882"/>
      <c r="H5" s="882"/>
      <c r="I5" s="882"/>
      <c r="J5" s="883"/>
      <c r="K5" s="872" t="s">
        <v>936</v>
      </c>
      <c r="L5" s="874"/>
      <c r="M5" s="874" t="s">
        <v>937</v>
      </c>
      <c r="N5" s="876"/>
    </row>
    <row r="6" spans="2:14" ht="15.75" thickBot="1">
      <c r="B6" s="871"/>
      <c r="C6" s="878"/>
      <c r="D6" s="879"/>
      <c r="E6" s="879"/>
      <c r="F6" s="879"/>
      <c r="G6" s="879"/>
      <c r="H6" s="879"/>
      <c r="I6" s="879"/>
      <c r="J6" s="880"/>
      <c r="K6" s="873"/>
      <c r="L6" s="875"/>
      <c r="M6" s="875"/>
      <c r="N6" s="877"/>
    </row>
    <row r="7" spans="2:14" ht="15.75" thickBot="1">
      <c r="B7" s="352"/>
      <c r="C7" s="353"/>
      <c r="D7" s="353"/>
      <c r="E7" s="353"/>
      <c r="F7" s="353"/>
      <c r="G7" s="353"/>
      <c r="H7" s="353"/>
      <c r="I7" s="353"/>
      <c r="J7" s="353"/>
      <c r="K7" s="353"/>
      <c r="L7" s="354"/>
      <c r="M7" s="354"/>
      <c r="N7" s="355"/>
    </row>
    <row r="8" spans="2:14" ht="18.75" customHeight="1">
      <c r="B8" s="356"/>
      <c r="C8" s="83"/>
      <c r="D8" s="83"/>
      <c r="E8" s="83"/>
      <c r="F8" s="83"/>
      <c r="G8" s="83"/>
      <c r="H8" s="84"/>
      <c r="I8" s="83"/>
      <c r="J8" s="83"/>
      <c r="K8" s="357" t="s">
        <v>938</v>
      </c>
      <c r="L8" s="358"/>
      <c r="M8" s="358"/>
      <c r="N8" s="359"/>
    </row>
    <row r="9" spans="2:14">
      <c r="B9" s="360"/>
      <c r="C9" s="85"/>
      <c r="D9" s="85"/>
      <c r="E9" s="85"/>
      <c r="F9" s="85"/>
      <c r="G9" s="85"/>
      <c r="H9" s="361"/>
      <c r="I9" s="85"/>
      <c r="J9" s="85"/>
      <c r="K9" s="362"/>
      <c r="L9" s="363" t="s">
        <v>2202</v>
      </c>
      <c r="M9" s="363" t="s">
        <v>2203</v>
      </c>
      <c r="N9" s="364" t="s">
        <v>2204</v>
      </c>
    </row>
    <row r="10" spans="2:14" ht="36">
      <c r="B10" s="903" t="s">
        <v>2205</v>
      </c>
      <c r="C10" s="904"/>
      <c r="D10" s="904"/>
      <c r="E10" s="904"/>
      <c r="F10" s="398" t="s">
        <v>2206</v>
      </c>
      <c r="G10" s="85"/>
      <c r="H10" s="366"/>
      <c r="I10" s="905" t="s">
        <v>2207</v>
      </c>
      <c r="J10" s="905"/>
      <c r="K10" s="399" t="s">
        <v>2206</v>
      </c>
      <c r="L10" s="363"/>
      <c r="M10" s="363"/>
      <c r="N10" s="36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989</v>
      </c>
      <c r="C31" s="87" t="s">
        <v>1172</v>
      </c>
      <c r="D31" s="88"/>
      <c r="E31" s="88"/>
      <c r="F31" s="88"/>
      <c r="G31" s="88"/>
      <c r="H31" s="88"/>
      <c r="I31" s="88"/>
      <c r="J31" s="89"/>
      <c r="K31" s="315"/>
      <c r="L31" s="313" t="s">
        <v>987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150</v>
      </c>
      <c r="B36" s="838" t="str">
        <f>VLOOKUP(A36,EQUIPOS!A6:D154,3,FALSE)</f>
        <v>Cargador : Potencia en el volante 125 hp, Clasificación de RPM del motor 2300.</v>
      </c>
      <c r="C36" s="839"/>
      <c r="D36" s="839"/>
      <c r="E36" s="839"/>
      <c r="F36" s="839"/>
      <c r="G36" s="839"/>
      <c r="H36" s="840"/>
      <c r="I36" s="274"/>
      <c r="J36" s="275"/>
      <c r="K36" s="276">
        <f>VLOOKUP(A36,EQUIPOS!A6:D161,4,FALSE)</f>
        <v>150817.35855632974</v>
      </c>
      <c r="L36" s="277"/>
      <c r="M36" s="278">
        <v>9.25</v>
      </c>
      <c r="N36" s="279">
        <f>K36/M36</f>
        <v>16304.579303387</v>
      </c>
    </row>
    <row r="37" spans="1:14">
      <c r="A37" t="s">
        <v>180</v>
      </c>
      <c r="B37" s="838" t="str">
        <f>VLOOKUP(A37,EQUIPOS!A7:D154,3,FALSE)</f>
        <v>Compresor 120 HP, con martillo.</v>
      </c>
      <c r="C37" s="839"/>
      <c r="D37" s="839"/>
      <c r="E37" s="839"/>
      <c r="F37" s="839"/>
      <c r="G37" s="839"/>
      <c r="H37" s="840"/>
      <c r="I37" s="274"/>
      <c r="J37" s="275"/>
      <c r="K37" s="276">
        <f>VLOOKUP(A37,EQUIPOS!A7:D162,4,FALSE)</f>
        <v>93641.332354148719</v>
      </c>
      <c r="L37" s="277"/>
      <c r="M37" s="278">
        <v>9.25</v>
      </c>
      <c r="N37" s="279">
        <f>K37/M37</f>
        <v>10123.387281529591</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2"/>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N76*L42</f>
        <v>62.666819895785942</v>
      </c>
    </row>
    <row r="43" spans="1:14" ht="15.75" thickBot="1">
      <c r="B43" s="825" t="s">
        <v>953</v>
      </c>
      <c r="C43" s="826"/>
      <c r="D43" s="826"/>
      <c r="E43" s="826"/>
      <c r="F43" s="826"/>
      <c r="G43" s="826"/>
      <c r="H43" s="826"/>
      <c r="I43" s="826"/>
      <c r="J43" s="826"/>
      <c r="K43" s="826"/>
      <c r="L43" s="826"/>
      <c r="M43" s="827"/>
      <c r="N43" s="105">
        <f>SUM(N36:N42)</f>
        <v>26490.633404812375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1</v>
      </c>
      <c r="J59" s="293">
        <v>1</v>
      </c>
      <c r="K59" s="286">
        <f>I59*J59</f>
        <v>1</v>
      </c>
      <c r="L59" s="829">
        <f>'900.2'!N78</f>
        <v>794.43453388879254</v>
      </c>
      <c r="M59" s="830"/>
      <c r="N59" s="294">
        <f>K59*L59</f>
        <v>794.43453388879254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51"/>
    </row>
    <row r="65" spans="1:15" ht="15.75" thickBot="1">
      <c r="B65" s="831" t="s">
        <v>953</v>
      </c>
      <c r="C65" s="832"/>
      <c r="D65" s="832"/>
      <c r="E65" s="832"/>
      <c r="F65" s="832"/>
      <c r="G65" s="832"/>
      <c r="H65" s="832"/>
      <c r="I65" s="832"/>
      <c r="J65" s="832"/>
      <c r="K65" s="832"/>
      <c r="L65" s="832"/>
      <c r="M65" s="833"/>
      <c r="N65" s="110">
        <f>N59+N60+N61+N62+N63</f>
        <v>794.43453388879254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74</v>
      </c>
      <c r="N70" s="303">
        <f>K70/M70</f>
        <v>1691.6349999999998</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74</v>
      </c>
      <c r="N71" s="303">
        <f>K71/M71</f>
        <v>1441.7059947892972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N70+N71+N72+N73+N74</f>
        <v>3133.3409947892969</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30418.408933490467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6083.6817866980937</v>
      </c>
      <c r="M83" s="860"/>
      <c r="N83" s="57"/>
    </row>
    <row r="84" spans="1:14">
      <c r="B84" s="95" t="s">
        <v>973</v>
      </c>
      <c r="C84" s="96"/>
      <c r="D84" s="96"/>
      <c r="E84" s="96"/>
      <c r="F84" s="96"/>
      <c r="G84" s="96"/>
      <c r="H84" s="96"/>
      <c r="I84" s="93"/>
      <c r="J84" s="94"/>
      <c r="K84" s="311">
        <v>0.05</v>
      </c>
      <c r="L84" s="859">
        <f>N78*K84</f>
        <v>1520.9204466745234</v>
      </c>
      <c r="M84" s="860"/>
      <c r="N84" s="57"/>
    </row>
    <row r="85" spans="1:14" ht="15.75" thickBot="1">
      <c r="B85" s="97" t="s">
        <v>974</v>
      </c>
      <c r="C85" s="98"/>
      <c r="D85" s="98"/>
      <c r="E85" s="98"/>
      <c r="F85" s="98"/>
      <c r="G85" s="98"/>
      <c r="H85" s="98"/>
      <c r="I85" s="99"/>
      <c r="J85" s="100"/>
      <c r="K85" s="312">
        <v>0.05</v>
      </c>
      <c r="L85" s="861">
        <f>N78*K85</f>
        <v>1520.9204466745234</v>
      </c>
      <c r="M85" s="862"/>
      <c r="N85" s="57"/>
    </row>
    <row r="86" spans="1:14" ht="15.75" thickBot="1">
      <c r="B86" s="825" t="s">
        <v>953</v>
      </c>
      <c r="C86" s="826"/>
      <c r="D86" s="826"/>
      <c r="E86" s="826"/>
      <c r="F86" s="826"/>
      <c r="G86" s="826"/>
      <c r="H86" s="826"/>
      <c r="I86" s="826"/>
      <c r="J86" s="826"/>
      <c r="K86" s="826"/>
      <c r="L86" s="826"/>
      <c r="M86" s="827"/>
      <c r="N86" s="58">
        <f>L83+L84+L85</f>
        <v>9125.522680047141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39543.931613537607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990</v>
      </c>
      <c r="C31" s="87" t="s">
        <v>1173</v>
      </c>
      <c r="D31" s="88"/>
      <c r="E31" s="88"/>
      <c r="F31" s="88"/>
      <c r="G31" s="88"/>
      <c r="H31" s="88"/>
      <c r="I31" s="88"/>
      <c r="J31" s="89"/>
      <c r="K31" s="315"/>
      <c r="L31" s="313" t="s">
        <v>987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180</v>
      </c>
      <c r="B36" s="838" t="str">
        <f>VLOOKUP(A36,EQUIPOS!A6:D154,3,FALSE)</f>
        <v>Compresor 120 HP, con martillo.</v>
      </c>
      <c r="C36" s="839"/>
      <c r="D36" s="839"/>
      <c r="E36" s="839"/>
      <c r="F36" s="839"/>
      <c r="G36" s="839"/>
      <c r="H36" s="840"/>
      <c r="I36" s="274"/>
      <c r="J36" s="275"/>
      <c r="K36" s="276">
        <f>VLOOKUP(A36,EQUIPOS!A6:D161,4,FALSE)</f>
        <v>93641.332354148719</v>
      </c>
      <c r="L36" s="277"/>
      <c r="M36" s="278">
        <v>2.5</v>
      </c>
      <c r="N36" s="279">
        <f>K36/M36</f>
        <v>37456.53294165949</v>
      </c>
    </row>
    <row r="37" span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2"/>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0.1</v>
      </c>
      <c r="M42" s="850"/>
      <c r="N42" s="111">
        <f>N76*L42</f>
        <v>1251.8099</v>
      </c>
    </row>
    <row r="43" spans="1:14" ht="15.75" thickBot="1">
      <c r="B43" s="825" t="s">
        <v>953</v>
      </c>
      <c r="C43" s="826"/>
      <c r="D43" s="826"/>
      <c r="E43" s="826"/>
      <c r="F43" s="826"/>
      <c r="G43" s="826"/>
      <c r="H43" s="826"/>
      <c r="I43" s="826"/>
      <c r="J43" s="826"/>
      <c r="K43" s="826"/>
      <c r="L43" s="826"/>
      <c r="M43" s="827"/>
      <c r="N43" s="105">
        <f>SUM(N36:N42)</f>
        <v>38708.342841659491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1</v>
      </c>
      <c r="J59" s="293">
        <v>1</v>
      </c>
      <c r="K59" s="286">
        <f>I59*J59</f>
        <v>1</v>
      </c>
      <c r="L59" s="829">
        <f>'900.2'!N78</f>
        <v>794.43453388879254</v>
      </c>
      <c r="M59" s="830"/>
      <c r="N59" s="294">
        <f>K59*L59</f>
        <v>794.43453388879254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814"/>
      <c r="M64" s="815"/>
      <c r="N64" s="51"/>
    </row>
    <row r="65" spans="1:15" ht="15.75" thickBot="1">
      <c r="B65" s="831" t="s">
        <v>953</v>
      </c>
      <c r="C65" s="832"/>
      <c r="D65" s="832"/>
      <c r="E65" s="832"/>
      <c r="F65" s="832"/>
      <c r="G65" s="832"/>
      <c r="H65" s="832"/>
      <c r="I65" s="832"/>
      <c r="J65" s="832"/>
      <c r="K65" s="832"/>
      <c r="L65" s="832"/>
      <c r="M65" s="833"/>
      <c r="N65" s="110">
        <f>N59+N60+N61+N62+N63</f>
        <v>794.43453388879254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20</v>
      </c>
      <c r="N70" s="303">
        <f>K70/M70</f>
        <v>12518.098999999998</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N70+N71+N72+N73+N74</f>
        <v>12518.098999999998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52020.87637554828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10404.175275109657</v>
      </c>
      <c r="M83" s="860"/>
      <c r="N83" s="57"/>
    </row>
    <row r="84" spans="1:14">
      <c r="B84" s="95" t="s">
        <v>973</v>
      </c>
      <c r="C84" s="96"/>
      <c r="D84" s="96"/>
      <c r="E84" s="96"/>
      <c r="F84" s="96"/>
      <c r="G84" s="96"/>
      <c r="H84" s="96"/>
      <c r="I84" s="93"/>
      <c r="J84" s="94"/>
      <c r="K84" s="311">
        <v>0.05</v>
      </c>
      <c r="L84" s="859">
        <f>N78*K84</f>
        <v>2601.0438187774143</v>
      </c>
      <c r="M84" s="860"/>
      <c r="N84" s="57"/>
    </row>
    <row r="85" spans="1:14" ht="15.75" thickBot="1">
      <c r="B85" s="97" t="s">
        <v>974</v>
      </c>
      <c r="C85" s="98"/>
      <c r="D85" s="98"/>
      <c r="E85" s="98"/>
      <c r="F85" s="98"/>
      <c r="G85" s="98"/>
      <c r="H85" s="98"/>
      <c r="I85" s="99"/>
      <c r="J85" s="100"/>
      <c r="K85" s="312">
        <v>0.05</v>
      </c>
      <c r="L85" s="861">
        <f>N78*K85</f>
        <v>2601.0438187774143</v>
      </c>
      <c r="M85" s="862"/>
      <c r="N85" s="57"/>
    </row>
    <row r="86" spans="1:14" ht="15.75" thickBot="1">
      <c r="B86" s="825" t="s">
        <v>953</v>
      </c>
      <c r="C86" s="826"/>
      <c r="D86" s="826"/>
      <c r="E86" s="826"/>
      <c r="F86" s="826"/>
      <c r="G86" s="826"/>
      <c r="H86" s="826"/>
      <c r="I86" s="826"/>
      <c r="J86" s="826"/>
      <c r="K86" s="826"/>
      <c r="L86" s="826"/>
      <c r="M86" s="827"/>
      <c r="N86" s="58">
        <f>L83+L84+L85</f>
        <v>15606.262912664486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67627.139288212769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991</v>
      </c>
      <c r="C31" s="87" t="s">
        <v>1170</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150</v>
      </c>
      <c r="B36" s="838" t="str">
        <f>VLOOKUP(A36,EQUIPOS!A6:D154,3,FALSE)</f>
        <v>Cargador : Potencia en el volante 125 hp, Clasificación de RPM del motor 2300.</v>
      </c>
      <c r="C36" s="839"/>
      <c r="D36" s="839"/>
      <c r="E36" s="839"/>
      <c r="F36" s="839"/>
      <c r="G36" s="839"/>
      <c r="H36" s="840"/>
      <c r="I36" s="274"/>
      <c r="J36" s="275"/>
      <c r="K36" s="276">
        <f>VLOOKUP(A36,EQUIPOS!A6:D161,4,FALSE)</f>
        <v>150817.35855632974</v>
      </c>
      <c r="L36" s="277"/>
      <c r="M36" s="278">
        <v>2.375</v>
      </c>
      <c r="N36" s="279">
        <f>K36/M36</f>
        <v>63502.045707928308</v>
      </c>
    </row>
    <row r="37" spans="1:14">
      <c r="A37" t="s">
        <v>180</v>
      </c>
      <c r="B37" s="838" t="str">
        <f>VLOOKUP(A37,EQUIPOS!A7:D154,3,FALSE)</f>
        <v>Compresor 120 HP, con martillo.</v>
      </c>
      <c r="C37" s="839"/>
      <c r="D37" s="839"/>
      <c r="E37" s="839"/>
      <c r="F37" s="839"/>
      <c r="G37" s="839"/>
      <c r="H37" s="840"/>
      <c r="I37" s="274"/>
      <c r="J37" s="275"/>
      <c r="K37" s="276">
        <f>VLOOKUP(A37,EQUIPOS!A7:D162,4,FALSE)</f>
        <v>93641.332354148719</v>
      </c>
      <c r="L37" s="277"/>
      <c r="M37" s="278">
        <v>2.375</v>
      </c>
      <c r="N37" s="279">
        <f>K37/M37</f>
        <v>39427.929412273144</v>
      </c>
    </row>
    <row r="38" spans="1:14">
      <c r="A38" t="s">
        <v>195</v>
      </c>
      <c r="B38" s="838" t="str">
        <f>VLOOKUP(A38,EQUIPOS!A8:D154,3,FALSE)</f>
        <v xml:space="preserve">Equipo de oxicorte, Capacidad de corte: hasta 6´´ (152mm) </v>
      </c>
      <c r="C38" s="839"/>
      <c r="D38" s="839"/>
      <c r="E38" s="839"/>
      <c r="F38" s="839"/>
      <c r="G38" s="839"/>
      <c r="H38" s="840"/>
      <c r="I38" s="274"/>
      <c r="J38" s="275"/>
      <c r="K38" s="276">
        <f>VLOOKUP(A38,EQUIPOS!A8:D163,4,FALSE)</f>
        <v>18718.466487487731</v>
      </c>
      <c r="L38" s="277"/>
      <c r="M38" s="278">
        <v>2.375</v>
      </c>
      <c r="N38" s="279">
        <f>K38/M38</f>
        <v>7881.4595736790443</v>
      </c>
    </row>
    <row r="39" spans="1:14">
      <c r="B39" s="838"/>
      <c r="C39" s="839"/>
      <c r="D39" s="839"/>
      <c r="E39" s="839"/>
      <c r="F39" s="839"/>
      <c r="G39" s="839"/>
      <c r="H39" s="840"/>
      <c r="I39" s="841"/>
      <c r="J39" s="822"/>
      <c r="K39" s="281"/>
      <c r="L39" s="842"/>
      <c r="M39" s="843"/>
      <c r="N39" s="282"/>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0.1</v>
      </c>
      <c r="M42" s="850"/>
      <c r="N42" s="111">
        <f>N76*L42</f>
        <v>1549.7775190231998</v>
      </c>
    </row>
    <row r="43" spans="1:14" ht="15.75" thickBot="1">
      <c r="B43" s="825" t="s">
        <v>953</v>
      </c>
      <c r="C43" s="826"/>
      <c r="D43" s="826"/>
      <c r="E43" s="826"/>
      <c r="F43" s="826"/>
      <c r="G43" s="826"/>
      <c r="H43" s="826"/>
      <c r="I43" s="826"/>
      <c r="J43" s="826"/>
      <c r="K43" s="826"/>
      <c r="L43" s="826"/>
      <c r="M43" s="827"/>
      <c r="N43" s="105">
        <f>SUM(N36:N42)</f>
        <v>112361.2122129037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1</v>
      </c>
      <c r="J59" s="293">
        <v>1</v>
      </c>
      <c r="K59" s="286">
        <f>I59*J59</f>
        <v>1</v>
      </c>
      <c r="L59" s="829">
        <f>'900.2'!N78</f>
        <v>794.43453388879254</v>
      </c>
      <c r="M59" s="830"/>
      <c r="N59" s="294">
        <f>K59*L59</f>
        <v>794.43453388879254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51"/>
    </row>
    <row r="65" spans="1:15" ht="15.75" thickBot="1">
      <c r="B65" s="831" t="s">
        <v>953</v>
      </c>
      <c r="C65" s="832"/>
      <c r="D65" s="832"/>
      <c r="E65" s="832"/>
      <c r="F65" s="832"/>
      <c r="G65" s="832"/>
      <c r="H65" s="832"/>
      <c r="I65" s="832"/>
      <c r="J65" s="832"/>
      <c r="K65" s="832"/>
      <c r="L65" s="832"/>
      <c r="M65" s="833"/>
      <c r="N65" s="110">
        <f>N59+N60+N61+N62+N63</f>
        <v>794.43453388879254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9</v>
      </c>
      <c r="B70" s="55" t="str">
        <f>VLOOKUP(A70,'MANO DE OBRA'!A8:D68,3,FALSE)</f>
        <v>Obrero (3)</v>
      </c>
      <c r="C70" s="53"/>
      <c r="D70" s="53"/>
      <c r="E70" s="53"/>
      <c r="F70" s="53"/>
      <c r="G70" s="53"/>
      <c r="H70" s="53"/>
      <c r="I70" s="299">
        <f>K70/J70*100</f>
        <v>101498.09999999999</v>
      </c>
      <c r="J70" s="300">
        <v>185</v>
      </c>
      <c r="K70" s="301">
        <f>VLOOKUP(A70,'MANO DE OBRA'!A8:D99,4,FALSE)</f>
        <v>187771.48499999999</v>
      </c>
      <c r="L70" s="56"/>
      <c r="M70" s="302">
        <v>19</v>
      </c>
      <c r="N70" s="303">
        <f>K70/M70</f>
        <v>9882.7097368421037</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19</v>
      </c>
      <c r="N71" s="303">
        <f>K71/M71</f>
        <v>5615.0654533898942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N70+N71+N72+N73+N74</f>
        <v>15497.775190231998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128653.4219370245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25730.684387404901</v>
      </c>
      <c r="M83" s="860"/>
      <c r="N83" s="57"/>
    </row>
    <row r="84" spans="1:14">
      <c r="B84" s="95" t="s">
        <v>973</v>
      </c>
      <c r="C84" s="96"/>
      <c r="D84" s="96"/>
      <c r="E84" s="96"/>
      <c r="F84" s="96"/>
      <c r="G84" s="96"/>
      <c r="H84" s="96"/>
      <c r="I84" s="93"/>
      <c r="J84" s="94"/>
      <c r="K84" s="311">
        <v>0.05</v>
      </c>
      <c r="L84" s="859">
        <f>N78*K84</f>
        <v>6432.6710968512252</v>
      </c>
      <c r="M84" s="860"/>
      <c r="N84" s="57"/>
    </row>
    <row r="85" spans="1:14" ht="15.75" thickBot="1">
      <c r="B85" s="97" t="s">
        <v>974</v>
      </c>
      <c r="C85" s="98"/>
      <c r="D85" s="98"/>
      <c r="E85" s="98"/>
      <c r="F85" s="98"/>
      <c r="G85" s="98"/>
      <c r="H85" s="98"/>
      <c r="I85" s="99"/>
      <c r="J85" s="100"/>
      <c r="K85" s="312">
        <v>0.05</v>
      </c>
      <c r="L85" s="861">
        <f>N78*K85</f>
        <v>6432.6710968512252</v>
      </c>
      <c r="M85" s="862"/>
      <c r="N85" s="57"/>
    </row>
    <row r="86" spans="1:14" ht="15.75" thickBot="1">
      <c r="B86" s="825" t="s">
        <v>953</v>
      </c>
      <c r="C86" s="826"/>
      <c r="D86" s="826"/>
      <c r="E86" s="826"/>
      <c r="F86" s="826"/>
      <c r="G86" s="826"/>
      <c r="H86" s="826"/>
      <c r="I86" s="826"/>
      <c r="J86" s="826"/>
      <c r="K86" s="826"/>
      <c r="L86" s="826"/>
      <c r="M86" s="827"/>
      <c r="N86" s="58">
        <f>L83+L84+L85</f>
        <v>38596.026581107355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167249.44851813186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992</v>
      </c>
      <c r="C31" s="87" t="s">
        <v>1171</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312</v>
      </c>
      <c r="B36" s="838" t="str">
        <f>VLOOKUP(A36,EQUIPOS!A6:D154,3,FALSE)</f>
        <v>Retroexcavadora sobre oruga, potencia 138 HP, balde de 1,5 m3.</v>
      </c>
      <c r="C36" s="839"/>
      <c r="D36" s="839"/>
      <c r="E36" s="839"/>
      <c r="F36" s="839"/>
      <c r="G36" s="839"/>
      <c r="H36" s="840"/>
      <c r="I36" s="274"/>
      <c r="J36" s="275"/>
      <c r="K36" s="276">
        <f>VLOOKUP(A36,EQUIPOS!A6:D161,4,FALSE)</f>
        <v>162226.70955822704</v>
      </c>
      <c r="L36" s="277"/>
      <c r="M36" s="278">
        <v>2.5</v>
      </c>
      <c r="N36" s="279">
        <f>K36/M36</f>
        <v>64890.683823290819</v>
      </c>
    </row>
    <row r="37" spans="1:14">
      <c r="A37" t="s">
        <v>180</v>
      </c>
      <c r="B37" s="838" t="str">
        <f>VLOOKUP(A37,EQUIPOS!A7:D154,3,FALSE)</f>
        <v>Compresor 120 HP, con martillo.</v>
      </c>
      <c r="C37" s="839"/>
      <c r="D37" s="839"/>
      <c r="E37" s="839"/>
      <c r="F37" s="839"/>
      <c r="G37" s="839"/>
      <c r="H37" s="840"/>
      <c r="I37" s="274"/>
      <c r="J37" s="275"/>
      <c r="K37" s="276">
        <f>VLOOKUP(A37,EQUIPOS!A7:D162,4,FALSE)</f>
        <v>93641.332354148719</v>
      </c>
      <c r="L37" s="277"/>
      <c r="M37" s="278">
        <v>2.5</v>
      </c>
      <c r="N37" s="279">
        <f>K37/M37</f>
        <v>37456.53294165949</v>
      </c>
    </row>
    <row r="38" spans="1:14">
      <c r="A38" t="s">
        <v>195</v>
      </c>
      <c r="B38" s="838" t="str">
        <f>VLOOKUP(A38,EQUIPOS!A8:D154,3,FALSE)</f>
        <v xml:space="preserve">Equipo de oxicorte, Capacidad de corte: hasta 6´´ (152mm) </v>
      </c>
      <c r="C38" s="839"/>
      <c r="D38" s="839"/>
      <c r="E38" s="839"/>
      <c r="F38" s="839"/>
      <c r="G38" s="839"/>
      <c r="H38" s="840"/>
      <c r="I38" s="274"/>
      <c r="J38" s="275"/>
      <c r="K38" s="276">
        <f>VLOOKUP(A38,EQUIPOS!A8:D163,4,FALSE)</f>
        <v>18718.466487487731</v>
      </c>
      <c r="L38" s="277"/>
      <c r="M38" s="278">
        <v>2.5</v>
      </c>
      <c r="N38" s="279">
        <f>K38/M38</f>
        <v>7487.3865949950923</v>
      </c>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N76*L42</f>
        <v>294.45772861440798</v>
      </c>
    </row>
    <row r="43" spans="1:14" ht="15.75" thickBot="1">
      <c r="B43" s="825" t="s">
        <v>953</v>
      </c>
      <c r="C43" s="826"/>
      <c r="D43" s="826"/>
      <c r="E43" s="826"/>
      <c r="F43" s="826"/>
      <c r="G43" s="826"/>
      <c r="H43" s="826"/>
      <c r="I43" s="826"/>
      <c r="J43" s="826"/>
      <c r="K43" s="826"/>
      <c r="L43" s="826"/>
      <c r="M43" s="827"/>
      <c r="N43" s="105">
        <f>SUM(N36:N42)</f>
        <v>110129.06108855981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1</v>
      </c>
      <c r="J59" s="293">
        <v>1</v>
      </c>
      <c r="K59" s="286">
        <f>I59*J59</f>
        <v>1</v>
      </c>
      <c r="L59" s="829">
        <f>'900.2'!N78</f>
        <v>794.43453388879254</v>
      </c>
      <c r="M59" s="830"/>
      <c r="N59" s="294">
        <f>K59*L59</f>
        <v>794.43453388879254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51"/>
    </row>
    <row r="65" spans="1:15" ht="15.75" thickBot="1">
      <c r="B65" s="831" t="s">
        <v>953</v>
      </c>
      <c r="C65" s="832"/>
      <c r="D65" s="832"/>
      <c r="E65" s="832"/>
      <c r="F65" s="832"/>
      <c r="G65" s="832"/>
      <c r="H65" s="832"/>
      <c r="I65" s="832"/>
      <c r="J65" s="832"/>
      <c r="K65" s="832"/>
      <c r="L65" s="832"/>
      <c r="M65" s="833"/>
      <c r="N65" s="110">
        <f>N59+N60+N61+N62+N63</f>
        <v>794.43453388879254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9</v>
      </c>
      <c r="B70" s="55" t="str">
        <f>VLOOKUP(A70,'MANO DE OBRA'!A8:D68,3,FALSE)</f>
        <v>Obrero (3)</v>
      </c>
      <c r="C70" s="53"/>
      <c r="D70" s="53"/>
      <c r="E70" s="53"/>
      <c r="F70" s="53"/>
      <c r="G70" s="53"/>
      <c r="H70" s="53"/>
      <c r="I70" s="299">
        <f>K70/J70*100</f>
        <v>101498.09999999999</v>
      </c>
      <c r="J70" s="300">
        <v>185</v>
      </c>
      <c r="K70" s="301">
        <f>VLOOKUP(A70,'MANO DE OBRA'!A8:D99,4,FALSE)</f>
        <v>187771.48499999999</v>
      </c>
      <c r="L70" s="56"/>
      <c r="M70" s="302">
        <v>20</v>
      </c>
      <c r="N70" s="303">
        <f>K70/M70</f>
        <v>9388.5742499999997</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20</v>
      </c>
      <c r="N71" s="303">
        <f>K71/M71</f>
        <v>5334.3121807203988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31" t="s">
        <v>953</v>
      </c>
      <c r="C76" s="832"/>
      <c r="D76" s="832"/>
      <c r="E76" s="832"/>
      <c r="F76" s="832"/>
      <c r="G76" s="832"/>
      <c r="H76" s="832"/>
      <c r="I76" s="832"/>
      <c r="J76" s="832"/>
      <c r="K76" s="832"/>
      <c r="L76" s="832"/>
      <c r="M76" s="833"/>
      <c r="N76" s="467">
        <f>SUM(N70:N75)</f>
        <v>14722.886430720398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125646.38205316901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25129.276410633804</v>
      </c>
      <c r="M83" s="860"/>
      <c r="N83" s="57"/>
    </row>
    <row r="84" spans="1:14">
      <c r="B84" s="95" t="s">
        <v>973</v>
      </c>
      <c r="C84" s="96"/>
      <c r="D84" s="96"/>
      <c r="E84" s="96"/>
      <c r="F84" s="96"/>
      <c r="G84" s="96"/>
      <c r="H84" s="96"/>
      <c r="I84" s="93"/>
      <c r="J84" s="94"/>
      <c r="K84" s="311">
        <v>0.05</v>
      </c>
      <c r="L84" s="859">
        <f>N78*K84</f>
        <v>6282.3191026584509</v>
      </c>
      <c r="M84" s="860"/>
      <c r="N84" s="57"/>
    </row>
    <row r="85" spans="1:14" ht="15.75" thickBot="1">
      <c r="B85" s="97" t="s">
        <v>974</v>
      </c>
      <c r="C85" s="98"/>
      <c r="D85" s="98"/>
      <c r="E85" s="98"/>
      <c r="F85" s="98"/>
      <c r="G85" s="98"/>
      <c r="H85" s="98"/>
      <c r="I85" s="99"/>
      <c r="J85" s="100"/>
      <c r="K85" s="312">
        <v>0.05</v>
      </c>
      <c r="L85" s="861">
        <f>N78*K85</f>
        <v>6282.3191026584509</v>
      </c>
      <c r="M85" s="862"/>
      <c r="N85" s="57"/>
    </row>
    <row r="86" spans="1:14" ht="15.75" thickBot="1">
      <c r="B86" s="825" t="s">
        <v>953</v>
      </c>
      <c r="C86" s="826"/>
      <c r="D86" s="826"/>
      <c r="E86" s="826"/>
      <c r="F86" s="826"/>
      <c r="G86" s="826"/>
      <c r="H86" s="826"/>
      <c r="I86" s="826"/>
      <c r="J86" s="826"/>
      <c r="K86" s="826"/>
      <c r="L86" s="826"/>
      <c r="M86" s="827"/>
      <c r="N86" s="58">
        <f>L83+L84+L85</f>
        <v>37693.914615950707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163340.29666911974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993</v>
      </c>
      <c r="C31" s="87" t="s">
        <v>1171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312</v>
      </c>
      <c r="B36" s="838" t="str">
        <f>VLOOKUP(A36,EQUIPOS!A6:D154,3,FALSE)</f>
        <v>Retroexcavadora sobre oruga, potencia 138 HP, balde de 1,5 m3.</v>
      </c>
      <c r="C36" s="839"/>
      <c r="D36" s="839"/>
      <c r="E36" s="839"/>
      <c r="F36" s="839"/>
      <c r="G36" s="839"/>
      <c r="H36" s="840"/>
      <c r="I36" s="274"/>
      <c r="J36" s="275"/>
      <c r="K36" s="276">
        <f>VLOOKUP(A36,EQUIPOS!A6:D161,4,FALSE)</f>
        <v>162226.70955822704</v>
      </c>
      <c r="L36" s="277"/>
      <c r="M36" s="278">
        <v>2.5</v>
      </c>
      <c r="N36" s="279">
        <f>K36/M36</f>
        <v>64890.683823290819</v>
      </c>
    </row>
    <row r="37" spans="1:14">
      <c r="A37" t="s">
        <v>180</v>
      </c>
      <c r="B37" s="838" t="str">
        <f>VLOOKUP(A37,EQUIPOS!A7:D154,3,FALSE)</f>
        <v>Compresor 120 HP, con martillo.</v>
      </c>
      <c r="C37" s="839"/>
      <c r="D37" s="839"/>
      <c r="E37" s="839"/>
      <c r="F37" s="839"/>
      <c r="G37" s="839"/>
      <c r="H37" s="840"/>
      <c r="I37" s="274"/>
      <c r="J37" s="275"/>
      <c r="K37" s="276">
        <f>VLOOKUP(A37,EQUIPOS!A7:D162,4,FALSE)</f>
        <v>93641.332354148719</v>
      </c>
      <c r="L37" s="277"/>
      <c r="M37" s="278">
        <v>2.5</v>
      </c>
      <c r="N37" s="279">
        <f>K37/M37</f>
        <v>37456.53294165949</v>
      </c>
    </row>
    <row r="38" spans="1:14">
      <c r="A38" t="s">
        <v>195</v>
      </c>
      <c r="B38" s="838" t="str">
        <f>VLOOKUP(A38,EQUIPOS!A8:D154,3,FALSE)</f>
        <v xml:space="preserve">Equipo de oxicorte, Capacidad de corte: hasta 6´´ (152mm) </v>
      </c>
      <c r="C38" s="839"/>
      <c r="D38" s="839"/>
      <c r="E38" s="839"/>
      <c r="F38" s="839"/>
      <c r="G38" s="839"/>
      <c r="H38" s="840"/>
      <c r="I38" s="274"/>
      <c r="J38" s="275"/>
      <c r="K38" s="276">
        <f>VLOOKUP(A38,EQUIPOS!A8:D163,4,FALSE)</f>
        <v>18718.466487487731</v>
      </c>
      <c r="L38" s="277"/>
      <c r="M38" s="278">
        <v>2.5</v>
      </c>
      <c r="N38" s="279">
        <f>K38/M38</f>
        <v>7487.3865949950923</v>
      </c>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N76*L42</f>
        <v>231.86723361440795</v>
      </c>
    </row>
    <row r="43" spans="1:14" ht="15.75" thickBot="1">
      <c r="B43" s="825" t="s">
        <v>953</v>
      </c>
      <c r="C43" s="826"/>
      <c r="D43" s="826"/>
      <c r="E43" s="826"/>
      <c r="F43" s="826"/>
      <c r="G43" s="826"/>
      <c r="H43" s="826"/>
      <c r="I43" s="826"/>
      <c r="J43" s="826"/>
      <c r="K43" s="826"/>
      <c r="L43" s="826"/>
      <c r="M43" s="827"/>
      <c r="N43" s="105">
        <f>SUM(N36:N42)</f>
        <v>110066.47059355982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1.4</v>
      </c>
      <c r="J59" s="293">
        <v>1</v>
      </c>
      <c r="K59" s="286">
        <f>I59*J59</f>
        <v>1.4</v>
      </c>
      <c r="L59" s="829">
        <f>'900.2'!N78</f>
        <v>794.43453388879254</v>
      </c>
      <c r="M59" s="830"/>
      <c r="N59" s="294">
        <f>K59*L59</f>
        <v>1112.2083474443095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51"/>
    </row>
    <row r="65" spans="1:15" ht="15.75" thickBot="1">
      <c r="B65" s="831" t="s">
        <v>953</v>
      </c>
      <c r="C65" s="832"/>
      <c r="D65" s="832"/>
      <c r="E65" s="832"/>
      <c r="F65" s="832"/>
      <c r="G65" s="832"/>
      <c r="H65" s="832"/>
      <c r="I65" s="832"/>
      <c r="J65" s="832"/>
      <c r="K65" s="832"/>
      <c r="L65" s="832"/>
      <c r="M65" s="833"/>
      <c r="N65" s="110">
        <f>N59+N60+N61+N62+N63</f>
        <v>1112.2083474443095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20</v>
      </c>
      <c r="N70" s="303">
        <f>K70/M70</f>
        <v>6259.0494999999992</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20</v>
      </c>
      <c r="N71" s="303">
        <f>K71/M71</f>
        <v>5334.3121807203988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11593.361680720398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122772.04062172452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24554.408124344904</v>
      </c>
      <c r="M83" s="860"/>
      <c r="N83" s="57"/>
    </row>
    <row r="84" spans="1:14">
      <c r="B84" s="95" t="s">
        <v>973</v>
      </c>
      <c r="C84" s="96"/>
      <c r="D84" s="96"/>
      <c r="E84" s="96"/>
      <c r="F84" s="96"/>
      <c r="G84" s="96"/>
      <c r="H84" s="96"/>
      <c r="I84" s="93"/>
      <c r="J84" s="94"/>
      <c r="K84" s="311">
        <v>0.05</v>
      </c>
      <c r="L84" s="859">
        <f>N78*K84</f>
        <v>6138.6020310862259</v>
      </c>
      <c r="M84" s="860"/>
      <c r="N84" s="57"/>
    </row>
    <row r="85" spans="1:14" ht="15.75" thickBot="1">
      <c r="B85" s="97" t="s">
        <v>974</v>
      </c>
      <c r="C85" s="98"/>
      <c r="D85" s="98"/>
      <c r="E85" s="98"/>
      <c r="F85" s="98"/>
      <c r="G85" s="98"/>
      <c r="H85" s="98"/>
      <c r="I85" s="99"/>
      <c r="J85" s="100"/>
      <c r="K85" s="312">
        <v>0.05</v>
      </c>
      <c r="L85" s="861">
        <f>N78*K85</f>
        <v>6138.6020310862259</v>
      </c>
      <c r="M85" s="862"/>
      <c r="N85" s="57"/>
    </row>
    <row r="86" spans="1:14" ht="15.75" thickBot="1">
      <c r="B86" s="825" t="s">
        <v>953</v>
      </c>
      <c r="C86" s="826"/>
      <c r="D86" s="826"/>
      <c r="E86" s="826"/>
      <c r="F86" s="826"/>
      <c r="G86" s="826"/>
      <c r="H86" s="826"/>
      <c r="I86" s="826"/>
      <c r="J86" s="826"/>
      <c r="K86" s="826"/>
      <c r="L86" s="826"/>
      <c r="M86" s="827"/>
      <c r="N86" s="58">
        <f>L83+L84+L85</f>
        <v>36831.612186517355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159603.65280824187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994</v>
      </c>
      <c r="C31" s="87" t="s">
        <v>1174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150</v>
      </c>
      <c r="B36" s="838" t="str">
        <f>VLOOKUP(A36,EQUIPOS!A6:D154,3,FALSE)</f>
        <v>Cargador : Potencia en el volante 125 hp, Clasificación de RPM del motor 2300.</v>
      </c>
      <c r="C36" s="839"/>
      <c r="D36" s="839"/>
      <c r="E36" s="839"/>
      <c r="F36" s="839"/>
      <c r="G36" s="839"/>
      <c r="H36" s="840"/>
      <c r="I36" s="274"/>
      <c r="J36" s="275"/>
      <c r="K36" s="276">
        <f>VLOOKUP(A36,EQUIPOS!A6:D161,4,FALSE)</f>
        <v>150817.35855632974</v>
      </c>
      <c r="L36" s="277"/>
      <c r="M36" s="278">
        <v>22</v>
      </c>
      <c r="N36" s="279">
        <f>K36/M36</f>
        <v>6855.33447983317</v>
      </c>
    </row>
    <row r="37" spans="1:14">
      <c r="A37" t="s">
        <v>180</v>
      </c>
      <c r="B37" s="838" t="str">
        <f>VLOOKUP(A37,EQUIPOS!A7:D154,3,FALSE)</f>
        <v>Compresor 120 HP, con martillo.</v>
      </c>
      <c r="C37" s="839"/>
      <c r="D37" s="839"/>
      <c r="E37" s="839"/>
      <c r="F37" s="839"/>
      <c r="G37" s="839"/>
      <c r="H37" s="840"/>
      <c r="I37" s="274"/>
      <c r="J37" s="275"/>
      <c r="K37" s="276">
        <f>VLOOKUP(A37,EQUIPOS!A7:D162,4,FALSE)</f>
        <v>93641.332354148719</v>
      </c>
      <c r="L37" s="277"/>
      <c r="M37" s="278">
        <v>22</v>
      </c>
      <c r="N37" s="279">
        <f>K37/M37</f>
        <v>4256.4241979158505</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N76*L42</f>
        <v>26.34854927436454</v>
      </c>
    </row>
    <row r="43" spans="1:14" ht="15.75" thickBot="1">
      <c r="B43" s="825" t="s">
        <v>953</v>
      </c>
      <c r="C43" s="826"/>
      <c r="D43" s="826"/>
      <c r="E43" s="826"/>
      <c r="F43" s="826"/>
      <c r="G43" s="826"/>
      <c r="H43" s="826"/>
      <c r="I43" s="826"/>
      <c r="J43" s="826"/>
      <c r="K43" s="826"/>
      <c r="L43" s="826"/>
      <c r="M43" s="827"/>
      <c r="N43" s="105">
        <f>SUM(N36:N42)</f>
        <v>11138.107227023385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0.42</v>
      </c>
      <c r="J59" s="293">
        <v>1</v>
      </c>
      <c r="K59" s="286">
        <f>I59*J59</f>
        <v>0.42</v>
      </c>
      <c r="L59" s="829">
        <f>'900.2'!N78</f>
        <v>794.43453388879254</v>
      </c>
      <c r="M59" s="830"/>
      <c r="N59" s="294">
        <f>K59*L59</f>
        <v>333.66250423329285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51"/>
    </row>
    <row r="65" spans="1:15" ht="15.75" thickBot="1">
      <c r="B65" s="831" t="s">
        <v>953</v>
      </c>
      <c r="C65" s="832"/>
      <c r="D65" s="832"/>
      <c r="E65" s="832"/>
      <c r="F65" s="832"/>
      <c r="G65" s="832"/>
      <c r="H65" s="832"/>
      <c r="I65" s="832"/>
      <c r="J65" s="832"/>
      <c r="K65" s="832"/>
      <c r="L65" s="832"/>
      <c r="M65" s="833"/>
      <c r="N65" s="110">
        <f>N59+N60+N61+N62+N63</f>
        <v>333.66250423329285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176</v>
      </c>
      <c r="N70" s="303">
        <f>K70/M70</f>
        <v>711.2556249999999</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176</v>
      </c>
      <c r="N71" s="303">
        <f>K71/M71</f>
        <v>606.17183871822715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1317.427463718227</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12789.197194974906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2557.8394389949813</v>
      </c>
      <c r="M83" s="860"/>
      <c r="N83" s="57"/>
    </row>
    <row r="84" spans="1:14">
      <c r="B84" s="95" t="s">
        <v>973</v>
      </c>
      <c r="C84" s="96"/>
      <c r="D84" s="96"/>
      <c r="E84" s="96"/>
      <c r="F84" s="96"/>
      <c r="G84" s="96"/>
      <c r="H84" s="96"/>
      <c r="I84" s="93"/>
      <c r="J84" s="94"/>
      <c r="K84" s="311">
        <v>0.05</v>
      </c>
      <c r="L84" s="859">
        <f>N78*K84</f>
        <v>639.45985974874532</v>
      </c>
      <c r="M84" s="860"/>
      <c r="N84" s="57"/>
    </row>
    <row r="85" spans="1:14" ht="15.75" thickBot="1">
      <c r="B85" s="97" t="s">
        <v>974</v>
      </c>
      <c r="C85" s="98"/>
      <c r="D85" s="98"/>
      <c r="E85" s="98"/>
      <c r="F85" s="98"/>
      <c r="G85" s="98"/>
      <c r="H85" s="98"/>
      <c r="I85" s="99"/>
      <c r="J85" s="100"/>
      <c r="K85" s="312">
        <v>0.05</v>
      </c>
      <c r="L85" s="861">
        <f>N78*K85</f>
        <v>639.45985974874532</v>
      </c>
      <c r="M85" s="862"/>
      <c r="N85" s="57"/>
    </row>
    <row r="86" spans="1:14" ht="15.75" thickBot="1">
      <c r="B86" s="825" t="s">
        <v>953</v>
      </c>
      <c r="C86" s="826"/>
      <c r="D86" s="826"/>
      <c r="E86" s="826"/>
      <c r="F86" s="826"/>
      <c r="G86" s="826"/>
      <c r="H86" s="826"/>
      <c r="I86" s="826"/>
      <c r="J86" s="826"/>
      <c r="K86" s="826"/>
      <c r="L86" s="826"/>
      <c r="M86" s="827"/>
      <c r="N86" s="58">
        <f>L83+L84+L85</f>
        <v>3836.7591584924717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16625.956353467376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995</v>
      </c>
      <c r="C31" s="87" t="s">
        <v>1175</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150</v>
      </c>
      <c r="B36" s="838" t="str">
        <f>VLOOKUP(A36,EQUIPOS!A6:D154,3,FALSE)</f>
        <v>Cargador : Potencia en el volante 125 hp, Clasificación de RPM del motor 2300.</v>
      </c>
      <c r="C36" s="839"/>
      <c r="D36" s="839"/>
      <c r="E36" s="839"/>
      <c r="F36" s="839"/>
      <c r="G36" s="839"/>
      <c r="H36" s="840"/>
      <c r="I36" s="274"/>
      <c r="J36" s="275"/>
      <c r="K36" s="276">
        <f>VLOOKUP(A36,EQUIPOS!A6:D161,4,FALSE)</f>
        <v>150817.35855632974</v>
      </c>
      <c r="L36" s="277"/>
      <c r="M36" s="278">
        <v>22</v>
      </c>
      <c r="N36" s="279">
        <f>K36/M36</f>
        <v>6855.33447983317</v>
      </c>
    </row>
    <row r="37" spans="1:14">
      <c r="A37" t="s">
        <v>180</v>
      </c>
      <c r="B37" s="838" t="str">
        <f>VLOOKUP(A37,EQUIPOS!A7:D154,3,FALSE)</f>
        <v>Compresor 120 HP, con martillo.</v>
      </c>
      <c r="C37" s="839"/>
      <c r="D37" s="839"/>
      <c r="E37" s="839"/>
      <c r="F37" s="839"/>
      <c r="G37" s="839"/>
      <c r="H37" s="840"/>
      <c r="I37" s="274"/>
      <c r="J37" s="275"/>
      <c r="K37" s="276">
        <f>VLOOKUP(A37,EQUIPOS!A7:D162,4,FALSE)</f>
        <v>93641.332354148719</v>
      </c>
      <c r="L37" s="277"/>
      <c r="M37" s="278">
        <v>22</v>
      </c>
      <c r="N37" s="279">
        <f>K37/M37</f>
        <v>4256.4241979158505</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N76*L42</f>
        <v>26.34854927436454</v>
      </c>
    </row>
    <row r="43" spans="1:14" ht="15.75" thickBot="1">
      <c r="B43" s="825" t="s">
        <v>953</v>
      </c>
      <c r="C43" s="826"/>
      <c r="D43" s="826"/>
      <c r="E43" s="826"/>
      <c r="F43" s="826"/>
      <c r="G43" s="826"/>
      <c r="H43" s="826"/>
      <c r="I43" s="826"/>
      <c r="J43" s="826"/>
      <c r="K43" s="826"/>
      <c r="L43" s="826"/>
      <c r="M43" s="827"/>
      <c r="N43" s="105">
        <f>SUM(N36:N42)</f>
        <v>11138.107227023385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0.21</v>
      </c>
      <c r="J59" s="293">
        <v>1</v>
      </c>
      <c r="K59" s="286">
        <f>I59*J59</f>
        <v>0.21</v>
      </c>
      <c r="L59" s="829">
        <f>'900.2'!N78</f>
        <v>794.43453388879254</v>
      </c>
      <c r="M59" s="830"/>
      <c r="N59" s="294">
        <f>K59*L59</f>
        <v>166.83125211664643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51"/>
    </row>
    <row r="65" spans="1:15" ht="15.75" thickBot="1">
      <c r="B65" s="831" t="s">
        <v>953</v>
      </c>
      <c r="C65" s="832"/>
      <c r="D65" s="832"/>
      <c r="E65" s="832"/>
      <c r="F65" s="832"/>
      <c r="G65" s="832"/>
      <c r="H65" s="832"/>
      <c r="I65" s="832"/>
      <c r="J65" s="832"/>
      <c r="K65" s="832"/>
      <c r="L65" s="832"/>
      <c r="M65" s="833"/>
      <c r="N65" s="110">
        <f>N59+N60+N61+N62+N63</f>
        <v>166.83125211664643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176</v>
      </c>
      <c r="N70" s="303">
        <f>K70/M70</f>
        <v>711.2556249999999</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176</v>
      </c>
      <c r="N71" s="303">
        <f>K71/M71</f>
        <v>606.17183871822715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1317.427463718227</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12622.365942858258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2524.4731885716519</v>
      </c>
      <c r="M83" s="860"/>
      <c r="N83" s="57"/>
    </row>
    <row r="84" spans="1:14">
      <c r="B84" s="95" t="s">
        <v>973</v>
      </c>
      <c r="C84" s="96"/>
      <c r="D84" s="96"/>
      <c r="E84" s="96"/>
      <c r="F84" s="96"/>
      <c r="G84" s="96"/>
      <c r="H84" s="96"/>
      <c r="I84" s="93"/>
      <c r="J84" s="94"/>
      <c r="K84" s="311">
        <v>0.05</v>
      </c>
      <c r="L84" s="859">
        <f>N78*K84</f>
        <v>631.11829714291298</v>
      </c>
      <c r="M84" s="860"/>
      <c r="N84" s="57"/>
    </row>
    <row r="85" spans="1:14" ht="15.75" thickBot="1">
      <c r="B85" s="97" t="s">
        <v>974</v>
      </c>
      <c r="C85" s="98"/>
      <c r="D85" s="98"/>
      <c r="E85" s="98"/>
      <c r="F85" s="98"/>
      <c r="G85" s="98"/>
      <c r="H85" s="98"/>
      <c r="I85" s="99"/>
      <c r="J85" s="100"/>
      <c r="K85" s="312">
        <v>0.05</v>
      </c>
      <c r="L85" s="861">
        <f>N78*K85</f>
        <v>631.11829714291298</v>
      </c>
      <c r="M85" s="862"/>
      <c r="N85" s="57"/>
    </row>
    <row r="86" spans="1:14" ht="15.75" thickBot="1">
      <c r="B86" s="825" t="s">
        <v>953</v>
      </c>
      <c r="C86" s="826"/>
      <c r="D86" s="826"/>
      <c r="E86" s="826"/>
      <c r="F86" s="826"/>
      <c r="G86" s="826"/>
      <c r="H86" s="826"/>
      <c r="I86" s="826"/>
      <c r="J86" s="826"/>
      <c r="K86" s="826"/>
      <c r="L86" s="826"/>
      <c r="M86" s="827"/>
      <c r="N86" s="58">
        <f>L83+L84+L85</f>
        <v>3786.7097828574779</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16409.075725715735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996</v>
      </c>
      <c r="C31" s="87" t="s">
        <v>1176</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180</v>
      </c>
      <c r="B36" s="838" t="str">
        <f>VLOOKUP(A36,EQUIPOS!A6:D154,3,FALSE)</f>
        <v>Compresor 120 HP, con martillo.</v>
      </c>
      <c r="C36" s="839"/>
      <c r="D36" s="839"/>
      <c r="E36" s="839"/>
      <c r="F36" s="839"/>
      <c r="G36" s="839"/>
      <c r="H36" s="840"/>
      <c r="I36" s="274"/>
      <c r="J36" s="275"/>
      <c r="K36" s="276">
        <f>VLOOKUP(A36,EQUIPOS!A6:D161,4,FALSE)</f>
        <v>93641.332354148719</v>
      </c>
      <c r="L36" s="277"/>
      <c r="M36" s="278">
        <v>20</v>
      </c>
      <c r="N36" s="279">
        <f>K36/M36</f>
        <v>4682.0666177074363</v>
      </c>
    </row>
    <row r="37" span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0.1</v>
      </c>
      <c r="M42" s="850"/>
      <c r="N42" s="111">
        <f>N76*L42</f>
        <v>78.238118749999998</v>
      </c>
    </row>
    <row r="43" spans="1:14" ht="15.75" thickBot="1">
      <c r="B43" s="825" t="s">
        <v>953</v>
      </c>
      <c r="C43" s="826"/>
      <c r="D43" s="826"/>
      <c r="E43" s="826"/>
      <c r="F43" s="826"/>
      <c r="G43" s="826"/>
      <c r="H43" s="826"/>
      <c r="I43" s="826"/>
      <c r="J43" s="826"/>
      <c r="K43" s="826"/>
      <c r="L43" s="826"/>
      <c r="M43" s="827"/>
      <c r="N43" s="105">
        <f>SUM(N36:N42)</f>
        <v>4760.3047364574359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VLOOKUP(A59,TRANSPORTE!A5:D94,3,FALSE)</f>
        <v>Transporte de material de demolición</v>
      </c>
      <c r="C59" s="324"/>
      <c r="D59" s="324"/>
      <c r="E59" s="324"/>
      <c r="F59" s="324"/>
      <c r="G59" s="324"/>
      <c r="H59" s="318" t="str">
        <f>VLOOKUP(A59,TRANSPORTE!A6:D120,2,FALSE)</f>
        <v>m3k</v>
      </c>
      <c r="I59" s="286">
        <v>0.08</v>
      </c>
      <c r="J59" s="293">
        <v>1</v>
      </c>
      <c r="K59" s="286">
        <f>I59*J59</f>
        <v>0.08</v>
      </c>
      <c r="L59" s="829">
        <f>'900.2'!N78</f>
        <v>794.43453388879254</v>
      </c>
      <c r="M59" s="830"/>
      <c r="N59" s="294">
        <f>K59*L59</f>
        <v>63.554762711103407</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63.554762711103407</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160</v>
      </c>
      <c r="N70" s="303">
        <f>K70/M70</f>
        <v>782.3811874999999</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782.3811874999999</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5606.2406866685396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1121.248137333708</v>
      </c>
      <c r="M83" s="860"/>
      <c r="N83" s="57"/>
    </row>
    <row r="84" spans="1:14">
      <c r="B84" s="95" t="s">
        <v>973</v>
      </c>
      <c r="C84" s="96"/>
      <c r="D84" s="96"/>
      <c r="E84" s="96"/>
      <c r="F84" s="96"/>
      <c r="G84" s="96"/>
      <c r="H84" s="96"/>
      <c r="I84" s="93"/>
      <c r="J84" s="94"/>
      <c r="K84" s="311">
        <v>0.05</v>
      </c>
      <c r="L84" s="859">
        <f>N78*K84</f>
        <v>280.31203433342699</v>
      </c>
      <c r="M84" s="860"/>
      <c r="N84" s="57"/>
    </row>
    <row r="85" spans="1:14" ht="15.75" thickBot="1">
      <c r="B85" s="97" t="s">
        <v>974</v>
      </c>
      <c r="C85" s="98"/>
      <c r="D85" s="98"/>
      <c r="E85" s="98"/>
      <c r="F85" s="98"/>
      <c r="G85" s="98"/>
      <c r="H85" s="98"/>
      <c r="I85" s="99"/>
      <c r="J85" s="100"/>
      <c r="K85" s="312">
        <v>0.05</v>
      </c>
      <c r="L85" s="861">
        <f>N78*K85</f>
        <v>280.31203433342699</v>
      </c>
      <c r="M85" s="862"/>
      <c r="N85" s="57"/>
    </row>
    <row r="86" spans="1:14" ht="15.75" thickBot="1">
      <c r="B86" s="825" t="s">
        <v>953</v>
      </c>
      <c r="C86" s="826"/>
      <c r="D86" s="826"/>
      <c r="E86" s="826"/>
      <c r="F86" s="826"/>
      <c r="G86" s="826"/>
      <c r="H86" s="826"/>
      <c r="I86" s="826"/>
      <c r="J86" s="826"/>
      <c r="K86" s="826"/>
      <c r="L86" s="826"/>
      <c r="M86" s="827"/>
      <c r="N86" s="58">
        <f>L83+L84+L85</f>
        <v>1681.8722060005618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7288.1128926691017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997</v>
      </c>
      <c r="C31" s="87" t="s">
        <v>1177</v>
      </c>
      <c r="D31" s="88"/>
      <c r="E31" s="88"/>
      <c r="F31" s="88"/>
      <c r="G31" s="88"/>
      <c r="H31" s="88"/>
      <c r="I31" s="88"/>
      <c r="J31" s="89"/>
      <c r="K31" s="315"/>
      <c r="L31" s="313" t="s">
        <v>998</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195</v>
      </c>
      <c r="B36" s="838" t="str">
        <f>VLOOKUP(A36,EQUIPOS!A6:D154,3,FALSE)</f>
        <v xml:space="preserve">Equipo de oxicorte, Capacidad de corte: hasta 6´´ (152mm) </v>
      </c>
      <c r="C36" s="839"/>
      <c r="D36" s="839"/>
      <c r="E36" s="839"/>
      <c r="F36" s="839"/>
      <c r="G36" s="839"/>
      <c r="H36" s="840"/>
      <c r="I36" s="274"/>
      <c r="J36" s="275"/>
      <c r="K36" s="276">
        <f>VLOOKUP(A36,EQUIPOS!A6:D161,4,FALSE)</f>
        <v>18718.466487487731</v>
      </c>
      <c r="L36" s="277"/>
      <c r="M36" s="278">
        <v>321</v>
      </c>
      <c r="N36" s="279">
        <f>K36/M36</f>
        <v>58.312979711799784</v>
      </c>
    </row>
    <row r="37" spans="1:14">
      <c r="A37" t="s">
        <v>248</v>
      </c>
      <c r="B37" s="838" t="str">
        <f>VLOOKUP(A37,EQUIPOS!A7:D154,3,FALSE)</f>
        <v>Grúa telescópica de 50 Ton.</v>
      </c>
      <c r="C37" s="839"/>
      <c r="D37" s="839"/>
      <c r="E37" s="839"/>
      <c r="F37" s="839"/>
      <c r="G37" s="839"/>
      <c r="H37" s="840"/>
      <c r="I37" s="274"/>
      <c r="J37" s="275"/>
      <c r="K37" s="276">
        <f>VLOOKUP(A37,EQUIPOS!A7:D162,4,FALSE)</f>
        <v>295206.47063824494</v>
      </c>
      <c r="L37" s="277"/>
      <c r="M37" s="278">
        <v>321</v>
      </c>
      <c r="N37" s="279">
        <f>K37/M37</f>
        <v>919.64632597584091</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0.1</v>
      </c>
      <c r="M42" s="850"/>
      <c r="N42" s="111">
        <f>N76*L42</f>
        <v>19.498596573208722</v>
      </c>
    </row>
    <row r="43" spans="1:14" ht="15.75" thickBot="1">
      <c r="B43" s="825" t="s">
        <v>953</v>
      </c>
      <c r="C43" s="826"/>
      <c r="D43" s="826"/>
      <c r="E43" s="826"/>
      <c r="F43" s="826"/>
      <c r="G43" s="826"/>
      <c r="H43" s="826"/>
      <c r="I43" s="826"/>
      <c r="J43" s="826"/>
      <c r="K43" s="826"/>
      <c r="L43" s="826"/>
      <c r="M43" s="827"/>
      <c r="N43" s="105">
        <f>SUM(N36:N42)</f>
        <v>997.45790226084944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1222</v>
      </c>
      <c r="B59" s="52" t="str">
        <f>VLOOKUP(A59,TRANSPORTE!A5:D117,3,FALSE)</f>
        <v>Transporte de acero</v>
      </c>
      <c r="C59" s="324"/>
      <c r="D59" s="324"/>
      <c r="E59" s="324"/>
      <c r="F59" s="324"/>
      <c r="G59" s="324"/>
      <c r="H59" s="318" t="str">
        <f>VLOOKUP(A59,TRANSPORTE!A6:D120,2,FALSE)</f>
        <v>tkm</v>
      </c>
      <c r="I59" s="286">
        <v>1</v>
      </c>
      <c r="J59" s="293">
        <v>1</v>
      </c>
      <c r="K59" s="286">
        <f>I59*J59</f>
        <v>1</v>
      </c>
      <c r="L59" s="829">
        <f>VLOOKUP(A59,TRANSPORTE!A5:D120,4,FALSE)</f>
        <v>1135.0396630979419</v>
      </c>
      <c r="M59" s="830"/>
      <c r="N59" s="294">
        <f>K59*L59</f>
        <v>1135.0396630979419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1135.0396630979419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19</v>
      </c>
      <c r="B70" s="55" t="str">
        <f>VLOOKUP(A70,'MANO DE OBRA'!A8:D68,3,FALSE)</f>
        <v>Obrero (8)</v>
      </c>
      <c r="C70" s="53"/>
      <c r="D70" s="53"/>
      <c r="E70" s="53"/>
      <c r="F70" s="53"/>
      <c r="G70" s="53"/>
      <c r="H70" s="53"/>
      <c r="I70" s="299">
        <f>K70/J70*100</f>
        <v>270661.59999999998</v>
      </c>
      <c r="J70" s="300">
        <v>185</v>
      </c>
      <c r="K70" s="301">
        <f>VLOOKUP(A70,'MANO DE OBRA'!A8:D99,4,FALSE)</f>
        <v>500723.95999999996</v>
      </c>
      <c r="L70" s="56"/>
      <c r="M70" s="302">
        <v>2568</v>
      </c>
      <c r="N70" s="303">
        <f>K70/M70</f>
        <v>194.98596573208721</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194.98596573208721</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2327.4835310908784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465.49670621817569</v>
      </c>
      <c r="M83" s="860"/>
      <c r="N83" s="57"/>
    </row>
    <row r="84" spans="1:14">
      <c r="B84" s="95" t="s">
        <v>973</v>
      </c>
      <c r="C84" s="96"/>
      <c r="D84" s="96"/>
      <c r="E84" s="96"/>
      <c r="F84" s="96"/>
      <c r="G84" s="96"/>
      <c r="H84" s="96"/>
      <c r="I84" s="93"/>
      <c r="J84" s="94"/>
      <c r="K84" s="311">
        <v>0.05</v>
      </c>
      <c r="L84" s="859">
        <f>N78*K84</f>
        <v>116.37417655454392</v>
      </c>
      <c r="M84" s="860"/>
      <c r="N84" s="57"/>
    </row>
    <row r="85" spans="1:14" ht="15.75" thickBot="1">
      <c r="B85" s="97" t="s">
        <v>974</v>
      </c>
      <c r="C85" s="98"/>
      <c r="D85" s="98"/>
      <c r="E85" s="98"/>
      <c r="F85" s="98"/>
      <c r="G85" s="98"/>
      <c r="H85" s="98"/>
      <c r="I85" s="99"/>
      <c r="J85" s="100"/>
      <c r="K85" s="312">
        <v>0.05</v>
      </c>
      <c r="L85" s="861">
        <f>N78*K85</f>
        <v>116.37417655454392</v>
      </c>
      <c r="M85" s="862"/>
      <c r="N85" s="57"/>
    </row>
    <row r="86" spans="1:14" ht="15.75" thickBot="1">
      <c r="B86" s="825" t="s">
        <v>953</v>
      </c>
      <c r="C86" s="826"/>
      <c r="D86" s="826"/>
      <c r="E86" s="826"/>
      <c r="F86" s="826"/>
      <c r="G86" s="826"/>
      <c r="H86" s="826"/>
      <c r="I86" s="826"/>
      <c r="J86" s="826"/>
      <c r="K86" s="826"/>
      <c r="L86" s="826"/>
      <c r="M86" s="827"/>
      <c r="N86" s="58">
        <f>L83+L84+L85</f>
        <v>698.24505932726356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3025.7285904181417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999</v>
      </c>
      <c r="C31" s="87" t="s">
        <v>1178</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273</v>
      </c>
      <c r="B36" s="838" t="str">
        <f>VLOOKUP(A36,EQUIPOS!A6:D154,3,FALSE)</f>
        <v>Motosierra, 93.6 cm3 - 7.1 HP, 45-90 cm - 7.9 kg</v>
      </c>
      <c r="C36" s="839"/>
      <c r="D36" s="839"/>
      <c r="E36" s="839"/>
      <c r="F36" s="839"/>
      <c r="G36" s="839"/>
      <c r="H36" s="840"/>
      <c r="I36" s="274"/>
      <c r="J36" s="275"/>
      <c r="K36" s="276">
        <f>VLOOKUP(A36,EQUIPOS!A6:D161,4,FALSE)</f>
        <v>8263.3902476976655</v>
      </c>
      <c r="L36" s="277"/>
      <c r="M36" s="278">
        <v>3</v>
      </c>
      <c r="N36" s="279">
        <f>K36/M36</f>
        <v>2754.4634158992217</v>
      </c>
    </row>
    <row r="37" spans="1:14">
      <c r="A37" s="212" t="s">
        <v>312</v>
      </c>
      <c r="B37" s="838" t="str">
        <f>VLOOKUP(A37,EQUIPOS!A7:D154,3,FALSE)</f>
        <v>Retroexcavadora sobre oruga, potencia 138 HP, balde de 1,5 m3.</v>
      </c>
      <c r="C37" s="839"/>
      <c r="D37" s="839"/>
      <c r="E37" s="839"/>
      <c r="F37" s="839"/>
      <c r="G37" s="839"/>
      <c r="H37" s="840"/>
      <c r="I37" s="274"/>
      <c r="J37" s="275"/>
      <c r="K37" s="276">
        <f>VLOOKUP(A37,EQUIPOS!A7:D162,4,FALSE)</f>
        <v>162226.70955822704</v>
      </c>
      <c r="L37" s="277"/>
      <c r="M37" s="278">
        <v>3</v>
      </c>
      <c r="N37" s="279">
        <f>K37/M37</f>
        <v>54075.569852742345</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743.85046586335</v>
      </c>
    </row>
    <row r="43" spans="1:14" ht="15.75" thickBot="1">
      <c r="B43" s="825" t="s">
        <v>953</v>
      </c>
      <c r="C43" s="826"/>
      <c r="D43" s="826"/>
      <c r="E43" s="826"/>
      <c r="F43" s="826"/>
      <c r="G43" s="826"/>
      <c r="H43" s="826"/>
      <c r="I43" s="826"/>
      <c r="J43" s="826"/>
      <c r="K43" s="826"/>
      <c r="L43" s="826"/>
      <c r="M43" s="827"/>
      <c r="N43" s="105">
        <f>SUM(N36:N42)</f>
        <v>57573.883734504911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VLOOKUP(A59,TRANSPORTE!A5:D117,3,FALSE)</f>
        <v>Transporte de material de demolición</v>
      </c>
      <c r="C59" s="324"/>
      <c r="D59" s="324"/>
      <c r="E59" s="324"/>
      <c r="F59" s="324"/>
      <c r="G59" s="324"/>
      <c r="H59" s="318" t="str">
        <f>VLOOKUP(A59,TRANSPORTE!A6:D120,2,FALSE)</f>
        <v>m3k</v>
      </c>
      <c r="I59" s="286">
        <v>6</v>
      </c>
      <c r="J59" s="293">
        <v>1</v>
      </c>
      <c r="K59" s="286">
        <f>I59*J59</f>
        <v>6</v>
      </c>
      <c r="L59" s="829">
        <f>VLOOKUP(A59,TRANSPORTE!A5:D94,4,FALSE)</f>
        <v>1413.6403076765278</v>
      </c>
      <c r="M59" s="830"/>
      <c r="N59" s="294">
        <f>K59*L59</f>
        <v>8481.8418460591674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8481.8418460591674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24</v>
      </c>
      <c r="N70" s="303">
        <f>K70/M70</f>
        <v>4445.260150600333</v>
      </c>
      <c r="O70" s="112"/>
    </row>
    <row r="71" spans="1:15">
      <c r="A71" t="s">
        <v>11</v>
      </c>
      <c r="B71" s="55" t="str">
        <f>VLOOKUP(A71,'MANO DE OBRA'!A8:D69,3,FALSE)</f>
        <v>Obrero (4)</v>
      </c>
      <c r="C71" s="53"/>
      <c r="D71" s="53"/>
      <c r="E71" s="53"/>
      <c r="F71" s="53"/>
      <c r="G71" s="53"/>
      <c r="H71" s="53"/>
      <c r="I71" s="299">
        <f>K71/J71*100</f>
        <v>135330.79999999999</v>
      </c>
      <c r="J71" s="300">
        <v>185</v>
      </c>
      <c r="K71" s="301">
        <f>VLOOKUP(A71,'MANO DE OBRA'!A8:D100,4,FALSE)</f>
        <v>250361.97999999998</v>
      </c>
      <c r="L71" s="56"/>
      <c r="M71" s="306">
        <v>24</v>
      </c>
      <c r="N71" s="303">
        <f>K71/M71</f>
        <v>10431.749166666666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14877.009317266999</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80932.734897831077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16186.546979566216</v>
      </c>
      <c r="M83" s="860"/>
      <c r="N83" s="57"/>
    </row>
    <row r="84" spans="1:14">
      <c r="B84" s="95" t="s">
        <v>973</v>
      </c>
      <c r="C84" s="96"/>
      <c r="D84" s="96"/>
      <c r="E84" s="96"/>
      <c r="F84" s="96"/>
      <c r="G84" s="96"/>
      <c r="H84" s="96"/>
      <c r="I84" s="93"/>
      <c r="J84" s="94"/>
      <c r="K84" s="311">
        <v>0.05</v>
      </c>
      <c r="L84" s="859">
        <f>N78*K84</f>
        <v>4046.6367448915539</v>
      </c>
      <c r="M84" s="860"/>
      <c r="N84" s="57"/>
    </row>
    <row r="85" spans="1:14" ht="15.75" thickBot="1">
      <c r="B85" s="97" t="s">
        <v>974</v>
      </c>
      <c r="C85" s="98"/>
      <c r="D85" s="98"/>
      <c r="E85" s="98"/>
      <c r="F85" s="98"/>
      <c r="G85" s="98"/>
      <c r="H85" s="98"/>
      <c r="I85" s="99"/>
      <c r="J85" s="100"/>
      <c r="K85" s="312">
        <v>0.05</v>
      </c>
      <c r="L85" s="861">
        <f>N78*K85</f>
        <v>4046.6367448915539</v>
      </c>
      <c r="M85" s="862"/>
      <c r="N85" s="57"/>
    </row>
    <row r="86" spans="1:14" ht="15.75" thickBot="1">
      <c r="B86" s="825" t="s">
        <v>953</v>
      </c>
      <c r="C86" s="826"/>
      <c r="D86" s="826"/>
      <c r="E86" s="826"/>
      <c r="F86" s="826"/>
      <c r="G86" s="826"/>
      <c r="H86" s="826"/>
      <c r="I86" s="826"/>
      <c r="J86" s="826"/>
      <c r="K86" s="826"/>
      <c r="L86" s="826"/>
      <c r="M86" s="827"/>
      <c r="N86" s="58">
        <f>L83+L84+L85</f>
        <v>24279.820469349324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105212.55536718041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7.7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1000</v>
      </c>
      <c r="C31" s="87" t="s">
        <v>2229</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195</v>
      </c>
      <c r="B36" s="838" t="str">
        <f>VLOOKUP(A36,EQUIPOS!A6:D154,3,FALSE)</f>
        <v xml:space="preserve">Equipo de oxicorte, Capacidad de corte: hasta 6´´ (152mm) </v>
      </c>
      <c r="C36" s="839"/>
      <c r="D36" s="839"/>
      <c r="E36" s="839"/>
      <c r="F36" s="839"/>
      <c r="G36" s="839"/>
      <c r="H36" s="840"/>
      <c r="I36" s="274"/>
      <c r="J36" s="275"/>
      <c r="K36" s="276">
        <f>VLOOKUP(A36,EQUIPOS!A6:D161,4,FALSE)</f>
        <v>18718.466487487731</v>
      </c>
      <c r="L36" s="277"/>
      <c r="M36" s="278">
        <v>4</v>
      </c>
      <c r="N36" s="279">
        <f>K36/M36</f>
        <v>4679.6166218719327</v>
      </c>
    </row>
    <row r="37" spans="1:14">
      <c r="A37" s="114" t="s">
        <v>248</v>
      </c>
      <c r="B37" s="838" t="str">
        <f>VLOOKUP(A37,EQUIPOS!A7:D154,3,FALSE)</f>
        <v>Grúa telescópica de 50 Ton.</v>
      </c>
      <c r="C37" s="839"/>
      <c r="D37" s="839"/>
      <c r="E37" s="839"/>
      <c r="F37" s="839"/>
      <c r="G37" s="839"/>
      <c r="H37" s="840"/>
      <c r="I37" s="274"/>
      <c r="J37" s="275"/>
      <c r="K37" s="276">
        <f>VLOOKUP(A37,EQUIPOS!A7:D162,4,FALSE)</f>
        <v>295206.47063824494</v>
      </c>
      <c r="L37" s="277"/>
      <c r="M37" s="278">
        <v>4</v>
      </c>
      <c r="N37" s="279">
        <f>K37/M37</f>
        <v>73801.617659561234</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0.1</v>
      </c>
      <c r="M42" s="850"/>
      <c r="N42" s="111">
        <f>N76*L42</f>
        <v>1115.7756987950249</v>
      </c>
    </row>
    <row r="43" spans="1:14" ht="15.75" thickBot="1">
      <c r="B43" s="825" t="s">
        <v>953</v>
      </c>
      <c r="C43" s="826"/>
      <c r="D43" s="826"/>
      <c r="E43" s="826"/>
      <c r="F43" s="826"/>
      <c r="G43" s="826"/>
      <c r="H43" s="826"/>
      <c r="I43" s="826"/>
      <c r="J43" s="826"/>
      <c r="K43" s="826"/>
      <c r="L43" s="826"/>
      <c r="M43" s="827"/>
      <c r="N43" s="105">
        <f>SUM(N36:N42)</f>
        <v>79597.009980228191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s="212" t="s">
        <v>1325</v>
      </c>
      <c r="B59" s="52" t="str">
        <f>VLOOKUP(A59,TRANSPORTE!A5:D117,3,FALSE)</f>
        <v xml:space="preserve">Transporte de estructuras metálicas </v>
      </c>
      <c r="C59" s="324"/>
      <c r="D59" s="324"/>
      <c r="E59" s="324"/>
      <c r="F59" s="324"/>
      <c r="G59" s="324"/>
      <c r="H59" s="318" t="str">
        <f>VLOOKUP(A59,TRANSPORTE!A6:D120,2,FALSE)</f>
        <v>kgk</v>
      </c>
      <c r="I59" s="286">
        <v>1</v>
      </c>
      <c r="J59" s="293">
        <v>1</v>
      </c>
      <c r="K59" s="286">
        <f>I59*J59</f>
        <v>1</v>
      </c>
      <c r="L59" s="829">
        <f>VLOOKUP(A59,TRANSPORTE!A5:D117,4,FALSE)</f>
        <v>691.44552567448272</v>
      </c>
      <c r="M59" s="830"/>
      <c r="N59" s="294">
        <f>K59*L59</f>
        <v>691.44552567448272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691.44552567448272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32</v>
      </c>
      <c r="N70" s="303">
        <f>K70/M70</f>
        <v>3333.9451129502495</v>
      </c>
      <c r="O70" s="112"/>
    </row>
    <row r="71" spans="1:15">
      <c r="A71" t="s">
        <v>11</v>
      </c>
      <c r="B71" s="55" t="str">
        <f>VLOOKUP(A71,'MANO DE OBRA'!A8:D69,3,FALSE)</f>
        <v>Obrero (4)</v>
      </c>
      <c r="C71" s="53"/>
      <c r="D71" s="53"/>
      <c r="E71" s="53"/>
      <c r="F71" s="53"/>
      <c r="G71" s="53"/>
      <c r="H71" s="53"/>
      <c r="I71" s="299">
        <f>K71/J71*100</f>
        <v>135330.79999999999</v>
      </c>
      <c r="J71" s="300">
        <v>185</v>
      </c>
      <c r="K71" s="301">
        <f>VLOOKUP(A71,'MANO DE OBRA'!A8:D100,4,FALSE)</f>
        <v>250361.97999999998</v>
      </c>
      <c r="L71" s="56"/>
      <c r="M71" s="306">
        <v>32</v>
      </c>
      <c r="N71" s="303">
        <f>K71/M71</f>
        <v>7823.8118749999994</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31" t="s">
        <v>953</v>
      </c>
      <c r="C76" s="832"/>
      <c r="D76" s="832"/>
      <c r="E76" s="832"/>
      <c r="F76" s="832"/>
      <c r="G76" s="832"/>
      <c r="H76" s="832"/>
      <c r="I76" s="832"/>
      <c r="J76" s="832"/>
      <c r="K76" s="832"/>
      <c r="L76" s="832"/>
      <c r="M76" s="833"/>
      <c r="N76" s="467">
        <f>SUM(N70:N75)</f>
        <v>11157.756987950248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91446.212493852916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18289.242498770585</v>
      </c>
      <c r="M83" s="860"/>
      <c r="N83" s="57"/>
    </row>
    <row r="84" spans="1:14">
      <c r="B84" s="95" t="s">
        <v>973</v>
      </c>
      <c r="C84" s="96"/>
      <c r="D84" s="96"/>
      <c r="E84" s="96"/>
      <c r="F84" s="96"/>
      <c r="G84" s="96"/>
      <c r="H84" s="96"/>
      <c r="I84" s="93"/>
      <c r="J84" s="94"/>
      <c r="K84" s="311">
        <v>0.05</v>
      </c>
      <c r="L84" s="859">
        <f>N78*K84</f>
        <v>4572.3106246926463</v>
      </c>
      <c r="M84" s="860"/>
      <c r="N84" s="57"/>
    </row>
    <row r="85" spans="1:14" ht="15.75" thickBot="1">
      <c r="B85" s="97" t="s">
        <v>974</v>
      </c>
      <c r="C85" s="98"/>
      <c r="D85" s="98"/>
      <c r="E85" s="98"/>
      <c r="F85" s="98"/>
      <c r="G85" s="98"/>
      <c r="H85" s="98"/>
      <c r="I85" s="99"/>
      <c r="J85" s="100"/>
      <c r="K85" s="312">
        <v>0.05</v>
      </c>
      <c r="L85" s="861">
        <f>N78*K85</f>
        <v>4572.3106246926463</v>
      </c>
      <c r="M85" s="862"/>
      <c r="N85" s="57"/>
    </row>
    <row r="86" spans="1:14" ht="15.75" thickBot="1">
      <c r="B86" s="825" t="s">
        <v>953</v>
      </c>
      <c r="C86" s="826"/>
      <c r="D86" s="826"/>
      <c r="E86" s="826"/>
      <c r="F86" s="826"/>
      <c r="G86" s="826"/>
      <c r="H86" s="826"/>
      <c r="I86" s="826"/>
      <c r="J86" s="826"/>
      <c r="K86" s="826"/>
      <c r="L86" s="826"/>
      <c r="M86" s="827"/>
      <c r="N86" s="58">
        <f>L83+L84+L85</f>
        <v>27433.86374815588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118880.0762420088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1001</v>
      </c>
      <c r="C31" s="87" t="s">
        <v>1180</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307</v>
      </c>
      <c r="B36" s="838" t="str">
        <f>VLOOKUP(A36,EQUIPOS!A6:D154,3,FALSE)</f>
        <v>Retroexcavadora, Potencia en el Volante 78 HP 2200 RPM</v>
      </c>
      <c r="C36" s="839"/>
      <c r="D36" s="839"/>
      <c r="E36" s="839"/>
      <c r="F36" s="839"/>
      <c r="G36" s="839"/>
      <c r="H36" s="840"/>
      <c r="I36" s="274"/>
      <c r="J36" s="275"/>
      <c r="K36" s="276">
        <f>VLOOKUP(A36,EQUIPOS!A6:D161,4,FALSE)</f>
        <v>94378.822625988571</v>
      </c>
      <c r="L36" s="277"/>
      <c r="M36" s="278">
        <v>5</v>
      </c>
      <c r="N36" s="279">
        <f>K36/M36</f>
        <v>18875.764525197716</v>
      </c>
    </row>
    <row r="37" spans="1:14">
      <c r="A37" 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N76*L42</f>
        <v>115.93361680720398</v>
      </c>
    </row>
    <row r="43" spans="1:14" ht="15.75" thickBot="1">
      <c r="B43" s="825" t="s">
        <v>953</v>
      </c>
      <c r="C43" s="826"/>
      <c r="D43" s="826"/>
      <c r="E43" s="826"/>
      <c r="F43" s="826"/>
      <c r="G43" s="826"/>
      <c r="H43" s="826"/>
      <c r="I43" s="826"/>
      <c r="J43" s="826"/>
      <c r="K43" s="826"/>
      <c r="L43" s="826"/>
      <c r="M43" s="827"/>
      <c r="N43" s="105">
        <f>SUM(N36:N42)</f>
        <v>18991.69814200492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VLOOKUP(A59,TRANSPORTE!A5:D117,3,FALSE)</f>
        <v>Transporte de material de demolición</v>
      </c>
      <c r="C59" s="324"/>
      <c r="D59" s="324"/>
      <c r="E59" s="324"/>
      <c r="F59" s="324"/>
      <c r="G59" s="324"/>
      <c r="H59" s="318" t="str">
        <f>VLOOKUP(A59,TRANSPORTE!A6:D120,2,FALSE)</f>
        <v>m3k</v>
      </c>
      <c r="I59" s="286">
        <v>0.70199999999999996</v>
      </c>
      <c r="J59" s="293">
        <v>1</v>
      </c>
      <c r="K59" s="286">
        <f>I59*J59</f>
        <v>0.70199999999999996</v>
      </c>
      <c r="L59" s="829">
        <f>VLOOKUP(A59,TRANSPORTE!A5:D94,4,FALSE)</f>
        <v>1413.6403076765278</v>
      </c>
      <c r="M59" s="830"/>
      <c r="N59" s="294">
        <f>K59*L59</f>
        <v>992.37549598892247</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992.37549598892247</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40</v>
      </c>
      <c r="N70" s="303">
        <f>K70/M70</f>
        <v>2667.1560903601994</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40</v>
      </c>
      <c r="N71" s="303">
        <f>K71/M71</f>
        <v>3129.5247499999996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5796.680840360199</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25780.754478354043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5156.1508956708094</v>
      </c>
      <c r="M83" s="860"/>
      <c r="N83" s="57"/>
    </row>
    <row r="84" spans="1:14">
      <c r="B84" s="95" t="s">
        <v>973</v>
      </c>
      <c r="C84" s="96"/>
      <c r="D84" s="96"/>
      <c r="E84" s="96"/>
      <c r="F84" s="96"/>
      <c r="G84" s="96"/>
      <c r="H84" s="96"/>
      <c r="I84" s="93"/>
      <c r="J84" s="94"/>
      <c r="K84" s="311">
        <v>0.05</v>
      </c>
      <c r="L84" s="859">
        <f>N78*K84</f>
        <v>1289.0377239177024</v>
      </c>
      <c r="M84" s="860"/>
      <c r="N84" s="57"/>
    </row>
    <row r="85" spans="1:14" ht="15.75" thickBot="1">
      <c r="B85" s="97" t="s">
        <v>974</v>
      </c>
      <c r="C85" s="98"/>
      <c r="D85" s="98"/>
      <c r="E85" s="98"/>
      <c r="F85" s="98"/>
      <c r="G85" s="98"/>
      <c r="H85" s="98"/>
      <c r="I85" s="99"/>
      <c r="J85" s="100"/>
      <c r="K85" s="312">
        <v>0.05</v>
      </c>
      <c r="L85" s="861">
        <f>N78*K85</f>
        <v>1289.0377239177024</v>
      </c>
      <c r="M85" s="862"/>
      <c r="N85" s="57"/>
    </row>
    <row r="86" spans="1:14" ht="15.75" thickBot="1">
      <c r="B86" s="825" t="s">
        <v>953</v>
      </c>
      <c r="C86" s="826"/>
      <c r="D86" s="826"/>
      <c r="E86" s="826"/>
      <c r="F86" s="826"/>
      <c r="G86" s="826"/>
      <c r="H86" s="826"/>
      <c r="I86" s="826"/>
      <c r="J86" s="826"/>
      <c r="K86" s="826"/>
      <c r="L86" s="826"/>
      <c r="M86" s="827"/>
      <c r="N86" s="58">
        <f>L83+L84+L85</f>
        <v>7734.2263435062141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33514.980821860256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1002</v>
      </c>
      <c r="C31" s="87" t="s">
        <v>1181</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307</v>
      </c>
      <c r="B36" s="838" t="str">
        <f>VLOOKUP(A36,EQUIPOS!A6:D154,3,FALSE)</f>
        <v>Retroexcavadora, Potencia en el Volante 78 HP 2200 RPM</v>
      </c>
      <c r="C36" s="839"/>
      <c r="D36" s="839"/>
      <c r="E36" s="839"/>
      <c r="F36" s="839"/>
      <c r="G36" s="839"/>
      <c r="H36" s="840"/>
      <c r="I36" s="274"/>
      <c r="J36" s="275"/>
      <c r="K36" s="276">
        <f>VLOOKUP(A36,EQUIPOS!A6:D161,4,FALSE)</f>
        <v>94378.822625988571</v>
      </c>
      <c r="L36" s="277"/>
      <c r="M36" s="278">
        <v>4</v>
      </c>
      <c r="N36" s="279">
        <f>K36/M36</f>
        <v>23594.705656497143</v>
      </c>
    </row>
    <row r="37" spans="1:14">
      <c r="A37" 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N76*L42</f>
        <v>78.238118749999998</v>
      </c>
    </row>
    <row r="43" spans="1:14" ht="15.75" thickBot="1">
      <c r="B43" s="825" t="s">
        <v>953</v>
      </c>
      <c r="C43" s="826"/>
      <c r="D43" s="826"/>
      <c r="E43" s="826"/>
      <c r="F43" s="826"/>
      <c r="G43" s="826"/>
      <c r="H43" s="826"/>
      <c r="I43" s="826"/>
      <c r="J43" s="826"/>
      <c r="K43" s="826"/>
      <c r="L43" s="826"/>
      <c r="M43" s="827"/>
      <c r="N43" s="105">
        <f>SUM(N36:N42)</f>
        <v>23672.943775247142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1267</v>
      </c>
      <c r="B59" s="52" t="str">
        <f>VLOOKUP(A59,TRANSPORTE!A5:D117,3,FALSE)</f>
        <v>Transporte de material de demolición</v>
      </c>
      <c r="C59" s="324"/>
      <c r="D59" s="324"/>
      <c r="E59" s="324"/>
      <c r="F59" s="324"/>
      <c r="G59" s="324"/>
      <c r="H59" s="318" t="str">
        <f>VLOOKUP(A59,TRANSPORTE!A6:D120,2,FALSE)</f>
        <v>m3k</v>
      </c>
      <c r="I59" s="286">
        <v>3.03</v>
      </c>
      <c r="J59" s="293">
        <v>1</v>
      </c>
      <c r="K59" s="286">
        <f>I59*J59</f>
        <v>3.03</v>
      </c>
      <c r="L59" s="829">
        <f>VLOOKUP(A59,TRANSPORTE!A5:D94,4,FALSE)</f>
        <v>1413.6403076765278</v>
      </c>
      <c r="M59" s="830"/>
      <c r="N59" s="294">
        <f>K59*L59</f>
        <v>4283.3301322598791</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4283.3301322598791</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32</v>
      </c>
      <c r="N70" s="303">
        <f>K70/M70</f>
        <v>3911.9059374999997</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31" t="s">
        <v>953</v>
      </c>
      <c r="C76" s="832"/>
      <c r="D76" s="832"/>
      <c r="E76" s="832"/>
      <c r="F76" s="832"/>
      <c r="G76" s="832"/>
      <c r="H76" s="832"/>
      <c r="I76" s="832"/>
      <c r="J76" s="832"/>
      <c r="K76" s="832"/>
      <c r="L76" s="832"/>
      <c r="M76" s="833"/>
      <c r="N76" s="467">
        <f>SUM(N70:N75)</f>
        <v>3911.9059374999997</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31868.17984500702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6373.6359690014042</v>
      </c>
      <c r="M83" s="860"/>
      <c r="N83" s="57"/>
    </row>
    <row r="84" spans="1:14">
      <c r="B84" s="95" t="s">
        <v>973</v>
      </c>
      <c r="C84" s="96"/>
      <c r="D84" s="96"/>
      <c r="E84" s="96"/>
      <c r="F84" s="96"/>
      <c r="G84" s="96"/>
      <c r="H84" s="96"/>
      <c r="I84" s="93"/>
      <c r="J84" s="94"/>
      <c r="K84" s="311">
        <v>0.05</v>
      </c>
      <c r="L84" s="859">
        <f>N78*K84</f>
        <v>1593.408992250351</v>
      </c>
      <c r="M84" s="860"/>
      <c r="N84" s="57"/>
    </row>
    <row r="85" spans="1:14" ht="15.75" thickBot="1">
      <c r="B85" s="97" t="s">
        <v>974</v>
      </c>
      <c r="C85" s="98"/>
      <c r="D85" s="98"/>
      <c r="E85" s="98"/>
      <c r="F85" s="98"/>
      <c r="G85" s="98"/>
      <c r="H85" s="98"/>
      <c r="I85" s="99"/>
      <c r="J85" s="100"/>
      <c r="K85" s="312">
        <v>0.05</v>
      </c>
      <c r="L85" s="861">
        <f>N78*K85</f>
        <v>1593.408992250351</v>
      </c>
      <c r="M85" s="862"/>
      <c r="N85" s="57"/>
    </row>
    <row r="86" spans="1:14" ht="15.75" thickBot="1">
      <c r="B86" s="825" t="s">
        <v>953</v>
      </c>
      <c r="C86" s="826"/>
      <c r="D86" s="826"/>
      <c r="E86" s="826"/>
      <c r="F86" s="826"/>
      <c r="G86" s="826"/>
      <c r="H86" s="826"/>
      <c r="I86" s="826"/>
      <c r="J86" s="826"/>
      <c r="K86" s="826"/>
      <c r="L86" s="826"/>
      <c r="M86" s="827"/>
      <c r="N86" s="58">
        <f>L83+L84+L85</f>
        <v>9560.4539535021067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41428.633798509123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1003</v>
      </c>
      <c r="C31" s="87" t="s">
        <v>1182</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c r="B36" s="838"/>
      <c r="C36" s="839"/>
      <c r="D36" s="839"/>
      <c r="E36" s="839"/>
      <c r="F36" s="839"/>
      <c r="G36" s="839"/>
      <c r="H36" s="840"/>
      <c r="I36" s="274"/>
      <c r="J36" s="275"/>
      <c r="K36" s="276"/>
      <c r="L36" s="277"/>
      <c r="M36" s="278"/>
      <c r="N36" s="279"/>
    </row>
    <row r="37" spans="1:14">
      <c r="A37" 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0.1</v>
      </c>
      <c r="M42" s="850"/>
      <c r="N42" s="111">
        <f>N76*L42</f>
        <v>166.90798666666666</v>
      </c>
    </row>
    <row r="43" spans="1:14" ht="15.75" thickBot="1">
      <c r="B43" s="825" t="s">
        <v>953</v>
      </c>
      <c r="C43" s="826"/>
      <c r="D43" s="826"/>
      <c r="E43" s="826"/>
      <c r="F43" s="826"/>
      <c r="G43" s="826"/>
      <c r="H43" s="826"/>
      <c r="I43" s="826"/>
      <c r="J43" s="826"/>
      <c r="K43" s="826"/>
      <c r="L43" s="826"/>
      <c r="M43" s="827"/>
      <c r="N43" s="105">
        <f>SUM(N36:N42)</f>
        <v>166.90798666666666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2:14">
      <c r="B49" s="49"/>
      <c r="C49" s="288"/>
      <c r="D49" s="288"/>
      <c r="E49" s="288"/>
      <c r="F49" s="288"/>
      <c r="G49" s="288"/>
      <c r="H49" s="288"/>
      <c r="I49" s="275"/>
      <c r="J49" s="231"/>
      <c r="K49" s="289"/>
      <c r="L49" s="274"/>
      <c r="M49" s="290"/>
      <c r="N49" s="291"/>
    </row>
    <row r="50" spans="2:14">
      <c r="B50" s="49"/>
      <c r="C50" s="288"/>
      <c r="D50" s="288"/>
      <c r="E50" s="288"/>
      <c r="F50" s="288"/>
      <c r="G50" s="288"/>
      <c r="H50" s="288"/>
      <c r="I50" s="275"/>
      <c r="J50" s="231"/>
      <c r="K50" s="289"/>
      <c r="L50" s="274"/>
      <c r="M50" s="290"/>
      <c r="N50" s="291"/>
    </row>
    <row r="51" spans="2:14">
      <c r="B51" s="49"/>
      <c r="C51" s="288"/>
      <c r="D51" s="288"/>
      <c r="E51" s="288"/>
      <c r="F51" s="288"/>
      <c r="G51" s="288"/>
      <c r="H51" s="288"/>
      <c r="I51" s="275"/>
      <c r="J51" s="231"/>
      <c r="K51" s="289"/>
      <c r="L51" s="274"/>
      <c r="M51" s="290"/>
      <c r="N51" s="291"/>
    </row>
    <row r="52" spans="2:14">
      <c r="B52" s="49"/>
      <c r="C52" s="288"/>
      <c r="D52" s="288"/>
      <c r="E52" s="288"/>
      <c r="F52" s="288"/>
      <c r="G52" s="288"/>
      <c r="H52" s="288"/>
      <c r="I52" s="275"/>
      <c r="J52" s="231"/>
      <c r="K52" s="289"/>
      <c r="L52" s="274"/>
      <c r="M52" s="290"/>
      <c r="N52" s="291"/>
    </row>
    <row r="53" spans="2:14" ht="15.75" thickBot="1">
      <c r="B53" s="820"/>
      <c r="C53" s="821"/>
      <c r="D53" s="821"/>
      <c r="E53" s="821"/>
      <c r="F53" s="821"/>
      <c r="G53" s="821"/>
      <c r="H53" s="821"/>
      <c r="I53" s="822"/>
      <c r="J53" s="48"/>
      <c r="K53" s="50"/>
      <c r="L53" s="823"/>
      <c r="M53" s="824"/>
      <c r="N53" s="51"/>
    </row>
    <row r="54" spans="2:14" ht="15.75" thickBot="1">
      <c r="B54" s="825" t="s">
        <v>953</v>
      </c>
      <c r="C54" s="826"/>
      <c r="D54" s="826"/>
      <c r="E54" s="826"/>
      <c r="F54" s="826"/>
      <c r="G54" s="826"/>
      <c r="H54" s="826"/>
      <c r="I54" s="826"/>
      <c r="J54" s="826"/>
      <c r="K54" s="826"/>
      <c r="L54" s="826"/>
      <c r="M54" s="827"/>
      <c r="N54" s="292"/>
    </row>
    <row r="55" spans="2:14">
      <c r="B55" s="39"/>
      <c r="C55" s="40"/>
      <c r="D55" s="40"/>
      <c r="E55" s="40"/>
      <c r="F55" s="40"/>
      <c r="G55" s="40"/>
      <c r="H55" s="40"/>
      <c r="I55" s="40"/>
      <c r="J55" s="40"/>
      <c r="K55" s="40"/>
      <c r="L55" s="40"/>
      <c r="M55" s="40"/>
      <c r="N55" s="41"/>
    </row>
    <row r="56" spans="2:14">
      <c r="B56" s="70" t="s">
        <v>956</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0" t="s">
        <v>957</v>
      </c>
      <c r="C58" s="321"/>
      <c r="D58" s="321"/>
      <c r="E58" s="321"/>
      <c r="F58" s="321"/>
      <c r="G58" s="321"/>
      <c r="H58" s="79" t="s">
        <v>945</v>
      </c>
      <c r="I58" s="80" t="s">
        <v>958</v>
      </c>
      <c r="J58" s="81" t="s">
        <v>959</v>
      </c>
      <c r="K58" s="79" t="s">
        <v>960</v>
      </c>
      <c r="L58" s="828" t="s">
        <v>961</v>
      </c>
      <c r="M58" s="801"/>
      <c r="N58" s="82" t="s">
        <v>951</v>
      </c>
    </row>
    <row r="59" spans="2:14">
      <c r="B59" s="52"/>
      <c r="C59" s="324"/>
      <c r="D59" s="324"/>
      <c r="E59" s="324"/>
      <c r="F59" s="324"/>
      <c r="G59" s="324"/>
      <c r="H59" s="318"/>
      <c r="I59" s="286"/>
      <c r="J59" s="293"/>
      <c r="K59" s="286"/>
      <c r="L59" s="829"/>
      <c r="M59" s="830"/>
      <c r="N59" s="294"/>
    </row>
    <row r="60" spans="2:14">
      <c r="B60" s="52"/>
      <c r="C60" s="53"/>
      <c r="D60" s="53"/>
      <c r="E60" s="53"/>
      <c r="F60" s="53"/>
      <c r="G60" s="53"/>
      <c r="H60" s="295"/>
      <c r="I60" s="286"/>
      <c r="J60" s="286"/>
      <c r="K60" s="286"/>
      <c r="L60" s="296"/>
      <c r="M60" s="297"/>
      <c r="N60" s="298"/>
    </row>
    <row r="61" spans="2:14">
      <c r="B61" s="52"/>
      <c r="C61" s="53"/>
      <c r="D61" s="53"/>
      <c r="E61" s="53"/>
      <c r="F61" s="53"/>
      <c r="G61" s="53"/>
      <c r="H61" s="295"/>
      <c r="I61" s="286"/>
      <c r="J61" s="286"/>
      <c r="K61" s="286"/>
      <c r="L61" s="296"/>
      <c r="M61" s="297"/>
      <c r="N61" s="298"/>
    </row>
    <row r="62" spans="2:14">
      <c r="B62" s="52"/>
      <c r="C62" s="53"/>
      <c r="D62" s="53"/>
      <c r="E62" s="53"/>
      <c r="F62" s="53"/>
      <c r="G62" s="53"/>
      <c r="H62" s="295"/>
      <c r="I62" s="286"/>
      <c r="J62" s="286"/>
      <c r="K62" s="286"/>
      <c r="L62" s="296"/>
      <c r="M62" s="297"/>
      <c r="N62" s="298"/>
    </row>
    <row r="63" spans="2:14">
      <c r="B63" s="52"/>
      <c r="C63" s="53"/>
      <c r="D63" s="53"/>
      <c r="E63" s="53"/>
      <c r="F63" s="53"/>
      <c r="G63" s="53"/>
      <c r="H63" s="295"/>
      <c r="I63" s="286"/>
      <c r="J63" s="286"/>
      <c r="K63" s="286"/>
      <c r="L63" s="296"/>
      <c r="M63" s="297"/>
      <c r="N63" s="298"/>
    </row>
    <row r="64" spans="2: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150</v>
      </c>
      <c r="N70" s="303">
        <f>K70/M70</f>
        <v>1669.0798666666665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1669.0798666666665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1835.9878533333331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367.19757066666665</v>
      </c>
      <c r="M83" s="860"/>
      <c r="N83" s="57"/>
    </row>
    <row r="84" spans="1:14">
      <c r="B84" s="95" t="s">
        <v>973</v>
      </c>
      <c r="C84" s="96"/>
      <c r="D84" s="96"/>
      <c r="E84" s="96"/>
      <c r="F84" s="96"/>
      <c r="G84" s="96"/>
      <c r="H84" s="96"/>
      <c r="I84" s="93"/>
      <c r="J84" s="94"/>
      <c r="K84" s="311">
        <v>0.05</v>
      </c>
      <c r="L84" s="859">
        <f>N78*K84</f>
        <v>91.799392666666662</v>
      </c>
      <c r="M84" s="860"/>
      <c r="N84" s="57"/>
    </row>
    <row r="85" spans="1:14" ht="15.75" thickBot="1">
      <c r="B85" s="97" t="s">
        <v>974</v>
      </c>
      <c r="C85" s="98"/>
      <c r="D85" s="98"/>
      <c r="E85" s="98"/>
      <c r="F85" s="98"/>
      <c r="G85" s="98"/>
      <c r="H85" s="98"/>
      <c r="I85" s="99"/>
      <c r="J85" s="100"/>
      <c r="K85" s="312">
        <v>0.05</v>
      </c>
      <c r="L85" s="861">
        <f>N78*K85</f>
        <v>91.799392666666662</v>
      </c>
      <c r="M85" s="862"/>
      <c r="N85" s="57"/>
    </row>
    <row r="86" spans="1:14" ht="15.75" thickBot="1">
      <c r="B86" s="825" t="s">
        <v>953</v>
      </c>
      <c r="C86" s="826"/>
      <c r="D86" s="826"/>
      <c r="E86" s="826"/>
      <c r="F86" s="826"/>
      <c r="G86" s="826"/>
      <c r="H86" s="826"/>
      <c r="I86" s="826"/>
      <c r="J86" s="826"/>
      <c r="K86" s="826"/>
      <c r="L86" s="826"/>
      <c r="M86" s="827"/>
      <c r="N86" s="58">
        <f>L83+L84+L85</f>
        <v>550.79635599999995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2386.7842093333329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1004</v>
      </c>
      <c r="C31" s="87" t="s">
        <v>2019</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310</v>
      </c>
      <c r="B36" s="838" t="str">
        <f>VLOOKUP(A36,EQUIPOS!A6:D154,3,FALSE)</f>
        <v>Retroexcavadora A25C</v>
      </c>
      <c r="C36" s="839"/>
      <c r="D36" s="839"/>
      <c r="E36" s="839"/>
      <c r="F36" s="839"/>
      <c r="G36" s="839"/>
      <c r="H36" s="840"/>
      <c r="I36" s="274"/>
      <c r="J36" s="275"/>
      <c r="K36" s="276">
        <f>VLOOKUP(A36,EQUIPOS!A6:D163,4,FALSE)</f>
        <v>162226.70955822704</v>
      </c>
      <c r="L36" s="277"/>
      <c r="M36" s="278">
        <v>3</v>
      </c>
      <c r="N36" s="279">
        <f>K36/M36</f>
        <v>54075.569852742345</v>
      </c>
    </row>
    <row r="37" spans="1:14">
      <c r="A37" 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0.01</v>
      </c>
      <c r="M42" s="850"/>
      <c r="N42" s="111">
        <f>N76*L42</f>
        <v>104.31749166666667</v>
      </c>
    </row>
    <row r="43" spans="1:14" ht="15.75" thickBot="1">
      <c r="B43" s="825" t="s">
        <v>953</v>
      </c>
      <c r="C43" s="826"/>
      <c r="D43" s="826"/>
      <c r="E43" s="826"/>
      <c r="F43" s="826"/>
      <c r="G43" s="826"/>
      <c r="H43" s="826"/>
      <c r="I43" s="826"/>
      <c r="J43" s="826"/>
      <c r="K43" s="826"/>
      <c r="L43" s="826"/>
      <c r="M43" s="827"/>
      <c r="N43" s="105">
        <f>SUM(N36:N42)</f>
        <v>54179.887344409013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1277</v>
      </c>
      <c r="B59" s="52" t="str">
        <f>VLOOKUP(A59,TRANSPORTE!A6:D117,3,FALSE)</f>
        <v>Trasporte de material Remoción de Postes</v>
      </c>
      <c r="C59" s="324"/>
      <c r="D59" s="324"/>
      <c r="E59" s="324"/>
      <c r="F59" s="324"/>
      <c r="G59" s="324"/>
      <c r="H59" s="318" t="s">
        <v>339</v>
      </c>
      <c r="I59" s="286">
        <v>1.7</v>
      </c>
      <c r="J59" s="293">
        <v>1</v>
      </c>
      <c r="K59" s="286">
        <f>I59*J59</f>
        <v>1.7</v>
      </c>
      <c r="L59" s="829">
        <f>VLOOKUP(A59,TRANSPORTE!A6:D117,4,FALSE)</f>
        <v>1135.0396630979419</v>
      </c>
      <c r="M59" s="830"/>
      <c r="N59" s="294">
        <f>K59*L59</f>
        <v>1929.5674272665012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1929.5674272665012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24</v>
      </c>
      <c r="N70" s="303">
        <f>K70/M70</f>
        <v>10431.749166666666</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10431.749166666666</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66541.20393834218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13308.240787668437</v>
      </c>
      <c r="M83" s="860"/>
      <c r="N83" s="57"/>
    </row>
    <row r="84" spans="1:14">
      <c r="B84" s="95" t="s">
        <v>973</v>
      </c>
      <c r="C84" s="96"/>
      <c r="D84" s="96"/>
      <c r="E84" s="96"/>
      <c r="F84" s="96"/>
      <c r="G84" s="96"/>
      <c r="H84" s="96"/>
      <c r="I84" s="93"/>
      <c r="J84" s="94"/>
      <c r="K84" s="311">
        <v>0.05</v>
      </c>
      <c r="L84" s="859">
        <f>N78*K84</f>
        <v>3327.0601969171094</v>
      </c>
      <c r="M84" s="860"/>
      <c r="N84" s="57"/>
    </row>
    <row r="85" spans="1:14" ht="15.75" thickBot="1">
      <c r="B85" s="97" t="s">
        <v>974</v>
      </c>
      <c r="C85" s="98"/>
      <c r="D85" s="98"/>
      <c r="E85" s="98"/>
      <c r="F85" s="98"/>
      <c r="G85" s="98"/>
      <c r="H85" s="98"/>
      <c r="I85" s="99"/>
      <c r="J85" s="100"/>
      <c r="K85" s="312">
        <v>0.05</v>
      </c>
      <c r="L85" s="861">
        <f>N78*K85</f>
        <v>3327.0601969171094</v>
      </c>
      <c r="M85" s="862"/>
      <c r="N85" s="57"/>
    </row>
    <row r="86" spans="1:14" ht="15.75" thickBot="1">
      <c r="B86" s="825" t="s">
        <v>953</v>
      </c>
      <c r="C86" s="826"/>
      <c r="D86" s="826"/>
      <c r="E86" s="826"/>
      <c r="F86" s="826"/>
      <c r="G86" s="826"/>
      <c r="H86" s="826"/>
      <c r="I86" s="826"/>
      <c r="J86" s="826"/>
      <c r="K86" s="826"/>
      <c r="L86" s="826"/>
      <c r="M86" s="827"/>
      <c r="N86" s="58">
        <f>L83+L84+L85</f>
        <v>19962.36118150266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86503.565119844832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1005</v>
      </c>
      <c r="C31" s="87" t="s">
        <v>1184</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310</v>
      </c>
      <c r="B36" s="838" t="str">
        <f>VLOOKUP(A36,EQUIPOS!A6:D154,3,FALSE)</f>
        <v>Retroexcavadora A25C</v>
      </c>
      <c r="C36" s="839"/>
      <c r="D36" s="839"/>
      <c r="E36" s="839"/>
      <c r="F36" s="839"/>
      <c r="G36" s="839"/>
      <c r="H36" s="840"/>
      <c r="I36" s="274"/>
      <c r="J36" s="275"/>
      <c r="K36" s="276">
        <f>VLOOKUP(A36,EQUIPOS!A6:D163,4,FALSE)</f>
        <v>162226.70955822704</v>
      </c>
      <c r="L36" s="277"/>
      <c r="M36" s="278">
        <v>3</v>
      </c>
      <c r="N36" s="279">
        <f>K36/M36</f>
        <v>54075.569852742345</v>
      </c>
    </row>
    <row r="37" spans="1:14">
      <c r="A37" 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0.01</v>
      </c>
      <c r="M42" s="850"/>
      <c r="N42" s="111">
        <f>N76*L42</f>
        <v>104.31749166666667</v>
      </c>
    </row>
    <row r="43" spans="1:14" ht="15.75" thickBot="1">
      <c r="B43" s="825" t="s">
        <v>953</v>
      </c>
      <c r="C43" s="826"/>
      <c r="D43" s="826"/>
      <c r="E43" s="826"/>
      <c r="F43" s="826"/>
      <c r="G43" s="826"/>
      <c r="H43" s="826"/>
      <c r="I43" s="826"/>
      <c r="J43" s="826"/>
      <c r="K43" s="826"/>
      <c r="L43" s="826"/>
      <c r="M43" s="827"/>
      <c r="N43" s="105">
        <f>SUM(N36:N42)</f>
        <v>54179.887344409013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1277</v>
      </c>
      <c r="B59" s="52" t="str">
        <f>VLOOKUP(A59,TRANSPORTE!A6:D117,3,FALSE)</f>
        <v>Trasporte de material Remoción de Postes</v>
      </c>
      <c r="C59" s="324"/>
      <c r="D59" s="324"/>
      <c r="E59" s="324"/>
      <c r="F59" s="324"/>
      <c r="G59" s="324"/>
      <c r="H59" s="318" t="s">
        <v>339</v>
      </c>
      <c r="I59" s="286">
        <v>1.7</v>
      </c>
      <c r="J59" s="293">
        <v>1</v>
      </c>
      <c r="K59" s="286">
        <f>I59*J59</f>
        <v>1.7</v>
      </c>
      <c r="L59" s="829">
        <f>VLOOKUP(A59,TRANSPORTE!A6:D117,4,FALSE)</f>
        <v>1135.0396630979419</v>
      </c>
      <c r="M59" s="830"/>
      <c r="N59" s="294">
        <f>K59*L59</f>
        <v>1929.5674272665012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1929.5674272665012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24</v>
      </c>
      <c r="N70" s="303">
        <f>K70/M70</f>
        <v>10431.749166666666</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10431.749166666666</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66541.20393834218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13308.240787668437</v>
      </c>
      <c r="M83" s="860"/>
      <c r="N83" s="57"/>
    </row>
    <row r="84" spans="1:14">
      <c r="B84" s="95" t="s">
        <v>973</v>
      </c>
      <c r="C84" s="96"/>
      <c r="D84" s="96"/>
      <c r="E84" s="96"/>
      <c r="F84" s="96"/>
      <c r="G84" s="96"/>
      <c r="H84" s="96"/>
      <c r="I84" s="93"/>
      <c r="J84" s="94"/>
      <c r="K84" s="311">
        <v>0.05</v>
      </c>
      <c r="L84" s="859">
        <f>N78*K84</f>
        <v>3327.0601969171094</v>
      </c>
      <c r="M84" s="860"/>
      <c r="N84" s="57"/>
    </row>
    <row r="85" spans="1:14" ht="15.75" thickBot="1">
      <c r="B85" s="97" t="s">
        <v>974</v>
      </c>
      <c r="C85" s="98"/>
      <c r="D85" s="98"/>
      <c r="E85" s="98"/>
      <c r="F85" s="98"/>
      <c r="G85" s="98"/>
      <c r="H85" s="98"/>
      <c r="I85" s="99"/>
      <c r="J85" s="100"/>
      <c r="K85" s="312">
        <v>0.05</v>
      </c>
      <c r="L85" s="861">
        <f>N78*K85</f>
        <v>3327.0601969171094</v>
      </c>
      <c r="M85" s="862"/>
      <c r="N85" s="57"/>
    </row>
    <row r="86" spans="1:14" ht="15.75" thickBot="1">
      <c r="B86" s="825" t="s">
        <v>953</v>
      </c>
      <c r="C86" s="826"/>
      <c r="D86" s="826"/>
      <c r="E86" s="826"/>
      <c r="F86" s="826"/>
      <c r="G86" s="826"/>
      <c r="H86" s="826"/>
      <c r="I86" s="826"/>
      <c r="J86" s="826"/>
      <c r="K86" s="826"/>
      <c r="L86" s="826"/>
      <c r="M86" s="827"/>
      <c r="N86" s="58">
        <f>L83+L84+L85</f>
        <v>19962.36118150266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86503.565119844832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1006</v>
      </c>
      <c r="C31" s="87" t="s">
        <v>1185</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312</v>
      </c>
      <c r="B36" s="838" t="str">
        <f>VLOOKUP(A36,EQUIPOS!A6:D154,3,FALSE)</f>
        <v>Retroexcavadora sobre oruga, potencia 138 HP, balde de 1,5 m3.</v>
      </c>
      <c r="C36" s="839"/>
      <c r="D36" s="839"/>
      <c r="E36" s="839"/>
      <c r="F36" s="839"/>
      <c r="G36" s="839"/>
      <c r="H36" s="840"/>
      <c r="I36" s="274"/>
      <c r="J36" s="275"/>
      <c r="K36" s="276">
        <f>VLOOKUP(A36,EQUIPOS!A6:D163,4,FALSE)</f>
        <v>162226.70955822704</v>
      </c>
      <c r="L36" s="277"/>
      <c r="M36" s="278">
        <v>45</v>
      </c>
      <c r="N36" s="279">
        <f>K36/M36</f>
        <v>3605.0379901828233</v>
      </c>
    </row>
    <row r="37" spans="1:14">
      <c r="A37" 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0.01</v>
      </c>
      <c r="M42" s="850"/>
      <c r="N42" s="111">
        <f>N76*L42</f>
        <v>1.738624861111111</v>
      </c>
    </row>
    <row r="43" spans="1:14" ht="15.75" thickBot="1">
      <c r="B43" s="825" t="s">
        <v>953</v>
      </c>
      <c r="C43" s="826"/>
      <c r="D43" s="826"/>
      <c r="E43" s="826"/>
      <c r="F43" s="826"/>
      <c r="G43" s="826"/>
      <c r="H43" s="826"/>
      <c r="I43" s="826"/>
      <c r="J43" s="826"/>
      <c r="K43" s="826"/>
      <c r="L43" s="826"/>
      <c r="M43" s="827"/>
      <c r="N43" s="105">
        <f>SUM(N36:N42)</f>
        <v>3606.7766150439343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1325</v>
      </c>
      <c r="B59" s="52" t="str">
        <f>VLOOKUP(A59,TRANSPORTE!A6:D117,3,FALSE)</f>
        <v xml:space="preserve">Transporte de estructuras metálicas </v>
      </c>
      <c r="C59" s="324"/>
      <c r="D59" s="324"/>
      <c r="E59" s="324"/>
      <c r="F59" s="324"/>
      <c r="G59" s="324"/>
      <c r="H59" s="318" t="s">
        <v>339</v>
      </c>
      <c r="I59" s="286">
        <v>35.700000000000003</v>
      </c>
      <c r="J59" s="293">
        <v>1</v>
      </c>
      <c r="K59" s="286">
        <f>I59*J59</f>
        <v>35.700000000000003</v>
      </c>
      <c r="L59" s="829">
        <f>VLOOKUP(A59,TRANSPORTE!A6:D117,4,FALSE)</f>
        <v>691.44552567448272</v>
      </c>
      <c r="M59" s="830"/>
      <c r="N59" s="294">
        <f>K59*L59</f>
        <v>24684.605266579034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24684.605266579034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6</v>
      </c>
      <c r="B70" s="55" t="str">
        <f>VLOOKUP(A70,'MANO DE OBRA'!A8:D68,3,FALSE)</f>
        <v xml:space="preserve">Obrero </v>
      </c>
      <c r="C70" s="53"/>
      <c r="D70" s="53"/>
      <c r="E70" s="53"/>
      <c r="F70" s="53"/>
      <c r="G70" s="53"/>
      <c r="H70" s="53"/>
      <c r="I70" s="299">
        <f>K70/J70*100</f>
        <v>33832.699999999997</v>
      </c>
      <c r="J70" s="300">
        <v>185</v>
      </c>
      <c r="K70" s="301">
        <f>VLOOKUP(A70,'MANO DE OBRA'!A8:D99,4,FALSE)</f>
        <v>62590.494999999995</v>
      </c>
      <c r="L70" s="56"/>
      <c r="M70" s="302">
        <v>360</v>
      </c>
      <c r="N70" s="303">
        <f>K70/M70</f>
        <v>173.86248611111111</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173.86248611111111</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28465.244367734078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5693.0488735468161</v>
      </c>
      <c r="M83" s="860"/>
      <c r="N83" s="57"/>
    </row>
    <row r="84" spans="1:14">
      <c r="B84" s="95" t="s">
        <v>973</v>
      </c>
      <c r="C84" s="96"/>
      <c r="D84" s="96"/>
      <c r="E84" s="96"/>
      <c r="F84" s="96"/>
      <c r="G84" s="96"/>
      <c r="H84" s="96"/>
      <c r="I84" s="93"/>
      <c r="J84" s="94"/>
      <c r="K84" s="311">
        <v>0.05</v>
      </c>
      <c r="L84" s="859">
        <f>N78*K84</f>
        <v>1423.262218386704</v>
      </c>
      <c r="M84" s="860"/>
      <c r="N84" s="57"/>
    </row>
    <row r="85" spans="1:14" ht="15.75" thickBot="1">
      <c r="B85" s="97" t="s">
        <v>974</v>
      </c>
      <c r="C85" s="98"/>
      <c r="D85" s="98"/>
      <c r="E85" s="98"/>
      <c r="F85" s="98"/>
      <c r="G85" s="98"/>
      <c r="H85" s="98"/>
      <c r="I85" s="99"/>
      <c r="J85" s="100"/>
      <c r="K85" s="312">
        <v>0.05</v>
      </c>
      <c r="L85" s="861">
        <f>N78*K85</f>
        <v>1423.262218386704</v>
      </c>
      <c r="M85" s="862"/>
      <c r="N85" s="57"/>
    </row>
    <row r="86" spans="1:14" ht="15.75" thickBot="1">
      <c r="B86" s="825" t="s">
        <v>953</v>
      </c>
      <c r="C86" s="826"/>
      <c r="D86" s="826"/>
      <c r="E86" s="826"/>
      <c r="F86" s="826"/>
      <c r="G86" s="826"/>
      <c r="H86" s="826"/>
      <c r="I86" s="826"/>
      <c r="J86" s="826"/>
      <c r="K86" s="826"/>
      <c r="L86" s="826"/>
      <c r="M86" s="827"/>
      <c r="N86" s="58">
        <f>L83+L84+L85</f>
        <v>8539.5733103202238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37004.8176780543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1007</v>
      </c>
      <c r="C31" s="87" t="s">
        <v>1186</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c r="B36" s="838"/>
      <c r="C36" s="839"/>
      <c r="D36" s="839"/>
      <c r="E36" s="839"/>
      <c r="F36" s="839"/>
      <c r="G36" s="839"/>
      <c r="H36" s="840"/>
      <c r="I36" s="274"/>
      <c r="J36" s="275"/>
      <c r="K36" s="276"/>
      <c r="L36" s="277"/>
      <c r="M36" s="278"/>
      <c r="N36" s="279"/>
    </row>
    <row r="37" spans="1:14">
      <c r="A37" 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0.1</v>
      </c>
      <c r="M42" s="850"/>
      <c r="N42" s="111">
        <f>N76*L42</f>
        <v>69.544994444444441</v>
      </c>
    </row>
    <row r="43" spans="1:14" ht="15.75" thickBot="1">
      <c r="B43" s="825" t="s">
        <v>953</v>
      </c>
      <c r="C43" s="826"/>
      <c r="D43" s="826"/>
      <c r="E43" s="826"/>
      <c r="F43" s="826"/>
      <c r="G43" s="826"/>
      <c r="H43" s="826"/>
      <c r="I43" s="826"/>
      <c r="J43" s="826"/>
      <c r="K43" s="826"/>
      <c r="L43" s="826"/>
      <c r="M43" s="827"/>
      <c r="N43" s="105">
        <f>SUM(N36:N42)</f>
        <v>69.544994444444441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1325</v>
      </c>
      <c r="B59" s="52" t="str">
        <f>VLOOKUP(A59,TRANSPORTE!A6:D117,3,FALSE)</f>
        <v xml:space="preserve">Transporte de estructuras metálicas </v>
      </c>
      <c r="C59" s="324"/>
      <c r="D59" s="324"/>
      <c r="E59" s="324"/>
      <c r="F59" s="324"/>
      <c r="G59" s="324"/>
      <c r="H59" s="318" t="s">
        <v>339</v>
      </c>
      <c r="I59" s="286">
        <v>10.25</v>
      </c>
      <c r="J59" s="293">
        <v>1</v>
      </c>
      <c r="K59" s="286">
        <f>I59*J59</f>
        <v>10.25</v>
      </c>
      <c r="L59" s="829">
        <f>VLOOKUP(A59,TRANSPORTE!A6:D117,4,FALSE)</f>
        <v>691.44552567448272</v>
      </c>
      <c r="M59" s="830"/>
      <c r="N59" s="294">
        <f>K59*L59</f>
        <v>7087.3166381634483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7087.3166381634483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360</v>
      </c>
      <c r="N70" s="303">
        <f>K70/M70</f>
        <v>695.44994444444444</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695.44994444444444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7852.3115770523373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1570.4623154104675</v>
      </c>
      <c r="M83" s="860"/>
      <c r="N83" s="57"/>
    </row>
    <row r="84" spans="1:14">
      <c r="B84" s="95" t="s">
        <v>973</v>
      </c>
      <c r="C84" s="96"/>
      <c r="D84" s="96"/>
      <c r="E84" s="96"/>
      <c r="F84" s="96"/>
      <c r="G84" s="96"/>
      <c r="H84" s="96"/>
      <c r="I84" s="93"/>
      <c r="J84" s="94"/>
      <c r="K84" s="311">
        <v>0.05</v>
      </c>
      <c r="L84" s="859">
        <f>N78*K84</f>
        <v>392.61557885261686</v>
      </c>
      <c r="M84" s="860"/>
      <c r="N84" s="57"/>
    </row>
    <row r="85" spans="1:14" ht="15.75" thickBot="1">
      <c r="B85" s="97" t="s">
        <v>974</v>
      </c>
      <c r="C85" s="98"/>
      <c r="D85" s="98"/>
      <c r="E85" s="98"/>
      <c r="F85" s="98"/>
      <c r="G85" s="98"/>
      <c r="H85" s="98"/>
      <c r="I85" s="99"/>
      <c r="J85" s="100"/>
      <c r="K85" s="312">
        <v>0.05</v>
      </c>
      <c r="L85" s="861">
        <f>N78*K85</f>
        <v>392.61557885261686</v>
      </c>
      <c r="M85" s="862"/>
      <c r="N85" s="57"/>
    </row>
    <row r="86" spans="1:14" ht="15.75" thickBot="1">
      <c r="B86" s="825" t="s">
        <v>953</v>
      </c>
      <c r="C86" s="826"/>
      <c r="D86" s="826"/>
      <c r="E86" s="826"/>
      <c r="F86" s="826"/>
      <c r="G86" s="826"/>
      <c r="H86" s="826"/>
      <c r="I86" s="826"/>
      <c r="J86" s="826"/>
      <c r="K86" s="826"/>
      <c r="L86" s="826"/>
      <c r="M86" s="827"/>
      <c r="N86" s="58">
        <f>L83+L84+L85</f>
        <v>2355.6934731157012</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10208.005050168038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1008</v>
      </c>
      <c r="C31" s="87" t="s">
        <v>1187</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312</v>
      </c>
      <c r="B36" s="838" t="str">
        <f>VLOOKUP(A36,EQUIPOS!A6:D154,3,FALSE)</f>
        <v>Retroexcavadora sobre oruga, potencia 138 HP, balde de 1,5 m3.</v>
      </c>
      <c r="C36" s="839"/>
      <c r="D36" s="839"/>
      <c r="E36" s="839"/>
      <c r="F36" s="839"/>
      <c r="G36" s="839"/>
      <c r="H36" s="840"/>
      <c r="I36" s="274"/>
      <c r="J36" s="275"/>
      <c r="K36" s="276">
        <f>VLOOKUP(A36,EQUIPOS!A6:D163,4,FALSE)</f>
        <v>162226.70955822704</v>
      </c>
      <c r="L36" s="277"/>
      <c r="M36" s="278">
        <v>45</v>
      </c>
      <c r="N36" s="279">
        <f>K36/M36</f>
        <v>3605.0379901828233</v>
      </c>
    </row>
    <row r="37" spans="1:14">
      <c r="A37" 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0.01</v>
      </c>
      <c r="M42" s="850"/>
      <c r="N42" s="111">
        <f>N76*L42</f>
        <v>1.738624861111111</v>
      </c>
    </row>
    <row r="43" spans="1:14" ht="15.75" thickBot="1">
      <c r="B43" s="825" t="s">
        <v>953</v>
      </c>
      <c r="C43" s="826"/>
      <c r="D43" s="826"/>
      <c r="E43" s="826"/>
      <c r="F43" s="826"/>
      <c r="G43" s="826"/>
      <c r="H43" s="826"/>
      <c r="I43" s="826"/>
      <c r="J43" s="826"/>
      <c r="K43" s="826"/>
      <c r="L43" s="826"/>
      <c r="M43" s="827"/>
      <c r="N43" s="105">
        <f>SUM(N36:N42)</f>
        <v>3606.7766150439343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1412</v>
      </c>
      <c r="B59" s="52" t="str">
        <f>VLOOKUP(A59,TRANSPORTE!A6:D117,3,FALSE)</f>
        <v>Transporte de barrera de seguridad</v>
      </c>
      <c r="C59" s="324"/>
      <c r="D59" s="324"/>
      <c r="E59" s="324"/>
      <c r="F59" s="324"/>
      <c r="G59" s="324"/>
      <c r="H59" s="318" t="s">
        <v>339</v>
      </c>
      <c r="I59" s="286">
        <v>0.81049499999999997</v>
      </c>
      <c r="J59" s="293">
        <v>1</v>
      </c>
      <c r="K59" s="286">
        <f>I59*J59</f>
        <v>0.81049499999999997</v>
      </c>
      <c r="L59" s="829">
        <f>VLOOKUP(A59,TRANSPORTE!A6:D117,4,FALSE)</f>
        <v>1413.6403076765278</v>
      </c>
      <c r="M59" s="830"/>
      <c r="N59" s="294">
        <f>K59*L59</f>
        <v>1145.7484011702873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1145.7484011702873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6</v>
      </c>
      <c r="B70" s="55" t="str">
        <f>VLOOKUP(A70,'MANO DE OBRA'!A8:D68,3,FALSE)</f>
        <v xml:space="preserve">Obrero </v>
      </c>
      <c r="C70" s="53"/>
      <c r="D70" s="53"/>
      <c r="E70" s="53"/>
      <c r="F70" s="53"/>
      <c r="G70" s="53"/>
      <c r="H70" s="53"/>
      <c r="I70" s="299">
        <f>K70/J70*100</f>
        <v>33832.699999999997</v>
      </c>
      <c r="J70" s="300">
        <v>185</v>
      </c>
      <c r="K70" s="301">
        <f>VLOOKUP(A70,'MANO DE OBRA'!A8:D99,4,FALSE)</f>
        <v>62590.494999999995</v>
      </c>
      <c r="L70" s="56"/>
      <c r="M70" s="302">
        <v>360</v>
      </c>
      <c r="N70" s="303">
        <f>K70/M70</f>
        <v>173.86248611111111</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173.86248611111111</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4926.3875023253331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985.27750046506662</v>
      </c>
      <c r="M83" s="860"/>
      <c r="N83" s="57"/>
    </row>
    <row r="84" spans="1:14">
      <c r="B84" s="95" t="s">
        <v>973</v>
      </c>
      <c r="C84" s="96"/>
      <c r="D84" s="96"/>
      <c r="E84" s="96"/>
      <c r="F84" s="96"/>
      <c r="G84" s="96"/>
      <c r="H84" s="96"/>
      <c r="I84" s="93"/>
      <c r="J84" s="94"/>
      <c r="K84" s="311">
        <v>0.05</v>
      </c>
      <c r="L84" s="859">
        <f>N78*K84</f>
        <v>246.31937511626666</v>
      </c>
      <c r="M84" s="860"/>
      <c r="N84" s="57"/>
    </row>
    <row r="85" spans="1:14" ht="15.75" thickBot="1">
      <c r="B85" s="97" t="s">
        <v>974</v>
      </c>
      <c r="C85" s="98"/>
      <c r="D85" s="98"/>
      <c r="E85" s="98"/>
      <c r="F85" s="98"/>
      <c r="G85" s="98"/>
      <c r="H85" s="98"/>
      <c r="I85" s="99"/>
      <c r="J85" s="100"/>
      <c r="K85" s="312">
        <v>0.05</v>
      </c>
      <c r="L85" s="861">
        <f>N78*K85</f>
        <v>246.31937511626666</v>
      </c>
      <c r="M85" s="862"/>
      <c r="N85" s="57"/>
    </row>
    <row r="86" spans="1:14" ht="15.75" thickBot="1">
      <c r="B86" s="825" t="s">
        <v>953</v>
      </c>
      <c r="C86" s="826"/>
      <c r="D86" s="826"/>
      <c r="E86" s="826"/>
      <c r="F86" s="826"/>
      <c r="G86" s="826"/>
      <c r="H86" s="826"/>
      <c r="I86" s="826"/>
      <c r="J86" s="826"/>
      <c r="K86" s="826"/>
      <c r="L86" s="826"/>
      <c r="M86" s="827"/>
      <c r="N86" s="58">
        <f>L83+L84+L85</f>
        <v>1477.9162506975999</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6404.3037530229331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1425</v>
      </c>
      <c r="C31" s="87" t="s">
        <v>1413</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146</v>
      </c>
      <c r="B36" s="838" t="str">
        <f>VLOOKUP(A36,EQUIPOS!A6:D154,3,FALSE)</f>
        <v>Camabaja</v>
      </c>
      <c r="C36" s="839"/>
      <c r="D36" s="839"/>
      <c r="E36" s="839"/>
      <c r="F36" s="839"/>
      <c r="G36" s="839"/>
      <c r="H36" s="840"/>
      <c r="I36" s="274"/>
      <c r="J36" s="275"/>
      <c r="K36" s="276">
        <f>VLOOKUP(A36,EQUIPOS!A5:D154,4,FALSE)</f>
        <v>155987.22072906443</v>
      </c>
      <c r="L36" s="277"/>
      <c r="M36" s="278">
        <v>0.625</v>
      </c>
      <c r="N36" s="279">
        <f>K36/M36</f>
        <v>249579.55316650309</v>
      </c>
    </row>
    <row r="37" spans="1:14">
      <c r="A37" s="114" t="s">
        <v>241</v>
      </c>
      <c r="B37" s="838" t="str">
        <f>VLOOKUP(A37,EQUIPOS!A7:D154,3,FALSE)</f>
        <v>Grúa (capacidad 15 ton)</v>
      </c>
      <c r="C37" s="839"/>
      <c r="D37" s="839"/>
      <c r="E37" s="839"/>
      <c r="F37" s="839"/>
      <c r="G37" s="839"/>
      <c r="H37" s="840"/>
      <c r="I37" s="274"/>
      <c r="J37" s="275"/>
      <c r="K37" s="276">
        <f>VLOOKUP(A37,EQUIPOS!A6:D154,4,FALSE)</f>
        <v>151949.9044278416</v>
      </c>
      <c r="L37" s="277"/>
      <c r="M37" s="278">
        <v>0.625</v>
      </c>
      <c r="N37" s="279">
        <f>K37/M37</f>
        <v>243119.84708454655</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3129.52475</v>
      </c>
    </row>
    <row r="43" spans="1:14" ht="15.75" thickBot="1">
      <c r="B43" s="825" t="s">
        <v>953</v>
      </c>
      <c r="C43" s="826"/>
      <c r="D43" s="826"/>
      <c r="E43" s="826"/>
      <c r="F43" s="826"/>
      <c r="G43" s="826"/>
      <c r="H43" s="826"/>
      <c r="I43" s="826"/>
      <c r="J43" s="826"/>
      <c r="K43" s="826"/>
      <c r="L43" s="826"/>
      <c r="M43" s="827"/>
      <c r="N43" s="401">
        <f>SUM(N36:N42)</f>
        <v>495828.92500104965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1319.2118959537338</v>
      </c>
      <c r="N48" s="279">
        <f>K48*M48</f>
        <v>13192.118959537338</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15487.5</v>
      </c>
      <c r="N49" s="279">
        <f>K49*M49</f>
        <v>15487.5</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4397.372986512446</v>
      </c>
      <c r="N50" s="279">
        <f>K50*M50</f>
        <v>4397.372986512446</v>
      </c>
    </row>
    <row r="51" spans="1:14">
      <c r="A51" t="s">
        <v>686</v>
      </c>
      <c r="B51" s="49" t="str">
        <f>VLOOKUP(A51,MATERIALES!A6:D373,3,FALSE)</f>
        <v xml:space="preserve">Tierra abonada </v>
      </c>
      <c r="C51" s="288"/>
      <c r="D51" s="288"/>
      <c r="E51" s="288"/>
      <c r="F51" s="288"/>
      <c r="G51" s="288"/>
      <c r="H51" s="288"/>
      <c r="I51" s="275"/>
      <c r="J51" s="231" t="str">
        <f>VLOOKUP(A51,MATERIALES!A6:D373,2,FALSE)</f>
        <v>m3</v>
      </c>
      <c r="K51" s="289">
        <v>2</v>
      </c>
      <c r="L51" s="274"/>
      <c r="M51" s="290">
        <f>VLOOKUP(A51,MATERIALES!A6:D373,4,FALSE)</f>
        <v>49470.44609826502</v>
      </c>
      <c r="N51" s="279">
        <f>K51*M51</f>
        <v>98940.89219653004</v>
      </c>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132017.88414257983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13</v>
      </c>
      <c r="B70" s="55" t="str">
        <f>VLOOKUP(A70,'MANO DE OBRA'!A8:D68,3,FALSE)</f>
        <v>Obrero (5)</v>
      </c>
      <c r="C70" s="53"/>
      <c r="D70" s="53"/>
      <c r="E70" s="53"/>
      <c r="F70" s="53"/>
      <c r="G70" s="53"/>
      <c r="H70" s="53"/>
      <c r="I70" s="299">
        <f>K70/J70*100</f>
        <v>169163.49999999997</v>
      </c>
      <c r="J70" s="300">
        <v>185</v>
      </c>
      <c r="K70" s="301">
        <f>VLOOKUP(A70,'MANO DE OBRA'!A8:D99,4,FALSE)</f>
        <v>312952.47499999998</v>
      </c>
      <c r="L70" s="56"/>
      <c r="M70" s="302">
        <v>5</v>
      </c>
      <c r="N70" s="402">
        <f>K70/M70</f>
        <v>62590.494999999995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62590.494999999995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690437.3041436295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138087.46082872592</v>
      </c>
      <c r="M83" s="860"/>
      <c r="N83" s="57"/>
    </row>
    <row r="84" spans="1:14">
      <c r="B84" s="95" t="s">
        <v>973</v>
      </c>
      <c r="C84" s="96"/>
      <c r="D84" s="96"/>
      <c r="E84" s="96"/>
      <c r="F84" s="96"/>
      <c r="G84" s="96"/>
      <c r="H84" s="96"/>
      <c r="I84" s="93"/>
      <c r="J84" s="94"/>
      <c r="K84" s="311">
        <v>0.05</v>
      </c>
      <c r="L84" s="859">
        <f>N78*K84</f>
        <v>34521.865207181479</v>
      </c>
      <c r="M84" s="860"/>
      <c r="N84" s="57"/>
    </row>
    <row r="85" spans="1:14" ht="15.75" thickBot="1">
      <c r="B85" s="97" t="s">
        <v>974</v>
      </c>
      <c r="C85" s="98"/>
      <c r="D85" s="98"/>
      <c r="E85" s="98"/>
      <c r="F85" s="98"/>
      <c r="G85" s="98"/>
      <c r="H85" s="98"/>
      <c r="I85" s="99"/>
      <c r="J85" s="100"/>
      <c r="K85" s="312">
        <v>0.05</v>
      </c>
      <c r="L85" s="861">
        <f>N78*K85</f>
        <v>34521.865207181479</v>
      </c>
      <c r="M85" s="862"/>
      <c r="N85" s="57"/>
    </row>
    <row r="86" spans="1:14" ht="15.75" thickBot="1">
      <c r="B86" s="825" t="s">
        <v>953</v>
      </c>
      <c r="C86" s="826"/>
      <c r="D86" s="826"/>
      <c r="E86" s="826"/>
      <c r="F86" s="826"/>
      <c r="G86" s="826"/>
      <c r="H86" s="826"/>
      <c r="I86" s="826"/>
      <c r="J86" s="826"/>
      <c r="K86" s="826"/>
      <c r="L86" s="826"/>
      <c r="M86" s="827"/>
      <c r="N86" s="58">
        <f>L83+L84+L85</f>
        <v>207131.19124308889</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897568.49538671842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1426</v>
      </c>
      <c r="C31" s="87" t="s">
        <v>1417</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146</v>
      </c>
      <c r="B36" s="838" t="str">
        <f>VLOOKUP(A36,EQUIPOS!A6:D154,3,FALSE)</f>
        <v>Camabaja</v>
      </c>
      <c r="C36" s="839"/>
      <c r="D36" s="839"/>
      <c r="E36" s="839"/>
      <c r="F36" s="839"/>
      <c r="G36" s="839"/>
      <c r="H36" s="840"/>
      <c r="I36" s="274"/>
      <c r="J36" s="275"/>
      <c r="K36" s="276">
        <f>VLOOKUP(A36,EQUIPOS!A6:D163,4,FALSE)</f>
        <v>155987.22072906443</v>
      </c>
      <c r="L36" s="277"/>
      <c r="M36" s="278">
        <v>0.5</v>
      </c>
      <c r="N36" s="279">
        <f>K36/M36</f>
        <v>311974.44145812886</v>
      </c>
    </row>
    <row r="37" spans="1:14">
      <c r="A37" s="114" t="s">
        <v>241</v>
      </c>
      <c r="B37" s="838" t="str">
        <f>VLOOKUP(A37,EQUIPOS!A7:D154,3,FALSE)</f>
        <v>Grúa (capacidad 15 ton)</v>
      </c>
      <c r="C37" s="839"/>
      <c r="D37" s="839"/>
      <c r="E37" s="839"/>
      <c r="F37" s="839"/>
      <c r="G37" s="839"/>
      <c r="H37" s="840"/>
      <c r="I37" s="274"/>
      <c r="J37" s="275"/>
      <c r="K37" s="276">
        <f>VLOOKUP(A37,EQUIPOS!A7:D164,4,FALSE)</f>
        <v>151949.9044278416</v>
      </c>
      <c r="L37" s="277"/>
      <c r="M37" s="278">
        <v>0.5</v>
      </c>
      <c r="N37" s="279">
        <f>K37/M37</f>
        <v>303899.80885568319</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3911.9059374999997</v>
      </c>
    </row>
    <row r="43" spans="1:14" ht="15.75" thickBot="1">
      <c r="B43" s="825" t="s">
        <v>953</v>
      </c>
      <c r="C43" s="826"/>
      <c r="D43" s="826"/>
      <c r="E43" s="826"/>
      <c r="F43" s="826"/>
      <c r="G43" s="826"/>
      <c r="H43" s="826"/>
      <c r="I43" s="826"/>
      <c r="J43" s="826"/>
      <c r="K43" s="826"/>
      <c r="L43" s="826"/>
      <c r="M43" s="827"/>
      <c r="N43" s="401">
        <f>SUM(N36:N42)</f>
        <v>619786.156251312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1319.2118959537338</v>
      </c>
      <c r="N48" s="279">
        <f>K48*M48</f>
        <v>13192.118959537338</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15487.5</v>
      </c>
      <c r="N49" s="279">
        <f>K49*M49</f>
        <v>15487.5</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4397.372986512446</v>
      </c>
      <c r="N50" s="279">
        <f>K50*M50</f>
        <v>4397.372986512446</v>
      </c>
    </row>
    <row r="51" spans="1:14">
      <c r="A51" t="s">
        <v>686</v>
      </c>
      <c r="B51" s="49" t="str">
        <f>VLOOKUP(A51,MATERIALES!A6:D373,3,FALSE)</f>
        <v xml:space="preserve">Tierra abonada </v>
      </c>
      <c r="C51" s="288"/>
      <c r="D51" s="288"/>
      <c r="E51" s="288"/>
      <c r="F51" s="288"/>
      <c r="G51" s="288"/>
      <c r="H51" s="288"/>
      <c r="I51" s="275"/>
      <c r="J51" s="231" t="str">
        <f>VLOOKUP(A51,MATERIALES!A6:D373,2,FALSE)</f>
        <v>m3</v>
      </c>
      <c r="K51" s="289">
        <v>2</v>
      </c>
      <c r="L51" s="274"/>
      <c r="M51" s="290">
        <f>VLOOKUP(A51,MATERIALES!A6:D373,4,FALSE)</f>
        <v>49470.44609826502</v>
      </c>
      <c r="N51" s="279">
        <f>K51*M51</f>
        <v>98940.89219653004</v>
      </c>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132017.88414257983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13</v>
      </c>
      <c r="B70" s="55" t="str">
        <f>VLOOKUP(A70,'MANO DE OBRA'!A8:D68,3,FALSE)</f>
        <v>Obrero (5)</v>
      </c>
      <c r="C70" s="53"/>
      <c r="D70" s="53"/>
      <c r="E70" s="53"/>
      <c r="F70" s="53"/>
      <c r="G70" s="53"/>
      <c r="H70" s="53"/>
      <c r="I70" s="299">
        <f>K70/J70*100</f>
        <v>169163.49999999997</v>
      </c>
      <c r="J70" s="300">
        <v>185</v>
      </c>
      <c r="K70" s="301">
        <f>VLOOKUP(A70,'MANO DE OBRA'!A8:D99,4,FALSE)</f>
        <v>312952.47499999998</v>
      </c>
      <c r="L70" s="56"/>
      <c r="M70" s="302">
        <v>4</v>
      </c>
      <c r="N70" s="402">
        <f>K70/M70</f>
        <v>78238.118749999994</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78238.118749999994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830042.15914389188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166008.43182877838</v>
      </c>
      <c r="M83" s="860"/>
      <c r="N83" s="57"/>
    </row>
    <row r="84" spans="1:14">
      <c r="B84" s="95" t="s">
        <v>973</v>
      </c>
      <c r="C84" s="96"/>
      <c r="D84" s="96"/>
      <c r="E84" s="96"/>
      <c r="F84" s="96"/>
      <c r="G84" s="96"/>
      <c r="H84" s="96"/>
      <c r="I84" s="93"/>
      <c r="J84" s="94"/>
      <c r="K84" s="311">
        <v>0.05</v>
      </c>
      <c r="L84" s="859">
        <f>N78*K84</f>
        <v>41502.107957194596</v>
      </c>
      <c r="M84" s="860"/>
      <c r="N84" s="57"/>
    </row>
    <row r="85" spans="1:14" ht="15.75" thickBot="1">
      <c r="B85" s="97" t="s">
        <v>974</v>
      </c>
      <c r="C85" s="98"/>
      <c r="D85" s="98"/>
      <c r="E85" s="98"/>
      <c r="F85" s="98"/>
      <c r="G85" s="98"/>
      <c r="H85" s="98"/>
      <c r="I85" s="99"/>
      <c r="J85" s="100"/>
      <c r="K85" s="312">
        <v>0.05</v>
      </c>
      <c r="L85" s="861">
        <f>N78*K85</f>
        <v>41502.107957194596</v>
      </c>
      <c r="M85" s="862"/>
      <c r="N85" s="57"/>
    </row>
    <row r="86" spans="1:14" ht="15.75" thickBot="1">
      <c r="B86" s="825" t="s">
        <v>953</v>
      </c>
      <c r="C86" s="826"/>
      <c r="D86" s="826"/>
      <c r="E86" s="826"/>
      <c r="F86" s="826"/>
      <c r="G86" s="826"/>
      <c r="H86" s="826"/>
      <c r="I86" s="826"/>
      <c r="J86" s="826"/>
      <c r="K86" s="826"/>
      <c r="L86" s="826"/>
      <c r="M86" s="827"/>
      <c r="N86" s="58">
        <f>L83+L84+L85</f>
        <v>249012.64774316756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1079054.8068870595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1427</v>
      </c>
      <c r="C31" s="87" t="s">
        <v>1418</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146</v>
      </c>
      <c r="B36" s="838" t="str">
        <f>VLOOKUP(A36,EQUIPOS!A6:D154,3,FALSE)</f>
        <v>Camabaja</v>
      </c>
      <c r="C36" s="839"/>
      <c r="D36" s="839"/>
      <c r="E36" s="839"/>
      <c r="F36" s="839"/>
      <c r="G36" s="839"/>
      <c r="H36" s="840"/>
      <c r="I36" s="274"/>
      <c r="J36" s="275"/>
      <c r="K36" s="276">
        <f>VLOOKUP(A36,EQUIPOS!A6:D163,4,FALSE)</f>
        <v>155987.22072906443</v>
      </c>
      <c r="L36" s="277"/>
      <c r="M36" s="278">
        <v>0.4375</v>
      </c>
      <c r="N36" s="279">
        <f>K36/M36</f>
        <v>356542.21880929015</v>
      </c>
    </row>
    <row r="37" spans="1:14">
      <c r="A37" s="114" t="s">
        <v>241</v>
      </c>
      <c r="B37" s="838" t="str">
        <f>VLOOKUP(A37,EQUIPOS!A7:D154,3,FALSE)</f>
        <v>Grúa (capacidad 15 ton)</v>
      </c>
      <c r="C37" s="839"/>
      <c r="D37" s="839"/>
      <c r="E37" s="839"/>
      <c r="F37" s="839"/>
      <c r="G37" s="839"/>
      <c r="H37" s="840"/>
      <c r="I37" s="274"/>
      <c r="J37" s="275"/>
      <c r="K37" s="276">
        <f>VLOOKUP(A37,EQUIPOS!A7:D164,4,FALSE)</f>
        <v>151949.9044278416</v>
      </c>
      <c r="L37" s="277"/>
      <c r="M37" s="278">
        <v>0.4375</v>
      </c>
      <c r="N37" s="279">
        <f>K37/M37</f>
        <v>347314.06726363796</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4470.7496428571421</v>
      </c>
    </row>
    <row r="43" spans="1:14" ht="15.75" thickBot="1">
      <c r="B43" s="825" t="s">
        <v>953</v>
      </c>
      <c r="C43" s="826"/>
      <c r="D43" s="826"/>
      <c r="E43" s="826"/>
      <c r="F43" s="826"/>
      <c r="G43" s="826"/>
      <c r="H43" s="826"/>
      <c r="I43" s="826"/>
      <c r="J43" s="826"/>
      <c r="K43" s="826"/>
      <c r="L43" s="826"/>
      <c r="M43" s="827"/>
      <c r="N43" s="401">
        <f>SUM(N36:N42)</f>
        <v>708327.03571578523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1319.2118959537338</v>
      </c>
      <c r="N48" s="279">
        <f>K48*M48</f>
        <v>13192.118959537338</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15487.5</v>
      </c>
      <c r="N49" s="279">
        <f>K49*M49</f>
        <v>15487.5</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4397.372986512446</v>
      </c>
      <c r="N50" s="279">
        <f>K50*M50</f>
        <v>4397.372986512446</v>
      </c>
    </row>
    <row r="51" spans="1:14">
      <c r="A51" t="s">
        <v>686</v>
      </c>
      <c r="B51" s="49" t="str">
        <f>VLOOKUP(A51,MATERIALES!A6:D373,3,FALSE)</f>
        <v xml:space="preserve">Tierra abonada </v>
      </c>
      <c r="C51" s="288"/>
      <c r="D51" s="288"/>
      <c r="E51" s="288"/>
      <c r="F51" s="288"/>
      <c r="G51" s="288"/>
      <c r="H51" s="288"/>
      <c r="I51" s="275"/>
      <c r="J51" s="231" t="str">
        <f>VLOOKUP(A51,MATERIALES!A6:D373,2,FALSE)</f>
        <v>m3</v>
      </c>
      <c r="K51" s="289">
        <v>2</v>
      </c>
      <c r="L51" s="274"/>
      <c r="M51" s="290">
        <f>VLOOKUP(A51,MATERIALES!A6:D373,4,FALSE)</f>
        <v>49470.44609826502</v>
      </c>
      <c r="N51" s="279">
        <f>K51*M51</f>
        <v>98940.89219653004</v>
      </c>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132017.88414257983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13</v>
      </c>
      <c r="B70" s="55" t="str">
        <f>VLOOKUP(A70,'MANO DE OBRA'!A8:D68,3,FALSE)</f>
        <v>Obrero (5)</v>
      </c>
      <c r="C70" s="53"/>
      <c r="D70" s="53"/>
      <c r="E70" s="53"/>
      <c r="F70" s="53"/>
      <c r="G70" s="53"/>
      <c r="H70" s="53"/>
      <c r="I70" s="299">
        <f>K70/J70*100</f>
        <v>169163.49999999997</v>
      </c>
      <c r="J70" s="300">
        <v>185</v>
      </c>
      <c r="K70" s="301">
        <f>VLOOKUP(A70,'MANO DE OBRA'!A8:D99,4,FALSE)</f>
        <v>312952.47499999998</v>
      </c>
      <c r="L70" s="56"/>
      <c r="M70" s="302">
        <v>3.5</v>
      </c>
      <c r="N70" s="402">
        <f>K70/M70</f>
        <v>89414.992857142846</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89414.992857142846</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929759.9127155079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185951.98254310159</v>
      </c>
      <c r="M83" s="860"/>
      <c r="N83" s="57"/>
    </row>
    <row r="84" spans="1:14">
      <c r="B84" s="95" t="s">
        <v>973</v>
      </c>
      <c r="C84" s="96"/>
      <c r="D84" s="96"/>
      <c r="E84" s="96"/>
      <c r="F84" s="96"/>
      <c r="G84" s="96"/>
      <c r="H84" s="96"/>
      <c r="I84" s="93"/>
      <c r="J84" s="94"/>
      <c r="K84" s="311">
        <v>0.05</v>
      </c>
      <c r="L84" s="859">
        <f>N78*K84</f>
        <v>46487.995635775398</v>
      </c>
      <c r="M84" s="860"/>
      <c r="N84" s="57"/>
    </row>
    <row r="85" spans="1:14" ht="15.75" thickBot="1">
      <c r="B85" s="97" t="s">
        <v>974</v>
      </c>
      <c r="C85" s="98"/>
      <c r="D85" s="98"/>
      <c r="E85" s="98"/>
      <c r="F85" s="98"/>
      <c r="G85" s="98"/>
      <c r="H85" s="98"/>
      <c r="I85" s="99"/>
      <c r="J85" s="100"/>
      <c r="K85" s="312">
        <v>0.05</v>
      </c>
      <c r="L85" s="861">
        <f>N78*K85</f>
        <v>46487.995635775398</v>
      </c>
      <c r="M85" s="862"/>
      <c r="N85" s="57"/>
    </row>
    <row r="86" spans="1:14" ht="15.75" thickBot="1">
      <c r="B86" s="825" t="s">
        <v>953</v>
      </c>
      <c r="C86" s="826"/>
      <c r="D86" s="826"/>
      <c r="E86" s="826"/>
      <c r="F86" s="826"/>
      <c r="G86" s="826"/>
      <c r="H86" s="826"/>
      <c r="I86" s="826"/>
      <c r="J86" s="826"/>
      <c r="K86" s="826"/>
      <c r="L86" s="826"/>
      <c r="M86" s="827"/>
      <c r="N86" s="58">
        <f>L83+L84+L85</f>
        <v>278927.97381465236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1208687.8865301602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1428</v>
      </c>
      <c r="C31" s="87" t="s">
        <v>1419</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146</v>
      </c>
      <c r="B36" s="838" t="str">
        <f>VLOOKUP(A36,EQUIPOS!A6:D154,3,FALSE)</f>
        <v>Camabaja</v>
      </c>
      <c r="C36" s="839"/>
      <c r="D36" s="839"/>
      <c r="E36" s="839"/>
      <c r="F36" s="839"/>
      <c r="G36" s="839"/>
      <c r="H36" s="840"/>
      <c r="I36" s="274"/>
      <c r="J36" s="275"/>
      <c r="K36" s="276">
        <f>VLOOKUP(A36,EQUIPOS!A6:D163,4,FALSE)</f>
        <v>155987.22072906443</v>
      </c>
      <c r="L36" s="277"/>
      <c r="M36" s="278">
        <v>0.875</v>
      </c>
      <c r="N36" s="279">
        <f>K36/M36</f>
        <v>178271.10940464507</v>
      </c>
    </row>
    <row r="37" spans="1:14">
      <c r="A37" s="114" t="s">
        <v>241</v>
      </c>
      <c r="B37" s="838" t="str">
        <f>VLOOKUP(A37,EQUIPOS!A7:D154,3,FALSE)</f>
        <v>Grúa (capacidad 15 ton)</v>
      </c>
      <c r="C37" s="839"/>
      <c r="D37" s="839"/>
      <c r="E37" s="839"/>
      <c r="F37" s="839"/>
      <c r="G37" s="839"/>
      <c r="H37" s="840"/>
      <c r="I37" s="274"/>
      <c r="J37" s="275"/>
      <c r="K37" s="276">
        <f>VLOOKUP(A37,EQUIPOS!A7:D164,4,FALSE)</f>
        <v>151949.9044278416</v>
      </c>
      <c r="L37" s="277"/>
      <c r="M37" s="278">
        <v>0.875</v>
      </c>
      <c r="N37" s="279">
        <f>K37/M37</f>
        <v>173657.03363181898</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1788.299857142857</v>
      </c>
    </row>
    <row r="43" spans="1:14" ht="15.75" thickBot="1">
      <c r="B43" s="825" t="s">
        <v>953</v>
      </c>
      <c r="C43" s="826"/>
      <c r="D43" s="826"/>
      <c r="E43" s="826"/>
      <c r="F43" s="826"/>
      <c r="G43" s="826"/>
      <c r="H43" s="826"/>
      <c r="I43" s="826"/>
      <c r="J43" s="826"/>
      <c r="K43" s="826"/>
      <c r="L43" s="826"/>
      <c r="M43" s="827"/>
      <c r="N43" s="401">
        <f>SUM(N36:N42)</f>
        <v>353716.4428936069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1319.2118959537338</v>
      </c>
      <c r="N48" s="279">
        <f>K48*M48</f>
        <v>13192.118959537338</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15487.5</v>
      </c>
      <c r="N49" s="279">
        <f>K49*M49</f>
        <v>15487.5</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4397.372986512446</v>
      </c>
      <c r="N50" s="279">
        <f>K50*M50</f>
        <v>4397.372986512446</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33076.991946049784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7</v>
      </c>
      <c r="N70" s="402">
        <f>K70/M70</f>
        <v>35765.997142857137</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35765.997142857137</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422559.43198251381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84511.88639650277</v>
      </c>
      <c r="M83" s="860"/>
      <c r="N83" s="57"/>
    </row>
    <row r="84" spans="1:14">
      <c r="B84" s="95" t="s">
        <v>973</v>
      </c>
      <c r="C84" s="96"/>
      <c r="D84" s="96"/>
      <c r="E84" s="96"/>
      <c r="F84" s="96"/>
      <c r="G84" s="96"/>
      <c r="H84" s="96"/>
      <c r="I84" s="93"/>
      <c r="J84" s="94"/>
      <c r="K84" s="311">
        <v>0.05</v>
      </c>
      <c r="L84" s="859">
        <f>N78*K84</f>
        <v>21127.971599125693</v>
      </c>
      <c r="M84" s="860"/>
      <c r="N84" s="57"/>
    </row>
    <row r="85" spans="1:14" ht="15.75" thickBot="1">
      <c r="B85" s="97" t="s">
        <v>974</v>
      </c>
      <c r="C85" s="98"/>
      <c r="D85" s="98"/>
      <c r="E85" s="98"/>
      <c r="F85" s="98"/>
      <c r="G85" s="98"/>
      <c r="H85" s="98"/>
      <c r="I85" s="99"/>
      <c r="J85" s="100"/>
      <c r="K85" s="312">
        <v>0.05</v>
      </c>
      <c r="L85" s="861">
        <f>N78*K85</f>
        <v>21127.971599125693</v>
      </c>
      <c r="M85" s="862"/>
      <c r="N85" s="57"/>
    </row>
    <row r="86" spans="1:14" ht="15.75" thickBot="1">
      <c r="B86" s="825" t="s">
        <v>953</v>
      </c>
      <c r="C86" s="826"/>
      <c r="D86" s="826"/>
      <c r="E86" s="826"/>
      <c r="F86" s="826"/>
      <c r="G86" s="826"/>
      <c r="H86" s="826"/>
      <c r="I86" s="826"/>
      <c r="J86" s="826"/>
      <c r="K86" s="826"/>
      <c r="L86" s="826"/>
      <c r="M86" s="827"/>
      <c r="N86" s="58">
        <f>L83+L84+L85</f>
        <v>126767.82959475416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549327.26157726801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1429</v>
      </c>
      <c r="C31" s="87" t="s">
        <v>1420</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146</v>
      </c>
      <c r="B36" s="838" t="str">
        <f>VLOOKUP(A36,EQUIPOS!A6:D154,3,FALSE)</f>
        <v>Camabaja</v>
      </c>
      <c r="C36" s="839"/>
      <c r="D36" s="839"/>
      <c r="E36" s="839"/>
      <c r="F36" s="839"/>
      <c r="G36" s="839"/>
      <c r="H36" s="840"/>
      <c r="I36" s="274"/>
      <c r="J36" s="275"/>
      <c r="K36" s="276">
        <f>VLOOKUP(A36,EQUIPOS!A6:D163,4,FALSE)</f>
        <v>155987.22072906443</v>
      </c>
      <c r="L36" s="277"/>
      <c r="M36" s="278">
        <v>0.75</v>
      </c>
      <c r="N36" s="279">
        <f>K36/M36</f>
        <v>207982.96097208592</v>
      </c>
    </row>
    <row r="37" spans="1:14">
      <c r="A37" s="114" t="s">
        <v>241</v>
      </c>
      <c r="B37" s="838" t="str">
        <f>VLOOKUP(A37,EQUIPOS!A7:D154,3,FALSE)</f>
        <v>Grúa (capacidad 15 ton)</v>
      </c>
      <c r="C37" s="839"/>
      <c r="D37" s="839"/>
      <c r="E37" s="839"/>
      <c r="F37" s="839"/>
      <c r="G37" s="839"/>
      <c r="H37" s="840"/>
      <c r="I37" s="274"/>
      <c r="J37" s="275"/>
      <c r="K37" s="276">
        <f>VLOOKUP(A37,EQUIPOS!A7:D164,4,FALSE)</f>
        <v>151949.9044278416</v>
      </c>
      <c r="L37" s="277"/>
      <c r="M37" s="278">
        <v>0.75</v>
      </c>
      <c r="N37" s="279">
        <f>K37/M37</f>
        <v>202599.87257045545</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2086.3498333333332</v>
      </c>
    </row>
    <row r="43" spans="1:14" ht="15.75" thickBot="1">
      <c r="B43" s="825" t="s">
        <v>953</v>
      </c>
      <c r="C43" s="826"/>
      <c r="D43" s="826"/>
      <c r="E43" s="826"/>
      <c r="F43" s="826"/>
      <c r="G43" s="826"/>
      <c r="H43" s="826"/>
      <c r="I43" s="826"/>
      <c r="J43" s="826"/>
      <c r="K43" s="826"/>
      <c r="L43" s="826"/>
      <c r="M43" s="827"/>
      <c r="N43" s="401">
        <f>SUM(N36:N42)</f>
        <v>412669.18337587471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1319.2118959537338</v>
      </c>
      <c r="N48" s="279">
        <f>K48*M48</f>
        <v>13192.118959537338</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15487.5</v>
      </c>
      <c r="N49" s="279">
        <f>K49*M49</f>
        <v>15487.5</v>
      </c>
    </row>
    <row r="50" spans="1:14">
      <c r="A50" s="213"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4397.372986512446</v>
      </c>
      <c r="N50" s="279">
        <f>K50*M50</f>
        <v>4397.372986512446</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33076.991946049784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s="149"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6</v>
      </c>
      <c r="N70" s="402">
        <f>K70/M70</f>
        <v>41726.996666666666</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41726.996666666666</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487473.17198859114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97494.634397718241</v>
      </c>
      <c r="M83" s="860"/>
      <c r="N83" s="57"/>
    </row>
    <row r="84" spans="1:14">
      <c r="B84" s="95" t="s">
        <v>973</v>
      </c>
      <c r="C84" s="96"/>
      <c r="D84" s="96"/>
      <c r="E84" s="96"/>
      <c r="F84" s="96"/>
      <c r="G84" s="96"/>
      <c r="H84" s="96"/>
      <c r="I84" s="93"/>
      <c r="J84" s="94"/>
      <c r="K84" s="311">
        <v>0.05</v>
      </c>
      <c r="L84" s="859">
        <f>N78*K84</f>
        <v>24373.65859942956</v>
      </c>
      <c r="M84" s="860"/>
      <c r="N84" s="57"/>
    </row>
    <row r="85" spans="1:14" ht="15.75" thickBot="1">
      <c r="B85" s="97" t="s">
        <v>974</v>
      </c>
      <c r="C85" s="98"/>
      <c r="D85" s="98"/>
      <c r="E85" s="98"/>
      <c r="F85" s="98"/>
      <c r="G85" s="98"/>
      <c r="H85" s="98"/>
      <c r="I85" s="99"/>
      <c r="J85" s="100"/>
      <c r="K85" s="312">
        <v>0.05</v>
      </c>
      <c r="L85" s="861">
        <f>N78*K85</f>
        <v>24373.65859942956</v>
      </c>
      <c r="M85" s="862"/>
      <c r="N85" s="57"/>
    </row>
    <row r="86" spans="1:14" ht="15.75" thickBot="1">
      <c r="B86" s="825" t="s">
        <v>953</v>
      </c>
      <c r="C86" s="826"/>
      <c r="D86" s="826"/>
      <c r="E86" s="826"/>
      <c r="F86" s="826"/>
      <c r="G86" s="826"/>
      <c r="H86" s="826"/>
      <c r="I86" s="826"/>
      <c r="J86" s="826"/>
      <c r="K86" s="826"/>
      <c r="L86" s="826"/>
      <c r="M86" s="827"/>
      <c r="N86" s="58">
        <f>L83+L84+L85</f>
        <v>146241.95159657736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633715.12358516851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1430</v>
      </c>
      <c r="C31" s="87" t="s">
        <v>1421</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146</v>
      </c>
      <c r="B36" s="838" t="str">
        <f>VLOOKUP(A36,EQUIPOS!A6:D154,3,FALSE)</f>
        <v>Camabaja</v>
      </c>
      <c r="C36" s="839"/>
      <c r="D36" s="839"/>
      <c r="E36" s="839"/>
      <c r="F36" s="839"/>
      <c r="G36" s="839"/>
      <c r="H36" s="840"/>
      <c r="I36" s="274"/>
      <c r="J36" s="275"/>
      <c r="K36" s="276">
        <f>VLOOKUP(A36,EQUIPOS!A6:D163,4,FALSE)</f>
        <v>155987.22072906443</v>
      </c>
      <c r="L36" s="277"/>
      <c r="M36" s="278">
        <v>0.6875</v>
      </c>
      <c r="N36" s="279">
        <f>K36/M36</f>
        <v>226890.50287863918</v>
      </c>
    </row>
    <row r="37" spans="1:14">
      <c r="A37" s="114" t="s">
        <v>241</v>
      </c>
      <c r="B37" s="838" t="str">
        <f>VLOOKUP(A37,EQUIPOS!A7:D154,3,FALSE)</f>
        <v>Grúa (capacidad 15 ton)</v>
      </c>
      <c r="C37" s="839"/>
      <c r="D37" s="839"/>
      <c r="E37" s="839"/>
      <c r="F37" s="839"/>
      <c r="G37" s="839"/>
      <c r="H37" s="840"/>
      <c r="I37" s="274"/>
      <c r="J37" s="275"/>
      <c r="K37" s="276">
        <f>VLOOKUP(A37,EQUIPOS!A7:D164,4,FALSE)</f>
        <v>151949.9044278416</v>
      </c>
      <c r="L37" s="277"/>
      <c r="M37" s="278">
        <v>0.6875</v>
      </c>
      <c r="N37" s="279">
        <f>K37/M37</f>
        <v>221018.04280413323</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2276.0179999999996</v>
      </c>
    </row>
    <row r="43" spans="1:14" ht="15.75" thickBot="1">
      <c r="B43" s="825" t="s">
        <v>953</v>
      </c>
      <c r="C43" s="826"/>
      <c r="D43" s="826"/>
      <c r="E43" s="826"/>
      <c r="F43" s="826"/>
      <c r="G43" s="826"/>
      <c r="H43" s="826"/>
      <c r="I43" s="826"/>
      <c r="J43" s="826"/>
      <c r="K43" s="826"/>
      <c r="L43" s="826"/>
      <c r="M43" s="827"/>
      <c r="N43" s="401">
        <f>SUM(N36:N42)</f>
        <v>450184.56368277239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1319.2118959537338</v>
      </c>
      <c r="N48" s="279">
        <f>K48*M48</f>
        <v>13192.118959537338</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15487.5</v>
      </c>
      <c r="N49" s="279">
        <f>K49*M49</f>
        <v>15487.5</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4397.372986512446</v>
      </c>
      <c r="N50" s="279">
        <f>K50*M50</f>
        <v>4397.372986512446</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33076.991946049784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5.5</v>
      </c>
      <c r="N70" s="402">
        <f>K70/M70</f>
        <v>45520.359999999993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45520.359999999993</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528781.91562882217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105756.38312576443</v>
      </c>
      <c r="M83" s="860"/>
      <c r="N83" s="57"/>
    </row>
    <row r="84" spans="1:14">
      <c r="B84" s="95" t="s">
        <v>973</v>
      </c>
      <c r="C84" s="96"/>
      <c r="D84" s="96"/>
      <c r="E84" s="96"/>
      <c r="F84" s="96"/>
      <c r="G84" s="96"/>
      <c r="H84" s="96"/>
      <c r="I84" s="93"/>
      <c r="J84" s="94"/>
      <c r="K84" s="311">
        <v>0.05</v>
      </c>
      <c r="L84" s="859">
        <f>N78*K84</f>
        <v>26439.095781441109</v>
      </c>
      <c r="M84" s="860"/>
      <c r="N84" s="57"/>
    </row>
    <row r="85" spans="1:14" ht="15.75" thickBot="1">
      <c r="B85" s="97" t="s">
        <v>974</v>
      </c>
      <c r="C85" s="98"/>
      <c r="D85" s="98"/>
      <c r="E85" s="98"/>
      <c r="F85" s="98"/>
      <c r="G85" s="98"/>
      <c r="H85" s="98"/>
      <c r="I85" s="99"/>
      <c r="J85" s="100"/>
      <c r="K85" s="312">
        <v>0.05</v>
      </c>
      <c r="L85" s="861">
        <f>N78*K85</f>
        <v>26439.095781441109</v>
      </c>
      <c r="M85" s="862"/>
      <c r="N85" s="57"/>
    </row>
    <row r="86" spans="1:14" ht="15.75" thickBot="1">
      <c r="B86" s="825" t="s">
        <v>953</v>
      </c>
      <c r="C86" s="826"/>
      <c r="D86" s="826"/>
      <c r="E86" s="826"/>
      <c r="F86" s="826"/>
      <c r="G86" s="826"/>
      <c r="H86" s="826"/>
      <c r="I86" s="826"/>
      <c r="J86" s="826"/>
      <c r="K86" s="826"/>
      <c r="L86" s="826"/>
      <c r="M86" s="827"/>
      <c r="N86" s="58">
        <f>L83+L84+L85</f>
        <v>158634.57468864665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687416.49031746876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1431</v>
      </c>
      <c r="C31" s="87" t="s">
        <v>1422</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58" t="s">
        <v>241</v>
      </c>
      <c r="B36" s="838" t="str">
        <f>VLOOKUP(A36,EQUIPOS!A6:D154,3,FALSE)</f>
        <v>Grúa (capacidad 15 ton)</v>
      </c>
      <c r="C36" s="839"/>
      <c r="D36" s="839"/>
      <c r="E36" s="839"/>
      <c r="F36" s="839"/>
      <c r="G36" s="839"/>
      <c r="H36" s="840"/>
      <c r="I36" s="274"/>
      <c r="J36" s="275"/>
      <c r="K36" s="276">
        <f>VLOOKUP(A36,EQUIPOS!A6:D163,4,FALSE)</f>
        <v>151949.9044278416</v>
      </c>
      <c r="L36" s="277"/>
      <c r="M36" s="403">
        <v>1.125</v>
      </c>
      <c r="N36" s="279">
        <f>K36/M36</f>
        <v>135066.58171363699</v>
      </c>
    </row>
    <row r="37" spans="1:14">
      <c r="A37" 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1390.8998888888889</v>
      </c>
    </row>
    <row r="43" spans="1:14" ht="15.75" thickBot="1">
      <c r="B43" s="825" t="s">
        <v>953</v>
      </c>
      <c r="C43" s="826"/>
      <c r="D43" s="826"/>
      <c r="E43" s="826"/>
      <c r="F43" s="826"/>
      <c r="G43" s="826"/>
      <c r="H43" s="826"/>
      <c r="I43" s="826"/>
      <c r="J43" s="826"/>
      <c r="K43" s="826"/>
      <c r="L43" s="826"/>
      <c r="M43" s="827"/>
      <c r="N43" s="401">
        <f>SUM(N36:N42)</f>
        <v>136457.48160252586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55" t="s">
        <v>428</v>
      </c>
      <c r="B48" s="49" t="str">
        <f>VLOOKUP(A48,MATERIALES!A4:D373,3,FALSE)</f>
        <v>Costal de fibra o fique</v>
      </c>
      <c r="C48" s="288"/>
      <c r="D48" s="288"/>
      <c r="E48" s="288"/>
      <c r="F48" s="288"/>
      <c r="G48" s="288"/>
      <c r="H48" s="288"/>
      <c r="I48" s="275"/>
      <c r="J48" s="231" t="str">
        <f>VLOOKUP(A48,MATERIALES!A4:D373,2,FALSE)</f>
        <v>u</v>
      </c>
      <c r="K48" s="468">
        <v>10</v>
      </c>
      <c r="L48" s="274"/>
      <c r="M48" s="290">
        <f>VLOOKUP(A48,MATERIALES!A5:D373,4,FALSE)</f>
        <v>1319.2118959537338</v>
      </c>
      <c r="N48" s="279">
        <f>K48*M48</f>
        <v>13192.118959537338</v>
      </c>
    </row>
    <row r="49" spans="1:14">
      <c r="A49" s="155" t="s">
        <v>589</v>
      </c>
      <c r="B49" s="49" t="str">
        <f>VLOOKUP(A49,MATERIALES!A5:D373,3,FALSE)</f>
        <v>Nutrientes (para remoción de especies vegetales) (dap, triple 15 o similar) (ítem 201.9)</v>
      </c>
      <c r="C49" s="288"/>
      <c r="D49" s="288"/>
      <c r="E49" s="288"/>
      <c r="F49" s="288"/>
      <c r="G49" s="288"/>
      <c r="H49" s="288"/>
      <c r="I49" s="275"/>
      <c r="J49" s="231" t="str">
        <f>VLOOKUP(A49,MATERIALES!A5:D373,2,FALSE)</f>
        <v>kg</v>
      </c>
      <c r="K49" s="468">
        <v>1</v>
      </c>
      <c r="L49" s="274"/>
      <c r="M49" s="290">
        <f>VLOOKUP(A49,MATERIALES!A6:D373,4,FALSE)</f>
        <v>4397.372986512446</v>
      </c>
      <c r="N49" s="279">
        <f>K49*M49</f>
        <v>4397.372986512446</v>
      </c>
    </row>
    <row r="50" spans="1:14">
      <c r="A50" s="156" t="s">
        <v>412</v>
      </c>
      <c r="B50" s="49" t="str">
        <f>VLOOKUP(A50,MATERIALES!A6:D373,3,FALSE)</f>
        <v>Cicatrizante (para remoción de especies vegetales)</v>
      </c>
      <c r="C50" s="288"/>
      <c r="D50" s="288"/>
      <c r="E50" s="288"/>
      <c r="F50" s="288"/>
      <c r="G50" s="288"/>
      <c r="H50" s="288"/>
      <c r="I50" s="275"/>
      <c r="J50" s="231" t="str">
        <f>VLOOKUP(A50,MATERIALES!A6:D373,2,FALSE)</f>
        <v>kg</v>
      </c>
      <c r="K50" s="468">
        <v>1</v>
      </c>
      <c r="L50" s="274"/>
      <c r="M50" s="290">
        <f>VLOOKUP(A50,MATERIALES!A6:D373,4,FALSE)</f>
        <v>15487.5</v>
      </c>
      <c r="N50" s="279">
        <f>K50*M50</f>
        <v>15487.5</v>
      </c>
    </row>
    <row r="51" spans="1:14">
      <c r="B51" s="49"/>
      <c r="C51" s="288"/>
      <c r="D51" s="288"/>
      <c r="E51" s="288"/>
      <c r="F51" s="288"/>
      <c r="G51" s="288"/>
      <c r="H51" s="288"/>
      <c r="I51" s="275"/>
      <c r="J51" s="231"/>
      <c r="K51" s="404"/>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33076.991946049784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s="154"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403">
        <v>9</v>
      </c>
      <c r="N70" s="402">
        <f>K70/M70</f>
        <v>27817.997777777775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27817.997777777775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197352.47132635344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39470.494265270689</v>
      </c>
      <c r="M83" s="860"/>
      <c r="N83" s="57"/>
    </row>
    <row r="84" spans="1:14">
      <c r="B84" s="95" t="s">
        <v>973</v>
      </c>
      <c r="C84" s="96"/>
      <c r="D84" s="96"/>
      <c r="E84" s="96"/>
      <c r="F84" s="96"/>
      <c r="G84" s="96"/>
      <c r="H84" s="96"/>
      <c r="I84" s="93"/>
      <c r="J84" s="94"/>
      <c r="K84" s="311">
        <v>0.05</v>
      </c>
      <c r="L84" s="859">
        <f>N78*K84</f>
        <v>9867.6235663176722</v>
      </c>
      <c r="M84" s="860"/>
      <c r="N84" s="57"/>
    </row>
    <row r="85" spans="1:14" ht="15.75" thickBot="1">
      <c r="B85" s="97" t="s">
        <v>974</v>
      </c>
      <c r="C85" s="98"/>
      <c r="D85" s="98"/>
      <c r="E85" s="98"/>
      <c r="F85" s="98"/>
      <c r="G85" s="98"/>
      <c r="H85" s="98"/>
      <c r="I85" s="99"/>
      <c r="J85" s="100"/>
      <c r="K85" s="312">
        <v>0.05</v>
      </c>
      <c r="L85" s="861">
        <f>N78*K85</f>
        <v>9867.6235663176722</v>
      </c>
      <c r="M85" s="862"/>
      <c r="N85" s="57"/>
    </row>
    <row r="86" spans="1:14" ht="15.75" thickBot="1">
      <c r="B86" s="825" t="s">
        <v>953</v>
      </c>
      <c r="C86" s="826"/>
      <c r="D86" s="826"/>
      <c r="E86" s="826"/>
      <c r="F86" s="826"/>
      <c r="G86" s="826"/>
      <c r="H86" s="826"/>
      <c r="I86" s="826"/>
      <c r="J86" s="826"/>
      <c r="K86" s="826"/>
      <c r="L86" s="826"/>
      <c r="M86" s="827"/>
      <c r="N86" s="58">
        <f>L83+L84+L85</f>
        <v>59205.741397906029</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256558.21272425947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1432</v>
      </c>
      <c r="C31" s="87" t="s">
        <v>1423</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61" t="s">
        <v>241</v>
      </c>
      <c r="B36" s="838" t="str">
        <f>VLOOKUP(A36,EQUIPOS!A6:D154,3,FALSE)</f>
        <v>Grúa (capacidad 15 ton)</v>
      </c>
      <c r="C36" s="839"/>
      <c r="D36" s="839"/>
      <c r="E36" s="839"/>
      <c r="F36" s="839"/>
      <c r="G36" s="839"/>
      <c r="H36" s="840"/>
      <c r="I36" s="274"/>
      <c r="J36" s="275"/>
      <c r="K36" s="276">
        <f>VLOOKUP(A36,EQUIPOS!A6:D163,4,FALSE)</f>
        <v>151949.9044278416</v>
      </c>
      <c r="L36" s="277"/>
      <c r="M36" s="469">
        <v>1</v>
      </c>
      <c r="N36" s="279">
        <f>K36/M36</f>
        <v>151949.9044278416</v>
      </c>
    </row>
    <row r="37" spans="1:14">
      <c r="A37" s="161" t="s">
        <v>373</v>
      </c>
      <c r="B37" s="838" t="str">
        <f>VLOOKUP(A37,EQUIPOS!A7:D154,3,FALSE)</f>
        <v>Volqueta 6 m3</v>
      </c>
      <c r="C37" s="839"/>
      <c r="D37" s="839"/>
      <c r="E37" s="839"/>
      <c r="F37" s="839"/>
      <c r="G37" s="839"/>
      <c r="H37" s="840"/>
      <c r="I37" s="274"/>
      <c r="J37" s="275"/>
      <c r="K37" s="276">
        <f>VLOOKUP(A37,EQUIPOS!A7:D164,4,FALSE)</f>
        <v>52432.679236660311</v>
      </c>
      <c r="L37" s="277"/>
      <c r="M37" s="470">
        <v>1</v>
      </c>
      <c r="N37" s="279">
        <f>K37/M37</f>
        <v>52432.679236660311</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1564.762375</v>
      </c>
    </row>
    <row r="43" spans="1:14" ht="15.75" thickBot="1">
      <c r="B43" s="825" t="s">
        <v>953</v>
      </c>
      <c r="C43" s="826"/>
      <c r="D43" s="826"/>
      <c r="E43" s="826"/>
      <c r="F43" s="826"/>
      <c r="G43" s="826"/>
      <c r="H43" s="826"/>
      <c r="I43" s="826"/>
      <c r="J43" s="826"/>
      <c r="K43" s="826"/>
      <c r="L43" s="826"/>
      <c r="M43" s="827"/>
      <c r="N43" s="401">
        <f>SUM(N36:N42)</f>
        <v>205947.34603950189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0" t="s">
        <v>428</v>
      </c>
      <c r="B48" s="49" t="str">
        <f>VLOOKUP(A48,MATERIALES!A4:D373,3,FALSE)</f>
        <v>Costal de fibra o fique</v>
      </c>
      <c r="C48" s="288"/>
      <c r="D48" s="288"/>
      <c r="E48" s="288"/>
      <c r="F48" s="288"/>
      <c r="G48" s="288"/>
      <c r="H48" s="288"/>
      <c r="I48" s="275"/>
      <c r="J48" s="231" t="str">
        <f>VLOOKUP(A48,MATERIALES!A4:D385,2,FALSE)</f>
        <v>u</v>
      </c>
      <c r="K48" s="468">
        <v>10</v>
      </c>
      <c r="L48" s="274"/>
      <c r="M48" s="290">
        <f>VLOOKUP(A48,MATERIALES!A5:D373,4,FALSE)</f>
        <v>1319.2118959537338</v>
      </c>
      <c r="N48" s="279">
        <f>K48*M48</f>
        <v>13192.118959537338</v>
      </c>
    </row>
    <row r="49" spans="1:14">
      <c r="A49" s="157" t="s">
        <v>589</v>
      </c>
      <c r="B49" s="49" t="str">
        <f>VLOOKUP(A49,MATERIALES!A5:D373,3,FALSE)</f>
        <v>Nutrientes (para remoción de especies vegetales) (dap, triple 15 o similar) (ítem 201.9)</v>
      </c>
      <c r="C49" s="288"/>
      <c r="D49" s="288"/>
      <c r="E49" s="288"/>
      <c r="F49" s="288"/>
      <c r="G49" s="288"/>
      <c r="H49" s="288"/>
      <c r="I49" s="275"/>
      <c r="J49" s="231" t="str">
        <f>VLOOKUP(A49,MATERIALES!A5:D386,2,FALSE)</f>
        <v>kg</v>
      </c>
      <c r="K49" s="468">
        <v>1</v>
      </c>
      <c r="L49" s="274"/>
      <c r="M49" s="290">
        <f>VLOOKUP(A49,MATERIALES!A6:D373,4,FALSE)</f>
        <v>4397.372986512446</v>
      </c>
      <c r="N49" s="279">
        <f>K49*M49</f>
        <v>4397.372986512446</v>
      </c>
    </row>
    <row r="50" spans="1:14">
      <c r="A50" s="160" t="s">
        <v>412</v>
      </c>
      <c r="B50" s="49" t="str">
        <f>VLOOKUP(A50,MATERIALES!A6:D373,3,FALSE)</f>
        <v>Cicatrizante (para remoción de especies vegetales)</v>
      </c>
      <c r="C50" s="288"/>
      <c r="D50" s="288"/>
      <c r="E50" s="288"/>
      <c r="F50" s="288"/>
      <c r="G50" s="288"/>
      <c r="H50" s="288"/>
      <c r="I50" s="275"/>
      <c r="J50" s="231" t="str">
        <f>VLOOKUP(A50,MATERIALES!A6:D387,2,FALSE)</f>
        <v>kg</v>
      </c>
      <c r="K50" s="468">
        <v>1</v>
      </c>
      <c r="L50" s="274"/>
      <c r="M50" s="290">
        <f>VLOOKUP(A50,MATERIALES!A6:D373,4,FALSE)</f>
        <v>15487.5</v>
      </c>
      <c r="N50" s="279">
        <f>K50*M50</f>
        <v>15487.5</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33076.991946049784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s="159"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8</v>
      </c>
      <c r="N70" s="402">
        <f>K70/M70</f>
        <v>31295.247499999998</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31295.247499999998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270319.58548555168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54063.917097110338</v>
      </c>
      <c r="M83" s="860"/>
      <c r="N83" s="57"/>
    </row>
    <row r="84" spans="1:14">
      <c r="B84" s="95" t="s">
        <v>973</v>
      </c>
      <c r="C84" s="96"/>
      <c r="D84" s="96"/>
      <c r="E84" s="96"/>
      <c r="F84" s="96"/>
      <c r="G84" s="96"/>
      <c r="H84" s="96"/>
      <c r="I84" s="93"/>
      <c r="J84" s="94"/>
      <c r="K84" s="311">
        <v>0.05</v>
      </c>
      <c r="L84" s="859">
        <f>N78*K84</f>
        <v>13515.979274277584</v>
      </c>
      <c r="M84" s="860"/>
      <c r="N84" s="57"/>
    </row>
    <row r="85" spans="1:14" ht="15.75" thickBot="1">
      <c r="B85" s="97" t="s">
        <v>974</v>
      </c>
      <c r="C85" s="98"/>
      <c r="D85" s="98"/>
      <c r="E85" s="98"/>
      <c r="F85" s="98"/>
      <c r="G85" s="98"/>
      <c r="H85" s="98"/>
      <c r="I85" s="99"/>
      <c r="J85" s="100"/>
      <c r="K85" s="312">
        <v>0.05</v>
      </c>
      <c r="L85" s="861">
        <f>N78*K85</f>
        <v>13515.979274277584</v>
      </c>
      <c r="M85" s="862"/>
      <c r="N85" s="57"/>
    </row>
    <row r="86" spans="1:14" ht="15.75" thickBot="1">
      <c r="B86" s="825" t="s">
        <v>953</v>
      </c>
      <c r="C86" s="826"/>
      <c r="D86" s="826"/>
      <c r="E86" s="826"/>
      <c r="F86" s="826"/>
      <c r="G86" s="826"/>
      <c r="H86" s="826"/>
      <c r="I86" s="826"/>
      <c r="J86" s="826"/>
      <c r="K86" s="826"/>
      <c r="L86" s="826"/>
      <c r="M86" s="827"/>
      <c r="N86" s="58">
        <f>L83+L84+L85</f>
        <v>81095.87564566551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351415.46113121719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02"/>
      <c r="K118" s="802"/>
      <c r="L118" s="802"/>
      <c r="M118" s="802"/>
      <c r="N118" s="803"/>
    </row>
    <row r="119" spans="2:14" ht="15.75" customHeight="1"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1433</v>
      </c>
      <c r="C31" s="87" t="s">
        <v>1424</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50" t="s">
        <v>241</v>
      </c>
      <c r="B36" s="838" t="str">
        <f>VLOOKUP(A36,EQUIPOS!A6:D154,3,FALSE)</f>
        <v>Grúa (capacidad 15 ton)</v>
      </c>
      <c r="C36" s="839"/>
      <c r="D36" s="839"/>
      <c r="E36" s="839"/>
      <c r="F36" s="839"/>
      <c r="G36" s="839"/>
      <c r="H36" s="840"/>
      <c r="I36" s="274"/>
      <c r="J36" s="275"/>
      <c r="K36" s="276">
        <f>VLOOKUP(A36,EQUIPOS!A6:D163,4,FALSE)</f>
        <v>151949.9044278416</v>
      </c>
      <c r="L36" s="277"/>
      <c r="M36" s="278">
        <v>0.9375</v>
      </c>
      <c r="N36" s="279">
        <f>K36/M36</f>
        <v>162079.89805636436</v>
      </c>
    </row>
    <row r="37" spans="1:14">
      <c r="A37" s="150" t="s">
        <v>373</v>
      </c>
      <c r="B37" s="838" t="str">
        <f>VLOOKUP(A37,EQUIPOS!A7:D154,3,FALSE)</f>
        <v>Volqueta 6 m3</v>
      </c>
      <c r="C37" s="839"/>
      <c r="D37" s="839"/>
      <c r="E37" s="839"/>
      <c r="F37" s="839"/>
      <c r="G37" s="839"/>
      <c r="H37" s="840"/>
      <c r="I37" s="274"/>
      <c r="J37" s="275"/>
      <c r="K37" s="276">
        <f>VLOOKUP(A37,EQUIPOS!A7:D164,4,FALSE)</f>
        <v>52432.679236660311</v>
      </c>
      <c r="L37" s="277"/>
      <c r="M37" s="278">
        <v>0.9375</v>
      </c>
      <c r="N37" s="279">
        <f>K37/M37</f>
        <v>55928.191185771</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1669.0798666666667</v>
      </c>
    </row>
    <row r="43" spans="1:14" ht="15.75" thickBot="1">
      <c r="B43" s="825" t="s">
        <v>953</v>
      </c>
      <c r="C43" s="826"/>
      <c r="D43" s="826"/>
      <c r="E43" s="826"/>
      <c r="F43" s="826"/>
      <c r="G43" s="826"/>
      <c r="H43" s="826"/>
      <c r="I43" s="826"/>
      <c r="J43" s="826"/>
      <c r="K43" s="826"/>
      <c r="L43" s="826"/>
      <c r="M43" s="827"/>
      <c r="N43" s="401">
        <f>SUM(N36:N42)</f>
        <v>219677.16910880202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428</v>
      </c>
      <c r="B48" s="49" t="str">
        <f>VLOOKUP(A48,MATERIALES!A4:D373,3,FALSE)</f>
        <v>Costal de fibra o fique</v>
      </c>
      <c r="C48" s="288"/>
      <c r="D48" s="288"/>
      <c r="E48" s="288"/>
      <c r="F48" s="288"/>
      <c r="G48" s="288"/>
      <c r="H48" s="288"/>
      <c r="I48" s="275"/>
      <c r="J48" s="231" t="str">
        <f>VLOOKUP(A48,MATERIALES!A4:D385,2,FALSE)</f>
        <v>u</v>
      </c>
      <c r="K48" s="289">
        <v>10</v>
      </c>
      <c r="L48" s="274"/>
      <c r="M48" s="290">
        <f>VLOOKUP(A48,MATERIALES!A5:D373,4,FALSE)</f>
        <v>1319.2118959537338</v>
      </c>
      <c r="N48" s="279">
        <f>K48*M48</f>
        <v>13192.118959537338</v>
      </c>
    </row>
    <row r="49" spans="1:14">
      <c r="A49" t="s">
        <v>412</v>
      </c>
      <c r="B49" s="49" t="str">
        <f>VLOOKUP(A49,MATERIALES!A5:D373,3,FALSE)</f>
        <v>Cicatrizante (para remoción de especies vegetales)</v>
      </c>
      <c r="C49" s="288"/>
      <c r="D49" s="288"/>
      <c r="E49" s="288"/>
      <c r="F49" s="288"/>
      <c r="G49" s="288"/>
      <c r="H49" s="288"/>
      <c r="I49" s="275"/>
      <c r="J49" s="231" t="str">
        <f>VLOOKUP(A49,MATERIALES!A5:D386,2,FALSE)</f>
        <v>kg</v>
      </c>
      <c r="K49" s="289">
        <v>1</v>
      </c>
      <c r="L49" s="274"/>
      <c r="M49" s="290">
        <f>VLOOKUP(A49,MATERIALES!A6:D373,4,FALSE)</f>
        <v>15487.5</v>
      </c>
      <c r="N49" s="279">
        <f>K49*M49</f>
        <v>15487.5</v>
      </c>
    </row>
    <row r="50" spans="1:14">
      <c r="A50" s="150" t="s">
        <v>589</v>
      </c>
      <c r="B50" s="49" t="str">
        <f>VLOOKUP(A50,MATERIALES!A6:D373,3,FALSE)</f>
        <v>Nutrientes (para remoción de especies vegetales) (dap, triple 15 o similar) (ítem 201.9)</v>
      </c>
      <c r="C50" s="288"/>
      <c r="D50" s="288"/>
      <c r="E50" s="288"/>
      <c r="F50" s="288"/>
      <c r="G50" s="288"/>
      <c r="H50" s="288"/>
      <c r="I50" s="275"/>
      <c r="J50" s="231" t="str">
        <f>VLOOKUP(A50,MATERIALES!A6:D387,2,FALSE)</f>
        <v>kg</v>
      </c>
      <c r="K50" s="289">
        <v>1</v>
      </c>
      <c r="L50" s="274"/>
      <c r="M50" s="290">
        <f>VLOOKUP(A50,MATERIALES!A6:D373,4,FALSE)</f>
        <v>4397.372986512446</v>
      </c>
      <c r="N50" s="279">
        <f>K50*M50</f>
        <v>4397.372986512446</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33076.991946049784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s="162"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405">
        <v>7.5</v>
      </c>
      <c r="N70" s="402">
        <f>K70/M70</f>
        <v>33381.597333333331</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31" t="s">
        <v>953</v>
      </c>
      <c r="C76" s="832"/>
      <c r="D76" s="832"/>
      <c r="E76" s="832"/>
      <c r="F76" s="832"/>
      <c r="G76" s="832"/>
      <c r="H76" s="832"/>
      <c r="I76" s="832"/>
      <c r="J76" s="832"/>
      <c r="K76" s="832"/>
      <c r="L76" s="832"/>
      <c r="M76" s="833"/>
      <c r="N76" s="467">
        <f>SUM(N70:N75)</f>
        <v>33381.597333333331</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286135.75838818512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57227.151677637026</v>
      </c>
      <c r="M83" s="860"/>
      <c r="N83" s="57"/>
    </row>
    <row r="84" spans="1:14">
      <c r="B84" s="95" t="s">
        <v>973</v>
      </c>
      <c r="C84" s="96"/>
      <c r="D84" s="96"/>
      <c r="E84" s="96"/>
      <c r="F84" s="96"/>
      <c r="G84" s="96"/>
      <c r="H84" s="96"/>
      <c r="I84" s="93"/>
      <c r="J84" s="94"/>
      <c r="K84" s="311">
        <v>0.05</v>
      </c>
      <c r="L84" s="859">
        <f>N78*K84</f>
        <v>14306.787919409257</v>
      </c>
      <c r="M84" s="860"/>
      <c r="N84" s="57"/>
    </row>
    <row r="85" spans="1:14" ht="15.75" thickBot="1">
      <c r="B85" s="97" t="s">
        <v>974</v>
      </c>
      <c r="C85" s="98"/>
      <c r="D85" s="98"/>
      <c r="E85" s="98"/>
      <c r="F85" s="98"/>
      <c r="G85" s="98"/>
      <c r="H85" s="98"/>
      <c r="I85" s="99"/>
      <c r="J85" s="100"/>
      <c r="K85" s="312">
        <v>0.05</v>
      </c>
      <c r="L85" s="861">
        <f>N78*K85</f>
        <v>14306.787919409257</v>
      </c>
      <c r="M85" s="862"/>
      <c r="N85" s="57"/>
    </row>
    <row r="86" spans="1:14" ht="15.75" thickBot="1">
      <c r="B86" s="825" t="s">
        <v>953</v>
      </c>
      <c r="C86" s="826"/>
      <c r="D86" s="826"/>
      <c r="E86" s="826"/>
      <c r="F86" s="826"/>
      <c r="G86" s="826"/>
      <c r="H86" s="826"/>
      <c r="I86" s="826"/>
      <c r="J86" s="826"/>
      <c r="K86" s="826"/>
      <c r="L86" s="826"/>
      <c r="M86" s="827"/>
      <c r="N86" s="58">
        <f>L83+L84+L85</f>
        <v>85840.727516455532</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371976.48590464063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02"/>
      <c r="K118" s="802"/>
      <c r="L118" s="802"/>
      <c r="M118" s="802"/>
      <c r="N118" s="803"/>
    </row>
    <row r="119" spans="2:14" ht="15.75" customHeight="1"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1434</v>
      </c>
      <c r="C31" s="87" t="s">
        <v>1414</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50" t="s">
        <v>241</v>
      </c>
      <c r="B36" s="838" t="str">
        <f>VLOOKUP(A36,EQUIPOS!A6:D154,3,FALSE)</f>
        <v>Grúa (capacidad 15 ton)</v>
      </c>
      <c r="C36" s="839"/>
      <c r="D36" s="839"/>
      <c r="E36" s="839"/>
      <c r="F36" s="839"/>
      <c r="G36" s="839"/>
      <c r="H36" s="840"/>
      <c r="I36" s="274"/>
      <c r="J36" s="275"/>
      <c r="K36" s="276">
        <f>VLOOKUP(A36,EQUIPOS!A6:D163,4,FALSE)</f>
        <v>151949.9044278416</v>
      </c>
      <c r="L36" s="277"/>
      <c r="M36" s="278">
        <v>1.5</v>
      </c>
      <c r="N36" s="279">
        <f>K36/M36</f>
        <v>101299.93628522773</v>
      </c>
    </row>
    <row r="37" spans="1:14">
      <c r="A37" 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1043.1749166666666</v>
      </c>
    </row>
    <row r="43" spans="1:14" ht="15.75" thickBot="1">
      <c r="B43" s="825" t="s">
        <v>953</v>
      </c>
      <c r="C43" s="826"/>
      <c r="D43" s="826"/>
      <c r="E43" s="826"/>
      <c r="F43" s="826"/>
      <c r="G43" s="826"/>
      <c r="H43" s="826"/>
      <c r="I43" s="826"/>
      <c r="J43" s="826"/>
      <c r="K43" s="826"/>
      <c r="L43" s="826"/>
      <c r="M43" s="827"/>
      <c r="N43" s="401">
        <f>SUM(N36:N42)</f>
        <v>102343.1112018944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428</v>
      </c>
      <c r="B48" s="49" t="str">
        <f>VLOOKUP(A48,MATERIALES!A4:D373,3,FALSE)</f>
        <v>Costal de fibra o fique</v>
      </c>
      <c r="C48" s="288"/>
      <c r="D48" s="288"/>
      <c r="E48" s="288"/>
      <c r="F48" s="288"/>
      <c r="G48" s="288"/>
      <c r="H48" s="288"/>
      <c r="I48" s="275"/>
      <c r="J48" s="231" t="str">
        <f>VLOOKUP(A48,MATERIALES!A4:D385,2,FALSE)</f>
        <v>u</v>
      </c>
      <c r="K48" s="289">
        <v>10</v>
      </c>
      <c r="L48" s="274"/>
      <c r="M48" s="290">
        <f>VLOOKUP(A48,MATERIALES!A5:D373,4,FALSE)</f>
        <v>1319.2118959537338</v>
      </c>
      <c r="N48" s="279">
        <f>K48*M48</f>
        <v>13192.118959537338</v>
      </c>
    </row>
    <row r="49" spans="1:14">
      <c r="A49" t="s">
        <v>412</v>
      </c>
      <c r="B49" s="49" t="str">
        <f>VLOOKUP(A49,MATERIALES!A5:D373,3,FALSE)</f>
        <v>Cicatrizante (para remoción de especies vegetales)</v>
      </c>
      <c r="C49" s="288"/>
      <c r="D49" s="288"/>
      <c r="E49" s="288"/>
      <c r="F49" s="288"/>
      <c r="G49" s="288"/>
      <c r="H49" s="288"/>
      <c r="I49" s="275"/>
      <c r="J49" s="231" t="str">
        <f>VLOOKUP(A49,MATERIALES!A5:D386,2,FALSE)</f>
        <v>kg</v>
      </c>
      <c r="K49" s="289">
        <v>1</v>
      </c>
      <c r="L49" s="274"/>
      <c r="M49" s="290">
        <f>VLOOKUP(A49,MATERIALES!A6:D373,4,FALSE)</f>
        <v>15487.5</v>
      </c>
      <c r="N49" s="279">
        <f>K49*M49</f>
        <v>15487.5</v>
      </c>
    </row>
    <row r="50" spans="1:14">
      <c r="A50" s="150" t="s">
        <v>589</v>
      </c>
      <c r="B50" s="49" t="str">
        <f>VLOOKUP(A50,MATERIALES!A6:D373,3,FALSE)</f>
        <v>Nutrientes (para remoción de especies vegetales) (dap, triple 15 o similar) (ítem 201.9)</v>
      </c>
      <c r="C50" s="288"/>
      <c r="D50" s="288"/>
      <c r="E50" s="288"/>
      <c r="F50" s="288"/>
      <c r="G50" s="288"/>
      <c r="H50" s="288"/>
      <c r="I50" s="275"/>
      <c r="J50" s="231" t="str">
        <f>VLOOKUP(A50,MATERIALES!A6:D387,2,FALSE)</f>
        <v>kg</v>
      </c>
      <c r="K50" s="289">
        <v>1</v>
      </c>
      <c r="L50" s="274"/>
      <c r="M50" s="290">
        <f>VLOOKUP(A50,MATERIALES!A6:D373,4,FALSE)</f>
        <v>4397.372986512446</v>
      </c>
      <c r="N50" s="279">
        <f>K50*M50</f>
        <v>4397.372986512446</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33076.991946049784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12</v>
      </c>
      <c r="N70" s="402">
        <f>K70/M70</f>
        <v>20863.498333333333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31" t="s">
        <v>953</v>
      </c>
      <c r="C76" s="832"/>
      <c r="D76" s="832"/>
      <c r="E76" s="832"/>
      <c r="F76" s="832"/>
      <c r="G76" s="832"/>
      <c r="H76" s="832"/>
      <c r="I76" s="832"/>
      <c r="J76" s="832"/>
      <c r="K76" s="832"/>
      <c r="L76" s="832"/>
      <c r="M76" s="833"/>
      <c r="N76" s="467">
        <f>SUM(N70:N75)</f>
        <v>20863.498333333333</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156283.6014812775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31256.720296255502</v>
      </c>
      <c r="M83" s="860"/>
      <c r="N83" s="57"/>
    </row>
    <row r="84" spans="1:14">
      <c r="B84" s="95" t="s">
        <v>973</v>
      </c>
      <c r="C84" s="96"/>
      <c r="D84" s="96"/>
      <c r="E84" s="96"/>
      <c r="F84" s="96"/>
      <c r="G84" s="96"/>
      <c r="H84" s="96"/>
      <c r="I84" s="93"/>
      <c r="J84" s="94"/>
      <c r="K84" s="311">
        <v>0.05</v>
      </c>
      <c r="L84" s="859">
        <f>N78*K84</f>
        <v>7814.1800740638755</v>
      </c>
      <c r="M84" s="860"/>
      <c r="N84" s="57"/>
    </row>
    <row r="85" spans="1:14" ht="15.75" thickBot="1">
      <c r="B85" s="97" t="s">
        <v>974</v>
      </c>
      <c r="C85" s="98"/>
      <c r="D85" s="98"/>
      <c r="E85" s="98"/>
      <c r="F85" s="98"/>
      <c r="G85" s="98"/>
      <c r="H85" s="98"/>
      <c r="I85" s="99"/>
      <c r="J85" s="100"/>
      <c r="K85" s="312">
        <v>0.05</v>
      </c>
      <c r="L85" s="861">
        <f>N78*K85</f>
        <v>7814.1800740638755</v>
      </c>
      <c r="M85" s="862"/>
      <c r="N85" s="57"/>
    </row>
    <row r="86" spans="1:14" ht="15.75" thickBot="1">
      <c r="B86" s="825" t="s">
        <v>953</v>
      </c>
      <c r="C86" s="826"/>
      <c r="D86" s="826"/>
      <c r="E86" s="826"/>
      <c r="F86" s="826"/>
      <c r="G86" s="826"/>
      <c r="H86" s="826"/>
      <c r="I86" s="826"/>
      <c r="J86" s="826"/>
      <c r="K86" s="826"/>
      <c r="L86" s="826"/>
      <c r="M86" s="827"/>
      <c r="N86" s="58">
        <f>L83+L84+L85</f>
        <v>46885.080444383246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203168.68192566076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02"/>
      <c r="K118" s="802"/>
      <c r="L118" s="802"/>
      <c r="M118" s="802"/>
      <c r="N118" s="803"/>
    </row>
    <row r="119" spans="2:14" ht="15.75" customHeight="1"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1435</v>
      </c>
      <c r="C31" s="87" t="s">
        <v>1415</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50" t="s">
        <v>241</v>
      </c>
      <c r="B36" s="838" t="str">
        <f>VLOOKUP(A36,EQUIPOS!A6:D154,3,FALSE)</f>
        <v>Grúa (capacidad 15 ton)</v>
      </c>
      <c r="C36" s="839"/>
      <c r="D36" s="839"/>
      <c r="E36" s="839"/>
      <c r="F36" s="839"/>
      <c r="G36" s="839"/>
      <c r="H36" s="840"/>
      <c r="I36" s="274"/>
      <c r="J36" s="275"/>
      <c r="K36" s="276">
        <f>VLOOKUP(A36,EQUIPOS!A6:D163,4,FALSE)</f>
        <v>151949.9044278416</v>
      </c>
      <c r="L36" s="277"/>
      <c r="M36" s="278">
        <v>1.375</v>
      </c>
      <c r="N36" s="279">
        <f>K36/M36</f>
        <v>110509.02140206662</v>
      </c>
    </row>
    <row r="37" spans="1:14">
      <c r="A37" s="150" t="s">
        <v>373</v>
      </c>
      <c r="B37" s="838" t="str">
        <f>VLOOKUP(A37,EQUIPOS!A7:D154,3,FALSE)</f>
        <v>Volqueta 6 m3</v>
      </c>
      <c r="C37" s="839"/>
      <c r="D37" s="839"/>
      <c r="E37" s="839"/>
      <c r="F37" s="839"/>
      <c r="G37" s="839"/>
      <c r="H37" s="840"/>
      <c r="I37" s="274"/>
      <c r="J37" s="275"/>
      <c r="K37" s="276">
        <f>VLOOKUP(A37,EQUIPOS!A7:D164,4,FALSE)</f>
        <v>52432.679236660311</v>
      </c>
      <c r="L37" s="277"/>
      <c r="M37" s="278">
        <v>1.375</v>
      </c>
      <c r="N37" s="279">
        <f>K37/M37</f>
        <v>38132.857626662044</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1138.0089999999998</v>
      </c>
    </row>
    <row r="43" spans="1:14" ht="15.75" thickBot="1">
      <c r="B43" s="825" t="s">
        <v>953</v>
      </c>
      <c r="C43" s="826"/>
      <c r="D43" s="826"/>
      <c r="E43" s="826"/>
      <c r="F43" s="826"/>
      <c r="G43" s="826"/>
      <c r="H43" s="826"/>
      <c r="I43" s="826"/>
      <c r="J43" s="826"/>
      <c r="K43" s="826"/>
      <c r="L43" s="826"/>
      <c r="M43" s="827"/>
      <c r="N43" s="401">
        <f>SUM(N36:N42)</f>
        <v>149779.88802872866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428</v>
      </c>
      <c r="B48" s="49" t="str">
        <f>VLOOKUP(A48,MATERIALES!A4:D373,3,FALSE)</f>
        <v>Costal de fibra o fique</v>
      </c>
      <c r="C48" s="288"/>
      <c r="D48" s="288"/>
      <c r="E48" s="288"/>
      <c r="F48" s="288"/>
      <c r="G48" s="288"/>
      <c r="H48" s="288"/>
      <c r="I48" s="275"/>
      <c r="J48" s="231" t="str">
        <f>VLOOKUP(A48,MATERIALES!A4:D385,2,FALSE)</f>
        <v>u</v>
      </c>
      <c r="K48" s="289">
        <v>10</v>
      </c>
      <c r="L48" s="274"/>
      <c r="M48" s="290">
        <f>VLOOKUP(A48,MATERIALES!A5:D373,4,FALSE)</f>
        <v>1319.2118959537338</v>
      </c>
      <c r="N48" s="279">
        <f>K48*M48</f>
        <v>13192.118959537338</v>
      </c>
    </row>
    <row r="49" spans="1:14">
      <c r="A49" t="s">
        <v>412</v>
      </c>
      <c r="B49" s="49" t="str">
        <f>VLOOKUP(A49,MATERIALES!A5:D373,3,FALSE)</f>
        <v>Cicatrizante (para remoción de especies vegetales)</v>
      </c>
      <c r="C49" s="288"/>
      <c r="D49" s="288"/>
      <c r="E49" s="288"/>
      <c r="F49" s="288"/>
      <c r="G49" s="288"/>
      <c r="H49" s="288"/>
      <c r="I49" s="275"/>
      <c r="J49" s="231" t="str">
        <f>VLOOKUP(A49,MATERIALES!A5:D386,2,FALSE)</f>
        <v>kg</v>
      </c>
      <c r="K49" s="289">
        <v>1</v>
      </c>
      <c r="L49" s="274"/>
      <c r="M49" s="290">
        <f>VLOOKUP(A49,MATERIALES!A6:D373,4,FALSE)</f>
        <v>15487.5</v>
      </c>
      <c r="N49" s="279">
        <f>K49*M49</f>
        <v>15487.5</v>
      </c>
    </row>
    <row r="50" spans="1:14">
      <c r="A50" s="150" t="s">
        <v>589</v>
      </c>
      <c r="B50" s="49" t="str">
        <f>VLOOKUP(A50,MATERIALES!A6:D373,3,FALSE)</f>
        <v>Nutrientes (para remoción de especies vegetales) (dap, triple 15 o similar) (ítem 201.9)</v>
      </c>
      <c r="C50" s="288"/>
      <c r="D50" s="288"/>
      <c r="E50" s="288"/>
      <c r="F50" s="288"/>
      <c r="G50" s="288"/>
      <c r="H50" s="288"/>
      <c r="I50" s="275"/>
      <c r="J50" s="231" t="str">
        <f>VLOOKUP(A50,MATERIALES!A6:D387,2,FALSE)</f>
        <v>kg</v>
      </c>
      <c r="K50" s="289">
        <v>1</v>
      </c>
      <c r="L50" s="274"/>
      <c r="M50" s="290">
        <f>VLOOKUP(A50,MATERIALES!A6:D373,4,FALSE)</f>
        <v>4397.372986512446</v>
      </c>
      <c r="N50" s="279">
        <f>K50*M50</f>
        <v>4397.372986512446</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33076.991946049784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11</v>
      </c>
      <c r="N70" s="402">
        <f>K70/M70</f>
        <v>22760.179999999997</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22760.179999999997</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205617.05997477844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41123.411994955692</v>
      </c>
      <c r="M83" s="860"/>
      <c r="N83" s="57"/>
    </row>
    <row r="84" spans="1:14">
      <c r="B84" s="95" t="s">
        <v>973</v>
      </c>
      <c r="C84" s="96"/>
      <c r="D84" s="96"/>
      <c r="E84" s="96"/>
      <c r="F84" s="96"/>
      <c r="G84" s="96"/>
      <c r="H84" s="96"/>
      <c r="I84" s="93"/>
      <c r="J84" s="94"/>
      <c r="K84" s="311">
        <v>0.05</v>
      </c>
      <c r="L84" s="859">
        <f>N78*K84</f>
        <v>10280.852998738923</v>
      </c>
      <c r="M84" s="860"/>
      <c r="N84" s="57"/>
    </row>
    <row r="85" spans="1:14" ht="15.75" thickBot="1">
      <c r="B85" s="97" t="s">
        <v>974</v>
      </c>
      <c r="C85" s="98"/>
      <c r="D85" s="98"/>
      <c r="E85" s="98"/>
      <c r="F85" s="98"/>
      <c r="G85" s="98"/>
      <c r="H85" s="98"/>
      <c r="I85" s="99"/>
      <c r="J85" s="100"/>
      <c r="K85" s="312">
        <v>0.05</v>
      </c>
      <c r="L85" s="861">
        <f>N78*K85</f>
        <v>10280.852998738923</v>
      </c>
      <c r="M85" s="862"/>
      <c r="N85" s="57"/>
    </row>
    <row r="86" spans="1:14" ht="15.75" thickBot="1">
      <c r="B86" s="825" t="s">
        <v>953</v>
      </c>
      <c r="C86" s="826"/>
      <c r="D86" s="826"/>
      <c r="E86" s="826"/>
      <c r="F86" s="826"/>
      <c r="G86" s="826"/>
      <c r="H86" s="826"/>
      <c r="I86" s="826"/>
      <c r="J86" s="826"/>
      <c r="K86" s="826"/>
      <c r="L86" s="826"/>
      <c r="M86" s="827"/>
      <c r="N86" s="58">
        <f>L83+L84+L85</f>
        <v>61685.11799243353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267302.17796721199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02"/>
      <c r="K118" s="802"/>
      <c r="L118" s="802"/>
      <c r="M118" s="802"/>
      <c r="N118" s="803"/>
    </row>
    <row r="119" spans="2:14" ht="15.75" customHeight="1"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1436</v>
      </c>
      <c r="C31" s="87" t="s">
        <v>1416</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50" t="s">
        <v>241</v>
      </c>
      <c r="B36" s="838" t="str">
        <f>VLOOKUP(A36,EQUIPOS!A6:D154,3,FALSE)</f>
        <v>Grúa (capacidad 15 ton)</v>
      </c>
      <c r="C36" s="839"/>
      <c r="D36" s="839"/>
      <c r="E36" s="839"/>
      <c r="F36" s="839"/>
      <c r="G36" s="839"/>
      <c r="H36" s="840"/>
      <c r="I36" s="274"/>
      <c r="J36" s="275"/>
      <c r="K36" s="276">
        <f>VLOOKUP(A36,EQUIPOS!A6:D163,4,FALSE)</f>
        <v>151949.9044278416</v>
      </c>
      <c r="L36" s="277"/>
      <c r="M36" s="278">
        <v>1.3125</v>
      </c>
      <c r="N36" s="279">
        <f>K36/M36</f>
        <v>115771.35575454598</v>
      </c>
    </row>
    <row r="37" spans="1:14">
      <c r="A37" s="150" t="s">
        <v>373</v>
      </c>
      <c r="B37" s="838" t="str">
        <f>VLOOKUP(A37,EQUIPOS!A7:D154,3,FALSE)</f>
        <v>Volqueta 6 m3</v>
      </c>
      <c r="C37" s="839"/>
      <c r="D37" s="839"/>
      <c r="E37" s="839"/>
      <c r="F37" s="839"/>
      <c r="G37" s="839"/>
      <c r="H37" s="840"/>
      <c r="I37" s="274"/>
      <c r="J37" s="275"/>
      <c r="K37" s="276">
        <f>VLOOKUP(A37,EQUIPOS!A7:D164,4,FALSE)</f>
        <v>52432.679236660311</v>
      </c>
      <c r="L37" s="277"/>
      <c r="M37" s="278">
        <v>1.3125</v>
      </c>
      <c r="N37" s="279">
        <f>K37/M37</f>
        <v>39948.707989836425</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0.05</v>
      </c>
      <c r="M42" s="850"/>
      <c r="N42" s="111">
        <f>N76*L42</f>
        <v>1192.1999047619047</v>
      </c>
    </row>
    <row r="43" spans="1:14" ht="15.75" thickBot="1">
      <c r="B43" s="825" t="s">
        <v>953</v>
      </c>
      <c r="C43" s="826"/>
      <c r="D43" s="826"/>
      <c r="E43" s="826"/>
      <c r="F43" s="826"/>
      <c r="G43" s="826"/>
      <c r="H43" s="826"/>
      <c r="I43" s="826"/>
      <c r="J43" s="826"/>
      <c r="K43" s="826"/>
      <c r="L43" s="826"/>
      <c r="M43" s="827"/>
      <c r="N43" s="401">
        <f>SUM(N36:N42)</f>
        <v>156912.26364914433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1319.2118959537338</v>
      </c>
      <c r="N48" s="279">
        <f>K48*M48</f>
        <v>13192.118959537338</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15487.5</v>
      </c>
      <c r="N49" s="279">
        <f>K49*M49</f>
        <v>15487.5</v>
      </c>
    </row>
    <row r="50" spans="1:14">
      <c r="A50" s="150"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4397.372986512446</v>
      </c>
      <c r="N50" s="279">
        <f>K50*M50</f>
        <v>4397.372986512446</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33076.991946049784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10.5</v>
      </c>
      <c r="N70" s="402">
        <f>K70/M70</f>
        <v>23843.998095238094</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23843.998095238094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213833.2536904322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42766.650738086442</v>
      </c>
      <c r="M83" s="860"/>
      <c r="N83" s="57"/>
    </row>
    <row r="84" spans="1:14">
      <c r="B84" s="95" t="s">
        <v>973</v>
      </c>
      <c r="C84" s="96"/>
      <c r="D84" s="96"/>
      <c r="E84" s="96"/>
      <c r="F84" s="96"/>
      <c r="G84" s="96"/>
      <c r="H84" s="96"/>
      <c r="I84" s="93"/>
      <c r="J84" s="94"/>
      <c r="K84" s="311">
        <v>0.05</v>
      </c>
      <c r="L84" s="859">
        <f>N78*K84</f>
        <v>10691.662684521611</v>
      </c>
      <c r="M84" s="860"/>
      <c r="N84" s="57"/>
    </row>
    <row r="85" spans="1:14" ht="15.75" thickBot="1">
      <c r="B85" s="97" t="s">
        <v>974</v>
      </c>
      <c r="C85" s="98"/>
      <c r="D85" s="98"/>
      <c r="E85" s="98"/>
      <c r="F85" s="98"/>
      <c r="G85" s="98"/>
      <c r="H85" s="98"/>
      <c r="I85" s="99"/>
      <c r="J85" s="100"/>
      <c r="K85" s="312">
        <v>0.05</v>
      </c>
      <c r="L85" s="861">
        <f>N78*K85</f>
        <v>10691.662684521611</v>
      </c>
      <c r="M85" s="862"/>
      <c r="N85" s="57"/>
    </row>
    <row r="86" spans="1:14" ht="15.75" thickBot="1">
      <c r="B86" s="825" t="s">
        <v>953</v>
      </c>
      <c r="C86" s="826"/>
      <c r="D86" s="826"/>
      <c r="E86" s="826"/>
      <c r="F86" s="826"/>
      <c r="G86" s="826"/>
      <c r="H86" s="826"/>
      <c r="I86" s="826"/>
      <c r="J86" s="826"/>
      <c r="K86" s="826"/>
      <c r="L86" s="826"/>
      <c r="M86" s="827"/>
      <c r="N86" s="58">
        <f>L83+L84+L85</f>
        <v>64149.97610712966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277983.22979756189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1009</v>
      </c>
      <c r="C31" s="87" t="s">
        <v>1188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50" t="s">
        <v>312</v>
      </c>
      <c r="B36" s="838" t="str">
        <f>VLOOKUP(A36,EQUIPOS!A6:D154,3,FALSE)</f>
        <v>Retroexcavadora sobre oruga, potencia 138 HP, balde de 1,5 m3.</v>
      </c>
      <c r="C36" s="839"/>
      <c r="D36" s="839"/>
      <c r="E36" s="839"/>
      <c r="F36" s="839"/>
      <c r="G36" s="839"/>
      <c r="H36" s="840"/>
      <c r="I36" s="274"/>
      <c r="J36" s="275"/>
      <c r="K36" s="276">
        <f>VLOOKUP(A36,EQUIPOS!A6:D163,4,FALSE)</f>
        <v>162226.70955822704</v>
      </c>
      <c r="L36" s="277"/>
      <c r="M36" s="278">
        <v>66</v>
      </c>
      <c r="N36" s="279">
        <f>K36/M36</f>
        <v>2457.980447851925</v>
      </c>
    </row>
    <row r="37" spans="1:14">
      <c r="A37" s="150" t="s">
        <v>129</v>
      </c>
      <c r="B37" s="838" t="str">
        <f>VLOOKUP(A37,EQUIPOS!A7:D154,3,FALSE)</f>
        <v xml:space="preserve">Buldozer, Potencia al volante de 140 HP, motor de 2200 RPM, longitud de hoja 4,80m. </v>
      </c>
      <c r="C37" s="839"/>
      <c r="D37" s="839"/>
      <c r="E37" s="839"/>
      <c r="F37" s="839"/>
      <c r="G37" s="839"/>
      <c r="H37" s="840"/>
      <c r="I37" s="274"/>
      <c r="J37" s="275"/>
      <c r="K37" s="276">
        <f>VLOOKUP(A37,EQUIPOS!A7:D164,4,FALSE)</f>
        <v>141568.23393898288</v>
      </c>
      <c r="L37" s="277"/>
      <c r="M37" s="278">
        <v>100</v>
      </c>
      <c r="N37" s="279">
        <f>K37/M37</f>
        <v>1415.6823393898289</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0.01</v>
      </c>
      <c r="M42" s="850"/>
      <c r="N42" s="111">
        <f>N76*L42</f>
        <v>1.1854260416666667</v>
      </c>
    </row>
    <row r="43" spans="1:14" ht="15.75" thickBot="1">
      <c r="B43" s="825" t="s">
        <v>953</v>
      </c>
      <c r="C43" s="826"/>
      <c r="D43" s="826"/>
      <c r="E43" s="826"/>
      <c r="F43" s="826"/>
      <c r="G43" s="826"/>
      <c r="H43" s="826"/>
      <c r="I43" s="826"/>
      <c r="J43" s="826"/>
      <c r="K43" s="826"/>
      <c r="L43" s="826"/>
      <c r="M43" s="827"/>
      <c r="N43" s="401">
        <f>SUM(N36:N42)</f>
        <v>3874.8482132834206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442</v>
      </c>
      <c r="B48" s="49" t="str">
        <f>VLOOKUP(A48,MATERIALES!A4:D373,3,FALSE)</f>
        <v>Derechos de explotación y/o disposición de materiales</v>
      </c>
      <c r="C48" s="288"/>
      <c r="D48" s="288"/>
      <c r="E48" s="288"/>
      <c r="F48" s="288"/>
      <c r="G48" s="288"/>
      <c r="H48" s="288"/>
      <c r="I48" s="275"/>
      <c r="J48" s="231" t="str">
        <f>VLOOKUP(A48,MATERIALES!A4:D373,2,FALSE)</f>
        <v>m3</v>
      </c>
      <c r="K48" s="289">
        <v>1</v>
      </c>
      <c r="L48" s="274"/>
      <c r="M48" s="290">
        <f>VLOOKUP(A48,MATERIALES!A5:D373,4,FALSE)</f>
        <v>4096.1000666952277</v>
      </c>
      <c r="N48" s="279">
        <f>K48*M48</f>
        <v>4096.1000666952277</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4096.1000666952277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6</v>
      </c>
      <c r="B70" s="55" t="str">
        <f>VLOOKUP(A70,'MANO DE OBRA'!A8:D68,3,FALSE)</f>
        <v xml:space="preserve">Obrero </v>
      </c>
      <c r="C70" s="53"/>
      <c r="D70" s="53"/>
      <c r="E70" s="53"/>
      <c r="F70" s="53"/>
      <c r="G70" s="53"/>
      <c r="H70" s="53"/>
      <c r="I70" s="299">
        <f>K70/J70*100</f>
        <v>33832.699999999997</v>
      </c>
      <c r="J70" s="300">
        <v>185</v>
      </c>
      <c r="K70" s="301">
        <f>VLOOKUP(A70,'MANO DE OBRA'!A8:D99,4,FALSE)</f>
        <v>62590.494999999995</v>
      </c>
      <c r="L70" s="56"/>
      <c r="M70" s="302">
        <v>528</v>
      </c>
      <c r="N70" s="402">
        <f>K70/M70</f>
        <v>118.54260416666666</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118.54260416666666</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8089.4908841453152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1617.8981768290632</v>
      </c>
      <c r="M83" s="860"/>
      <c r="N83" s="57"/>
    </row>
    <row r="84" spans="1:14">
      <c r="B84" s="95" t="s">
        <v>973</v>
      </c>
      <c r="C84" s="96"/>
      <c r="D84" s="96"/>
      <c r="E84" s="96"/>
      <c r="F84" s="96"/>
      <c r="G84" s="96"/>
      <c r="H84" s="96"/>
      <c r="I84" s="93"/>
      <c r="J84" s="94"/>
      <c r="K84" s="311">
        <v>0.05</v>
      </c>
      <c r="L84" s="859">
        <f>N78*K84</f>
        <v>404.47454420726581</v>
      </c>
      <c r="M84" s="860"/>
      <c r="N84" s="57"/>
    </row>
    <row r="85" spans="1:14" ht="15.75" thickBot="1">
      <c r="B85" s="97" t="s">
        <v>974</v>
      </c>
      <c r="C85" s="98"/>
      <c r="D85" s="98"/>
      <c r="E85" s="98"/>
      <c r="F85" s="98"/>
      <c r="G85" s="98"/>
      <c r="H85" s="98"/>
      <c r="I85" s="99"/>
      <c r="J85" s="100"/>
      <c r="K85" s="312">
        <v>0.05</v>
      </c>
      <c r="L85" s="861">
        <f>N78*K85</f>
        <v>404.47454420726581</v>
      </c>
      <c r="M85" s="862"/>
      <c r="N85" s="57"/>
    </row>
    <row r="86" spans="1:14" ht="15.75" thickBot="1">
      <c r="B86" s="825" t="s">
        <v>953</v>
      </c>
      <c r="C86" s="826"/>
      <c r="D86" s="826"/>
      <c r="E86" s="826"/>
      <c r="F86" s="826"/>
      <c r="G86" s="826"/>
      <c r="H86" s="826"/>
      <c r="I86" s="826"/>
      <c r="J86" s="826"/>
      <c r="K86" s="826"/>
      <c r="L86" s="826"/>
      <c r="M86" s="827"/>
      <c r="N86" s="58">
        <f>L83+L84+L85</f>
        <v>2426.8472652435948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10516.33814938891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1010</v>
      </c>
      <c r="C31" s="87" t="s">
        <v>1189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50" t="s">
        <v>312</v>
      </c>
      <c r="B36" s="838" t="str">
        <f>VLOOKUP(A36,EQUIPOS!A6:D154,3,FALSE)</f>
        <v>Retroexcavadora sobre oruga, potencia 138 HP, balde de 1,5 m3.</v>
      </c>
      <c r="C36" s="839"/>
      <c r="D36" s="839"/>
      <c r="E36" s="839"/>
      <c r="F36" s="839"/>
      <c r="G36" s="839"/>
      <c r="H36" s="840"/>
      <c r="I36" s="274"/>
      <c r="J36" s="275"/>
      <c r="K36" s="276">
        <f>VLOOKUP(A36,EQUIPOS!A6:D163,4,FALSE)</f>
        <v>162226.70955822704</v>
      </c>
      <c r="L36" s="277"/>
      <c r="M36" s="278">
        <v>66</v>
      </c>
      <c r="N36" s="279">
        <f>K36/M36</f>
        <v>2457.980447851925</v>
      </c>
    </row>
    <row r="37" spans="1:14">
      <c r="A37" 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0.01</v>
      </c>
      <c r="M42" s="850"/>
      <c r="N42" s="111">
        <f>N76*L42</f>
        <v>1.1854260416666667</v>
      </c>
    </row>
    <row r="43" spans="1:14" ht="15.75" thickBot="1">
      <c r="B43" s="825" t="s">
        <v>953</v>
      </c>
      <c r="C43" s="826"/>
      <c r="D43" s="826"/>
      <c r="E43" s="826"/>
      <c r="F43" s="826"/>
      <c r="G43" s="826"/>
      <c r="H43" s="826"/>
      <c r="I43" s="826"/>
      <c r="J43" s="826"/>
      <c r="K43" s="826"/>
      <c r="L43" s="826"/>
      <c r="M43" s="827"/>
      <c r="N43" s="401">
        <f>SUM(N36:N42)</f>
        <v>2459.1658738935917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6</v>
      </c>
      <c r="B70" s="55" t="str">
        <f>VLOOKUP(A70,'MANO DE OBRA'!A8:D68,3,FALSE)</f>
        <v xml:space="preserve">Obrero </v>
      </c>
      <c r="C70" s="53"/>
      <c r="D70" s="53"/>
      <c r="E70" s="53"/>
      <c r="F70" s="53"/>
      <c r="G70" s="53"/>
      <c r="H70" s="53"/>
      <c r="I70" s="299">
        <f>K70/J70*100</f>
        <v>33832.699999999997</v>
      </c>
      <c r="J70" s="300">
        <v>185</v>
      </c>
      <c r="K70" s="301">
        <f>VLOOKUP(A70,'MANO DE OBRA'!A8:D99,4,FALSE)</f>
        <v>62590.494999999995</v>
      </c>
      <c r="L70" s="56"/>
      <c r="M70" s="302">
        <v>528</v>
      </c>
      <c r="N70" s="402">
        <f>K70/M70</f>
        <v>118.54260416666666</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118.54260416666666</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2577.7084780602581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515.54169561205163</v>
      </c>
      <c r="M83" s="860"/>
      <c r="N83" s="57"/>
    </row>
    <row r="84" spans="1:14">
      <c r="B84" s="95" t="s">
        <v>973</v>
      </c>
      <c r="C84" s="96"/>
      <c r="D84" s="96"/>
      <c r="E84" s="96"/>
      <c r="F84" s="96"/>
      <c r="G84" s="96"/>
      <c r="H84" s="96"/>
      <c r="I84" s="93"/>
      <c r="J84" s="94"/>
      <c r="K84" s="311">
        <v>0.05</v>
      </c>
      <c r="L84" s="859">
        <f>N78*K84</f>
        <v>128.88542390301291</v>
      </c>
      <c r="M84" s="860"/>
      <c r="N84" s="57"/>
    </row>
    <row r="85" spans="1:14" ht="15.75" thickBot="1">
      <c r="B85" s="97" t="s">
        <v>974</v>
      </c>
      <c r="C85" s="98"/>
      <c r="D85" s="98"/>
      <c r="E85" s="98"/>
      <c r="F85" s="98"/>
      <c r="G85" s="98"/>
      <c r="H85" s="98"/>
      <c r="I85" s="99"/>
      <c r="J85" s="100"/>
      <c r="K85" s="312">
        <v>0.05</v>
      </c>
      <c r="L85" s="861">
        <f>N78*K85</f>
        <v>128.88542390301291</v>
      </c>
      <c r="M85" s="862"/>
      <c r="N85" s="57"/>
    </row>
    <row r="86" spans="1:14" ht="15.75" thickBot="1">
      <c r="B86" s="825" t="s">
        <v>953</v>
      </c>
      <c r="C86" s="826"/>
      <c r="D86" s="826"/>
      <c r="E86" s="826"/>
      <c r="F86" s="826"/>
      <c r="G86" s="826"/>
      <c r="H86" s="826"/>
      <c r="I86" s="826"/>
      <c r="J86" s="826"/>
      <c r="K86" s="826"/>
      <c r="L86" s="826"/>
      <c r="M86" s="827"/>
      <c r="N86" s="58">
        <f>L83+L84+L85</f>
        <v>773.31254341807744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3351.0210214783356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A11" sqref="A11"/>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1011</v>
      </c>
      <c r="C31" s="87" t="s">
        <v>1190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180</v>
      </c>
      <c r="B36" s="838" t="str">
        <f>VLOOKUP(A36,EQUIPOS!A6:D154,3,FALSE)</f>
        <v>Compresor 120 HP, con martillo.</v>
      </c>
      <c r="C36" s="839"/>
      <c r="D36" s="839"/>
      <c r="E36" s="839"/>
      <c r="F36" s="839"/>
      <c r="G36" s="839"/>
      <c r="H36" s="840"/>
      <c r="I36" s="274"/>
      <c r="J36" s="275"/>
      <c r="K36" s="276">
        <f>VLOOKUP(A36,EQUIPOS!A6:D163,4,FALSE)</f>
        <v>93641.332354148719</v>
      </c>
      <c r="L36" s="277"/>
      <c r="M36" s="278">
        <v>66</v>
      </c>
      <c r="N36" s="279">
        <f>K36/M36</f>
        <v>1418.8080659719503</v>
      </c>
    </row>
    <row r="37" spans="1:14">
      <c r="A37" s="114" t="s">
        <v>129</v>
      </c>
      <c r="B37" s="838" t="str">
        <f>VLOOKUP(A37,EQUIPOS!A7:D154,3,FALSE)</f>
        <v xml:space="preserve">Buldozer, Potencia al volante de 140 HP, motor de 2200 RPM, longitud de hoja 4,80m. </v>
      </c>
      <c r="C37" s="839"/>
      <c r="D37" s="839"/>
      <c r="E37" s="839"/>
      <c r="F37" s="839"/>
      <c r="G37" s="839"/>
      <c r="H37" s="840"/>
      <c r="I37" s="274"/>
      <c r="J37" s="275"/>
      <c r="K37" s="276">
        <f>VLOOKUP(A37,EQUIPOS!A7:D164,4,FALSE)</f>
        <v>141568.23393898288</v>
      </c>
      <c r="L37" s="277"/>
      <c r="M37" s="278">
        <v>100</v>
      </c>
      <c r="N37" s="279">
        <f>K37/M37</f>
        <v>1415.6823393898289</v>
      </c>
    </row>
    <row r="38" spans="1:14">
      <c r="A38" t="s">
        <v>312</v>
      </c>
      <c r="B38" s="838" t="str">
        <f>VLOOKUP(A38,EQUIPOS!A8:D154,3,FALSE)</f>
        <v>Retroexcavadora sobre oruga, potencia 138 HP, balde de 1,5 m3.</v>
      </c>
      <c r="C38" s="839"/>
      <c r="D38" s="839"/>
      <c r="E38" s="839"/>
      <c r="F38" s="839"/>
      <c r="G38" s="839"/>
      <c r="H38" s="840"/>
      <c r="I38" s="274"/>
      <c r="J38" s="275"/>
      <c r="K38" s="276">
        <f>VLOOKUP(A38,EQUIPOS!A8:D165,4,FALSE)</f>
        <v>162226.70955822704</v>
      </c>
      <c r="L38" s="277"/>
      <c r="M38" s="278">
        <v>66</v>
      </c>
      <c r="N38" s="279">
        <f>K38/M38</f>
        <v>2457.980447851925</v>
      </c>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N78*L42</f>
        <v>6.4119976747881813</v>
      </c>
    </row>
    <row r="43" spans="1:14" ht="15.75" thickBot="1">
      <c r="B43" s="825" t="s">
        <v>953</v>
      </c>
      <c r="C43" s="826"/>
      <c r="D43" s="826"/>
      <c r="E43" s="826"/>
      <c r="F43" s="826"/>
      <c r="G43" s="826"/>
      <c r="H43" s="826"/>
      <c r="I43" s="826"/>
      <c r="J43" s="826"/>
      <c r="K43" s="826"/>
      <c r="L43" s="826"/>
      <c r="M43" s="827"/>
      <c r="N43" s="401">
        <f>SUM(N36:N42)</f>
        <v>5298.8828508884926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376</v>
      </c>
      <c r="B48" s="49" t="str">
        <f>VLOOKUP(A48,MATERIALES!A4:D373,3,FALSE)</f>
        <v>Anfo</v>
      </c>
      <c r="C48" s="288"/>
      <c r="D48" s="288"/>
      <c r="E48" s="288"/>
      <c r="F48" s="288"/>
      <c r="G48" s="288"/>
      <c r="H48" s="288"/>
      <c r="I48" s="275"/>
      <c r="J48" s="231" t="str">
        <f>VLOOKUP(A48,MATERIALES!A4:D385,2,FALSE)</f>
        <v>kg</v>
      </c>
      <c r="K48" s="289">
        <v>0.2</v>
      </c>
      <c r="L48" s="274"/>
      <c r="M48" s="290">
        <f>VLOOKUP(A48,MATERIALES!A5:D373,4,FALSE)</f>
        <v>6423.9383559646485</v>
      </c>
      <c r="N48" s="279">
        <f>K48*M48</f>
        <v>1284.7876711929298</v>
      </c>
    </row>
    <row r="49" spans="1:14">
      <c r="A49" t="s">
        <v>424</v>
      </c>
      <c r="B49" s="49" t="str">
        <f>VLOOKUP(A49,MATERIALES!A5:D373,3,FALSE)</f>
        <v>Cordón detonante</v>
      </c>
      <c r="C49" s="288"/>
      <c r="D49" s="288"/>
      <c r="E49" s="288"/>
      <c r="F49" s="288"/>
      <c r="G49" s="288"/>
      <c r="H49" s="288"/>
      <c r="I49" s="275"/>
      <c r="J49" s="231" t="str">
        <f>VLOOKUP(A49,MATERIALES!A5:D386,2,FALSE)</f>
        <v>m</v>
      </c>
      <c r="K49" s="289">
        <v>3</v>
      </c>
      <c r="L49" s="274"/>
      <c r="M49" s="290">
        <f>VLOOKUP(A49,MATERIALES!A6:D373,4,FALSE)</f>
        <v>4947.0446098265011</v>
      </c>
      <c r="N49" s="279">
        <f t="shared" ref="N49:N54" si="0">K49*M49</f>
        <v>14841.133829479502</v>
      </c>
    </row>
    <row r="50" spans="1:14">
      <c r="A50" s="213" t="s">
        <v>453</v>
      </c>
      <c r="B50" s="49" t="str">
        <f>VLOOKUP(A50,MATERIALES!A6:D373,3,FALSE)</f>
        <v>Explosivos  75% (INDUGEL)</v>
      </c>
      <c r="C50" s="288"/>
      <c r="D50" s="288"/>
      <c r="E50" s="288"/>
      <c r="F50" s="288"/>
      <c r="G50" s="288"/>
      <c r="H50" s="288"/>
      <c r="I50" s="275"/>
      <c r="J50" s="231" t="str">
        <f>VLOOKUP(A50,MATERIALES!A6:D387,2,FALSE)</f>
        <v>lb</v>
      </c>
      <c r="K50" s="289">
        <v>0.3</v>
      </c>
      <c r="L50" s="274"/>
      <c r="M50" s="290">
        <f>VLOOKUP(A50,MATERIALES!A6:D373,4,FALSE)</f>
        <v>15742.595291714557</v>
      </c>
      <c r="N50" s="279">
        <f t="shared" si="0"/>
        <v>4722.7785875143672</v>
      </c>
    </row>
    <row r="51" spans="1:14">
      <c r="A51" t="s">
        <v>458</v>
      </c>
      <c r="B51" s="49" t="str">
        <f>VLOOKUP(A51,MATERIALES!A6:D373,3,FALSE)</f>
        <v>Fulminantes</v>
      </c>
      <c r="C51" s="288"/>
      <c r="D51" s="288"/>
      <c r="E51" s="288"/>
      <c r="F51" s="288"/>
      <c r="G51" s="288"/>
      <c r="H51" s="288"/>
      <c r="I51" s="275"/>
      <c r="J51" s="231" t="str">
        <f>VLOOKUP(A51,MATERIALES!A6:D388,2,FALSE)</f>
        <v>u</v>
      </c>
      <c r="K51" s="289">
        <v>0.2</v>
      </c>
      <c r="L51" s="274"/>
      <c r="M51" s="290">
        <f>VLOOKUP(A51,MATERIALES!A6:D373,4,FALSE)</f>
        <v>940.08853989726549</v>
      </c>
      <c r="N51" s="279">
        <f t="shared" si="0"/>
        <v>188.01770797945312</v>
      </c>
    </row>
    <row r="52" spans="1:14">
      <c r="A52" t="s">
        <v>552</v>
      </c>
      <c r="B52" s="49" t="str">
        <f>VLOOKUP(A52,MATERIALES!A6:D373,3,FALSE)</f>
        <v>Mecha Lenta</v>
      </c>
      <c r="C52" s="288"/>
      <c r="D52" s="288"/>
      <c r="E52" s="288"/>
      <c r="F52" s="288"/>
      <c r="G52" s="288"/>
      <c r="H52" s="288"/>
      <c r="I52" s="275"/>
      <c r="J52" s="231" t="str">
        <f>VLOOKUP(A52,MATERIALES!A6:D389,2,FALSE)</f>
        <v>m</v>
      </c>
      <c r="K52" s="289">
        <v>0.5</v>
      </c>
      <c r="L52" s="274"/>
      <c r="M52" s="290">
        <f>VLOOKUP(A52,MATERIALES!A7:D373,4,FALSE)</f>
        <v>956.42862456645696</v>
      </c>
      <c r="N52" s="279">
        <f t="shared" si="0"/>
        <v>478.21431228322848</v>
      </c>
    </row>
    <row r="53" spans="1:14">
      <c r="B53" s="49"/>
      <c r="C53" s="288"/>
      <c r="D53" s="288"/>
      <c r="E53" s="288"/>
      <c r="F53" s="288"/>
      <c r="G53" s="288"/>
      <c r="H53" s="288"/>
      <c r="I53" s="275"/>
      <c r="J53" s="231"/>
      <c r="K53" s="289"/>
      <c r="L53" s="274"/>
      <c r="M53" s="290"/>
      <c r="N53" s="279"/>
    </row>
    <row r="54" spans="1:14">
      <c r="A54" t="s">
        <v>442</v>
      </c>
      <c r="B54" s="49" t="str">
        <f>VLOOKUP(A54,MATERIALES!A8:D373,3,FALSE)</f>
        <v>Derechos de explotación y/o disposición de materiales</v>
      </c>
      <c r="C54" s="288"/>
      <c r="D54" s="288"/>
      <c r="E54" s="288"/>
      <c r="F54" s="288"/>
      <c r="G54" s="288"/>
      <c r="H54" s="288"/>
      <c r="I54" s="275"/>
      <c r="J54" s="231" t="str">
        <f>VLOOKUP(A54,MATERIALES!A8:D391,2,FALSE)</f>
        <v>m3</v>
      </c>
      <c r="K54" s="289">
        <v>1</v>
      </c>
      <c r="L54" s="274"/>
      <c r="M54" s="290">
        <f>VLOOKUP(A54,MATERIALES!A9:D374,4,FALSE)</f>
        <v>4096.1000666952277</v>
      </c>
      <c r="N54" s="279">
        <f t="shared" si="0"/>
        <v>4096.1000666952277</v>
      </c>
    </row>
    <row r="55" spans="1:14" ht="15.75" thickBot="1">
      <c r="B55" s="820"/>
      <c r="C55" s="821"/>
      <c r="D55" s="821"/>
      <c r="E55" s="821"/>
      <c r="F55" s="821"/>
      <c r="G55" s="821"/>
      <c r="H55" s="821"/>
      <c r="I55" s="822"/>
      <c r="J55" s="48"/>
      <c r="K55" s="50"/>
      <c r="L55" s="823"/>
      <c r="M55" s="824"/>
      <c r="N55" s="51"/>
    </row>
    <row r="56" spans="1:14" ht="15.75" thickBot="1">
      <c r="B56" s="825" t="s">
        <v>953</v>
      </c>
      <c r="C56" s="826"/>
      <c r="D56" s="826"/>
      <c r="E56" s="826"/>
      <c r="F56" s="826"/>
      <c r="G56" s="826"/>
      <c r="H56" s="826"/>
      <c r="I56" s="826"/>
      <c r="J56" s="826"/>
      <c r="K56" s="826"/>
      <c r="L56" s="826"/>
      <c r="M56" s="827"/>
      <c r="N56" s="401">
        <f>SUM(N48:N55)</f>
        <v>25611.032175144708</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8" t="s">
        <v>961</v>
      </c>
      <c r="M60" s="801"/>
      <c r="N60" s="82" t="s">
        <v>951</v>
      </c>
    </row>
    <row r="61" spans="1:14">
      <c r="B61" s="52"/>
      <c r="C61" s="324"/>
      <c r="D61" s="324"/>
      <c r="E61" s="324"/>
      <c r="F61" s="324"/>
      <c r="G61" s="324"/>
      <c r="H61" s="318"/>
      <c r="I61" s="286"/>
      <c r="J61" s="293"/>
      <c r="K61" s="286"/>
      <c r="L61" s="829"/>
      <c r="M61" s="830"/>
      <c r="N61" s="294"/>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c r="B64" s="52"/>
      <c r="C64" s="53"/>
      <c r="D64" s="53"/>
      <c r="E64" s="53"/>
      <c r="F64" s="53"/>
      <c r="G64" s="53"/>
      <c r="H64" s="295"/>
      <c r="I64" s="286"/>
      <c r="J64" s="286"/>
      <c r="K64" s="286"/>
      <c r="L64" s="296"/>
      <c r="M64" s="297"/>
      <c r="N64" s="298"/>
    </row>
    <row r="65" spans="1:15">
      <c r="B65" s="52"/>
      <c r="C65" s="53"/>
      <c r="D65" s="53"/>
      <c r="E65" s="53"/>
      <c r="F65" s="53"/>
      <c r="G65" s="53"/>
      <c r="H65" s="295"/>
      <c r="I65" s="286"/>
      <c r="J65" s="286"/>
      <c r="K65" s="286"/>
      <c r="L65" s="296"/>
      <c r="M65" s="297"/>
      <c r="N65" s="298"/>
    </row>
    <row r="66" spans="1:15" ht="15.75" thickBot="1">
      <c r="B66" s="316"/>
      <c r="C66" s="317"/>
      <c r="D66" s="317"/>
      <c r="E66" s="317"/>
      <c r="F66" s="317"/>
      <c r="G66" s="317"/>
      <c r="H66" s="54"/>
      <c r="I66" s="132"/>
      <c r="J66" s="132"/>
      <c r="K66" s="132"/>
      <c r="L66" s="814"/>
      <c r="M66" s="815"/>
      <c r="N66" s="133"/>
    </row>
    <row r="67" spans="1:15" ht="15.75" thickBot="1">
      <c r="B67" s="831" t="s">
        <v>953</v>
      </c>
      <c r="C67" s="832"/>
      <c r="D67" s="832"/>
      <c r="E67" s="832"/>
      <c r="F67" s="832"/>
      <c r="G67" s="832"/>
      <c r="H67" s="832"/>
      <c r="I67" s="832"/>
      <c r="J67" s="832"/>
      <c r="K67" s="832"/>
      <c r="L67" s="832"/>
      <c r="M67" s="833"/>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1" t="s">
        <v>963</v>
      </c>
      <c r="C71" s="852"/>
      <c r="D71" s="852"/>
      <c r="E71" s="852"/>
      <c r="F71" s="852"/>
      <c r="G71" s="852"/>
      <c r="H71" s="852"/>
      <c r="I71" s="79" t="s">
        <v>964</v>
      </c>
      <c r="J71" s="81" t="s">
        <v>1410</v>
      </c>
      <c r="K71" s="80" t="s">
        <v>966</v>
      </c>
      <c r="L71" s="853" t="s">
        <v>950</v>
      </c>
      <c r="M71" s="854"/>
      <c r="N71" s="104" t="s">
        <v>951</v>
      </c>
    </row>
    <row r="72" spans="1:15">
      <c r="A72" t="s">
        <v>6</v>
      </c>
      <c r="B72" s="55" t="str">
        <f>VLOOKUP(A72,'MANO DE OBRA'!A8:D68,3,FALSE)</f>
        <v xml:space="preserve">Obrero </v>
      </c>
      <c r="C72" s="53"/>
      <c r="D72" s="53"/>
      <c r="E72" s="53"/>
      <c r="F72" s="53"/>
      <c r="G72" s="53"/>
      <c r="H72" s="53"/>
      <c r="I72" s="299">
        <f>K72/J72*100</f>
        <v>33832.699999999997</v>
      </c>
      <c r="J72" s="300">
        <v>185</v>
      </c>
      <c r="K72" s="301">
        <f>VLOOKUP(A72,'MANO DE OBRA'!A8:D99,4,FALSE)</f>
        <v>62590.494999999995</v>
      </c>
      <c r="L72" s="56"/>
      <c r="M72" s="302">
        <v>528</v>
      </c>
      <c r="N72" s="402">
        <f>K72/M72</f>
        <v>118.54260416666666</v>
      </c>
      <c r="O72" s="112"/>
    </row>
    <row r="73" spans="1:15">
      <c r="A73"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302">
        <v>528</v>
      </c>
      <c r="N73" s="402">
        <f>K73/M73</f>
        <v>202.0572795727424</v>
      </c>
    </row>
    <row r="74" spans="1:15">
      <c r="B74" s="55"/>
      <c r="C74" s="53"/>
      <c r="D74" s="53"/>
      <c r="E74" s="53"/>
      <c r="F74" s="53"/>
      <c r="G74" s="53"/>
      <c r="H74" s="53"/>
      <c r="I74" s="286"/>
      <c r="J74" s="304"/>
      <c r="K74" s="305"/>
      <c r="L74" s="56"/>
      <c r="M74" s="307"/>
      <c r="N74" s="303"/>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2"/>
      <c r="C77" s="813"/>
      <c r="D77" s="813"/>
      <c r="E77" s="813"/>
      <c r="F77" s="813"/>
      <c r="G77" s="813"/>
      <c r="H77" s="813"/>
      <c r="I77" s="132"/>
      <c r="J77" s="132"/>
      <c r="K77" s="132"/>
      <c r="L77" s="913"/>
      <c r="M77" s="913"/>
      <c r="N77" s="51"/>
    </row>
    <row r="78" spans="1:15" ht="15.75" thickBot="1">
      <c r="B78" s="825" t="s">
        <v>953</v>
      </c>
      <c r="C78" s="826"/>
      <c r="D78" s="826"/>
      <c r="E78" s="826"/>
      <c r="F78" s="826"/>
      <c r="G78" s="826"/>
      <c r="H78" s="826"/>
      <c r="I78" s="832"/>
      <c r="J78" s="832"/>
      <c r="K78" s="832"/>
      <c r="L78" s="832"/>
      <c r="M78" s="833"/>
      <c r="N78" s="308">
        <f>SUM(N72:N77)</f>
        <v>320.59988373940905</v>
      </c>
    </row>
    <row r="79" spans="1:15" ht="15.75" thickBot="1">
      <c r="B79" s="39"/>
      <c r="C79" s="40"/>
      <c r="D79" s="40"/>
      <c r="E79" s="40"/>
      <c r="F79" s="40"/>
      <c r="G79" s="40"/>
      <c r="H79" s="40"/>
      <c r="I79" s="40"/>
      <c r="J79" s="40"/>
      <c r="K79" s="40"/>
      <c r="L79" s="40"/>
      <c r="M79" s="40"/>
      <c r="N79" s="41"/>
    </row>
    <row r="80" spans="1:15" ht="15.75" thickBot="1">
      <c r="B80" s="825" t="s">
        <v>967</v>
      </c>
      <c r="C80" s="826"/>
      <c r="D80" s="826"/>
      <c r="E80" s="826"/>
      <c r="F80" s="826"/>
      <c r="G80" s="826"/>
      <c r="H80" s="826"/>
      <c r="I80" s="826"/>
      <c r="J80" s="826"/>
      <c r="K80" s="826"/>
      <c r="L80" s="826"/>
      <c r="M80" s="827"/>
      <c r="N80" s="105">
        <f>N43+N56+N67+N78</f>
        <v>31230.51490977261</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6" t="s">
        <v>969</v>
      </c>
      <c r="C84" s="817"/>
      <c r="D84" s="817"/>
      <c r="E84" s="817"/>
      <c r="F84" s="817"/>
      <c r="G84" s="817"/>
      <c r="H84" s="817"/>
      <c r="I84" s="321"/>
      <c r="J84" s="341"/>
      <c r="K84" s="309" t="s">
        <v>970</v>
      </c>
      <c r="L84" s="855" t="s">
        <v>971</v>
      </c>
      <c r="M84" s="856"/>
      <c r="N84" s="310"/>
    </row>
    <row r="85" spans="1:14">
      <c r="B85" s="857" t="s">
        <v>972</v>
      </c>
      <c r="C85" s="858"/>
      <c r="D85" s="858"/>
      <c r="E85" s="858"/>
      <c r="F85" s="858"/>
      <c r="G85" s="858"/>
      <c r="H85" s="858"/>
      <c r="I85" s="93"/>
      <c r="J85" s="94"/>
      <c r="K85" s="311">
        <v>0.2</v>
      </c>
      <c r="L85" s="859">
        <f>N80*K85</f>
        <v>6246.102981954522</v>
      </c>
      <c r="M85" s="860"/>
      <c r="N85" s="57"/>
    </row>
    <row r="86" spans="1:14">
      <c r="B86" s="95" t="s">
        <v>973</v>
      </c>
      <c r="C86" s="96"/>
      <c r="D86" s="96"/>
      <c r="E86" s="96"/>
      <c r="F86" s="96"/>
      <c r="G86" s="96"/>
      <c r="H86" s="96"/>
      <c r="I86" s="93"/>
      <c r="J86" s="94"/>
      <c r="K86" s="311">
        <v>0.05</v>
      </c>
      <c r="L86" s="859">
        <f>N80*K86</f>
        <v>1561.5257454886305</v>
      </c>
      <c r="M86" s="860"/>
      <c r="N86" s="57"/>
    </row>
    <row r="87" spans="1:14" ht="15.75" thickBot="1">
      <c r="B87" s="97" t="s">
        <v>974</v>
      </c>
      <c r="C87" s="98"/>
      <c r="D87" s="98"/>
      <c r="E87" s="98"/>
      <c r="F87" s="98"/>
      <c r="G87" s="98"/>
      <c r="H87" s="98"/>
      <c r="I87" s="99"/>
      <c r="J87" s="100"/>
      <c r="K87" s="312">
        <v>0.05</v>
      </c>
      <c r="L87" s="861">
        <f>N80*K87</f>
        <v>1561.5257454886305</v>
      </c>
      <c r="M87" s="862"/>
      <c r="N87" s="57"/>
    </row>
    <row r="88" spans="1:14" ht="15.75" thickBot="1">
      <c r="B88" s="825" t="s">
        <v>953</v>
      </c>
      <c r="C88" s="826"/>
      <c r="D88" s="826"/>
      <c r="E88" s="826"/>
      <c r="F88" s="826"/>
      <c r="G88" s="826"/>
      <c r="H88" s="826"/>
      <c r="I88" s="826"/>
      <c r="J88" s="826"/>
      <c r="K88" s="826"/>
      <c r="L88" s="826"/>
      <c r="M88" s="827"/>
      <c r="N88" s="58">
        <f>L85+L86+L87</f>
        <v>9369.1544729317829</v>
      </c>
    </row>
    <row r="89" spans="1:14" ht="15.75" thickBot="1">
      <c r="B89" s="39"/>
      <c r="C89" s="40"/>
      <c r="D89" s="40"/>
      <c r="E89" s="40"/>
      <c r="F89" s="40"/>
      <c r="G89" s="40"/>
      <c r="H89" s="40"/>
      <c r="I89" s="40"/>
      <c r="J89" s="40"/>
      <c r="K89" s="40"/>
      <c r="L89" s="40"/>
      <c r="M89" s="40"/>
      <c r="N89" s="41"/>
    </row>
    <row r="90" spans="1:14" ht="15.75" thickBot="1">
      <c r="A90" t="s">
        <v>2016</v>
      </c>
      <c r="B90" s="825" t="s">
        <v>975</v>
      </c>
      <c r="C90" s="826"/>
      <c r="D90" s="826"/>
      <c r="E90" s="826"/>
      <c r="F90" s="826"/>
      <c r="G90" s="826"/>
      <c r="H90" s="826"/>
      <c r="I90" s="826"/>
      <c r="J90" s="826"/>
      <c r="K90" s="826"/>
      <c r="L90" s="826"/>
      <c r="M90" s="827"/>
      <c r="N90" s="195">
        <f>N80+N88</f>
        <v>40599.669382704393</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976</v>
      </c>
      <c r="F95" s="59"/>
      <c r="G95" s="59"/>
      <c r="H95" s="59"/>
      <c r="I95" s="59"/>
      <c r="J95" s="59"/>
      <c r="K95" s="18"/>
      <c r="L95" s="18"/>
      <c r="M95" s="18"/>
      <c r="N95" s="23"/>
    </row>
    <row r="96" spans="1:14">
      <c r="B96" s="22"/>
      <c r="C96" s="18"/>
      <c r="D96" s="18"/>
      <c r="E96" s="18" t="s">
        <v>977</v>
      </c>
      <c r="F96" s="18"/>
      <c r="G96" s="18"/>
      <c r="H96" s="18"/>
      <c r="I96" s="18"/>
      <c r="J96" s="18"/>
      <c r="K96" s="18"/>
      <c r="L96" s="18"/>
      <c r="M96" s="18"/>
      <c r="N96" s="23"/>
    </row>
    <row r="97" spans="2:14">
      <c r="B97" s="22"/>
      <c r="C97" s="18"/>
      <c r="D97" s="18"/>
      <c r="E97" s="18" t="s">
        <v>978</v>
      </c>
      <c r="F97" s="18"/>
      <c r="G97" s="18"/>
      <c r="H97" s="18"/>
      <c r="I97" s="18"/>
      <c r="J97" s="18"/>
      <c r="K97" s="18"/>
      <c r="L97" s="18"/>
      <c r="M97" s="18"/>
      <c r="N97" s="23"/>
    </row>
    <row r="98" spans="2:14">
      <c r="B98" s="22"/>
      <c r="C98" s="18"/>
      <c r="D98" s="18"/>
      <c r="E98" s="18" t="s">
        <v>979</v>
      </c>
      <c r="F98" s="18"/>
      <c r="G98" s="18"/>
      <c r="H98" s="18"/>
      <c r="I98" s="18"/>
      <c r="J98" s="18"/>
      <c r="K98" s="18"/>
      <c r="L98" s="18"/>
      <c r="M98" s="18"/>
      <c r="N98" s="23"/>
    </row>
    <row r="99" spans="2:14" ht="15.75" thickBot="1">
      <c r="B99" s="22"/>
      <c r="C99" s="18"/>
      <c r="D99" s="18"/>
      <c r="E99" s="18"/>
      <c r="F99" s="18" t="s">
        <v>980</v>
      </c>
      <c r="G99" s="18"/>
      <c r="H99" s="18"/>
      <c r="I99" s="18"/>
      <c r="J99" s="18"/>
      <c r="K99" s="18"/>
      <c r="L99" s="18"/>
      <c r="M99" s="18"/>
      <c r="N99" s="23"/>
    </row>
    <row r="100" spans="2:14">
      <c r="B100" s="234" t="s">
        <v>2216</v>
      </c>
      <c r="C100" s="235"/>
      <c r="D100" s="235"/>
      <c r="E100" s="235"/>
      <c r="F100" s="235"/>
      <c r="G100" s="235"/>
      <c r="H100" s="235"/>
      <c r="I100" s="235"/>
      <c r="J100" s="235"/>
      <c r="K100" s="235"/>
      <c r="L100" s="235"/>
      <c r="M100" s="235"/>
      <c r="N100" s="236"/>
    </row>
    <row r="101" spans="2:14">
      <c r="B101" s="237"/>
      <c r="C101" s="238"/>
      <c r="D101" s="238"/>
      <c r="E101" s="238"/>
      <c r="F101" s="238"/>
      <c r="G101" s="238"/>
      <c r="H101" s="238"/>
      <c r="I101" s="238"/>
      <c r="J101" s="238"/>
      <c r="K101" s="238"/>
      <c r="L101" s="238"/>
      <c r="M101" s="238"/>
      <c r="N101" s="239"/>
    </row>
    <row r="102" spans="2:14">
      <c r="B102" s="237"/>
      <c r="C102" s="238"/>
      <c r="D102" s="238"/>
      <c r="E102" s="238"/>
      <c r="F102" s="238"/>
      <c r="G102" s="238"/>
      <c r="H102" s="238"/>
      <c r="I102" s="238"/>
      <c r="J102" s="238"/>
      <c r="K102" s="238"/>
      <c r="L102" s="238"/>
      <c r="M102" s="238"/>
      <c r="N102" s="239"/>
    </row>
    <row r="103" spans="2:14">
      <c r="B103" s="237"/>
      <c r="C103" s="238"/>
      <c r="D103" s="238"/>
      <c r="E103" s="238"/>
      <c r="F103" s="238"/>
      <c r="G103" s="238"/>
      <c r="H103" s="238"/>
      <c r="I103" s="238"/>
      <c r="J103" s="238"/>
      <c r="K103" s="238"/>
      <c r="L103" s="238"/>
      <c r="M103" s="238"/>
      <c r="N103" s="239"/>
    </row>
    <row r="104" spans="2:14" ht="15.75" thickBot="1">
      <c r="B104" s="240"/>
      <c r="C104" s="241"/>
      <c r="D104" s="241"/>
      <c r="E104" s="241"/>
      <c r="F104" s="241"/>
      <c r="G104" s="241"/>
      <c r="H104" s="241"/>
      <c r="I104" s="241"/>
      <c r="J104" s="241"/>
      <c r="K104" s="241"/>
      <c r="L104" s="241"/>
      <c r="M104" s="241"/>
      <c r="N104" s="242"/>
    </row>
    <row r="105" spans="2:14">
      <c r="B105" s="243"/>
      <c r="C105" s="244"/>
      <c r="D105" s="244"/>
      <c r="E105" s="244"/>
      <c r="F105" s="244"/>
      <c r="G105" s="244"/>
      <c r="H105" s="244"/>
      <c r="I105" s="244"/>
      <c r="J105" s="244"/>
      <c r="K105" s="244"/>
      <c r="L105" s="244"/>
      <c r="M105" s="244"/>
      <c r="N105" s="245"/>
    </row>
    <row r="106" spans="2:14">
      <c r="B106" s="229" t="s">
        <v>2217</v>
      </c>
      <c r="C106" s="37"/>
      <c r="D106" s="37"/>
      <c r="E106" s="37"/>
      <c r="F106" s="37"/>
      <c r="G106" s="37"/>
      <c r="H106" s="37"/>
      <c r="I106" s="37"/>
      <c r="J106" s="37"/>
      <c r="K106" s="37"/>
      <c r="L106" s="37"/>
      <c r="M106" s="37"/>
      <c r="N106" s="38"/>
    </row>
    <row r="107" spans="2:14" ht="15" customHeight="1">
      <c r="B107" s="863" t="s">
        <v>2218</v>
      </c>
      <c r="C107" s="864"/>
      <c r="D107" s="864"/>
      <c r="E107" s="864"/>
      <c r="F107" s="864"/>
      <c r="G107" s="864"/>
      <c r="H107" s="864"/>
      <c r="I107" s="864"/>
      <c r="J107" s="864"/>
      <c r="K107" s="864"/>
      <c r="L107" s="864"/>
      <c r="M107" s="864"/>
      <c r="N107" s="865"/>
    </row>
    <row r="108" spans="2:14" ht="15" customHeight="1">
      <c r="B108" s="863"/>
      <c r="C108" s="864"/>
      <c r="D108" s="864"/>
      <c r="E108" s="864"/>
      <c r="F108" s="864"/>
      <c r="G108" s="864"/>
      <c r="H108" s="864"/>
      <c r="I108" s="864"/>
      <c r="J108" s="864"/>
      <c r="K108" s="864"/>
      <c r="L108" s="864"/>
      <c r="M108" s="864"/>
      <c r="N108" s="865"/>
    </row>
    <row r="109" spans="2:14" ht="30" customHeight="1">
      <c r="B109" s="866" t="s">
        <v>2219</v>
      </c>
      <c r="C109" s="867"/>
      <c r="D109" s="867"/>
      <c r="E109" s="867"/>
      <c r="F109" s="867"/>
      <c r="G109" s="867"/>
      <c r="H109" s="867"/>
      <c r="I109" s="867"/>
      <c r="J109" s="867"/>
      <c r="K109" s="867"/>
      <c r="L109" s="867"/>
      <c r="M109" s="867"/>
      <c r="N109" s="868"/>
    </row>
    <row r="110" spans="2:14">
      <c r="B110" s="866"/>
      <c r="C110" s="867"/>
      <c r="D110" s="867"/>
      <c r="E110" s="867"/>
      <c r="F110" s="867"/>
      <c r="G110" s="867"/>
      <c r="H110" s="867"/>
      <c r="I110" s="867"/>
      <c r="J110" s="867"/>
      <c r="K110" s="867"/>
      <c r="L110" s="867"/>
      <c r="M110" s="867"/>
      <c r="N110" s="868"/>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29"/>
      <c r="C114" s="37"/>
      <c r="D114" s="37"/>
      <c r="E114" s="37"/>
      <c r="F114" s="37"/>
      <c r="G114" s="37"/>
      <c r="H114" s="37"/>
      <c r="I114" s="37"/>
      <c r="J114" s="37"/>
      <c r="K114" s="37"/>
      <c r="L114" s="37"/>
      <c r="M114" s="37"/>
      <c r="N114" s="38"/>
    </row>
    <row r="115" spans="2:14">
      <c r="B115" s="22"/>
      <c r="C115" s="18"/>
      <c r="D115" s="18"/>
      <c r="E115" s="18" t="s">
        <v>976</v>
      </c>
      <c r="F115" s="59"/>
      <c r="G115" s="59"/>
      <c r="H115" s="18"/>
      <c r="I115" s="18"/>
      <c r="J115" s="18"/>
      <c r="K115" s="18"/>
      <c r="L115" s="18"/>
      <c r="M115" s="18"/>
      <c r="N115" s="23"/>
    </row>
    <row r="116" spans="2:14">
      <c r="B116" s="22"/>
      <c r="C116" s="18"/>
      <c r="D116" s="18"/>
      <c r="E116" s="60" t="s">
        <v>977</v>
      </c>
      <c r="F116" s="18"/>
      <c r="G116" s="18"/>
      <c r="H116" s="60"/>
      <c r="I116" s="60"/>
      <c r="J116" s="60"/>
      <c r="K116" s="18"/>
      <c r="L116" s="18"/>
      <c r="M116" s="18"/>
      <c r="N116" s="23"/>
    </row>
    <row r="117" spans="2:14">
      <c r="B117" s="22"/>
      <c r="C117" s="18"/>
      <c r="D117" s="18"/>
      <c r="E117" s="61" t="s">
        <v>981</v>
      </c>
      <c r="F117" s="18"/>
      <c r="G117" s="18"/>
      <c r="H117" s="61"/>
      <c r="I117" s="61"/>
      <c r="J117" s="61"/>
      <c r="K117" s="18"/>
      <c r="L117" s="18"/>
      <c r="M117" s="18"/>
      <c r="N117" s="23"/>
    </row>
    <row r="118" spans="2:14">
      <c r="B118" s="62"/>
      <c r="C118" s="37"/>
      <c r="D118" s="37"/>
      <c r="E118" s="18" t="s">
        <v>979</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2220</v>
      </c>
      <c r="C120" s="61"/>
      <c r="D120" s="61"/>
      <c r="E120" s="18"/>
      <c r="F120" s="18"/>
      <c r="G120" s="18"/>
      <c r="H120" s="18"/>
      <c r="I120" s="18"/>
      <c r="J120" s="802"/>
      <c r="K120" s="802"/>
      <c r="L120" s="802"/>
      <c r="M120" s="802"/>
      <c r="N120" s="803"/>
    </row>
    <row r="121" spans="2:14" ht="15.75" thickBot="1">
      <c r="B121" s="268" t="s">
        <v>2221</v>
      </c>
      <c r="C121" s="400"/>
      <c r="D121" s="400"/>
      <c r="E121" s="63"/>
      <c r="F121" s="63"/>
      <c r="G121" s="63"/>
      <c r="H121" s="63"/>
      <c r="I121" s="63"/>
      <c r="J121" s="804"/>
      <c r="K121" s="804"/>
      <c r="L121" s="804"/>
      <c r="M121" s="804"/>
      <c r="N121"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1012</v>
      </c>
      <c r="C31" s="87" t="s">
        <v>1191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312</v>
      </c>
      <c r="B36" s="838" t="str">
        <f>VLOOKUP(A36,EQUIPOS!A6:D154,3,FALSE)</f>
        <v>Retroexcavadora sobre oruga, potencia 138 HP, balde de 1,5 m3.</v>
      </c>
      <c r="C36" s="839"/>
      <c r="D36" s="839"/>
      <c r="E36" s="839"/>
      <c r="F36" s="839"/>
      <c r="G36" s="839"/>
      <c r="H36" s="840"/>
      <c r="I36" s="274"/>
      <c r="J36" s="275"/>
      <c r="K36" s="276">
        <f>VLOOKUP(A36,EQUIPOS!A6:D163,4,FALSE)</f>
        <v>162226.70955822704</v>
      </c>
      <c r="L36" s="277"/>
      <c r="M36" s="278">
        <v>66</v>
      </c>
      <c r="N36" s="279">
        <f>K36/M36</f>
        <v>2457.980447851925</v>
      </c>
    </row>
    <row r="37" spans="1:14">
      <c r="A37" s="114" t="s">
        <v>129</v>
      </c>
      <c r="B37" s="838" t="str">
        <f>VLOOKUP(A37,EQUIPOS!A7:D154,3,FALSE)</f>
        <v xml:space="preserve">Buldozer, Potencia al volante de 140 HP, motor de 2200 RPM, longitud de hoja 4,80m. </v>
      </c>
      <c r="C37" s="839"/>
      <c r="D37" s="839"/>
      <c r="E37" s="839"/>
      <c r="F37" s="839"/>
      <c r="G37" s="839"/>
      <c r="H37" s="840"/>
      <c r="I37" s="274"/>
      <c r="J37" s="275"/>
      <c r="K37" s="276">
        <f>VLOOKUP(A37,EQUIPOS!A7:D164,4,FALSE)</f>
        <v>141568.23393898288</v>
      </c>
      <c r="L37" s="277"/>
      <c r="M37" s="278">
        <v>100</v>
      </c>
      <c r="N37" s="279">
        <f>K37/M37</f>
        <v>1415.6823393898289</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0.01</v>
      </c>
      <c r="M42" s="850"/>
      <c r="N42" s="111">
        <f>N76*L42</f>
        <v>1.1854260416666667</v>
      </c>
    </row>
    <row r="43" spans="1:14" ht="15.75" thickBot="1">
      <c r="B43" s="825" t="s">
        <v>953</v>
      </c>
      <c r="C43" s="826"/>
      <c r="D43" s="826"/>
      <c r="E43" s="826"/>
      <c r="F43" s="826"/>
      <c r="G43" s="826"/>
      <c r="H43" s="826"/>
      <c r="I43" s="826"/>
      <c r="J43" s="826"/>
      <c r="K43" s="826"/>
      <c r="L43" s="826"/>
      <c r="M43" s="827"/>
      <c r="N43" s="401">
        <f>SUM(N36:N42)</f>
        <v>3874.8482132834206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442</v>
      </c>
      <c r="B48" s="49" t="str">
        <f>VLOOKUP(A48,MATERIALES!A4:D373,3,FALSE)</f>
        <v>Derechos de explotación y/o disposición de materiales</v>
      </c>
      <c r="C48" s="288"/>
      <c r="D48" s="288"/>
      <c r="E48" s="288"/>
      <c r="F48" s="288"/>
      <c r="G48" s="288"/>
      <c r="H48" s="288"/>
      <c r="I48" s="275"/>
      <c r="J48" s="231" t="str">
        <f>VLOOKUP(A48,MATERIALES!A4:D373,2,FALSE)</f>
        <v>m3</v>
      </c>
      <c r="K48" s="289">
        <v>1</v>
      </c>
      <c r="L48" s="274"/>
      <c r="M48" s="290">
        <f>VLOOKUP(A48,MATERIALES!A4:D395,4,FALSE)</f>
        <v>4096.1000666952277</v>
      </c>
      <c r="N48" s="279">
        <f>K48*M48</f>
        <v>4096.1000666952277</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4096.1000666952277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6</v>
      </c>
      <c r="B70" s="55" t="str">
        <f>VLOOKUP(A70,'MANO DE OBRA'!A8:D68,3,FALSE)</f>
        <v xml:space="preserve">Obrero </v>
      </c>
      <c r="C70" s="53"/>
      <c r="D70" s="53"/>
      <c r="E70" s="53"/>
      <c r="F70" s="53"/>
      <c r="G70" s="53"/>
      <c r="H70" s="53"/>
      <c r="I70" s="299">
        <f>K70/J70*100</f>
        <v>33832.699999999997</v>
      </c>
      <c r="J70" s="300">
        <v>185</v>
      </c>
      <c r="K70" s="301">
        <f>VLOOKUP(A70,'MANO DE OBRA'!A8:D99,4,FALSE)</f>
        <v>62590.494999999995</v>
      </c>
      <c r="L70" s="56"/>
      <c r="M70" s="302">
        <v>528</v>
      </c>
      <c r="N70" s="402">
        <f>K70/M70</f>
        <v>118.54260416666666</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118.54260416666666</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8089.4908841453152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1617.8981768290632</v>
      </c>
      <c r="M83" s="860"/>
      <c r="N83" s="57"/>
    </row>
    <row r="84" spans="1:14">
      <c r="B84" s="95" t="s">
        <v>973</v>
      </c>
      <c r="C84" s="96"/>
      <c r="D84" s="96"/>
      <c r="E84" s="96"/>
      <c r="F84" s="96"/>
      <c r="G84" s="96"/>
      <c r="H84" s="96"/>
      <c r="I84" s="93"/>
      <c r="J84" s="94"/>
      <c r="K84" s="311">
        <v>0.05</v>
      </c>
      <c r="L84" s="859">
        <f>N78*K84</f>
        <v>404.47454420726581</v>
      </c>
      <c r="M84" s="860"/>
      <c r="N84" s="57"/>
    </row>
    <row r="85" spans="1:14" ht="15.75" thickBot="1">
      <c r="B85" s="97" t="s">
        <v>974</v>
      </c>
      <c r="C85" s="98"/>
      <c r="D85" s="98"/>
      <c r="E85" s="98"/>
      <c r="F85" s="98"/>
      <c r="G85" s="98"/>
      <c r="H85" s="98"/>
      <c r="I85" s="99"/>
      <c r="J85" s="100"/>
      <c r="K85" s="312">
        <v>0.05</v>
      </c>
      <c r="L85" s="861">
        <f>N78*K85</f>
        <v>404.47454420726581</v>
      </c>
      <c r="M85" s="862"/>
      <c r="N85" s="57"/>
    </row>
    <row r="86" spans="1:14" ht="15.75" thickBot="1">
      <c r="B86" s="825" t="s">
        <v>953</v>
      </c>
      <c r="C86" s="826"/>
      <c r="D86" s="826"/>
      <c r="E86" s="826"/>
      <c r="F86" s="826"/>
      <c r="G86" s="826"/>
      <c r="H86" s="826"/>
      <c r="I86" s="826"/>
      <c r="J86" s="826"/>
      <c r="K86" s="826"/>
      <c r="L86" s="826"/>
      <c r="M86" s="827"/>
      <c r="N86" s="58">
        <f>L83+L84+L85</f>
        <v>2426.8472652435948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10516.33814938891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10" sqref="A10"/>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1013</v>
      </c>
      <c r="C31" s="87" t="s">
        <v>1192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312</v>
      </c>
      <c r="B36" s="838" t="str">
        <f>VLOOKUP(A36,EQUIPOS!A6:D154,3,FALSE)</f>
        <v>Retroexcavadora sobre oruga, potencia 138 HP, balde de 1,5 m3.</v>
      </c>
      <c r="C36" s="839"/>
      <c r="D36" s="839"/>
      <c r="E36" s="839"/>
      <c r="F36" s="839"/>
      <c r="G36" s="839"/>
      <c r="H36" s="840"/>
      <c r="I36" s="274"/>
      <c r="J36" s="275"/>
      <c r="K36" s="276">
        <f>VLOOKUP(A36,EQUIPOS!A6:D163,4,FALSE)</f>
        <v>162226.70955822704</v>
      </c>
      <c r="L36" s="277"/>
      <c r="M36" s="278">
        <v>66</v>
      </c>
      <c r="N36" s="279">
        <f>K36/M36</f>
        <v>2457.980447851925</v>
      </c>
    </row>
    <row r="37" spans="1:14">
      <c r="A37" s="114" t="s">
        <v>180</v>
      </c>
      <c r="B37" s="838" t="str">
        <f>VLOOKUP(A37,EQUIPOS!A7:D154,3,FALSE)</f>
        <v>Compresor 120 HP, con martillo.</v>
      </c>
      <c r="C37" s="839"/>
      <c r="D37" s="839"/>
      <c r="E37" s="839"/>
      <c r="F37" s="839"/>
      <c r="G37" s="839"/>
      <c r="H37" s="840"/>
      <c r="I37" s="274"/>
      <c r="J37" s="275"/>
      <c r="K37" s="276">
        <f>VLOOKUP(A37,EQUIPOS!A7:D164,4,FALSE)</f>
        <v>93641.332354148719</v>
      </c>
      <c r="L37" s="277"/>
      <c r="M37" s="278">
        <v>66</v>
      </c>
      <c r="N37" s="279">
        <f>K37/M37</f>
        <v>1418.8080659719503</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N79*L42</f>
        <v>6.4119976747881813</v>
      </c>
    </row>
    <row r="43" spans="1:14" ht="15.75" thickBot="1">
      <c r="B43" s="825" t="s">
        <v>953</v>
      </c>
      <c r="C43" s="826"/>
      <c r="D43" s="826"/>
      <c r="E43" s="826"/>
      <c r="F43" s="826"/>
      <c r="G43" s="826"/>
      <c r="H43" s="826"/>
      <c r="I43" s="826"/>
      <c r="J43" s="826"/>
      <c r="K43" s="826"/>
      <c r="L43" s="826"/>
      <c r="M43" s="827"/>
      <c r="N43" s="401">
        <f>SUM(N36:N42)</f>
        <v>3883.2005114986637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376</v>
      </c>
      <c r="B48" s="49" t="str">
        <f>VLOOKUP(A48,MATERIALES!A4:D373,3,FALSE)</f>
        <v>Anfo</v>
      </c>
      <c r="C48" s="288"/>
      <c r="D48" s="288"/>
      <c r="E48" s="288"/>
      <c r="F48" s="288"/>
      <c r="G48" s="288"/>
      <c r="H48" s="288"/>
      <c r="I48" s="275"/>
      <c r="J48" s="231" t="str">
        <f>VLOOKUP(A48,MATERIALES!A4:D373,2,FALSE)</f>
        <v>kg</v>
      </c>
      <c r="K48" s="289">
        <v>0.2</v>
      </c>
      <c r="L48" s="274"/>
      <c r="M48" s="290">
        <f>VLOOKUP(A48,MATERIALES!A4:D395,4,FALSE)</f>
        <v>6423.9383559646485</v>
      </c>
      <c r="N48" s="279">
        <f t="shared" ref="N48:N52" si="0">K48*M48</f>
        <v>1284.7876711929298</v>
      </c>
    </row>
    <row r="49" spans="1:14">
      <c r="A49" t="s">
        <v>424</v>
      </c>
      <c r="B49" s="49" t="str">
        <f>VLOOKUP(A49,MATERIALES!A5:D373,3,FALSE)</f>
        <v>Cordón detonante</v>
      </c>
      <c r="C49" s="288"/>
      <c r="D49" s="288"/>
      <c r="E49" s="288"/>
      <c r="F49" s="288"/>
      <c r="G49" s="288"/>
      <c r="H49" s="288"/>
      <c r="I49" s="275"/>
      <c r="J49" s="231" t="str">
        <f>VLOOKUP(A49,MATERIALES!A5:D373,2,FALSE)</f>
        <v>m</v>
      </c>
      <c r="K49" s="289">
        <v>3</v>
      </c>
      <c r="L49" s="274"/>
      <c r="M49" s="290">
        <f>VLOOKUP(A49,MATERIALES!A5:D396,4,FALSE)</f>
        <v>4947.0446098265011</v>
      </c>
      <c r="N49" s="279">
        <f t="shared" si="0"/>
        <v>14841.133829479502</v>
      </c>
    </row>
    <row r="50" spans="1:14">
      <c r="A50" s="114" t="s">
        <v>453</v>
      </c>
      <c r="B50" s="49" t="str">
        <f>VLOOKUP(A50,MATERIALES!A6:D373,3,FALSE)</f>
        <v>Explosivos  75% (INDUGEL)</v>
      </c>
      <c r="C50" s="288"/>
      <c r="D50" s="288"/>
      <c r="E50" s="288"/>
      <c r="F50" s="288"/>
      <c r="G50" s="288"/>
      <c r="H50" s="288"/>
      <c r="I50" s="275"/>
      <c r="J50" s="231" t="str">
        <f>VLOOKUP(A50,MATERIALES!A6:D373,2,FALSE)</f>
        <v>lb</v>
      </c>
      <c r="K50" s="289">
        <v>0.3</v>
      </c>
      <c r="L50" s="274"/>
      <c r="M50" s="290">
        <f>VLOOKUP(A50,MATERIALES!A6:D397,4,FALSE)</f>
        <v>15742.595291714557</v>
      </c>
      <c r="N50" s="279">
        <f t="shared" si="0"/>
        <v>4722.7785875143672</v>
      </c>
    </row>
    <row r="51" spans="1:14">
      <c r="A51" s="114" t="s">
        <v>458</v>
      </c>
      <c r="B51" s="49" t="str">
        <f>VLOOKUP(A51,MATERIALES!A6:D373,3,FALSE)</f>
        <v>Fulminantes</v>
      </c>
      <c r="C51" s="288"/>
      <c r="D51" s="288"/>
      <c r="E51" s="288"/>
      <c r="F51" s="288"/>
      <c r="G51" s="288"/>
      <c r="H51" s="288"/>
      <c r="I51" s="275"/>
      <c r="J51" s="231" t="str">
        <f>VLOOKUP(A51,MATERIALES!A6:D373,2,FALSE)</f>
        <v>u</v>
      </c>
      <c r="K51" s="289">
        <v>0.2</v>
      </c>
      <c r="L51" s="274"/>
      <c r="M51" s="290">
        <f>VLOOKUP(A51,MATERIALES!A6:D398,4,FALSE)</f>
        <v>940.08853989726549</v>
      </c>
      <c r="N51" s="279">
        <f t="shared" si="0"/>
        <v>188.01770797945312</v>
      </c>
    </row>
    <row r="52" spans="1:14">
      <c r="A52" t="s">
        <v>552</v>
      </c>
      <c r="B52" s="49" t="str">
        <f>VLOOKUP(A52,MATERIALES!A6:D374,3,FALSE)</f>
        <v>Mecha Lenta</v>
      </c>
      <c r="C52" s="288"/>
      <c r="D52" s="288"/>
      <c r="E52" s="288"/>
      <c r="F52" s="288"/>
      <c r="G52" s="288"/>
      <c r="H52" s="288"/>
      <c r="I52" s="275"/>
      <c r="J52" s="231" t="str">
        <f>VLOOKUP(A52,MATERIALES!A6:D374,2,FALSE)</f>
        <v>m</v>
      </c>
      <c r="K52" s="289">
        <v>0.5</v>
      </c>
      <c r="L52" s="274"/>
      <c r="M52" s="290">
        <f>VLOOKUP(A52,MATERIALES!A6:D399,4,FALSE)</f>
        <v>956.42862456645696</v>
      </c>
      <c r="N52" s="279">
        <f t="shared" si="0"/>
        <v>478.21431228322848</v>
      </c>
    </row>
    <row r="53" spans="1:14">
      <c r="B53" s="49"/>
      <c r="C53" s="288"/>
      <c r="D53" s="288"/>
      <c r="E53" s="288"/>
      <c r="F53" s="288"/>
      <c r="G53" s="288"/>
      <c r="H53" s="288"/>
      <c r="I53" s="275"/>
      <c r="J53" s="231"/>
      <c r="K53" s="289"/>
      <c r="L53" s="274"/>
      <c r="M53" s="290"/>
      <c r="N53" s="279"/>
    </row>
    <row r="54" spans="1:14" ht="15.75" thickBot="1">
      <c r="B54" s="820"/>
      <c r="C54" s="821"/>
      <c r="D54" s="821"/>
      <c r="E54" s="821"/>
      <c r="F54" s="821"/>
      <c r="G54" s="821"/>
      <c r="H54" s="821"/>
      <c r="I54" s="822"/>
      <c r="J54" s="48"/>
      <c r="K54" s="50"/>
      <c r="L54" s="823"/>
      <c r="M54" s="824"/>
      <c r="N54" s="51"/>
    </row>
    <row r="55" spans="1:14" ht="15.75" thickBot="1">
      <c r="B55" s="825" t="s">
        <v>953</v>
      </c>
      <c r="C55" s="826"/>
      <c r="D55" s="826"/>
      <c r="E55" s="826"/>
      <c r="F55" s="826"/>
      <c r="G55" s="826"/>
      <c r="H55" s="826"/>
      <c r="I55" s="826"/>
      <c r="J55" s="826"/>
      <c r="K55" s="826"/>
      <c r="L55" s="826"/>
      <c r="M55" s="827"/>
      <c r="N55" s="401">
        <f>SUM(N48:N54)</f>
        <v>21514.93210844948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950"/>
      <c r="C65" s="951"/>
      <c r="D65" s="951"/>
      <c r="E65" s="951"/>
      <c r="F65" s="951"/>
      <c r="G65" s="952"/>
      <c r="H65" s="318"/>
      <c r="I65" s="286"/>
      <c r="J65" s="293"/>
      <c r="K65" s="286"/>
      <c r="L65" s="829"/>
      <c r="M65" s="830"/>
      <c r="N65" s="294"/>
    </row>
    <row r="66" spans="1:15">
      <c r="B66" s="52"/>
      <c r="C66" s="53"/>
      <c r="D66" s="53"/>
      <c r="E66" s="53"/>
      <c r="F66" s="53"/>
      <c r="G66" s="53"/>
      <c r="H66" s="295"/>
      <c r="I66" s="286"/>
      <c r="J66" s="286"/>
      <c r="K66" s="286"/>
      <c r="L66" s="296"/>
      <c r="M66" s="297"/>
      <c r="N66" s="298"/>
    </row>
    <row r="67" spans="1:15" ht="15.75" thickBot="1">
      <c r="B67" s="316"/>
      <c r="C67" s="317"/>
      <c r="D67" s="317"/>
      <c r="E67" s="317"/>
      <c r="F67" s="317"/>
      <c r="G67" s="317"/>
      <c r="H67" s="54"/>
      <c r="I67" s="132"/>
      <c r="J67" s="132"/>
      <c r="K67" s="132"/>
      <c r="L67" s="814"/>
      <c r="M67" s="815"/>
      <c r="N67" s="133"/>
    </row>
    <row r="68" spans="1:15" ht="15.75" thickBot="1">
      <c r="B68" s="831" t="s">
        <v>953</v>
      </c>
      <c r="C68" s="832"/>
      <c r="D68" s="832"/>
      <c r="E68" s="832"/>
      <c r="F68" s="832"/>
      <c r="G68" s="832"/>
      <c r="H68" s="832"/>
      <c r="I68" s="832"/>
      <c r="J68" s="832"/>
      <c r="K68" s="832"/>
      <c r="L68" s="832"/>
      <c r="M68" s="833"/>
      <c r="N68" s="110"/>
    </row>
    <row r="69" spans="1:15">
      <c r="B69" s="39"/>
      <c r="C69" s="40"/>
      <c r="D69" s="40"/>
      <c r="E69" s="40"/>
      <c r="F69" s="40"/>
      <c r="G69" s="40"/>
      <c r="H69" s="40"/>
      <c r="I69" s="40"/>
      <c r="J69" s="40"/>
      <c r="K69" s="40"/>
      <c r="L69" s="40"/>
      <c r="M69" s="40"/>
      <c r="N69" s="41"/>
    </row>
    <row r="70" spans="1:15">
      <c r="B70" s="70" t="s">
        <v>962</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1" t="s">
        <v>963</v>
      </c>
      <c r="C72" s="852"/>
      <c r="D72" s="852"/>
      <c r="E72" s="852"/>
      <c r="F72" s="852"/>
      <c r="G72" s="852"/>
      <c r="H72" s="852"/>
      <c r="I72" s="79" t="s">
        <v>964</v>
      </c>
      <c r="J72" s="81" t="s">
        <v>1410</v>
      </c>
      <c r="K72" s="80" t="s">
        <v>966</v>
      </c>
      <c r="L72" s="853" t="s">
        <v>950</v>
      </c>
      <c r="M72" s="854"/>
      <c r="N72" s="104" t="s">
        <v>951</v>
      </c>
    </row>
    <row r="73" spans="1:15">
      <c r="A73" t="s">
        <v>6</v>
      </c>
      <c r="B73" s="55" t="str">
        <f>VLOOKUP(A73,'MANO DE OBRA'!A8:D68,3,FALSE)</f>
        <v xml:space="preserve">Obrero </v>
      </c>
      <c r="C73" s="53"/>
      <c r="D73" s="53"/>
      <c r="E73" s="53"/>
      <c r="F73" s="53"/>
      <c r="G73" s="53"/>
      <c r="H73" s="53"/>
      <c r="I73" s="299">
        <f>K73/J73*100</f>
        <v>33832.699999999997</v>
      </c>
      <c r="J73" s="300">
        <v>185</v>
      </c>
      <c r="K73" s="301">
        <f>VLOOKUP(A73,'MANO DE OBRA'!A8:D99,4,FALSE)</f>
        <v>62590.494999999995</v>
      </c>
      <c r="L73" s="56"/>
      <c r="M73" s="302">
        <v>528</v>
      </c>
      <c r="N73" s="402">
        <f>K73/M73</f>
        <v>118.54260416666666</v>
      </c>
      <c r="O73" s="112"/>
    </row>
    <row r="74" spans="1:15">
      <c r="A74" t="s">
        <v>30</v>
      </c>
      <c r="B74" s="55" t="str">
        <f>VLOOKUP(A74,'MANO DE OBRA'!A8:D69,3,FALSE)</f>
        <v>Oficial</v>
      </c>
      <c r="C74" s="53"/>
      <c r="D74" s="53"/>
      <c r="E74" s="53"/>
      <c r="F74" s="53"/>
      <c r="G74" s="53"/>
      <c r="H74" s="53"/>
      <c r="I74" s="299">
        <f>K74/J74*100</f>
        <v>57668.23979157189</v>
      </c>
      <c r="J74" s="300">
        <v>185</v>
      </c>
      <c r="K74" s="301">
        <f>VLOOKUP(A74,'MANO DE OBRA'!A8:D100,4,FALSE)</f>
        <v>106686.24361440798</v>
      </c>
      <c r="L74" s="56"/>
      <c r="M74" s="302">
        <v>528</v>
      </c>
      <c r="N74" s="402">
        <f>K74/M74</f>
        <v>202.0572795727424</v>
      </c>
    </row>
    <row r="75" spans="1:15">
      <c r="B75" s="55"/>
      <c r="C75" s="53"/>
      <c r="D75" s="53"/>
      <c r="E75" s="53"/>
      <c r="F75" s="53"/>
      <c r="G75" s="53"/>
      <c r="H75" s="53"/>
      <c r="I75" s="286"/>
      <c r="J75" s="304"/>
      <c r="K75" s="305"/>
      <c r="L75" s="56"/>
      <c r="M75" s="307"/>
      <c r="N75" s="303"/>
    </row>
    <row r="76" spans="1:15">
      <c r="B76" s="55"/>
      <c r="C76" s="53"/>
      <c r="D76" s="53"/>
      <c r="E76" s="53"/>
      <c r="F76" s="53"/>
      <c r="G76" s="53"/>
      <c r="H76" s="53"/>
      <c r="I76" s="286"/>
      <c r="J76" s="304"/>
      <c r="K76" s="305"/>
      <c r="L76" s="325"/>
      <c r="M76" s="307"/>
      <c r="N76" s="303"/>
    </row>
    <row r="77" spans="1:15">
      <c r="B77" s="55"/>
      <c r="C77" s="53"/>
      <c r="D77" s="53"/>
      <c r="E77" s="53"/>
      <c r="F77" s="53"/>
      <c r="G77" s="53"/>
      <c r="H77" s="53"/>
      <c r="I77" s="286"/>
      <c r="J77" s="304"/>
      <c r="K77" s="305"/>
      <c r="L77" s="325"/>
      <c r="M77" s="307"/>
      <c r="N77" s="303"/>
    </row>
    <row r="78" spans="1:15" ht="15.75" thickBot="1">
      <c r="B78" s="812"/>
      <c r="C78" s="813"/>
      <c r="D78" s="813"/>
      <c r="E78" s="813"/>
      <c r="F78" s="813"/>
      <c r="G78" s="813"/>
      <c r="H78" s="813"/>
      <c r="I78" s="132"/>
      <c r="J78" s="132"/>
      <c r="K78" s="132"/>
      <c r="L78" s="913"/>
      <c r="M78" s="913"/>
      <c r="N78" s="51"/>
    </row>
    <row r="79" spans="1:15" ht="15.75" thickBot="1">
      <c r="B79" s="831" t="s">
        <v>953</v>
      </c>
      <c r="C79" s="832"/>
      <c r="D79" s="832"/>
      <c r="E79" s="832"/>
      <c r="F79" s="832"/>
      <c r="G79" s="832"/>
      <c r="H79" s="832"/>
      <c r="I79" s="832"/>
      <c r="J79" s="832"/>
      <c r="K79" s="832"/>
      <c r="L79" s="832"/>
      <c r="M79" s="833"/>
      <c r="N79" s="308">
        <f>SUM(N73:N78)</f>
        <v>320.59988373940905</v>
      </c>
    </row>
    <row r="80" spans="1:15" ht="15.75" thickBot="1">
      <c r="B80" s="39"/>
      <c r="C80" s="40"/>
      <c r="D80" s="40"/>
      <c r="E80" s="40"/>
      <c r="F80" s="40"/>
      <c r="G80" s="40"/>
      <c r="H80" s="40"/>
      <c r="I80" s="40"/>
      <c r="J80" s="40"/>
      <c r="K80" s="40"/>
      <c r="L80" s="40"/>
      <c r="M80" s="40"/>
      <c r="N80" s="41"/>
    </row>
    <row r="81" spans="1:14" ht="15.75" thickBot="1">
      <c r="B81" s="825" t="s">
        <v>967</v>
      </c>
      <c r="C81" s="826"/>
      <c r="D81" s="826"/>
      <c r="E81" s="826"/>
      <c r="F81" s="826"/>
      <c r="G81" s="826"/>
      <c r="H81" s="826"/>
      <c r="I81" s="826"/>
      <c r="J81" s="826"/>
      <c r="K81" s="826"/>
      <c r="L81" s="826"/>
      <c r="M81" s="827"/>
      <c r="N81" s="105">
        <f>N43+N55+N68+N79</f>
        <v>25718.732503687555</v>
      </c>
    </row>
    <row r="82" spans="1:14">
      <c r="B82" s="39"/>
      <c r="C82" s="40"/>
      <c r="D82" s="40"/>
      <c r="E82" s="40"/>
      <c r="F82" s="40"/>
      <c r="G82" s="40"/>
      <c r="H82" s="40"/>
      <c r="I82" s="40"/>
      <c r="J82" s="40"/>
      <c r="K82" s="40"/>
      <c r="L82" s="40"/>
      <c r="M82" s="40"/>
      <c r="N82" s="41"/>
    </row>
    <row r="83" spans="1:14">
      <c r="B83" s="70" t="s">
        <v>968</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16" t="s">
        <v>969</v>
      </c>
      <c r="C85" s="817"/>
      <c r="D85" s="817"/>
      <c r="E85" s="817"/>
      <c r="F85" s="817"/>
      <c r="G85" s="817"/>
      <c r="H85" s="817"/>
      <c r="I85" s="321"/>
      <c r="J85" s="341"/>
      <c r="K85" s="309" t="s">
        <v>970</v>
      </c>
      <c r="L85" s="855" t="s">
        <v>971</v>
      </c>
      <c r="M85" s="856"/>
      <c r="N85" s="310"/>
    </row>
    <row r="86" spans="1:14">
      <c r="B86" s="857" t="s">
        <v>972</v>
      </c>
      <c r="C86" s="858"/>
      <c r="D86" s="858"/>
      <c r="E86" s="858"/>
      <c r="F86" s="858"/>
      <c r="G86" s="858"/>
      <c r="H86" s="858"/>
      <c r="I86" s="93"/>
      <c r="J86" s="94"/>
      <c r="K86" s="311">
        <v>0.2</v>
      </c>
      <c r="L86" s="859">
        <f>N81*K86</f>
        <v>5143.7465007375113</v>
      </c>
      <c r="M86" s="860"/>
      <c r="N86" s="57"/>
    </row>
    <row r="87" spans="1:14">
      <c r="B87" s="95" t="s">
        <v>973</v>
      </c>
      <c r="C87" s="96"/>
      <c r="D87" s="96"/>
      <c r="E87" s="96"/>
      <c r="F87" s="96"/>
      <c r="G87" s="96"/>
      <c r="H87" s="96"/>
      <c r="I87" s="93"/>
      <c r="J87" s="94"/>
      <c r="K87" s="311">
        <v>0.05</v>
      </c>
      <c r="L87" s="859">
        <f>N81*K87</f>
        <v>1285.9366251843778</v>
      </c>
      <c r="M87" s="860"/>
      <c r="N87" s="57"/>
    </row>
    <row r="88" spans="1:14" ht="15.75" thickBot="1">
      <c r="B88" s="97" t="s">
        <v>974</v>
      </c>
      <c r="C88" s="98"/>
      <c r="D88" s="98"/>
      <c r="E88" s="98"/>
      <c r="F88" s="98"/>
      <c r="G88" s="98"/>
      <c r="H88" s="98"/>
      <c r="I88" s="99"/>
      <c r="J88" s="100"/>
      <c r="K88" s="312">
        <v>0.05</v>
      </c>
      <c r="L88" s="861">
        <f>N81*K88</f>
        <v>1285.9366251843778</v>
      </c>
      <c r="M88" s="862"/>
      <c r="N88" s="57"/>
    </row>
    <row r="89" spans="1:14" ht="15.75" thickBot="1">
      <c r="B89" s="825" t="s">
        <v>953</v>
      </c>
      <c r="C89" s="826"/>
      <c r="D89" s="826"/>
      <c r="E89" s="826"/>
      <c r="F89" s="826"/>
      <c r="G89" s="826"/>
      <c r="H89" s="826"/>
      <c r="I89" s="826"/>
      <c r="J89" s="826"/>
      <c r="K89" s="826"/>
      <c r="L89" s="826"/>
      <c r="M89" s="827"/>
      <c r="N89" s="58">
        <f>L86+L87+L88</f>
        <v>7715.6197511062664</v>
      </c>
    </row>
    <row r="90" spans="1:14" ht="15.75" thickBot="1">
      <c r="B90" s="39"/>
      <c r="C90" s="40"/>
      <c r="D90" s="40"/>
      <c r="E90" s="40"/>
      <c r="F90" s="40"/>
      <c r="G90" s="40"/>
      <c r="H90" s="40"/>
      <c r="I90" s="40"/>
      <c r="J90" s="40"/>
      <c r="K90" s="40"/>
      <c r="L90" s="40"/>
      <c r="M90" s="40"/>
      <c r="N90" s="41"/>
    </row>
    <row r="91" spans="1:14" ht="15.75" thickBot="1">
      <c r="A91" t="s">
        <v>2016</v>
      </c>
      <c r="B91" s="825" t="s">
        <v>975</v>
      </c>
      <c r="C91" s="826"/>
      <c r="D91" s="826"/>
      <c r="E91" s="826"/>
      <c r="F91" s="826"/>
      <c r="G91" s="826"/>
      <c r="H91" s="826"/>
      <c r="I91" s="826"/>
      <c r="J91" s="826"/>
      <c r="K91" s="826"/>
      <c r="L91" s="826"/>
      <c r="M91" s="827"/>
      <c r="N91" s="195">
        <f>N81+N89</f>
        <v>33434.352254793819</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976</v>
      </c>
      <c r="F96" s="59"/>
      <c r="G96" s="59"/>
      <c r="H96" s="59"/>
      <c r="I96" s="59"/>
      <c r="J96" s="59"/>
      <c r="K96" s="18"/>
      <c r="L96" s="18"/>
      <c r="M96" s="18"/>
      <c r="N96" s="23"/>
    </row>
    <row r="97" spans="2:14">
      <c r="B97" s="22"/>
      <c r="C97" s="18"/>
      <c r="D97" s="18"/>
      <c r="E97" s="18" t="s">
        <v>977</v>
      </c>
      <c r="F97" s="18"/>
      <c r="G97" s="18"/>
      <c r="H97" s="18"/>
      <c r="I97" s="18"/>
      <c r="J97" s="18"/>
      <c r="K97" s="18"/>
      <c r="L97" s="18"/>
      <c r="M97" s="18"/>
      <c r="N97" s="23"/>
    </row>
    <row r="98" spans="2:14">
      <c r="B98" s="22"/>
      <c r="C98" s="18"/>
      <c r="D98" s="18"/>
      <c r="E98" s="18" t="s">
        <v>978</v>
      </c>
      <c r="F98" s="18"/>
      <c r="G98" s="18"/>
      <c r="H98" s="18"/>
      <c r="I98" s="18"/>
      <c r="J98" s="18"/>
      <c r="K98" s="18"/>
      <c r="L98" s="18"/>
      <c r="M98" s="18"/>
      <c r="N98" s="23"/>
    </row>
    <row r="99" spans="2:14">
      <c r="B99" s="22"/>
      <c r="C99" s="18"/>
      <c r="D99" s="18"/>
      <c r="E99" s="18" t="s">
        <v>979</v>
      </c>
      <c r="F99" s="18"/>
      <c r="G99" s="18"/>
      <c r="H99" s="18"/>
      <c r="I99" s="18"/>
      <c r="J99" s="18"/>
      <c r="K99" s="18"/>
      <c r="L99" s="18"/>
      <c r="M99" s="18"/>
      <c r="N99" s="23"/>
    </row>
    <row r="100" spans="2:14" ht="15.75" thickBot="1">
      <c r="B100" s="22"/>
      <c r="C100" s="18"/>
      <c r="D100" s="18"/>
      <c r="E100" s="18"/>
      <c r="F100" s="18" t="s">
        <v>980</v>
      </c>
      <c r="G100" s="18"/>
      <c r="H100" s="18"/>
      <c r="I100" s="18"/>
      <c r="J100" s="18"/>
      <c r="K100" s="18"/>
      <c r="L100" s="18"/>
      <c r="M100" s="18"/>
      <c r="N100" s="23"/>
    </row>
    <row r="101" spans="2:14">
      <c r="B101" s="234" t="s">
        <v>2216</v>
      </c>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ht="15.75" thickBot="1">
      <c r="B105" s="240"/>
      <c r="C105" s="241"/>
      <c r="D105" s="241"/>
      <c r="E105" s="241"/>
      <c r="F105" s="241"/>
      <c r="G105" s="241"/>
      <c r="H105" s="241"/>
      <c r="I105" s="241"/>
      <c r="J105" s="241"/>
      <c r="K105" s="241"/>
      <c r="L105" s="241"/>
      <c r="M105" s="241"/>
      <c r="N105" s="242"/>
    </row>
    <row r="106" spans="2:14">
      <c r="B106" s="243"/>
      <c r="C106" s="244"/>
      <c r="D106" s="244"/>
      <c r="E106" s="244"/>
      <c r="F106" s="244"/>
      <c r="G106" s="244"/>
      <c r="H106" s="244"/>
      <c r="I106" s="244"/>
      <c r="J106" s="244"/>
      <c r="K106" s="244"/>
      <c r="L106" s="244"/>
      <c r="M106" s="244"/>
      <c r="N106" s="245"/>
    </row>
    <row r="107" spans="2:14">
      <c r="B107" s="229" t="s">
        <v>2217</v>
      </c>
      <c r="C107" s="37"/>
      <c r="D107" s="37"/>
      <c r="E107" s="37"/>
      <c r="F107" s="37"/>
      <c r="G107" s="37"/>
      <c r="H107" s="37"/>
      <c r="I107" s="37"/>
      <c r="J107" s="37"/>
      <c r="K107" s="37"/>
      <c r="L107" s="37"/>
      <c r="M107" s="37"/>
      <c r="N107" s="38"/>
    </row>
    <row r="108" spans="2:14" ht="15" customHeight="1">
      <c r="B108" s="863" t="s">
        <v>2218</v>
      </c>
      <c r="C108" s="864"/>
      <c r="D108" s="864"/>
      <c r="E108" s="864"/>
      <c r="F108" s="864"/>
      <c r="G108" s="864"/>
      <c r="H108" s="864"/>
      <c r="I108" s="864"/>
      <c r="J108" s="864"/>
      <c r="K108" s="864"/>
      <c r="L108" s="864"/>
      <c r="M108" s="864"/>
      <c r="N108" s="865"/>
    </row>
    <row r="109" spans="2:14" ht="15" customHeight="1">
      <c r="B109" s="863"/>
      <c r="C109" s="864"/>
      <c r="D109" s="864"/>
      <c r="E109" s="864"/>
      <c r="F109" s="864"/>
      <c r="G109" s="864"/>
      <c r="H109" s="864"/>
      <c r="I109" s="864"/>
      <c r="J109" s="864"/>
      <c r="K109" s="864"/>
      <c r="L109" s="864"/>
      <c r="M109" s="864"/>
      <c r="N109" s="865"/>
    </row>
    <row r="110" spans="2:14" ht="32.25" customHeight="1">
      <c r="B110" s="866" t="s">
        <v>2219</v>
      </c>
      <c r="C110" s="867"/>
      <c r="D110" s="867"/>
      <c r="E110" s="867"/>
      <c r="F110" s="867"/>
      <c r="G110" s="867"/>
      <c r="H110" s="867"/>
      <c r="I110" s="867"/>
      <c r="J110" s="867"/>
      <c r="K110" s="867"/>
      <c r="L110" s="867"/>
      <c r="M110" s="867"/>
      <c r="N110" s="868"/>
    </row>
    <row r="111" spans="2:14">
      <c r="B111" s="866"/>
      <c r="C111" s="867"/>
      <c r="D111" s="867"/>
      <c r="E111" s="867"/>
      <c r="F111" s="867"/>
      <c r="G111" s="867"/>
      <c r="H111" s="867"/>
      <c r="I111" s="867"/>
      <c r="J111" s="867"/>
      <c r="K111" s="867"/>
      <c r="L111" s="867"/>
      <c r="M111" s="867"/>
      <c r="N111" s="868"/>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229"/>
      <c r="C115" s="37"/>
      <c r="D115" s="37"/>
      <c r="E115" s="37"/>
      <c r="F115" s="37"/>
      <c r="G115" s="37"/>
      <c r="H115" s="37"/>
      <c r="I115" s="37"/>
      <c r="J115" s="37"/>
      <c r="K115" s="37"/>
      <c r="L115" s="37"/>
      <c r="M115" s="37"/>
      <c r="N115" s="38"/>
    </row>
    <row r="116" spans="2:14">
      <c r="B116" s="22"/>
      <c r="C116" s="18"/>
      <c r="D116" s="18"/>
      <c r="E116" s="18" t="s">
        <v>976</v>
      </c>
      <c r="F116" s="59"/>
      <c r="G116" s="59"/>
      <c r="H116" s="18"/>
      <c r="I116" s="18"/>
      <c r="J116" s="18"/>
      <c r="K116" s="18"/>
      <c r="L116" s="18"/>
      <c r="M116" s="18"/>
      <c r="N116" s="23"/>
    </row>
    <row r="117" spans="2:14">
      <c r="B117" s="22"/>
      <c r="C117" s="18"/>
      <c r="D117" s="18"/>
      <c r="E117" s="60" t="s">
        <v>977</v>
      </c>
      <c r="F117" s="18"/>
      <c r="G117" s="18"/>
      <c r="H117" s="60"/>
      <c r="I117" s="60"/>
      <c r="J117" s="60"/>
      <c r="K117" s="18"/>
      <c r="L117" s="18"/>
      <c r="M117" s="18"/>
      <c r="N117" s="23"/>
    </row>
    <row r="118" spans="2:14">
      <c r="B118" s="22"/>
      <c r="C118" s="18"/>
      <c r="D118" s="18"/>
      <c r="E118" s="61" t="s">
        <v>981</v>
      </c>
      <c r="F118" s="18"/>
      <c r="G118" s="18"/>
      <c r="H118" s="61"/>
      <c r="I118" s="61"/>
      <c r="J118" s="61"/>
      <c r="K118" s="18"/>
      <c r="L118" s="18"/>
      <c r="M118" s="18"/>
      <c r="N118" s="23"/>
    </row>
    <row r="119" spans="2:14">
      <c r="B119" s="62"/>
      <c r="C119" s="37"/>
      <c r="D119" s="37"/>
      <c r="E119" s="18" t="s">
        <v>979</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2220</v>
      </c>
      <c r="C121" s="61"/>
      <c r="D121" s="61"/>
      <c r="E121" s="18"/>
      <c r="F121" s="18"/>
      <c r="G121" s="18"/>
      <c r="H121" s="18"/>
      <c r="I121" s="18"/>
      <c r="J121" s="802"/>
      <c r="K121" s="802"/>
      <c r="L121" s="802"/>
      <c r="M121" s="802"/>
      <c r="N121" s="803"/>
    </row>
    <row r="122" spans="2:14" ht="15.75" thickBot="1">
      <c r="B122" s="268" t="s">
        <v>2221</v>
      </c>
      <c r="C122" s="400"/>
      <c r="D122" s="400"/>
      <c r="E122" s="63"/>
      <c r="F122" s="63"/>
      <c r="G122" s="63"/>
      <c r="H122" s="63"/>
      <c r="I122" s="63"/>
      <c r="J122" s="804"/>
      <c r="K122" s="804"/>
      <c r="L122" s="804"/>
      <c r="M122" s="804"/>
      <c r="N122" s="805"/>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1014</v>
      </c>
      <c r="C31" s="87" t="s">
        <v>1193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312</v>
      </c>
      <c r="B36" s="838" t="str">
        <f>VLOOKUP(A36,EQUIPOS!A6:D154,3,FALSE)</f>
        <v>Retroexcavadora sobre oruga, potencia 138 HP, balde de 1,5 m3.</v>
      </c>
      <c r="C36" s="839"/>
      <c r="D36" s="839"/>
      <c r="E36" s="839"/>
      <c r="F36" s="839"/>
      <c r="G36" s="839"/>
      <c r="H36" s="840"/>
      <c r="I36" s="274"/>
      <c r="J36" s="275"/>
      <c r="K36" s="276">
        <f>VLOOKUP(A36,EQUIPOS!A6:D163,4,FALSE)</f>
        <v>162226.70955822704</v>
      </c>
      <c r="L36" s="277"/>
      <c r="M36" s="278">
        <v>66</v>
      </c>
      <c r="N36" s="279">
        <f>K36/M36</f>
        <v>2457.980447851925</v>
      </c>
    </row>
    <row r="37" spans="1:14">
      <c r="A37" 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0.01</v>
      </c>
      <c r="M42" s="850"/>
      <c r="N42" s="111">
        <f>N76*L42</f>
        <v>1.1854260416666667</v>
      </c>
    </row>
    <row r="43" spans="1:14" ht="15.75" thickBot="1">
      <c r="B43" s="825" t="s">
        <v>953</v>
      </c>
      <c r="C43" s="826"/>
      <c r="D43" s="826"/>
      <c r="E43" s="826"/>
      <c r="F43" s="826"/>
      <c r="G43" s="826"/>
      <c r="H43" s="826"/>
      <c r="I43" s="826"/>
      <c r="J43" s="826"/>
      <c r="K43" s="826"/>
      <c r="L43" s="826"/>
      <c r="M43" s="827"/>
      <c r="N43" s="401">
        <f>SUM(N36:N42)</f>
        <v>2459.1658738935917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6</v>
      </c>
      <c r="B70" s="55" t="str">
        <f>VLOOKUP(A70,'MANO DE OBRA'!A8:D68,3,FALSE)</f>
        <v xml:space="preserve">Obrero </v>
      </c>
      <c r="C70" s="53"/>
      <c r="D70" s="53"/>
      <c r="E70" s="53"/>
      <c r="F70" s="53"/>
      <c r="G70" s="53"/>
      <c r="H70" s="53"/>
      <c r="I70" s="299">
        <f>K70/J70*100</f>
        <v>33832.699999999997</v>
      </c>
      <c r="J70" s="300">
        <v>185</v>
      </c>
      <c r="K70" s="301">
        <f>VLOOKUP(A70,'MANO DE OBRA'!A8:D99,4,FALSE)</f>
        <v>62590.494999999995</v>
      </c>
      <c r="L70" s="56"/>
      <c r="M70" s="302">
        <v>528</v>
      </c>
      <c r="N70" s="402">
        <f>K70/M70</f>
        <v>118.54260416666666</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118.54260416666666</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2577.7084780602581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515.54169561205163</v>
      </c>
      <c r="M83" s="860"/>
      <c r="N83" s="57"/>
    </row>
    <row r="84" spans="1:14">
      <c r="B84" s="95" t="s">
        <v>973</v>
      </c>
      <c r="C84" s="96"/>
      <c r="D84" s="96"/>
      <c r="E84" s="96"/>
      <c r="F84" s="96"/>
      <c r="G84" s="96"/>
      <c r="H84" s="96"/>
      <c r="I84" s="93"/>
      <c r="J84" s="94"/>
      <c r="K84" s="311">
        <v>0.05</v>
      </c>
      <c r="L84" s="859">
        <f>N78*K84</f>
        <v>128.88542390301291</v>
      </c>
      <c r="M84" s="860"/>
      <c r="N84" s="57"/>
    </row>
    <row r="85" spans="1:14" ht="15.75" thickBot="1">
      <c r="B85" s="97" t="s">
        <v>974</v>
      </c>
      <c r="C85" s="98"/>
      <c r="D85" s="98"/>
      <c r="E85" s="98"/>
      <c r="F85" s="98"/>
      <c r="G85" s="98"/>
      <c r="H85" s="98"/>
      <c r="I85" s="99"/>
      <c r="J85" s="100"/>
      <c r="K85" s="312">
        <v>0.05</v>
      </c>
      <c r="L85" s="861">
        <f>N78*K85</f>
        <v>128.88542390301291</v>
      </c>
      <c r="M85" s="862"/>
      <c r="N85" s="57"/>
    </row>
    <row r="86" spans="1:14" ht="15.75" thickBot="1">
      <c r="B86" s="825" t="s">
        <v>953</v>
      </c>
      <c r="C86" s="826"/>
      <c r="D86" s="826"/>
      <c r="E86" s="826"/>
      <c r="F86" s="826"/>
      <c r="G86" s="826"/>
      <c r="H86" s="826"/>
      <c r="I86" s="826"/>
      <c r="J86" s="826"/>
      <c r="K86" s="826"/>
      <c r="L86" s="826"/>
      <c r="M86" s="827"/>
      <c r="N86" s="58">
        <f>L83+L84+L85</f>
        <v>773.31254341807744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3351.0210214783356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1015</v>
      </c>
      <c r="C31" s="87" t="s">
        <v>1194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148</v>
      </c>
      <c r="B36" s="838" t="str">
        <f>VLOOKUP(A36,EQUIPOS!A6:D154,3,FALSE)</f>
        <v>Cargador : Potencia en el volante 110 hp, Clasificación de RPM del motor 2300.</v>
      </c>
      <c r="C36" s="839"/>
      <c r="D36" s="839"/>
      <c r="E36" s="839"/>
      <c r="F36" s="839"/>
      <c r="G36" s="839"/>
      <c r="H36" s="840"/>
      <c r="I36" s="274"/>
      <c r="J36" s="275"/>
      <c r="K36" s="276">
        <f>VLOOKUP(A36,EQUIPOS!A6:D163,4,FALSE)</f>
        <v>130924.40005394082</v>
      </c>
      <c r="L36" s="277"/>
      <c r="M36" s="278">
        <v>66</v>
      </c>
      <c r="N36" s="279">
        <f>K36/M36</f>
        <v>1983.7030311203155</v>
      </c>
    </row>
    <row r="37" spans="1:14">
      <c r="A37" s="114" t="s">
        <v>129</v>
      </c>
      <c r="B37" s="838" t="str">
        <f>VLOOKUP(A37,EQUIPOS!A7:D154,3,FALSE)</f>
        <v xml:space="preserve">Buldozer, Potencia al volante de 140 HP, motor de 2200 RPM, longitud de hoja 4,80m. </v>
      </c>
      <c r="C37" s="839"/>
      <c r="D37" s="839"/>
      <c r="E37" s="839"/>
      <c r="F37" s="839"/>
      <c r="G37" s="839"/>
      <c r="H37" s="840"/>
      <c r="I37" s="274"/>
      <c r="J37" s="275"/>
      <c r="K37" s="276">
        <f>VLOOKUP(A37,EQUIPOS!A7:D164,4,FALSE)</f>
        <v>141568.23393898288</v>
      </c>
      <c r="L37" s="277"/>
      <c r="M37" s="278">
        <v>100</v>
      </c>
      <c r="N37" s="279">
        <f>K37/M37</f>
        <v>1415.6823393898289</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81"/>
      <c r="L39" s="842"/>
      <c r="M39" s="843"/>
      <c r="N39" s="280"/>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0.01</v>
      </c>
      <c r="M42" s="850"/>
      <c r="N42" s="111">
        <f>N76*L42</f>
        <v>2.3708520833333333</v>
      </c>
    </row>
    <row r="43" spans="1:14" ht="15.75" thickBot="1">
      <c r="B43" s="825" t="s">
        <v>953</v>
      </c>
      <c r="C43" s="826"/>
      <c r="D43" s="826"/>
      <c r="E43" s="826"/>
      <c r="F43" s="826"/>
      <c r="G43" s="826"/>
      <c r="H43" s="826"/>
      <c r="I43" s="826"/>
      <c r="J43" s="826"/>
      <c r="K43" s="826"/>
      <c r="L43" s="826"/>
      <c r="M43" s="827"/>
      <c r="N43" s="401">
        <f>SUM(N36:N42)</f>
        <v>3401.756222593478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444</v>
      </c>
      <c r="B48" s="49" t="str">
        <f>VLOOKUP(A48,MATERIALES!A4:D373,3,FALSE)</f>
        <v>Disposición de material de derrumbe</v>
      </c>
      <c r="C48" s="288"/>
      <c r="D48" s="288"/>
      <c r="E48" s="288"/>
      <c r="F48" s="288"/>
      <c r="G48" s="288"/>
      <c r="H48" s="288"/>
      <c r="I48" s="275"/>
      <c r="J48" s="231" t="str">
        <f>VLOOKUP(A48,MATERIALES!A4:D373,2,FALSE)</f>
        <v>m3</v>
      </c>
      <c r="K48" s="289">
        <v>1</v>
      </c>
      <c r="L48" s="274"/>
      <c r="M48" s="290">
        <f>VLOOKUP(A48,MATERIALES!A4:D395,4,FALSE)</f>
        <v>2741.9249080336913</v>
      </c>
      <c r="N48" s="279">
        <f>K48*M48</f>
        <v>2741.9249080336913</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2741.9249080336913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528</v>
      </c>
      <c r="N70" s="402">
        <f>K70/M70</f>
        <v>237.08520833333333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237.08520833333333</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6380.7663389605023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1276.1532677921005</v>
      </c>
      <c r="M83" s="860"/>
      <c r="N83" s="57"/>
    </row>
    <row r="84" spans="1:14">
      <c r="B84" s="95" t="s">
        <v>973</v>
      </c>
      <c r="C84" s="96"/>
      <c r="D84" s="96"/>
      <c r="E84" s="96"/>
      <c r="F84" s="96"/>
      <c r="G84" s="96"/>
      <c r="H84" s="96"/>
      <c r="I84" s="93"/>
      <c r="J84" s="94"/>
      <c r="K84" s="311">
        <v>0.05</v>
      </c>
      <c r="L84" s="859">
        <f>N78*K84</f>
        <v>319.03831694802511</v>
      </c>
      <c r="M84" s="860"/>
      <c r="N84" s="57"/>
    </row>
    <row r="85" spans="1:14" ht="15.75" thickBot="1">
      <c r="B85" s="97" t="s">
        <v>974</v>
      </c>
      <c r="C85" s="98"/>
      <c r="D85" s="98"/>
      <c r="E85" s="98"/>
      <c r="F85" s="98"/>
      <c r="G85" s="98"/>
      <c r="H85" s="98"/>
      <c r="I85" s="99"/>
      <c r="J85" s="100"/>
      <c r="K85" s="312">
        <v>0.05</v>
      </c>
      <c r="L85" s="861">
        <f>N78*K85</f>
        <v>319.03831694802511</v>
      </c>
      <c r="M85" s="862"/>
      <c r="N85" s="57"/>
    </row>
    <row r="86" spans="1:14" ht="15.75" thickBot="1">
      <c r="B86" s="825" t="s">
        <v>953</v>
      </c>
      <c r="C86" s="826"/>
      <c r="D86" s="826"/>
      <c r="E86" s="826"/>
      <c r="F86" s="826"/>
      <c r="G86" s="826"/>
      <c r="H86" s="826"/>
      <c r="I86" s="826"/>
      <c r="J86" s="826"/>
      <c r="K86" s="826"/>
      <c r="L86" s="826"/>
      <c r="M86" s="827"/>
      <c r="N86" s="58">
        <f>L83+L84+L85</f>
        <v>1914.2299016881507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8294.996240648652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1016</v>
      </c>
      <c r="C31" s="87" t="s">
        <v>1195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4" t="s">
        <v>129</v>
      </c>
      <c r="B36" s="838" t="str">
        <f>VLOOKUP(A36,EQUIPOS!A6:D154,3,FALSE)</f>
        <v xml:space="preserve">Buldozer, Potencia al volante de 140 HP, motor de 2200 RPM, longitud de hoja 4,80m. </v>
      </c>
      <c r="C36" s="839"/>
      <c r="D36" s="839"/>
      <c r="E36" s="839"/>
      <c r="F36" s="839"/>
      <c r="G36" s="839"/>
      <c r="H36" s="840"/>
      <c r="I36" s="274"/>
      <c r="J36" s="275"/>
      <c r="K36" s="276">
        <f>VLOOKUP(A36,EQUIPOS!A6:D163,4,FALSE)</f>
        <v>141568.23393898288</v>
      </c>
      <c r="L36" s="471"/>
      <c r="M36" s="290">
        <v>50</v>
      </c>
      <c r="N36" s="279">
        <f>K36/M36</f>
        <v>2831.3646787796579</v>
      </c>
    </row>
    <row r="37" spans="1:14">
      <c r="A37" s="114" t="s">
        <v>152</v>
      </c>
      <c r="B37" s="838" t="str">
        <f>VLOOKUP(A37,EQUIPOS!A7:D154,3,FALSE)</f>
        <v xml:space="preserve">Carrotanque de agua(1000 Galones) </v>
      </c>
      <c r="C37" s="839"/>
      <c r="D37" s="839"/>
      <c r="E37" s="839"/>
      <c r="F37" s="839"/>
      <c r="G37" s="839"/>
      <c r="H37" s="840"/>
      <c r="I37" s="274"/>
      <c r="J37" s="275"/>
      <c r="K37" s="276">
        <f>VLOOKUP(A37,EQUIPOS!A7:D164,4,FALSE)</f>
        <v>62394.888291625786</v>
      </c>
      <c r="L37" s="471"/>
      <c r="M37" s="290">
        <v>50</v>
      </c>
      <c r="N37" s="279">
        <f>K37/M37</f>
        <v>1247.8977658325157</v>
      </c>
    </row>
    <row r="38" spans="1:14">
      <c r="A38" s="212" t="s">
        <v>269</v>
      </c>
      <c r="B38" s="838" t="str">
        <f>VLOOKUP(A38,EQUIPOS!A8:D154,3,FALSE)</f>
        <v>Motoniveladora  potencia 215 HP, ancho de cuchilla 4,27 m, peso 18 ton.</v>
      </c>
      <c r="C38" s="839"/>
      <c r="D38" s="839"/>
      <c r="E38" s="839"/>
      <c r="F38" s="839"/>
      <c r="G38" s="839"/>
      <c r="H38" s="840"/>
      <c r="I38" s="274"/>
      <c r="J38" s="275"/>
      <c r="K38" s="276">
        <f>VLOOKUP(A38,EQUIPOS!A8:D165,4,FALSE)</f>
        <v>159657.50827563068</v>
      </c>
      <c r="L38" s="471"/>
      <c r="M38" s="290">
        <v>50</v>
      </c>
      <c r="N38" s="279">
        <f>K38/M38</f>
        <v>3193.1501655126135</v>
      </c>
    </row>
    <row r="39" spans="1:14">
      <c r="A39" s="212" t="s">
        <v>365</v>
      </c>
      <c r="B39" s="838" t="str">
        <f>VLOOKUP(A39,EQUIPOS!A9:D154,3,FALSE)</f>
        <v xml:space="preserve">Vibrocompatador, potencia 153 HP, peso 10 Ton. </v>
      </c>
      <c r="C39" s="839"/>
      <c r="D39" s="839"/>
      <c r="E39" s="839"/>
      <c r="F39" s="839"/>
      <c r="G39" s="839"/>
      <c r="H39" s="840"/>
      <c r="I39" s="841"/>
      <c r="J39" s="822"/>
      <c r="K39" s="276">
        <f>VLOOKUP(A39,EQUIPOS!A9:D166,4,FALSE)</f>
        <v>99831.821266601255</v>
      </c>
      <c r="L39" s="953">
        <v>50</v>
      </c>
      <c r="M39" s="954"/>
      <c r="N39" s="279">
        <f>K39/L39</f>
        <v>1996.6364253320251</v>
      </c>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9269.0490354568119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400</v>
      </c>
      <c r="N70" s="402">
        <f>K70/M70</f>
        <v>266.71560903601994</v>
      </c>
      <c r="O70" s="112"/>
    </row>
    <row r="71" spans="1:15">
      <c r="A71" t="s">
        <v>6</v>
      </c>
      <c r="B71" s="55" t="str">
        <f>VLOOKUP(A71,'MANO DE OBRA'!A8:D69,3,FALSE)</f>
        <v xml:space="preserve">Obrero </v>
      </c>
      <c r="C71" s="53"/>
      <c r="D71" s="53"/>
      <c r="E71" s="53"/>
      <c r="F71" s="53"/>
      <c r="G71" s="53"/>
      <c r="H71" s="53"/>
      <c r="I71" s="299">
        <f>K71/J71*100</f>
        <v>33832.699999999997</v>
      </c>
      <c r="J71" s="300">
        <v>185</v>
      </c>
      <c r="K71" s="301">
        <f>VLOOKUP(A71,'MANO DE OBRA'!A8:D100,4,FALSE)</f>
        <v>62590.494999999995</v>
      </c>
      <c r="L71" s="56"/>
      <c r="M71" s="306">
        <v>400</v>
      </c>
      <c r="N71" s="402">
        <f>K71/M71</f>
        <v>156.4762375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423.19184653601997</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9692.2408819928314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1938.4481763985664</v>
      </c>
      <c r="M83" s="860"/>
      <c r="N83" s="57"/>
    </row>
    <row r="84" spans="1:14">
      <c r="B84" s="95" t="s">
        <v>973</v>
      </c>
      <c r="C84" s="96"/>
      <c r="D84" s="96"/>
      <c r="E84" s="96"/>
      <c r="F84" s="96"/>
      <c r="G84" s="96"/>
      <c r="H84" s="96"/>
      <c r="I84" s="93"/>
      <c r="J84" s="94"/>
      <c r="K84" s="311">
        <v>0.05</v>
      </c>
      <c r="L84" s="859">
        <f>N78*K84</f>
        <v>484.61204409964159</v>
      </c>
      <c r="M84" s="860"/>
      <c r="N84" s="57"/>
    </row>
    <row r="85" spans="1:14" ht="15.75" thickBot="1">
      <c r="B85" s="97" t="s">
        <v>974</v>
      </c>
      <c r="C85" s="98"/>
      <c r="D85" s="98"/>
      <c r="E85" s="98"/>
      <c r="F85" s="98"/>
      <c r="G85" s="98"/>
      <c r="H85" s="98"/>
      <c r="I85" s="99"/>
      <c r="J85" s="100"/>
      <c r="K85" s="312">
        <v>0.05</v>
      </c>
      <c r="L85" s="861">
        <f>N78*K85</f>
        <v>484.61204409964159</v>
      </c>
      <c r="M85" s="862"/>
      <c r="N85" s="57"/>
    </row>
    <row r="86" spans="1:14" ht="15.75" thickBot="1">
      <c r="B86" s="825" t="s">
        <v>953</v>
      </c>
      <c r="C86" s="826"/>
      <c r="D86" s="826"/>
      <c r="E86" s="826"/>
      <c r="F86" s="826"/>
      <c r="G86" s="826"/>
      <c r="H86" s="826"/>
      <c r="I86" s="826"/>
      <c r="J86" s="826"/>
      <c r="K86" s="826"/>
      <c r="L86" s="826"/>
      <c r="M86" s="827"/>
      <c r="N86" s="58">
        <f>L83+L84+L85</f>
        <v>2907.6722645978493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12599.913146590681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1017</v>
      </c>
      <c r="C31" s="87" t="s">
        <v>1196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129</v>
      </c>
      <c r="B36" s="838" t="str">
        <f>VLOOKUP(A36,EQUIPOS!A6:D154,3,FALSE)</f>
        <v xml:space="preserve">Buldozer, Potencia al volante de 140 HP, motor de 2200 RPM, longitud de hoja 4,80m. </v>
      </c>
      <c r="C36" s="839"/>
      <c r="D36" s="839"/>
      <c r="E36" s="839"/>
      <c r="F36" s="839"/>
      <c r="G36" s="839"/>
      <c r="H36" s="840"/>
      <c r="I36" s="274"/>
      <c r="J36" s="275"/>
      <c r="K36" s="276">
        <f>VLOOKUP(A36,EQUIPOS!A6:D163,4,FALSE)</f>
        <v>141568.23393898288</v>
      </c>
      <c r="L36" s="277"/>
      <c r="M36" s="278">
        <v>40</v>
      </c>
      <c r="N36" s="279">
        <f>K36/M36</f>
        <v>3539.2058484745721</v>
      </c>
    </row>
    <row r="37" spans="1:14">
      <c r="A37" s="119" t="s">
        <v>365</v>
      </c>
      <c r="B37" s="838" t="str">
        <f>VLOOKUP(A37,EQUIPOS!A7:D154,3,FALSE)</f>
        <v xml:space="preserve">Vibrocompatador, potencia 153 HP, peso 10 Ton. </v>
      </c>
      <c r="C37" s="839"/>
      <c r="D37" s="839"/>
      <c r="E37" s="839"/>
      <c r="F37" s="839"/>
      <c r="G37" s="839"/>
      <c r="H37" s="840"/>
      <c r="I37" s="274"/>
      <c r="J37" s="275"/>
      <c r="K37" s="276">
        <f>VLOOKUP(A37,EQUIPOS!A7:D164,4,FALSE)</f>
        <v>99831.821266601255</v>
      </c>
      <c r="L37" s="277"/>
      <c r="M37" s="278">
        <v>40</v>
      </c>
      <c r="N37" s="279">
        <f>K37/M37</f>
        <v>2495.7955316650314</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6035.0013801396035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320</v>
      </c>
      <c r="N70" s="402">
        <f>K70/M70</f>
        <v>333.39451129502493</v>
      </c>
      <c r="O70" s="112"/>
    </row>
    <row r="71" spans="1:15">
      <c r="A71" t="s">
        <v>6</v>
      </c>
      <c r="B71" s="55" t="str">
        <f>VLOOKUP(A71,'MANO DE OBRA'!A8:D69,3,FALSE)</f>
        <v xml:space="preserve">Obrero </v>
      </c>
      <c r="C71" s="53"/>
      <c r="D71" s="53"/>
      <c r="E71" s="53"/>
      <c r="F71" s="53"/>
      <c r="G71" s="53"/>
      <c r="H71" s="53"/>
      <c r="I71" s="299">
        <f>K71/J71*100</f>
        <v>33832.699999999997</v>
      </c>
      <c r="J71" s="300">
        <v>185</v>
      </c>
      <c r="K71" s="301">
        <f>VLOOKUP(A71,'MANO DE OBRA'!A8:D100,4,FALSE)</f>
        <v>62590.494999999995</v>
      </c>
      <c r="L71" s="56"/>
      <c r="M71" s="306">
        <v>320</v>
      </c>
      <c r="N71" s="402">
        <f>K71/M71</f>
        <v>195.59529687499997</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528.98980817002484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6563.9911883096283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1312.7982376619257</v>
      </c>
      <c r="M83" s="860"/>
      <c r="N83" s="57"/>
    </row>
    <row r="84" spans="1:14">
      <c r="B84" s="95" t="s">
        <v>973</v>
      </c>
      <c r="C84" s="96"/>
      <c r="D84" s="96"/>
      <c r="E84" s="96"/>
      <c r="F84" s="96"/>
      <c r="G84" s="96"/>
      <c r="H84" s="96"/>
      <c r="I84" s="93"/>
      <c r="J84" s="94"/>
      <c r="K84" s="311">
        <v>0.05</v>
      </c>
      <c r="L84" s="859">
        <f>N78*K84</f>
        <v>328.19955941548142</v>
      </c>
      <c r="M84" s="860"/>
      <c r="N84" s="57"/>
    </row>
    <row r="85" spans="1:14" ht="15.75" thickBot="1">
      <c r="B85" s="97" t="s">
        <v>974</v>
      </c>
      <c r="C85" s="98"/>
      <c r="D85" s="98"/>
      <c r="E85" s="98"/>
      <c r="F85" s="98"/>
      <c r="G85" s="98"/>
      <c r="H85" s="98"/>
      <c r="I85" s="99"/>
      <c r="J85" s="100"/>
      <c r="K85" s="312">
        <v>0.05</v>
      </c>
      <c r="L85" s="861">
        <f>N78*K85</f>
        <v>328.19955941548142</v>
      </c>
      <c r="M85" s="862"/>
      <c r="N85" s="57"/>
    </row>
    <row r="86" spans="1:14" ht="15.75" thickBot="1">
      <c r="B86" s="825" t="s">
        <v>953</v>
      </c>
      <c r="C86" s="826"/>
      <c r="D86" s="826"/>
      <c r="E86" s="826"/>
      <c r="F86" s="826"/>
      <c r="G86" s="826"/>
      <c r="H86" s="826"/>
      <c r="I86" s="826"/>
      <c r="J86" s="826"/>
      <c r="K86" s="826"/>
      <c r="L86" s="826"/>
      <c r="M86" s="827"/>
      <c r="N86" s="58">
        <f>L83+L84+L85</f>
        <v>1969.1973564928885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8533.1885448025168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1018</v>
      </c>
      <c r="C31" s="87" t="s">
        <v>1197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129</v>
      </c>
      <c r="B36" s="838" t="str">
        <f>VLOOKUP(A36,EQUIPOS!A6:D154,3,FALSE)</f>
        <v xml:space="preserve">Buldozer, Potencia al volante de 140 HP, motor de 2200 RPM, longitud de hoja 4,80m. </v>
      </c>
      <c r="C36" s="839"/>
      <c r="D36" s="839"/>
      <c r="E36" s="839"/>
      <c r="F36" s="839"/>
      <c r="G36" s="839"/>
      <c r="H36" s="840"/>
      <c r="I36" s="274"/>
      <c r="J36" s="275"/>
      <c r="K36" s="276">
        <f>VLOOKUP(A36,EQUIPOS!A6:D163,4,FALSE)</f>
        <v>141568.23393898288</v>
      </c>
      <c r="L36" s="277"/>
      <c r="M36" s="278">
        <v>40</v>
      </c>
      <c r="N36" s="279">
        <f>K36/M36</f>
        <v>3539.2058484745721</v>
      </c>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3539.2058484745721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320</v>
      </c>
      <c r="N70" s="402">
        <f>K70/M70</f>
        <v>333.39451129502493</v>
      </c>
      <c r="O70" s="112"/>
    </row>
    <row r="71" spans="1:15">
      <c r="A71" t="s">
        <v>6</v>
      </c>
      <c r="B71" s="55" t="str">
        <f>VLOOKUP(A71,'MANO DE OBRA'!A8:D69,3,FALSE)</f>
        <v xml:space="preserve">Obrero </v>
      </c>
      <c r="C71" s="53"/>
      <c r="D71" s="53"/>
      <c r="E71" s="53"/>
      <c r="F71" s="53"/>
      <c r="G71" s="53"/>
      <c r="H71" s="53"/>
      <c r="I71" s="299">
        <f>K71/J71*100</f>
        <v>33832.699999999997</v>
      </c>
      <c r="J71" s="300">
        <v>185</v>
      </c>
      <c r="K71" s="301">
        <f>VLOOKUP(A71,'MANO DE OBRA'!A8:D100,4,FALSE)</f>
        <v>62590.494999999995</v>
      </c>
      <c r="L71" s="56"/>
      <c r="M71" s="306">
        <v>320</v>
      </c>
      <c r="N71" s="402">
        <f>K71/M71</f>
        <v>195.59529687499997</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528.98980817002484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4068.195656644597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813.63913132891946</v>
      </c>
      <c r="M83" s="860"/>
      <c r="N83" s="57"/>
    </row>
    <row r="84" spans="1:14">
      <c r="B84" s="95" t="s">
        <v>973</v>
      </c>
      <c r="C84" s="96"/>
      <c r="D84" s="96"/>
      <c r="E84" s="96"/>
      <c r="F84" s="96"/>
      <c r="G84" s="96"/>
      <c r="H84" s="96"/>
      <c r="I84" s="93"/>
      <c r="J84" s="94"/>
      <c r="K84" s="311">
        <v>0.05</v>
      </c>
      <c r="L84" s="859">
        <f>N78*K84</f>
        <v>203.40978283222987</v>
      </c>
      <c r="M84" s="860"/>
      <c r="N84" s="57"/>
    </row>
    <row r="85" spans="1:14" ht="15.75" thickBot="1">
      <c r="B85" s="97" t="s">
        <v>974</v>
      </c>
      <c r="C85" s="98"/>
      <c r="D85" s="98"/>
      <c r="E85" s="98"/>
      <c r="F85" s="98"/>
      <c r="G85" s="98"/>
      <c r="H85" s="98"/>
      <c r="I85" s="99"/>
      <c r="J85" s="100"/>
      <c r="K85" s="312">
        <v>0.05</v>
      </c>
      <c r="L85" s="861">
        <f>N78*K85</f>
        <v>203.40978283222987</v>
      </c>
      <c r="M85" s="862"/>
      <c r="N85" s="57"/>
    </row>
    <row r="86" spans="1:14" ht="15.75" thickBot="1">
      <c r="B86" s="825" t="s">
        <v>953</v>
      </c>
      <c r="C86" s="826"/>
      <c r="D86" s="826"/>
      <c r="E86" s="826"/>
      <c r="F86" s="826"/>
      <c r="G86" s="826"/>
      <c r="H86" s="826"/>
      <c r="I86" s="826"/>
      <c r="J86" s="826"/>
      <c r="K86" s="826"/>
      <c r="L86" s="826"/>
      <c r="M86" s="827"/>
      <c r="N86" s="58">
        <f>L83+L84+L85</f>
        <v>1220.4586969933791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5288.6543536379759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1441</v>
      </c>
      <c r="C31" s="87" t="s">
        <v>2230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0.01</v>
      </c>
      <c r="M42" s="850"/>
      <c r="N42" s="111">
        <f>N76*L42</f>
        <v>2.31867233614408</v>
      </c>
    </row>
    <row r="43" spans="1:14" ht="15.75" thickBot="1">
      <c r="B43" s="825" t="s">
        <v>953</v>
      </c>
      <c r="C43" s="826"/>
      <c r="D43" s="826"/>
      <c r="E43" s="826"/>
      <c r="F43" s="826"/>
      <c r="G43" s="826"/>
      <c r="H43" s="826"/>
      <c r="I43" s="826"/>
      <c r="J43" s="826"/>
      <c r="K43" s="826"/>
      <c r="L43" s="826"/>
      <c r="M43" s="827"/>
      <c r="N43" s="401">
        <f>SUM(N36:N42)</f>
        <v>2.31867233614408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883</v>
      </c>
      <c r="B48" s="49" t="str">
        <f>VLOOKUP(A48,MATERIALES!A14:D378,3,FALSE)</f>
        <v>Geotextil Nt-2500 O Similar (Proveedores, Pavco, Geomatrix, Tensar, Omnes U Otros)</v>
      </c>
      <c r="C48" s="288"/>
      <c r="D48" s="288"/>
      <c r="E48" s="288"/>
      <c r="F48" s="288"/>
      <c r="G48" s="288"/>
      <c r="H48" s="288"/>
      <c r="I48" s="275"/>
      <c r="J48" s="231" t="s">
        <v>233</v>
      </c>
      <c r="K48" s="289">
        <v>1.3</v>
      </c>
      <c r="L48" s="274"/>
      <c r="M48" s="290">
        <f>VLOOKUP(A48,MATERIALES!A6:D374,4,FALSE)</f>
        <v>4868.3156530394108</v>
      </c>
      <c r="N48" s="279">
        <f>K48*M48</f>
        <v>6328.8103489512341</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6328.8103489512341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53"/>
      <c r="D59" s="53"/>
      <c r="E59" s="53"/>
      <c r="F59" s="53"/>
      <c r="G59" s="53"/>
      <c r="H59" s="295"/>
      <c r="I59" s="286"/>
      <c r="J59" s="286"/>
      <c r="K59" s="286"/>
      <c r="L59" s="829"/>
      <c r="M59" s="830"/>
      <c r="N59" s="298"/>
    </row>
    <row r="60" spans="1:14" ht="24.75" customHeight="1">
      <c r="B60" s="52"/>
      <c r="C60" s="324"/>
      <c r="D60" s="324"/>
      <c r="E60" s="324"/>
      <c r="F60" s="324"/>
      <c r="G60" s="324"/>
      <c r="H60" s="318"/>
      <c r="I60" s="406"/>
      <c r="J60" s="293"/>
      <c r="K60" s="286"/>
      <c r="L60" s="829"/>
      <c r="M60" s="830"/>
      <c r="N60" s="294"/>
    </row>
    <row r="61" spans="1:14">
      <c r="B61" s="52"/>
      <c r="C61" s="53"/>
      <c r="D61" s="53"/>
      <c r="E61" s="53"/>
      <c r="F61" s="53"/>
      <c r="G61" s="324"/>
      <c r="H61" s="318"/>
      <c r="I61" s="406"/>
      <c r="J61" s="293"/>
      <c r="K61" s="286"/>
      <c r="L61" s="829"/>
      <c r="M61" s="830"/>
      <c r="N61" s="298"/>
    </row>
    <row r="62" spans="1:14">
      <c r="B62" s="52"/>
      <c r="C62" s="53"/>
      <c r="D62" s="53"/>
      <c r="E62" s="53"/>
      <c r="F62" s="53"/>
      <c r="G62" s="53"/>
      <c r="H62" s="295"/>
      <c r="I62" s="286"/>
      <c r="J62" s="286"/>
      <c r="K62" s="286"/>
      <c r="L62" s="829"/>
      <c r="M62" s="830"/>
      <c r="N62" s="298"/>
    </row>
    <row r="63" spans="1:14">
      <c r="B63" s="52"/>
      <c r="C63" s="53"/>
      <c r="D63" s="53"/>
      <c r="E63" s="53"/>
      <c r="F63" s="53"/>
      <c r="G63" s="53"/>
      <c r="H63" s="295"/>
      <c r="I63" s="286"/>
      <c r="J63" s="286"/>
      <c r="K63" s="286"/>
      <c r="L63" s="829"/>
      <c r="M63" s="830"/>
      <c r="N63" s="298"/>
    </row>
    <row r="64" spans="1:14" ht="15.75" thickBot="1">
      <c r="B64" s="472"/>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1000</v>
      </c>
      <c r="N70" s="402">
        <f>K70/M70</f>
        <v>125.18098999999999</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1000</v>
      </c>
      <c r="N71" s="402">
        <f>K71/M71</f>
        <v>106.68624361440799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231.86723361440798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6562.9962549017864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1312.5992509803573</v>
      </c>
      <c r="M83" s="860"/>
      <c r="N83" s="57"/>
    </row>
    <row r="84" spans="1:14">
      <c r="B84" s="95" t="s">
        <v>973</v>
      </c>
      <c r="C84" s="96"/>
      <c r="D84" s="96"/>
      <c r="E84" s="96"/>
      <c r="F84" s="96"/>
      <c r="G84" s="96"/>
      <c r="H84" s="96"/>
      <c r="I84" s="93"/>
      <c r="J84" s="94"/>
      <c r="K84" s="311">
        <v>0.05</v>
      </c>
      <c r="L84" s="859">
        <f>N78*K84</f>
        <v>328.14981274508932</v>
      </c>
      <c r="M84" s="860"/>
      <c r="N84" s="57"/>
    </row>
    <row r="85" spans="1:14" ht="15.75" thickBot="1">
      <c r="B85" s="97" t="s">
        <v>974</v>
      </c>
      <c r="C85" s="98"/>
      <c r="D85" s="98"/>
      <c r="E85" s="98"/>
      <c r="F85" s="98"/>
      <c r="G85" s="98"/>
      <c r="H85" s="98"/>
      <c r="I85" s="99"/>
      <c r="J85" s="100"/>
      <c r="K85" s="312">
        <v>0.05</v>
      </c>
      <c r="L85" s="861">
        <f>N78*K85</f>
        <v>328.14981274508932</v>
      </c>
      <c r="M85" s="862"/>
      <c r="N85" s="57"/>
    </row>
    <row r="86" spans="1:14" ht="15.75" thickBot="1">
      <c r="B86" s="825" t="s">
        <v>953</v>
      </c>
      <c r="C86" s="826"/>
      <c r="D86" s="826"/>
      <c r="E86" s="826"/>
      <c r="F86" s="826"/>
      <c r="G86" s="826"/>
      <c r="H86" s="826"/>
      <c r="I86" s="826"/>
      <c r="J86" s="826"/>
      <c r="K86" s="826"/>
      <c r="L86" s="826"/>
      <c r="M86" s="827"/>
      <c r="N86" s="58">
        <f>L83+L84+L85</f>
        <v>1968.8988764705359</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8531.8951313723228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1442</v>
      </c>
      <c r="C31" s="87" t="s">
        <v>2020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0.01</v>
      </c>
      <c r="M42" s="850"/>
      <c r="N42" s="111">
        <f>N76*L42</f>
        <v>2.31867233614408</v>
      </c>
    </row>
    <row r="43" spans="1:14" ht="15.75" thickBot="1">
      <c r="B43" s="825" t="s">
        <v>953</v>
      </c>
      <c r="C43" s="826"/>
      <c r="D43" s="826"/>
      <c r="E43" s="826"/>
      <c r="F43" s="826"/>
      <c r="G43" s="826"/>
      <c r="H43" s="826"/>
      <c r="I43" s="826"/>
      <c r="J43" s="826"/>
      <c r="K43" s="826"/>
      <c r="L43" s="826"/>
      <c r="M43" s="827"/>
      <c r="N43" s="401">
        <f>SUM(N36:N42)</f>
        <v>2.31867233614408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470</v>
      </c>
      <c r="B48" s="49" t="str">
        <f>VLOOKUP(A48,MATERIALES!A4:D373,3,FALSE)</f>
        <v>Geomalla Tipo Asphalt</v>
      </c>
      <c r="C48" s="288"/>
      <c r="D48" s="288"/>
      <c r="E48" s="288"/>
      <c r="F48" s="288"/>
      <c r="G48" s="288"/>
      <c r="H48" s="288"/>
      <c r="I48" s="275"/>
      <c r="J48" s="231" t="str">
        <f>VLOOKUP(A48,MATERIALES!A4:D373,2,FALSE)</f>
        <v>m2</v>
      </c>
      <c r="K48" s="289">
        <v>1.2</v>
      </c>
      <c r="L48" s="274"/>
      <c r="M48" s="290">
        <f>VLOOKUP(A48,MATERIALES!A4:D395,4,FALSE)</f>
        <v>9266.5870361301877</v>
      </c>
      <c r="N48" s="279">
        <f>K48*M48</f>
        <v>11119.904443356225</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11119.904443356225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53"/>
      <c r="D59" s="53"/>
      <c r="E59" s="53"/>
      <c r="F59" s="53"/>
      <c r="G59" s="53"/>
      <c r="H59" s="295"/>
      <c r="I59" s="286"/>
      <c r="J59" s="286"/>
      <c r="K59" s="286"/>
      <c r="L59" s="829"/>
      <c r="M59" s="830"/>
      <c r="N59" s="298"/>
    </row>
    <row r="60" spans="1:14" ht="24.75" customHeight="1">
      <c r="B60" s="52"/>
      <c r="C60" s="324"/>
      <c r="D60" s="324"/>
      <c r="E60" s="324"/>
      <c r="F60" s="324"/>
      <c r="G60" s="324"/>
      <c r="H60" s="318"/>
      <c r="I60" s="406"/>
      <c r="J60" s="293"/>
      <c r="K60" s="286"/>
      <c r="L60" s="829"/>
      <c r="M60" s="830"/>
      <c r="N60" s="294"/>
    </row>
    <row r="61" spans="1:14">
      <c r="B61" s="52"/>
      <c r="C61" s="53"/>
      <c r="D61" s="53"/>
      <c r="E61" s="53"/>
      <c r="F61" s="53"/>
      <c r="G61" s="324"/>
      <c r="H61" s="318"/>
      <c r="I61" s="406"/>
      <c r="J61" s="293"/>
      <c r="K61" s="286"/>
      <c r="L61" s="829"/>
      <c r="M61" s="830"/>
      <c r="N61" s="298"/>
    </row>
    <row r="62" spans="1:14">
      <c r="B62" s="52"/>
      <c r="C62" s="53"/>
      <c r="D62" s="53"/>
      <c r="E62" s="53"/>
      <c r="F62" s="53"/>
      <c r="G62" s="53"/>
      <c r="H62" s="295"/>
      <c r="I62" s="286"/>
      <c r="J62" s="286"/>
      <c r="K62" s="286"/>
      <c r="L62" s="829"/>
      <c r="M62" s="830"/>
      <c r="N62" s="298"/>
    </row>
    <row r="63" spans="1:14">
      <c r="B63" s="52"/>
      <c r="C63" s="53"/>
      <c r="D63" s="53"/>
      <c r="E63" s="53"/>
      <c r="F63" s="53"/>
      <c r="G63" s="53"/>
      <c r="H63" s="295"/>
      <c r="I63" s="286"/>
      <c r="J63" s="286"/>
      <c r="K63" s="286"/>
      <c r="L63" s="829"/>
      <c r="M63" s="830"/>
      <c r="N63" s="298"/>
    </row>
    <row r="64" spans="1:14" ht="15.75" thickBot="1">
      <c r="B64" s="472"/>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1000</v>
      </c>
      <c r="N70" s="402">
        <f>K70/M70</f>
        <v>125.18098999999999</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1000</v>
      </c>
      <c r="N71" s="402">
        <f>K71/M71</f>
        <v>106.68624361440799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231.86723361440798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11354.090349306776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2270.8180698613555</v>
      </c>
      <c r="M83" s="860"/>
      <c r="N83" s="57"/>
    </row>
    <row r="84" spans="1:14">
      <c r="B84" s="95" t="s">
        <v>973</v>
      </c>
      <c r="C84" s="96"/>
      <c r="D84" s="96"/>
      <c r="E84" s="96"/>
      <c r="F84" s="96"/>
      <c r="G84" s="96"/>
      <c r="H84" s="96"/>
      <c r="I84" s="93"/>
      <c r="J84" s="94"/>
      <c r="K84" s="311">
        <v>0.05</v>
      </c>
      <c r="L84" s="859">
        <f>N78*K84</f>
        <v>567.70451746533888</v>
      </c>
      <c r="M84" s="860"/>
      <c r="N84" s="57"/>
    </row>
    <row r="85" spans="1:14" ht="15.75" thickBot="1">
      <c r="B85" s="97" t="s">
        <v>974</v>
      </c>
      <c r="C85" s="98"/>
      <c r="D85" s="98"/>
      <c r="E85" s="98"/>
      <c r="F85" s="98"/>
      <c r="G85" s="98"/>
      <c r="H85" s="98"/>
      <c r="I85" s="99"/>
      <c r="J85" s="100"/>
      <c r="K85" s="312">
        <v>0.05</v>
      </c>
      <c r="L85" s="861">
        <f>N78*K85</f>
        <v>567.70451746533888</v>
      </c>
      <c r="M85" s="862"/>
      <c r="N85" s="57"/>
    </row>
    <row r="86" spans="1:14" ht="15.75" thickBot="1">
      <c r="B86" s="825" t="s">
        <v>953</v>
      </c>
      <c r="C86" s="826"/>
      <c r="D86" s="826"/>
      <c r="E86" s="826"/>
      <c r="F86" s="826"/>
      <c r="G86" s="826"/>
      <c r="H86" s="826"/>
      <c r="I86" s="826"/>
      <c r="J86" s="826"/>
      <c r="K86" s="826"/>
      <c r="L86" s="826"/>
      <c r="M86" s="827"/>
      <c r="N86" s="58">
        <f>L83+L84+L85</f>
        <v>3406.2271047920335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14760.317454098809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1443</v>
      </c>
      <c r="C31" s="87" t="s">
        <v>1440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129</v>
      </c>
      <c r="B36" s="838" t="str">
        <f>VLOOKUP(A36,EQUIPOS!A6:D186,3,FALSE)</f>
        <v xml:space="preserve">Buldozer, Potencia al volante de 140 HP, motor de 2200 RPM, longitud de hoja 4,80m. </v>
      </c>
      <c r="C36" s="839"/>
      <c r="D36" s="839"/>
      <c r="E36" s="839"/>
      <c r="F36" s="839"/>
      <c r="G36" s="839"/>
      <c r="H36" s="840"/>
      <c r="I36" s="274"/>
      <c r="J36" s="275"/>
      <c r="K36" s="276">
        <f>VLOOKUP(A36,EQUIPOS!A6:D186,4,FALSE)</f>
        <v>141568.23393898288</v>
      </c>
      <c r="L36" s="277"/>
      <c r="M36" s="278">
        <v>45</v>
      </c>
      <c r="N36" s="279">
        <f>K36/M36</f>
        <v>3145.9607541996197</v>
      </c>
    </row>
    <row r="37" spans="1:14">
      <c r="A37" s="119" t="s">
        <v>152</v>
      </c>
      <c r="B37" s="838" t="str">
        <f>VLOOKUP(A37,EQUIPOS!A7:D187,3,FALSE)</f>
        <v xml:space="preserve">Carrotanque de agua(1000 Galones) </v>
      </c>
      <c r="C37" s="839"/>
      <c r="D37" s="839"/>
      <c r="E37" s="839"/>
      <c r="F37" s="839"/>
      <c r="G37" s="839"/>
      <c r="H37" s="840"/>
      <c r="I37" s="274"/>
      <c r="J37" s="275"/>
      <c r="K37" s="276">
        <f>VLOOKUP(A37,EQUIPOS!A7:D187,4,FALSE)</f>
        <v>62394.888291625786</v>
      </c>
      <c r="L37" s="277"/>
      <c r="M37" s="278">
        <v>45</v>
      </c>
      <c r="N37" s="279">
        <f>K37/M37</f>
        <v>1386.5530731472397</v>
      </c>
    </row>
    <row r="38" spans="1:14">
      <c r="A38" t="s">
        <v>269</v>
      </c>
      <c r="B38" s="838" t="str">
        <f>VLOOKUP(A38,EQUIPOS!A8:D188,3,FALSE)</f>
        <v>Motoniveladora  potencia 215 HP, ancho de cuchilla 4,27 m, peso 18 ton.</v>
      </c>
      <c r="C38" s="839"/>
      <c r="D38" s="839"/>
      <c r="E38" s="839"/>
      <c r="F38" s="839"/>
      <c r="G38" s="839"/>
      <c r="H38" s="840"/>
      <c r="I38" s="274"/>
      <c r="J38" s="275"/>
      <c r="K38" s="276">
        <f>VLOOKUP(A38,EQUIPOS!A8:D188,4,FALSE)</f>
        <v>159657.50827563068</v>
      </c>
      <c r="L38" s="277"/>
      <c r="M38" s="278">
        <v>45</v>
      </c>
      <c r="N38" s="279">
        <f>K38/M38</f>
        <v>3547.9446283473485</v>
      </c>
    </row>
    <row r="39" spans="1:14">
      <c r="A39" t="s">
        <v>365</v>
      </c>
      <c r="B39" s="838" t="str">
        <f>VLOOKUP(A39,EQUIPOS!A9:D189,3,FALSE)</f>
        <v xml:space="preserve">Vibrocompatador, potencia 153 HP, peso 10 Ton. </v>
      </c>
      <c r="C39" s="839"/>
      <c r="D39" s="839"/>
      <c r="E39" s="839"/>
      <c r="F39" s="839"/>
      <c r="G39" s="839"/>
      <c r="H39" s="840"/>
      <c r="I39" s="841"/>
      <c r="J39" s="822"/>
      <c r="K39" s="276">
        <f>VLOOKUP(A39,EQUIPOS!A9:D189,4,FALSE)</f>
        <v>99831.821266601255</v>
      </c>
      <c r="L39" s="842">
        <v>45</v>
      </c>
      <c r="M39" s="843"/>
      <c r="N39" s="279">
        <f>K39/L39</f>
        <v>2218.4849170355833</v>
      </c>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N76*L42</f>
        <v>12.881512978578222</v>
      </c>
    </row>
    <row r="43" spans="1:14" ht="15.75" thickBot="1">
      <c r="B43" s="825" t="s">
        <v>953</v>
      </c>
      <c r="C43" s="826"/>
      <c r="D43" s="826"/>
      <c r="E43" s="826"/>
      <c r="F43" s="826"/>
      <c r="G43" s="826"/>
      <c r="H43" s="826"/>
      <c r="I43" s="826"/>
      <c r="J43" s="826"/>
      <c r="K43" s="826"/>
      <c r="L43" s="826"/>
      <c r="M43" s="827"/>
      <c r="N43" s="401">
        <f>SUM(N36:N42)</f>
        <v>10311.824885708369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550</v>
      </c>
      <c r="B48" s="49" t="str">
        <f>VLOOKUP(A48,MATERIALES!A4:D373,3,FALSE)</f>
        <v>Material seleccionado para Relleno</v>
      </c>
      <c r="C48" s="288"/>
      <c r="D48" s="288"/>
      <c r="E48" s="288"/>
      <c r="F48" s="288"/>
      <c r="G48" s="288"/>
      <c r="H48" s="288"/>
      <c r="I48" s="275"/>
      <c r="J48" s="231" t="str">
        <f>VLOOKUP(A48,MATERIALES!A4:D373,2,FALSE)</f>
        <v>m3</v>
      </c>
      <c r="K48" s="289">
        <v>1.25</v>
      </c>
      <c r="L48" s="274"/>
      <c r="M48" s="407">
        <f>VLOOKUP(A48,MATERIALES!A4:D395,4,FALSE)</f>
        <v>27598.313564126871</v>
      </c>
      <c r="N48" s="279">
        <f>K48*M48</f>
        <v>34497.891955158586</v>
      </c>
    </row>
    <row r="49" spans="1:14">
      <c r="B49" s="49"/>
      <c r="C49" s="288"/>
      <c r="D49" s="288"/>
      <c r="E49" s="288"/>
      <c r="F49" s="288"/>
      <c r="G49" s="288"/>
      <c r="H49" s="288"/>
      <c r="I49" s="275"/>
      <c r="J49" s="231"/>
      <c r="K49" s="289" t="s">
        <v>980</v>
      </c>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34497.891955158586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1291</v>
      </c>
      <c r="B59" s="52" t="str">
        <f>VLOOKUP(A59,TRANSPORTE!A5:D104,3,FALSE)</f>
        <v>Transporte de material seleccionado para relleno</v>
      </c>
      <c r="C59" s="53"/>
      <c r="D59" s="53"/>
      <c r="E59" s="53"/>
      <c r="F59" s="53"/>
      <c r="G59" s="53"/>
      <c r="H59" s="295" t="s">
        <v>1999</v>
      </c>
      <c r="I59" s="286">
        <v>1.25</v>
      </c>
      <c r="J59" s="286">
        <v>1</v>
      </c>
      <c r="K59" s="286">
        <f>I59*J59</f>
        <v>1.25</v>
      </c>
      <c r="L59" s="829">
        <f>VLOOKUP(A59,TRANSPORTE!A5:D123,4,FALSE)</f>
        <v>1135.0396630979419</v>
      </c>
      <c r="M59" s="830"/>
      <c r="N59" s="298">
        <f>K59*L59</f>
        <v>1418.7995788724274</v>
      </c>
    </row>
    <row r="60" spans="1:14" ht="24.75" customHeight="1">
      <c r="B60" s="52"/>
      <c r="C60" s="324"/>
      <c r="D60" s="324"/>
      <c r="E60" s="324"/>
      <c r="F60" s="324"/>
      <c r="G60" s="324"/>
      <c r="H60" s="318"/>
      <c r="I60" s="406"/>
      <c r="J60" s="293"/>
      <c r="K60" s="286"/>
      <c r="L60" s="829"/>
      <c r="M60" s="830"/>
      <c r="N60" s="294"/>
    </row>
    <row r="61" spans="1:14">
      <c r="B61" s="52"/>
      <c r="C61" s="53"/>
      <c r="D61" s="53"/>
      <c r="E61" s="53"/>
      <c r="F61" s="53"/>
      <c r="G61" s="324"/>
      <c r="H61" s="318"/>
      <c r="I61" s="406"/>
      <c r="J61" s="293"/>
      <c r="K61" s="286"/>
      <c r="L61" s="829"/>
      <c r="M61" s="830"/>
      <c r="N61" s="298"/>
    </row>
    <row r="62" spans="1:14">
      <c r="B62" s="52"/>
      <c r="C62" s="53"/>
      <c r="D62" s="53"/>
      <c r="E62" s="53"/>
      <c r="F62" s="53"/>
      <c r="G62" s="53"/>
      <c r="H62" s="295"/>
      <c r="I62" s="286"/>
      <c r="J62" s="286"/>
      <c r="K62" s="286"/>
      <c r="L62" s="829"/>
      <c r="M62" s="830"/>
      <c r="N62" s="298"/>
    </row>
    <row r="63" spans="1:14">
      <c r="B63" s="52"/>
      <c r="C63" s="53"/>
      <c r="D63" s="53"/>
      <c r="E63" s="53"/>
      <c r="F63" s="53"/>
      <c r="G63" s="53"/>
      <c r="H63" s="295"/>
      <c r="I63" s="286"/>
      <c r="J63" s="286"/>
      <c r="K63" s="286"/>
      <c r="L63" s="829"/>
      <c r="M63" s="830"/>
      <c r="N63" s="298"/>
    </row>
    <row r="64" spans="1:14" ht="15.75" thickBot="1">
      <c r="B64" s="472"/>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SUM(N59:N64)</f>
        <v>1418.7995788724274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360</v>
      </c>
      <c r="N70" s="402">
        <f>K70/M70</f>
        <v>347.72497222222222</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360</v>
      </c>
      <c r="N71" s="402">
        <f>K71/M71</f>
        <v>296.35067670668883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644.07564892891105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46872.592068668295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9374.5184137336601</v>
      </c>
      <c r="M83" s="860"/>
      <c r="N83" s="57"/>
    </row>
    <row r="84" spans="1:14">
      <c r="B84" s="95" t="s">
        <v>973</v>
      </c>
      <c r="C84" s="96"/>
      <c r="D84" s="96"/>
      <c r="E84" s="96"/>
      <c r="F84" s="96"/>
      <c r="G84" s="96"/>
      <c r="H84" s="96"/>
      <c r="I84" s="93"/>
      <c r="J84" s="94"/>
      <c r="K84" s="311">
        <v>0.05</v>
      </c>
      <c r="L84" s="859">
        <f>N78*K84</f>
        <v>2343.629603433415</v>
      </c>
      <c r="M84" s="860"/>
      <c r="N84" s="57"/>
    </row>
    <row r="85" spans="1:14" ht="15.75" thickBot="1">
      <c r="B85" s="97" t="s">
        <v>974</v>
      </c>
      <c r="C85" s="98"/>
      <c r="D85" s="98"/>
      <c r="E85" s="98"/>
      <c r="F85" s="98"/>
      <c r="G85" s="98"/>
      <c r="H85" s="98"/>
      <c r="I85" s="99"/>
      <c r="J85" s="100"/>
      <c r="K85" s="312">
        <v>0.05</v>
      </c>
      <c r="L85" s="861">
        <f>N78*K85</f>
        <v>2343.629603433415</v>
      </c>
      <c r="M85" s="862"/>
      <c r="N85" s="57"/>
    </row>
    <row r="86" spans="1:14" ht="15.75" thickBot="1">
      <c r="B86" s="825" t="s">
        <v>953</v>
      </c>
      <c r="C86" s="826"/>
      <c r="D86" s="826"/>
      <c r="E86" s="826"/>
      <c r="F86" s="826"/>
      <c r="G86" s="826"/>
      <c r="H86" s="826"/>
      <c r="I86" s="826"/>
      <c r="J86" s="826"/>
      <c r="K86" s="826"/>
      <c r="L86" s="826"/>
      <c r="M86" s="827"/>
      <c r="N86" s="58">
        <f>L83+L84+L85</f>
        <v>14061.777620600491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ROUND((N78+N86),0)</f>
        <v>60934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1444</v>
      </c>
      <c r="C31" s="87" t="s">
        <v>1446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129</v>
      </c>
      <c r="B36" s="838" t="str">
        <f>VLOOKUP(A36,EQUIPOS!A6:D186,3,FALSE)</f>
        <v xml:space="preserve">Buldozer, Potencia al volante de 140 HP, motor de 2200 RPM, longitud de hoja 4,80m. </v>
      </c>
      <c r="C36" s="839"/>
      <c r="D36" s="839"/>
      <c r="E36" s="839"/>
      <c r="F36" s="839"/>
      <c r="G36" s="839"/>
      <c r="H36" s="840"/>
      <c r="I36" s="274"/>
      <c r="J36" s="275"/>
      <c r="K36" s="276">
        <f>VLOOKUP(A36,EQUIPOS!A6:D186,4,FALSE)</f>
        <v>141568.23393898288</v>
      </c>
      <c r="L36" s="277"/>
      <c r="M36" s="278">
        <v>45</v>
      </c>
      <c r="N36" s="279">
        <f>K36/M36</f>
        <v>3145.9607541996197</v>
      </c>
    </row>
    <row r="37" spans="1:14">
      <c r="A37" s="119" t="s">
        <v>152</v>
      </c>
      <c r="B37" s="838" t="str">
        <f>VLOOKUP(A37,EQUIPOS!A7:D187,3,FALSE)</f>
        <v xml:space="preserve">Carrotanque de agua(1000 Galones) </v>
      </c>
      <c r="C37" s="839"/>
      <c r="D37" s="839"/>
      <c r="E37" s="839"/>
      <c r="F37" s="839"/>
      <c r="G37" s="839"/>
      <c r="H37" s="840"/>
      <c r="I37" s="274"/>
      <c r="J37" s="275"/>
      <c r="K37" s="276">
        <f>VLOOKUP(A37,EQUIPOS!A7:D187,4,FALSE)</f>
        <v>62394.888291625786</v>
      </c>
      <c r="L37" s="277"/>
      <c r="M37" s="278">
        <v>45</v>
      </c>
      <c r="N37" s="279">
        <f>K37/M37</f>
        <v>1386.5530731472397</v>
      </c>
    </row>
    <row r="38" spans="1:14">
      <c r="A38" t="s">
        <v>269</v>
      </c>
      <c r="B38" s="838" t="str">
        <f>VLOOKUP(A38,EQUIPOS!A8:D188,3,FALSE)</f>
        <v>Motoniveladora  potencia 215 HP, ancho de cuchilla 4,27 m, peso 18 ton.</v>
      </c>
      <c r="C38" s="839"/>
      <c r="D38" s="839"/>
      <c r="E38" s="839"/>
      <c r="F38" s="839"/>
      <c r="G38" s="839"/>
      <c r="H38" s="840"/>
      <c r="I38" s="274"/>
      <c r="J38" s="275"/>
      <c r="K38" s="276">
        <f>VLOOKUP(A38,EQUIPOS!A8:D188,4,FALSE)</f>
        <v>159657.50827563068</v>
      </c>
      <c r="L38" s="277"/>
      <c r="M38" s="278">
        <v>45</v>
      </c>
      <c r="N38" s="279">
        <f>K38/M38</f>
        <v>3547.9446283473485</v>
      </c>
    </row>
    <row r="39" spans="1:14">
      <c r="A39" t="s">
        <v>365</v>
      </c>
      <c r="B39" s="838" t="str">
        <f>VLOOKUP(A39,EQUIPOS!A9:D189,3,FALSE)</f>
        <v xml:space="preserve">Vibrocompatador, potencia 153 HP, peso 10 Ton. </v>
      </c>
      <c r="C39" s="839"/>
      <c r="D39" s="839"/>
      <c r="E39" s="839"/>
      <c r="F39" s="839"/>
      <c r="G39" s="839"/>
      <c r="H39" s="840"/>
      <c r="I39" s="841"/>
      <c r="J39" s="822"/>
      <c r="K39" s="276">
        <f>VLOOKUP(A39,EQUIPOS!A9:D189,4,FALSE)</f>
        <v>99831.821266601255</v>
      </c>
      <c r="L39" s="842">
        <v>45</v>
      </c>
      <c r="M39" s="843"/>
      <c r="N39" s="279">
        <f>K39/L39</f>
        <v>2218.4849170355833</v>
      </c>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N76*L42</f>
        <v>12.881512978578222</v>
      </c>
    </row>
    <row r="43" spans="1:14" ht="15.75" thickBot="1">
      <c r="B43" s="825" t="s">
        <v>953</v>
      </c>
      <c r="C43" s="826"/>
      <c r="D43" s="826"/>
      <c r="E43" s="826"/>
      <c r="F43" s="826"/>
      <c r="G43" s="826"/>
      <c r="H43" s="826"/>
      <c r="I43" s="826"/>
      <c r="J43" s="826"/>
      <c r="K43" s="826"/>
      <c r="L43" s="826"/>
      <c r="M43" s="827"/>
      <c r="N43" s="401">
        <f>SUM(N36:N42)</f>
        <v>10311.824885708369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537</v>
      </c>
      <c r="B48" s="49" t="str">
        <f>VLOOKUP(A48,MATERIALES!A4:D373,3,FALSE)</f>
        <v xml:space="preserve">Material de Sub Base CBR=40% </v>
      </c>
      <c r="C48" s="288"/>
      <c r="D48" s="288"/>
      <c r="E48" s="288"/>
      <c r="F48" s="288"/>
      <c r="G48" s="288"/>
      <c r="H48" s="288"/>
      <c r="I48" s="275"/>
      <c r="J48" s="231" t="str">
        <f>VLOOKUP(A48,MATERIALES!A4:D373,2,FALSE)</f>
        <v>m3</v>
      </c>
      <c r="K48" s="289">
        <v>1.25</v>
      </c>
      <c r="L48" s="274"/>
      <c r="M48" s="407">
        <f>VLOOKUP(A48,MATERIALES!A4:D395,4,FALSE)</f>
        <v>48415.076581502028</v>
      </c>
      <c r="N48" s="279">
        <f>K48*M48</f>
        <v>60518.845726877538</v>
      </c>
    </row>
    <row r="49" spans="1:14">
      <c r="B49" s="49"/>
      <c r="C49" s="288"/>
      <c r="D49" s="288"/>
      <c r="E49" s="288"/>
      <c r="F49" s="288"/>
      <c r="G49" s="288"/>
      <c r="H49" s="288"/>
      <c r="I49" s="275"/>
      <c r="J49" s="231"/>
      <c r="K49" s="289" t="s">
        <v>980</v>
      </c>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60518.845726877538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1385</v>
      </c>
      <c r="B59" s="52" t="str">
        <f>VLOOKUP(A59,TRANSPORTE!A5:D104,3,FALSE)</f>
        <v xml:space="preserve">Transporte de material de Sub Base CBR=40% </v>
      </c>
      <c r="C59" s="53"/>
      <c r="D59" s="53"/>
      <c r="E59" s="53"/>
      <c r="F59" s="53"/>
      <c r="G59" s="53"/>
      <c r="H59" s="295" t="s">
        <v>1999</v>
      </c>
      <c r="I59" s="286">
        <v>1.25</v>
      </c>
      <c r="J59" s="286">
        <v>1</v>
      </c>
      <c r="K59" s="286">
        <f>I59*J59</f>
        <v>1.25</v>
      </c>
      <c r="L59" s="829">
        <f>VLOOKUP(A59,TRANSPORTE!A5:D123,4,FALSE)</f>
        <v>1135.0396630979419</v>
      </c>
      <c r="M59" s="830"/>
      <c r="N59" s="298">
        <f>K59*L59</f>
        <v>1418.7995788724274</v>
      </c>
    </row>
    <row r="60" spans="1:14" ht="24.75" customHeight="1">
      <c r="B60" s="52"/>
      <c r="C60" s="324"/>
      <c r="D60" s="324"/>
      <c r="E60" s="324"/>
      <c r="F60" s="324"/>
      <c r="G60" s="324"/>
      <c r="H60" s="318"/>
      <c r="I60" s="406"/>
      <c r="J60" s="293"/>
      <c r="K60" s="286"/>
      <c r="L60" s="829"/>
      <c r="M60" s="830"/>
      <c r="N60" s="294"/>
    </row>
    <row r="61" spans="1:14">
      <c r="B61" s="52"/>
      <c r="C61" s="53"/>
      <c r="D61" s="53"/>
      <c r="E61" s="53"/>
      <c r="F61" s="53"/>
      <c r="G61" s="324"/>
      <c r="H61" s="318"/>
      <c r="I61" s="406"/>
      <c r="J61" s="293"/>
      <c r="K61" s="286"/>
      <c r="L61" s="829"/>
      <c r="M61" s="830"/>
      <c r="N61" s="298"/>
    </row>
    <row r="62" spans="1:14">
      <c r="B62" s="52"/>
      <c r="C62" s="53"/>
      <c r="D62" s="53"/>
      <c r="E62" s="53"/>
      <c r="F62" s="53"/>
      <c r="G62" s="53"/>
      <c r="H62" s="295"/>
      <c r="I62" s="286"/>
      <c r="J62" s="286"/>
      <c r="K62" s="286"/>
      <c r="L62" s="829"/>
      <c r="M62" s="830"/>
      <c r="N62" s="298"/>
    </row>
    <row r="63" spans="1:14">
      <c r="B63" s="52"/>
      <c r="C63" s="53"/>
      <c r="D63" s="53"/>
      <c r="E63" s="53"/>
      <c r="F63" s="53"/>
      <c r="G63" s="53"/>
      <c r="H63" s="295"/>
      <c r="I63" s="286"/>
      <c r="J63" s="286"/>
      <c r="K63" s="286"/>
      <c r="L63" s="829"/>
      <c r="M63" s="830"/>
      <c r="N63" s="298"/>
    </row>
    <row r="64" spans="1:14" ht="15.75" thickBot="1">
      <c r="B64" s="472"/>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SUM(N59:N64)</f>
        <v>1418.7995788724274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360</v>
      </c>
      <c r="N70" s="402">
        <f>K70/M70</f>
        <v>347.72497222222222</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360</v>
      </c>
      <c r="N71" s="402">
        <f>K71/M71</f>
        <v>296.35067670668883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644.07564892891105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72893.545840387233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14578.709168077447</v>
      </c>
      <c r="M83" s="860"/>
      <c r="N83" s="57"/>
    </row>
    <row r="84" spans="1:14">
      <c r="B84" s="95" t="s">
        <v>973</v>
      </c>
      <c r="C84" s="96"/>
      <c r="D84" s="96"/>
      <c r="E84" s="96"/>
      <c r="F84" s="96"/>
      <c r="G84" s="96"/>
      <c r="H84" s="96"/>
      <c r="I84" s="93"/>
      <c r="J84" s="94"/>
      <c r="K84" s="311">
        <v>0.05</v>
      </c>
      <c r="L84" s="859">
        <f>N78*K84</f>
        <v>3644.6772920193616</v>
      </c>
      <c r="M84" s="860"/>
      <c r="N84" s="57"/>
    </row>
    <row r="85" spans="1:14" ht="15.75" thickBot="1">
      <c r="B85" s="97" t="s">
        <v>974</v>
      </c>
      <c r="C85" s="98"/>
      <c r="D85" s="98"/>
      <c r="E85" s="98"/>
      <c r="F85" s="98"/>
      <c r="G85" s="98"/>
      <c r="H85" s="98"/>
      <c r="I85" s="99"/>
      <c r="J85" s="100"/>
      <c r="K85" s="312">
        <v>0.05</v>
      </c>
      <c r="L85" s="861">
        <f>N78*K85</f>
        <v>3644.6772920193616</v>
      </c>
      <c r="M85" s="862"/>
      <c r="N85" s="57"/>
    </row>
    <row r="86" spans="1:14" ht="15.75" thickBot="1">
      <c r="B86" s="825" t="s">
        <v>953</v>
      </c>
      <c r="C86" s="826"/>
      <c r="D86" s="826"/>
      <c r="E86" s="826"/>
      <c r="F86" s="826"/>
      <c r="G86" s="826"/>
      <c r="H86" s="826"/>
      <c r="I86" s="826"/>
      <c r="J86" s="826"/>
      <c r="K86" s="826"/>
      <c r="L86" s="826"/>
      <c r="M86" s="827"/>
      <c r="N86" s="58">
        <f>L83+L84+L85</f>
        <v>21868.06375211617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94761.609592503402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1445</v>
      </c>
      <c r="C31" s="87" t="s">
        <v>1447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129</v>
      </c>
      <c r="B36" s="838" t="str">
        <f>VLOOKUP(A36,EQUIPOS!A6:D186,3,FALSE)</f>
        <v xml:space="preserve">Buldozer, Potencia al volante de 140 HP, motor de 2200 RPM, longitud de hoja 4,80m. </v>
      </c>
      <c r="C36" s="839"/>
      <c r="D36" s="839"/>
      <c r="E36" s="839"/>
      <c r="F36" s="839"/>
      <c r="G36" s="839"/>
      <c r="H36" s="840"/>
      <c r="I36" s="274"/>
      <c r="J36" s="275"/>
      <c r="K36" s="276">
        <f>VLOOKUP(A36,EQUIPOS!A6:D186,4,FALSE)</f>
        <v>141568.23393898288</v>
      </c>
      <c r="L36" s="277"/>
      <c r="M36" s="278">
        <v>45</v>
      </c>
      <c r="N36" s="279">
        <f>K36/M36</f>
        <v>3145.9607541996197</v>
      </c>
    </row>
    <row r="37" spans="1:14">
      <c r="A37" s="119" t="s">
        <v>152</v>
      </c>
      <c r="B37" s="838" t="str">
        <f>VLOOKUP(A37,EQUIPOS!A7:D187,3,FALSE)</f>
        <v xml:space="preserve">Carrotanque de agua(1000 Galones) </v>
      </c>
      <c r="C37" s="839"/>
      <c r="D37" s="839"/>
      <c r="E37" s="839"/>
      <c r="F37" s="839"/>
      <c r="G37" s="839"/>
      <c r="H37" s="840"/>
      <c r="I37" s="274"/>
      <c r="J37" s="275"/>
      <c r="K37" s="276">
        <f>VLOOKUP(A37,EQUIPOS!A7:D187,4,FALSE)</f>
        <v>62394.888291625786</v>
      </c>
      <c r="L37" s="277"/>
      <c r="M37" s="278">
        <v>45</v>
      </c>
      <c r="N37" s="279">
        <f>K37/M37</f>
        <v>1386.5530731472397</v>
      </c>
    </row>
    <row r="38" spans="1:14">
      <c r="A38" t="s">
        <v>269</v>
      </c>
      <c r="B38" s="838" t="str">
        <f>VLOOKUP(A38,EQUIPOS!A8:D188,3,FALSE)</f>
        <v>Motoniveladora  potencia 215 HP, ancho de cuchilla 4,27 m, peso 18 ton.</v>
      </c>
      <c r="C38" s="839"/>
      <c r="D38" s="839"/>
      <c r="E38" s="839"/>
      <c r="F38" s="839"/>
      <c r="G38" s="839"/>
      <c r="H38" s="840"/>
      <c r="I38" s="274"/>
      <c r="J38" s="275"/>
      <c r="K38" s="276">
        <f>VLOOKUP(A38,EQUIPOS!A8:D188,4,FALSE)</f>
        <v>159657.50827563068</v>
      </c>
      <c r="L38" s="277"/>
      <c r="M38" s="278">
        <v>45</v>
      </c>
      <c r="N38" s="279">
        <f>K38/M38</f>
        <v>3547.9446283473485</v>
      </c>
    </row>
    <row r="39" spans="1:14">
      <c r="A39" t="s">
        <v>365</v>
      </c>
      <c r="B39" s="838" t="str">
        <f>VLOOKUP(A39,EQUIPOS!A9:D189,3,FALSE)</f>
        <v xml:space="preserve">Vibrocompatador, potencia 153 HP, peso 10 Ton. </v>
      </c>
      <c r="C39" s="839"/>
      <c r="D39" s="839"/>
      <c r="E39" s="839"/>
      <c r="F39" s="839"/>
      <c r="G39" s="839"/>
      <c r="H39" s="840"/>
      <c r="I39" s="841"/>
      <c r="J39" s="822"/>
      <c r="K39" s="276">
        <f>VLOOKUP(A39,EQUIPOS!A9:D189,4,FALSE)</f>
        <v>99831.821266601255</v>
      </c>
      <c r="L39" s="842">
        <v>45</v>
      </c>
      <c r="M39" s="843"/>
      <c r="N39" s="279">
        <f>K39/L39</f>
        <v>2218.4849170355833</v>
      </c>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t="s">
        <v>952</v>
      </c>
      <c r="C42" s="839"/>
      <c r="D42" s="839"/>
      <c r="E42" s="839"/>
      <c r="F42" s="839"/>
      <c r="G42" s="839"/>
      <c r="H42" s="840"/>
      <c r="I42" s="847"/>
      <c r="J42" s="848"/>
      <c r="K42" s="47"/>
      <c r="L42" s="849">
        <v>0.02</v>
      </c>
      <c r="M42" s="850"/>
      <c r="N42" s="111">
        <f>N76*L42</f>
        <v>12.881512978578222</v>
      </c>
    </row>
    <row r="43" spans="1:14" ht="15.75" thickBot="1">
      <c r="B43" s="825" t="s">
        <v>953</v>
      </c>
      <c r="C43" s="826"/>
      <c r="D43" s="826"/>
      <c r="E43" s="826"/>
      <c r="F43" s="826"/>
      <c r="G43" s="826"/>
      <c r="H43" s="826"/>
      <c r="I43" s="826"/>
      <c r="J43" s="826"/>
      <c r="K43" s="826"/>
      <c r="L43" s="826"/>
      <c r="M43" s="827"/>
      <c r="N43" s="401">
        <f>SUM(N36:N42)</f>
        <v>10311.824885708369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521</v>
      </c>
      <c r="B48" s="49" t="str">
        <f>VLOOKUP(A48,MATERIALES!A4:D373,3,FALSE)</f>
        <v xml:space="preserve">Material de Base </v>
      </c>
      <c r="C48" s="288"/>
      <c r="D48" s="288"/>
      <c r="E48" s="288"/>
      <c r="F48" s="288"/>
      <c r="G48" s="288"/>
      <c r="H48" s="288"/>
      <c r="I48" s="275"/>
      <c r="J48" s="231" t="str">
        <f>VLOOKUP(A48,MATERIALES!A4:D373,2,FALSE)</f>
        <v>m3</v>
      </c>
      <c r="K48" s="289">
        <v>1.25</v>
      </c>
      <c r="L48" s="274"/>
      <c r="M48" s="407">
        <f>VLOOKUP(A48,MATERIALES!A4:D395,4,FALSE)</f>
        <v>53125.762393303485</v>
      </c>
      <c r="N48" s="279">
        <f>K48*M48</f>
        <v>66407.202991629354</v>
      </c>
    </row>
    <row r="49" spans="1:14">
      <c r="B49" s="49"/>
      <c r="C49" s="288"/>
      <c r="D49" s="288"/>
      <c r="E49" s="288"/>
      <c r="F49" s="288"/>
      <c r="G49" s="288"/>
      <c r="H49" s="288"/>
      <c r="I49" s="275"/>
      <c r="J49" s="231"/>
      <c r="K49" s="289" t="s">
        <v>980</v>
      </c>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66407.202991629354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1385</v>
      </c>
      <c r="B59" s="52" t="str">
        <f>VLOOKUP(A59,TRANSPORTE!A5:D104,3,FALSE)</f>
        <v xml:space="preserve">Transporte de material de Sub Base CBR=40% </v>
      </c>
      <c r="C59" s="53"/>
      <c r="D59" s="53"/>
      <c r="E59" s="53"/>
      <c r="F59" s="53"/>
      <c r="G59" s="53"/>
      <c r="H59" s="295" t="s">
        <v>1999</v>
      </c>
      <c r="I59" s="286">
        <v>1.25</v>
      </c>
      <c r="J59" s="286">
        <v>1</v>
      </c>
      <c r="K59" s="286">
        <f>I59*J59</f>
        <v>1.25</v>
      </c>
      <c r="L59" s="829">
        <f>VLOOKUP(A59,TRANSPORTE!A5:D123,4,FALSE)</f>
        <v>1135.0396630979419</v>
      </c>
      <c r="M59" s="830"/>
      <c r="N59" s="298">
        <f>K59*L59</f>
        <v>1418.7995788724274</v>
      </c>
    </row>
    <row r="60" spans="1:14" ht="24.75" customHeight="1">
      <c r="B60" s="52"/>
      <c r="C60" s="324"/>
      <c r="D60" s="324"/>
      <c r="E60" s="324"/>
      <c r="F60" s="324"/>
      <c r="G60" s="324"/>
      <c r="H60" s="318"/>
      <c r="I60" s="406"/>
      <c r="J60" s="293"/>
      <c r="K60" s="286"/>
      <c r="L60" s="829"/>
      <c r="M60" s="830"/>
      <c r="N60" s="294"/>
    </row>
    <row r="61" spans="1:14">
      <c r="B61" s="52"/>
      <c r="C61" s="53"/>
      <c r="D61" s="53"/>
      <c r="E61" s="53"/>
      <c r="F61" s="53"/>
      <c r="G61" s="324"/>
      <c r="H61" s="318"/>
      <c r="I61" s="406"/>
      <c r="J61" s="293"/>
      <c r="K61" s="286"/>
      <c r="L61" s="829"/>
      <c r="M61" s="830"/>
      <c r="N61" s="298"/>
    </row>
    <row r="62" spans="1:14">
      <c r="B62" s="52"/>
      <c r="C62" s="53"/>
      <c r="D62" s="53"/>
      <c r="E62" s="53"/>
      <c r="F62" s="53"/>
      <c r="G62" s="53"/>
      <c r="H62" s="295"/>
      <c r="I62" s="286"/>
      <c r="J62" s="286"/>
      <c r="K62" s="286"/>
      <c r="L62" s="829"/>
      <c r="M62" s="830"/>
      <c r="N62" s="298"/>
    </row>
    <row r="63" spans="1:14">
      <c r="B63" s="52"/>
      <c r="C63" s="53"/>
      <c r="D63" s="53"/>
      <c r="E63" s="53"/>
      <c r="F63" s="53"/>
      <c r="G63" s="53"/>
      <c r="H63" s="295"/>
      <c r="I63" s="286"/>
      <c r="J63" s="286"/>
      <c r="K63" s="286"/>
      <c r="L63" s="829"/>
      <c r="M63" s="830"/>
      <c r="N63" s="298"/>
    </row>
    <row r="64" spans="1:14" ht="15.75" thickBot="1">
      <c r="B64" s="472"/>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SUM(N59:N64)</f>
        <v>1418.7995788724274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360</v>
      </c>
      <c r="N70" s="402">
        <f>K70/M70</f>
        <v>347.72497222222222</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360</v>
      </c>
      <c r="N71" s="402">
        <f>K71/M71</f>
        <v>296.35067670668883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644.07564892891105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78781.903105139048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15756.380621027811</v>
      </c>
      <c r="M83" s="860"/>
      <c r="N83" s="57"/>
    </row>
    <row r="84" spans="1:14">
      <c r="B84" s="95" t="s">
        <v>973</v>
      </c>
      <c r="C84" s="96"/>
      <c r="D84" s="96"/>
      <c r="E84" s="96"/>
      <c r="F84" s="96"/>
      <c r="G84" s="96"/>
      <c r="H84" s="96"/>
      <c r="I84" s="93"/>
      <c r="J84" s="94"/>
      <c r="K84" s="311">
        <v>0.05</v>
      </c>
      <c r="L84" s="859">
        <f>N78*K84</f>
        <v>3939.0951552569527</v>
      </c>
      <c r="M84" s="860"/>
      <c r="N84" s="57"/>
    </row>
    <row r="85" spans="1:14" ht="15.75" thickBot="1">
      <c r="B85" s="97" t="s">
        <v>974</v>
      </c>
      <c r="C85" s="98"/>
      <c r="D85" s="98"/>
      <c r="E85" s="98"/>
      <c r="F85" s="98"/>
      <c r="G85" s="98"/>
      <c r="H85" s="98"/>
      <c r="I85" s="99"/>
      <c r="J85" s="100"/>
      <c r="K85" s="312">
        <v>0.05</v>
      </c>
      <c r="L85" s="861">
        <f>N78*K85</f>
        <v>3939.0951552569527</v>
      </c>
      <c r="M85" s="862"/>
      <c r="N85" s="57"/>
    </row>
    <row r="86" spans="1:14" ht="15.75" thickBot="1">
      <c r="B86" s="825" t="s">
        <v>953</v>
      </c>
      <c r="C86" s="826"/>
      <c r="D86" s="826"/>
      <c r="E86" s="826"/>
      <c r="F86" s="826"/>
      <c r="G86" s="826"/>
      <c r="H86" s="826"/>
      <c r="I86" s="826"/>
      <c r="J86" s="826"/>
      <c r="K86" s="826"/>
      <c r="L86" s="826"/>
      <c r="M86" s="827"/>
      <c r="N86" s="58">
        <f>L83+L84+L85</f>
        <v>23634.570931541715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102416.47403668077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1019</v>
      </c>
      <c r="C31" s="87" t="s">
        <v>1956</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129</v>
      </c>
      <c r="B36" s="838" t="str">
        <f>VLOOKUP(A36,EQUIPOS!A6:D154,3,FALSE)</f>
        <v xml:space="preserve">Buldozer, Potencia al volante de 140 HP, motor de 2200 RPM, longitud de hoja 4,80m. </v>
      </c>
      <c r="C36" s="839"/>
      <c r="D36" s="839"/>
      <c r="E36" s="839"/>
      <c r="F36" s="839"/>
      <c r="G36" s="839"/>
      <c r="H36" s="840"/>
      <c r="I36" s="274"/>
      <c r="J36" s="275"/>
      <c r="K36" s="276">
        <f>VLOOKUP(A36,EQUIPOS!A6:D163,4,FALSE)</f>
        <v>141568.23393898288</v>
      </c>
      <c r="L36" s="277"/>
      <c r="M36" s="278">
        <v>400</v>
      </c>
      <c r="N36" s="279">
        <f>K36/M36</f>
        <v>353.92058484745723</v>
      </c>
    </row>
    <row r="37" spans="1:14">
      <c r="A37" s="119" t="s">
        <v>152</v>
      </c>
      <c r="B37" s="838" t="str">
        <f>VLOOKUP(A37,EQUIPOS!A7:D154,3,FALSE)</f>
        <v xml:space="preserve">Carrotanque de agua(1000 Galones) </v>
      </c>
      <c r="C37" s="839"/>
      <c r="D37" s="839"/>
      <c r="E37" s="839"/>
      <c r="F37" s="839"/>
      <c r="G37" s="839"/>
      <c r="H37" s="840"/>
      <c r="I37" s="274"/>
      <c r="J37" s="275"/>
      <c r="K37" s="276">
        <f>VLOOKUP(A37,EQUIPOS!A7:D164,4,FALSE)</f>
        <v>62394.888291625786</v>
      </c>
      <c r="L37" s="277"/>
      <c r="M37" s="278">
        <v>200</v>
      </c>
      <c r="N37" s="279">
        <f>K37/M37</f>
        <v>311.97444145812892</v>
      </c>
    </row>
    <row r="38" spans="1:14">
      <c r="A38" t="s">
        <v>269</v>
      </c>
      <c r="B38" s="838" t="str">
        <f>VLOOKUP(A38,EQUIPOS!A8:D154,3,FALSE)</f>
        <v>Motoniveladora  potencia 215 HP, ancho de cuchilla 4,27 m, peso 18 ton.</v>
      </c>
      <c r="C38" s="839"/>
      <c r="D38" s="839"/>
      <c r="E38" s="839"/>
      <c r="F38" s="839"/>
      <c r="G38" s="839"/>
      <c r="H38" s="840"/>
      <c r="I38" s="274"/>
      <c r="J38" s="275"/>
      <c r="K38" s="276">
        <f>VLOOKUP(A38,EQUIPOS!A8:D165,4,FALSE)</f>
        <v>159657.50827563068</v>
      </c>
      <c r="L38" s="277"/>
      <c r="M38" s="278">
        <v>200</v>
      </c>
      <c r="N38" s="279">
        <f>K38/M38</f>
        <v>798.28754137815338</v>
      </c>
    </row>
    <row r="39" spans="1:14">
      <c r="A39" t="s">
        <v>365</v>
      </c>
      <c r="B39" s="838" t="str">
        <f>VLOOKUP(A39,EQUIPOS!A9:D155,3,FALSE)</f>
        <v xml:space="preserve">Vibrocompatador, potencia 153 HP, peso 10 Ton. </v>
      </c>
      <c r="C39" s="839"/>
      <c r="D39" s="839"/>
      <c r="E39" s="839"/>
      <c r="F39" s="839"/>
      <c r="G39" s="839"/>
      <c r="H39" s="840"/>
      <c r="I39" s="841"/>
      <c r="J39" s="822"/>
      <c r="K39" s="276">
        <f>VLOOKUP(A39,EQUIPOS!A9:D166,4,FALSE)</f>
        <v>99831.821266601255</v>
      </c>
      <c r="L39" s="842">
        <v>200</v>
      </c>
      <c r="M39" s="843"/>
      <c r="N39" s="279">
        <f>K39/L39</f>
        <v>499.15910633300626</v>
      </c>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0.02</v>
      </c>
      <c r="N41" s="351">
        <f>N76*M41</f>
        <v>2.8983404201801002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1966.240014436926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409"/>
      <c r="N48" s="279"/>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1600</v>
      </c>
      <c r="N70" s="402">
        <f>K70/M70</f>
        <v>66.678902259004985</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1600</v>
      </c>
      <c r="N71" s="402">
        <f>K71/M71</f>
        <v>78.238118749999998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144.917021009005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2111.1570354459309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422.23140708918618</v>
      </c>
      <c r="M83" s="860"/>
      <c r="N83" s="57"/>
    </row>
    <row r="84" spans="1:14">
      <c r="B84" s="95" t="s">
        <v>973</v>
      </c>
      <c r="C84" s="96"/>
      <c r="D84" s="96"/>
      <c r="E84" s="96"/>
      <c r="F84" s="96"/>
      <c r="G84" s="96"/>
      <c r="H84" s="96"/>
      <c r="I84" s="93"/>
      <c r="J84" s="94"/>
      <c r="K84" s="311">
        <v>0.05</v>
      </c>
      <c r="L84" s="859">
        <f>N78*K84</f>
        <v>105.55785177229654</v>
      </c>
      <c r="M84" s="860"/>
      <c r="N84" s="57"/>
    </row>
    <row r="85" spans="1:14" ht="15.75" thickBot="1">
      <c r="B85" s="97" t="s">
        <v>974</v>
      </c>
      <c r="C85" s="98"/>
      <c r="D85" s="98"/>
      <c r="E85" s="98"/>
      <c r="F85" s="98"/>
      <c r="G85" s="98"/>
      <c r="H85" s="98"/>
      <c r="I85" s="99"/>
      <c r="J85" s="100"/>
      <c r="K85" s="312">
        <v>0.05</v>
      </c>
      <c r="L85" s="861">
        <f>N78*K85</f>
        <v>105.55785177229654</v>
      </c>
      <c r="M85" s="862"/>
      <c r="N85" s="57"/>
    </row>
    <row r="86" spans="1:14" ht="15.75" thickBot="1">
      <c r="B86" s="825" t="s">
        <v>953</v>
      </c>
      <c r="C86" s="826"/>
      <c r="D86" s="826"/>
      <c r="E86" s="826"/>
      <c r="F86" s="826"/>
      <c r="G86" s="826"/>
      <c r="H86" s="826"/>
      <c r="I86" s="826"/>
      <c r="J86" s="826"/>
      <c r="K86" s="826"/>
      <c r="L86" s="826"/>
      <c r="M86" s="827"/>
      <c r="N86" s="58">
        <f>L83+L84+L85</f>
        <v>633.34711063377927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2744.5041460797102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1020</v>
      </c>
      <c r="C31" s="87" t="s">
        <v>1198</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2.31867233614408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2.31867233614408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876</v>
      </c>
      <c r="B48" s="49" t="str">
        <f>VLOOKUP(A48,MATERIALES!A4:D373,3,FALSE)</f>
        <v>Geotextil T-2400 O Similar (Proveedores Lafayet, Pavco, Geomatrix, Tensar, Omnes U Otros)</v>
      </c>
      <c r="C48" s="288"/>
      <c r="D48" s="288"/>
      <c r="E48" s="288"/>
      <c r="F48" s="288"/>
      <c r="G48" s="288"/>
      <c r="H48" s="288"/>
      <c r="I48" s="275"/>
      <c r="J48" s="231" t="str">
        <f>VLOOKUP(A48,MATERIALES!A4:D373,2,FALSE)</f>
        <v>m2</v>
      </c>
      <c r="K48" s="289">
        <v>1.2</v>
      </c>
      <c r="L48" s="274"/>
      <c r="M48" s="409">
        <f>VLOOKUP(A48,MATERIALES!A4:D395,4,FALSE)</f>
        <v>5741.2550115154427</v>
      </c>
      <c r="N48" s="279">
        <f>K48*M48</f>
        <v>6889.5060138185308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6889.5060138185308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1000</v>
      </c>
      <c r="N70" s="402">
        <f>K70/M70</f>
        <v>106.68624361440799</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1000</v>
      </c>
      <c r="N71" s="402">
        <f>K71/M71</f>
        <v>125.18098999999999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231.86723361440798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7123.6919197690831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1424.7383839538168</v>
      </c>
      <c r="M83" s="860"/>
      <c r="N83" s="57"/>
    </row>
    <row r="84" spans="1:14">
      <c r="B84" s="95" t="s">
        <v>973</v>
      </c>
      <c r="C84" s="96"/>
      <c r="D84" s="96"/>
      <c r="E84" s="96"/>
      <c r="F84" s="96"/>
      <c r="G84" s="96"/>
      <c r="H84" s="96"/>
      <c r="I84" s="93"/>
      <c r="J84" s="94"/>
      <c r="K84" s="311">
        <v>0.05</v>
      </c>
      <c r="L84" s="859">
        <f>N78*K84</f>
        <v>356.18459598845419</v>
      </c>
      <c r="M84" s="860"/>
      <c r="N84" s="57"/>
    </row>
    <row r="85" spans="1:14" ht="15.75" thickBot="1">
      <c r="B85" s="97" t="s">
        <v>974</v>
      </c>
      <c r="C85" s="98"/>
      <c r="D85" s="98"/>
      <c r="E85" s="98"/>
      <c r="F85" s="98"/>
      <c r="G85" s="98"/>
      <c r="H85" s="98"/>
      <c r="I85" s="99"/>
      <c r="J85" s="100"/>
      <c r="K85" s="312">
        <v>0.05</v>
      </c>
      <c r="L85" s="861">
        <f>N78*K85</f>
        <v>356.18459598845419</v>
      </c>
      <c r="M85" s="862"/>
      <c r="N85" s="57"/>
    </row>
    <row r="86" spans="1:14" ht="15.75" thickBot="1">
      <c r="B86" s="825" t="s">
        <v>953</v>
      </c>
      <c r="C86" s="826"/>
      <c r="D86" s="826"/>
      <c r="E86" s="826"/>
      <c r="F86" s="826"/>
      <c r="G86" s="826"/>
      <c r="H86" s="826"/>
      <c r="I86" s="826"/>
      <c r="J86" s="826"/>
      <c r="K86" s="826"/>
      <c r="L86" s="826"/>
      <c r="M86" s="827"/>
      <c r="N86" s="58">
        <f>L83+L84+L85</f>
        <v>2137.107575930725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9260.7994956998082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1021</v>
      </c>
      <c r="C31" s="87" t="s">
        <v>1448</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2.31867233614408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2.31867233614408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889</v>
      </c>
      <c r="B48" s="49" t="str">
        <f>VLOOKUP(A48,MATERIALES!A4:D373,3,FALSE)</f>
        <v>Geotextil T-2100 O Similar (Proveedores Pavco, Lafayet, Geomatrix, Tensar, Omnes U Otros)</v>
      </c>
      <c r="C48" s="288"/>
      <c r="D48" s="288"/>
      <c r="E48" s="288"/>
      <c r="F48" s="288"/>
      <c r="G48" s="288"/>
      <c r="H48" s="288"/>
      <c r="I48" s="275"/>
      <c r="J48" s="231" t="str">
        <f>VLOOKUP(A48,MATERIALES!A4:D373,2,FALSE)</f>
        <v>m2</v>
      </c>
      <c r="K48" s="289">
        <v>1.1000000000000001</v>
      </c>
      <c r="L48" s="274"/>
      <c r="M48" s="409">
        <v>5077.6000000000004</v>
      </c>
      <c r="N48" s="279">
        <f>K48*M48</f>
        <v>5585.3600000000006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5585.3600000000006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302">
        <v>1000</v>
      </c>
      <c r="N70" s="402">
        <f>K70/M70</f>
        <v>125.18098999999999</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1000</v>
      </c>
      <c r="N71" s="402">
        <f>K71/M71</f>
        <v>106.68624361440799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231.86723361440798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5819.5459059505529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1163.9091811901105</v>
      </c>
      <c r="M83" s="860"/>
      <c r="N83" s="57"/>
    </row>
    <row r="84" spans="1:14">
      <c r="B84" s="95" t="s">
        <v>973</v>
      </c>
      <c r="C84" s="96"/>
      <c r="D84" s="96"/>
      <c r="E84" s="96"/>
      <c r="F84" s="96"/>
      <c r="G84" s="96"/>
      <c r="H84" s="96"/>
      <c r="I84" s="93"/>
      <c r="J84" s="94"/>
      <c r="K84" s="311">
        <v>0.05</v>
      </c>
      <c r="L84" s="859">
        <f>N78*K84</f>
        <v>290.97729529752763</v>
      </c>
      <c r="M84" s="860"/>
      <c r="N84" s="57"/>
    </row>
    <row r="85" spans="1:14" ht="15.75" thickBot="1">
      <c r="B85" s="97" t="s">
        <v>974</v>
      </c>
      <c r="C85" s="98"/>
      <c r="D85" s="98"/>
      <c r="E85" s="98"/>
      <c r="F85" s="98"/>
      <c r="G85" s="98"/>
      <c r="H85" s="98"/>
      <c r="I85" s="99"/>
      <c r="J85" s="100"/>
      <c r="K85" s="312">
        <v>0.05</v>
      </c>
      <c r="L85" s="861">
        <f>N78*K85</f>
        <v>290.97729529752763</v>
      </c>
      <c r="M85" s="862"/>
      <c r="N85" s="57"/>
    </row>
    <row r="86" spans="1:14" ht="15.75" thickBot="1">
      <c r="B86" s="825" t="s">
        <v>953</v>
      </c>
      <c r="C86" s="826"/>
      <c r="D86" s="826"/>
      <c r="E86" s="826"/>
      <c r="F86" s="826"/>
      <c r="G86" s="826"/>
      <c r="H86" s="826"/>
      <c r="I86" s="826"/>
      <c r="J86" s="826"/>
      <c r="K86" s="826"/>
      <c r="L86" s="826"/>
      <c r="M86" s="827"/>
      <c r="N86" s="58">
        <f>L83+L84+L85</f>
        <v>1745.8637717851659</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7565.409677735719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1449</v>
      </c>
      <c r="C31" s="87" t="s">
        <v>1450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2.31867233614408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2.31867233614408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466</v>
      </c>
      <c r="B48" s="49" t="str">
        <f>VLOOKUP(A48,MATERIALES!A4:D373,3,FALSE)</f>
        <v>Geomalla Biaxial Para Refuerzo Pbx-11</v>
      </c>
      <c r="C48" s="288"/>
      <c r="D48" s="288"/>
      <c r="E48" s="288"/>
      <c r="F48" s="288"/>
      <c r="G48" s="288"/>
      <c r="H48" s="288"/>
      <c r="I48" s="275"/>
      <c r="J48" s="231" t="str">
        <f>VLOOKUP(A48,MATERIALES!A4:D373,2,FALSE)</f>
        <v>m2</v>
      </c>
      <c r="K48" s="289">
        <v>1.2</v>
      </c>
      <c r="L48" s="274"/>
      <c r="M48" s="409">
        <f>VLOOKUP(A48,MATERIALES!A4:D395,4,FALSE)</f>
        <v>7789.3050448630574</v>
      </c>
      <c r="N48" s="279">
        <f>K48*M48</f>
        <v>9347.1660538356682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9347.1660538356682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1000</v>
      </c>
      <c r="N70" s="402">
        <f>K70/M70</f>
        <v>106.68624361440799</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1000</v>
      </c>
      <c r="N71" s="402">
        <f>K71/M71</f>
        <v>125.18098999999999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231.86723361440798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9581.3519597862196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1916.2703919572441</v>
      </c>
      <c r="M83" s="860"/>
      <c r="N83" s="57"/>
    </row>
    <row r="84" spans="1:14">
      <c r="B84" s="95" t="s">
        <v>973</v>
      </c>
      <c r="C84" s="96"/>
      <c r="D84" s="96"/>
      <c r="E84" s="96"/>
      <c r="F84" s="96"/>
      <c r="G84" s="96"/>
      <c r="H84" s="96"/>
      <c r="I84" s="93"/>
      <c r="J84" s="94"/>
      <c r="K84" s="311">
        <v>0.05</v>
      </c>
      <c r="L84" s="859">
        <f>N78*K84</f>
        <v>479.06759798931103</v>
      </c>
      <c r="M84" s="860"/>
      <c r="N84" s="57"/>
    </row>
    <row r="85" spans="1:14" ht="15.75" thickBot="1">
      <c r="B85" s="97" t="s">
        <v>974</v>
      </c>
      <c r="C85" s="98"/>
      <c r="D85" s="98"/>
      <c r="E85" s="98"/>
      <c r="F85" s="98"/>
      <c r="G85" s="98"/>
      <c r="H85" s="98"/>
      <c r="I85" s="99"/>
      <c r="J85" s="100"/>
      <c r="K85" s="312">
        <v>0.05</v>
      </c>
      <c r="L85" s="861">
        <f>N78*K85</f>
        <v>479.06759798931103</v>
      </c>
      <c r="M85" s="862"/>
      <c r="N85" s="57"/>
    </row>
    <row r="86" spans="1:14" ht="15.75" thickBot="1">
      <c r="B86" s="825" t="s">
        <v>953</v>
      </c>
      <c r="C86" s="826"/>
      <c r="D86" s="826"/>
      <c r="E86" s="826"/>
      <c r="F86" s="826"/>
      <c r="G86" s="826"/>
      <c r="H86" s="826"/>
      <c r="I86" s="826"/>
      <c r="J86" s="826"/>
      <c r="K86" s="826"/>
      <c r="L86" s="826"/>
      <c r="M86" s="827"/>
      <c r="N86" s="58">
        <f>L83+L84+L85</f>
        <v>2874.4055879358666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12455.757547722085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1451</v>
      </c>
      <c r="C31" s="87" t="s">
        <v>1452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2.31867233614408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2.31867233614408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907</v>
      </c>
      <c r="B48" s="49" t="str">
        <f>VLOOKUP(A48,MATERIALES!A4:D373,3,FALSE)</f>
        <v>Geomalla Forgrid UX100</v>
      </c>
      <c r="C48" s="288"/>
      <c r="D48" s="288"/>
      <c r="E48" s="288"/>
      <c r="F48" s="288"/>
      <c r="G48" s="288"/>
      <c r="H48" s="288"/>
      <c r="I48" s="275"/>
      <c r="J48" s="231" t="str">
        <f>VLOOKUP(A48,MATERIALES!A4:D373,2,FALSE)</f>
        <v>M2</v>
      </c>
      <c r="K48" s="289">
        <v>1.3</v>
      </c>
      <c r="L48" s="274"/>
      <c r="M48" s="409">
        <f>VLOOKUP(A48,MATERIALES!A4:D395,4,FALSE)</f>
        <v>14369.924824143916</v>
      </c>
      <c r="N48" s="279">
        <f>K48*M48</f>
        <v>18680.902271387091</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18680.902271387091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1000</v>
      </c>
      <c r="N70" s="402">
        <f>K70/M70</f>
        <v>106.68624361440799</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1000</v>
      </c>
      <c r="N71" s="402">
        <f>K71/M71</f>
        <v>125.18098999999999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231.86723361440798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18915.088177337642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3783.0176354675286</v>
      </c>
      <c r="M83" s="860"/>
      <c r="N83" s="57"/>
    </row>
    <row r="84" spans="1:14">
      <c r="B84" s="95" t="s">
        <v>973</v>
      </c>
      <c r="C84" s="96"/>
      <c r="D84" s="96"/>
      <c r="E84" s="96"/>
      <c r="F84" s="96"/>
      <c r="G84" s="96"/>
      <c r="H84" s="96"/>
      <c r="I84" s="93"/>
      <c r="J84" s="94"/>
      <c r="K84" s="311">
        <v>0.05</v>
      </c>
      <c r="L84" s="859">
        <f>N78*K84</f>
        <v>945.75440886688216</v>
      </c>
      <c r="M84" s="860"/>
      <c r="N84" s="57"/>
    </row>
    <row r="85" spans="1:14" ht="15.75" thickBot="1">
      <c r="B85" s="97" t="s">
        <v>974</v>
      </c>
      <c r="C85" s="98"/>
      <c r="D85" s="98"/>
      <c r="E85" s="98"/>
      <c r="F85" s="98"/>
      <c r="G85" s="98"/>
      <c r="H85" s="98"/>
      <c r="I85" s="99"/>
      <c r="J85" s="100"/>
      <c r="K85" s="312">
        <v>0.05</v>
      </c>
      <c r="L85" s="861">
        <f>N78*K85</f>
        <v>945.75440886688216</v>
      </c>
      <c r="M85" s="862"/>
      <c r="N85" s="57"/>
    </row>
    <row r="86" spans="1:14" ht="15.75" thickBot="1">
      <c r="B86" s="825" t="s">
        <v>953</v>
      </c>
      <c r="C86" s="826"/>
      <c r="D86" s="826"/>
      <c r="E86" s="826"/>
      <c r="F86" s="826"/>
      <c r="G86" s="826"/>
      <c r="H86" s="826"/>
      <c r="I86" s="826"/>
      <c r="J86" s="826"/>
      <c r="K86" s="826"/>
      <c r="L86" s="826"/>
      <c r="M86" s="827"/>
      <c r="N86" s="58">
        <f>L83+L84+L85</f>
        <v>5674.5264532012925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24589.614630538934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1022</v>
      </c>
      <c r="C31" s="87" t="s">
        <v>1453</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303</v>
      </c>
      <c r="B36" s="838" t="str">
        <f>VLOOKUP(A36,EQUIPOS!A6:D154,3,FALSE)</f>
        <v>Retrocargador, pala de 1,1 m3 de capacidad, profundidad de excavación de 4.400 mm y una altura de 5.680 mm</v>
      </c>
      <c r="C36" s="839"/>
      <c r="D36" s="839"/>
      <c r="E36" s="839"/>
      <c r="F36" s="839"/>
      <c r="G36" s="839"/>
      <c r="H36" s="840"/>
      <c r="I36" s="274"/>
      <c r="J36" s="275"/>
      <c r="K36" s="276">
        <f>VLOOKUP(A36,EQUIPOS!A6:D163,4,FALSE)</f>
        <v>136324.96601531684</v>
      </c>
      <c r="L36" s="277"/>
      <c r="M36" s="278">
        <v>250</v>
      </c>
      <c r="N36" s="279">
        <f>K36/M36</f>
        <v>545.29986406126739</v>
      </c>
    </row>
    <row r="37" spans="1:14">
      <c r="A37" s="119" t="s">
        <v>373</v>
      </c>
      <c r="B37" s="838" t="str">
        <f>VLOOKUP(A37,EQUIPOS!A7:D154,3,FALSE)</f>
        <v>Volqueta 6 m3</v>
      </c>
      <c r="C37" s="839"/>
      <c r="D37" s="839"/>
      <c r="E37" s="839"/>
      <c r="F37" s="839"/>
      <c r="G37" s="839"/>
      <c r="H37" s="840"/>
      <c r="I37" s="274"/>
      <c r="J37" s="275"/>
      <c r="K37" s="276">
        <f>VLOOKUP(A37,EQUIPOS!A7:D164,4,FALSE)</f>
        <v>52432.679236660311</v>
      </c>
      <c r="L37" s="277"/>
      <c r="M37" s="278">
        <v>250</v>
      </c>
      <c r="N37" s="279">
        <f>K37/M37</f>
        <v>209.73071694664125</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0.05</v>
      </c>
      <c r="N41" s="351">
        <f>N76*M41</f>
        <v>5.7966808403601995</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760.82726184826879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409"/>
      <c r="N48" s="279"/>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2000</v>
      </c>
      <c r="N70" s="402">
        <f>K70/M70</f>
        <v>53.343121807203993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2000</v>
      </c>
      <c r="N71" s="402">
        <f>K71/M71</f>
        <v>62.590494999999997</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115.93361680720399</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876.76087865547277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175.35217573109458</v>
      </c>
      <c r="M83" s="860"/>
      <c r="N83" s="57"/>
    </row>
    <row r="84" spans="1:14">
      <c r="B84" s="95" t="s">
        <v>973</v>
      </c>
      <c r="C84" s="96"/>
      <c r="D84" s="96"/>
      <c r="E84" s="96"/>
      <c r="F84" s="96"/>
      <c r="G84" s="96"/>
      <c r="H84" s="96"/>
      <c r="I84" s="93"/>
      <c r="J84" s="94"/>
      <c r="K84" s="311">
        <v>0.05</v>
      </c>
      <c r="L84" s="859">
        <f>N78*K84</f>
        <v>43.838043932773644</v>
      </c>
      <c r="M84" s="860"/>
      <c r="N84" s="57"/>
    </row>
    <row r="85" spans="1:14" ht="15.75" thickBot="1">
      <c r="B85" s="97" t="s">
        <v>974</v>
      </c>
      <c r="C85" s="98"/>
      <c r="D85" s="98"/>
      <c r="E85" s="98"/>
      <c r="F85" s="98"/>
      <c r="G85" s="98"/>
      <c r="H85" s="98"/>
      <c r="I85" s="99"/>
      <c r="J85" s="100"/>
      <c r="K85" s="312">
        <v>0.05</v>
      </c>
      <c r="L85" s="861">
        <f>N78*K85</f>
        <v>43.838043932773644</v>
      </c>
      <c r="M85" s="862"/>
      <c r="N85" s="57"/>
    </row>
    <row r="86" spans="1:14" ht="15.75" thickBot="1">
      <c r="B86" s="825" t="s">
        <v>953</v>
      </c>
      <c r="C86" s="826"/>
      <c r="D86" s="826"/>
      <c r="E86" s="826"/>
      <c r="F86" s="826"/>
      <c r="G86" s="826"/>
      <c r="H86" s="826"/>
      <c r="I86" s="826"/>
      <c r="J86" s="826"/>
      <c r="K86" s="826"/>
      <c r="L86" s="826"/>
      <c r="M86" s="827"/>
      <c r="N86" s="58">
        <f>L83+L84+L85</f>
        <v>263.02826359664186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1139.7891422521147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1456</v>
      </c>
      <c r="C31" s="87" t="s">
        <v>1457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35</v>
      </c>
      <c r="N36" s="279">
        <f>K36/M36</f>
        <v>1782.7110940464511</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159657.50827563068</v>
      </c>
      <c r="L37" s="277"/>
      <c r="M37" s="278">
        <v>35</v>
      </c>
      <c r="N37" s="279">
        <f>K37/M37</f>
        <v>4561.6430935894477</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35</v>
      </c>
      <c r="N38" s="279">
        <f>K38/M38</f>
        <v>2852.3377504743216</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0.02</v>
      </c>
      <c r="N41" s="351">
        <f>N76*M41</f>
        <v>16.561945258171999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9213.2538833683921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774</v>
      </c>
      <c r="B48" s="49" t="str">
        <f>VLOOKUP(A48,MATERIALES!A4:D373,3,FALSE)</f>
        <v>Agua</v>
      </c>
      <c r="C48" s="288"/>
      <c r="D48" s="288"/>
      <c r="E48" s="288"/>
      <c r="F48" s="288"/>
      <c r="G48" s="288"/>
      <c r="H48" s="288"/>
      <c r="I48" s="275"/>
      <c r="J48" s="231" t="str">
        <f>VLOOKUP(A48,MATERIALES!A4:D373,2,FALSE)</f>
        <v>lt</v>
      </c>
      <c r="K48" s="289">
        <v>25</v>
      </c>
      <c r="L48" s="274"/>
      <c r="M48" s="409">
        <f>VLOOKUP(A48,MATERIALES!A4:D395,4,FALSE)</f>
        <v>67.149181421233251</v>
      </c>
      <c r="N48" s="279">
        <f>K48*M48</f>
        <v>1678.7295355308313</v>
      </c>
    </row>
    <row r="49" spans="1:14">
      <c r="A49" t="s">
        <v>804</v>
      </c>
      <c r="B49" s="49" t="str">
        <f>VLOOKUP(A49,MATERIALES!A5:D373,3,FALSE)</f>
        <v>Cemento gris</v>
      </c>
      <c r="C49" s="288"/>
      <c r="D49" s="288"/>
      <c r="E49" s="288"/>
      <c r="F49" s="288"/>
      <c r="G49" s="288"/>
      <c r="H49" s="288"/>
      <c r="I49" s="275"/>
      <c r="J49" s="231" t="str">
        <f>VLOOKUP(A49,MATERIALES!A5:D373,2,FALSE)</f>
        <v>kg</v>
      </c>
      <c r="K49" s="289">
        <v>80</v>
      </c>
      <c r="L49" s="274"/>
      <c r="M49" s="409">
        <f>VLOOKUP(A49,MATERIALES!A5:D396,4,FALSE)</f>
        <v>560.17914606532713</v>
      </c>
      <c r="N49" s="279">
        <f>K49*M49</f>
        <v>44814.331685226171</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46493.061220757001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280</v>
      </c>
      <c r="N70" s="402">
        <f>K70/M70</f>
        <v>381.02229862288567</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280</v>
      </c>
      <c r="N71" s="402">
        <f>K71/M71</f>
        <v>447.07496428571426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828.09726290859999</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56534.412367033998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11306.8824734068</v>
      </c>
      <c r="M83" s="860"/>
      <c r="N83" s="57"/>
    </row>
    <row r="84" spans="1:14">
      <c r="B84" s="95" t="s">
        <v>973</v>
      </c>
      <c r="C84" s="96"/>
      <c r="D84" s="96"/>
      <c r="E84" s="96"/>
      <c r="F84" s="96"/>
      <c r="G84" s="96"/>
      <c r="H84" s="96"/>
      <c r="I84" s="93"/>
      <c r="J84" s="94"/>
      <c r="K84" s="311">
        <v>0.05</v>
      </c>
      <c r="L84" s="859">
        <f>N78*K84</f>
        <v>2826.7206183517001</v>
      </c>
      <c r="M84" s="860"/>
      <c r="N84" s="57"/>
    </row>
    <row r="85" spans="1:14" ht="15.75" thickBot="1">
      <c r="B85" s="97" t="s">
        <v>974</v>
      </c>
      <c r="C85" s="98"/>
      <c r="D85" s="98"/>
      <c r="E85" s="98"/>
      <c r="F85" s="98"/>
      <c r="G85" s="98"/>
      <c r="H85" s="98"/>
      <c r="I85" s="99"/>
      <c r="J85" s="100"/>
      <c r="K85" s="312">
        <v>0.05</v>
      </c>
      <c r="L85" s="861">
        <f>N78*K85</f>
        <v>2826.7206183517001</v>
      </c>
      <c r="M85" s="862"/>
      <c r="N85" s="57"/>
    </row>
    <row r="86" spans="1:14" ht="15.75" thickBot="1">
      <c r="B86" s="825" t="s">
        <v>953</v>
      </c>
      <c r="C86" s="826"/>
      <c r="D86" s="826"/>
      <c r="E86" s="826"/>
      <c r="F86" s="826"/>
      <c r="G86" s="826"/>
      <c r="H86" s="826"/>
      <c r="I86" s="826"/>
      <c r="J86" s="826"/>
      <c r="K86" s="826"/>
      <c r="L86" s="826"/>
      <c r="M86" s="827"/>
      <c r="N86" s="58">
        <f>L83+L84+L85</f>
        <v>16960.323710110202</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73494.736077144204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1458</v>
      </c>
      <c r="C31" s="87" t="s">
        <v>1459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35</v>
      </c>
      <c r="N36" s="279">
        <f>K36/M36</f>
        <v>1782.7110940464511</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159657.50827563068</v>
      </c>
      <c r="L37" s="277"/>
      <c r="M37" s="278">
        <v>35</v>
      </c>
      <c r="N37" s="279">
        <f>K37/M37</f>
        <v>4561.6430935894477</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35</v>
      </c>
      <c r="N38" s="279">
        <f>K38/M38</f>
        <v>2852.3377504743216</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0.02</v>
      </c>
      <c r="N41" s="351">
        <f>N76*M41</f>
        <v>16.561945258171999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9213.2538833683921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774</v>
      </c>
      <c r="B48" s="49" t="str">
        <f>VLOOKUP(A48,MATERIALES!A4:D373,3,FALSE)</f>
        <v>Agua</v>
      </c>
      <c r="C48" s="288"/>
      <c r="D48" s="288"/>
      <c r="E48" s="288"/>
      <c r="F48" s="288"/>
      <c r="G48" s="288"/>
      <c r="H48" s="288"/>
      <c r="I48" s="275"/>
      <c r="J48" s="231" t="str">
        <f>VLOOKUP(A48,MATERIALES!A4:D373,2,FALSE)</f>
        <v>lt</v>
      </c>
      <c r="K48" s="289">
        <v>25</v>
      </c>
      <c r="L48" s="274"/>
      <c r="M48" s="409">
        <f>VLOOKUP(A48,MATERIALES!A4:D395,4,FALSE)</f>
        <v>67.149181421233251</v>
      </c>
      <c r="N48" s="279">
        <f>K48*M48</f>
        <v>1678.7295355308313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1678.7295355308313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280</v>
      </c>
      <c r="N70" s="402">
        <f>K70/M70</f>
        <v>381.02229862288567</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280</v>
      </c>
      <c r="N71" s="402">
        <f>K71/M71</f>
        <v>447.07496428571426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828.09726290859999</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11720.080681807824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2344.0161363615648</v>
      </c>
      <c r="M83" s="860"/>
      <c r="N83" s="57"/>
    </row>
    <row r="84" spans="1:14">
      <c r="B84" s="95" t="s">
        <v>973</v>
      </c>
      <c r="C84" s="96"/>
      <c r="D84" s="96"/>
      <c r="E84" s="96"/>
      <c r="F84" s="96"/>
      <c r="G84" s="96"/>
      <c r="H84" s="96"/>
      <c r="I84" s="93"/>
      <c r="J84" s="94"/>
      <c r="K84" s="311">
        <v>0.05</v>
      </c>
      <c r="L84" s="859">
        <f>N78*K84</f>
        <v>586.0040340903912</v>
      </c>
      <c r="M84" s="860"/>
      <c r="N84" s="57"/>
    </row>
    <row r="85" spans="1:14" ht="15.75" thickBot="1">
      <c r="B85" s="97" t="s">
        <v>974</v>
      </c>
      <c r="C85" s="98"/>
      <c r="D85" s="98"/>
      <c r="E85" s="98"/>
      <c r="F85" s="98"/>
      <c r="G85" s="98"/>
      <c r="H85" s="98"/>
      <c r="I85" s="99"/>
      <c r="J85" s="100"/>
      <c r="K85" s="312">
        <v>0.05</v>
      </c>
      <c r="L85" s="861">
        <f>N78*K85</f>
        <v>586.0040340903912</v>
      </c>
      <c r="M85" s="862"/>
      <c r="N85" s="57"/>
    </row>
    <row r="86" spans="1:14" ht="15.75" thickBot="1">
      <c r="B86" s="825" t="s">
        <v>953</v>
      </c>
      <c r="C86" s="826"/>
      <c r="D86" s="826"/>
      <c r="E86" s="826"/>
      <c r="F86" s="826"/>
      <c r="G86" s="826"/>
      <c r="H86" s="826"/>
      <c r="I86" s="826"/>
      <c r="J86" s="826"/>
      <c r="K86" s="826"/>
      <c r="L86" s="826"/>
      <c r="M86" s="827"/>
      <c r="N86" s="58">
        <f>L83+L84+L85</f>
        <v>3516.024204542347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15236.104886350171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1460</v>
      </c>
      <c r="C31" s="87" t="s">
        <v>1461</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804</v>
      </c>
      <c r="B48" s="49" t="str">
        <f>VLOOKUP(A48,MATERIALES!A4:D373,3,FALSE)</f>
        <v>Cemento gris</v>
      </c>
      <c r="C48" s="288"/>
      <c r="D48" s="288"/>
      <c r="E48" s="288"/>
      <c r="F48" s="288"/>
      <c r="G48" s="288"/>
      <c r="H48" s="288"/>
      <c r="I48" s="275"/>
      <c r="J48" s="231" t="str">
        <f>VLOOKUP(A48,MATERIALES!A4:D373,2,FALSE)</f>
        <v>kg</v>
      </c>
      <c r="K48" s="289">
        <v>1</v>
      </c>
      <c r="L48" s="274"/>
      <c r="M48" s="409">
        <f>VLOOKUP(A48,MATERIALES!A4:D395,4,FALSE)</f>
        <v>560.17914606532713</v>
      </c>
      <c r="N48" s="279">
        <f>K48*M48</f>
        <v>560.17914606532713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560.17914606532713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25" t="s">
        <v>953</v>
      </c>
      <c r="C76" s="826"/>
      <c r="D76" s="826"/>
      <c r="E76" s="826"/>
      <c r="F76" s="826"/>
      <c r="G76" s="826"/>
      <c r="H76" s="826"/>
      <c r="I76" s="832"/>
      <c r="J76" s="832"/>
      <c r="K76" s="832"/>
      <c r="L76" s="832"/>
      <c r="M76" s="833"/>
      <c r="N76" s="308">
        <f>SUM(N70:N75)</f>
        <v>0</v>
      </c>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560.17914606532713</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112.03582921306543</v>
      </c>
      <c r="M83" s="860"/>
      <c r="N83" s="57"/>
    </row>
    <row r="84" spans="1:14">
      <c r="B84" s="95" t="s">
        <v>973</v>
      </c>
      <c r="C84" s="96"/>
      <c r="D84" s="96"/>
      <c r="E84" s="96"/>
      <c r="F84" s="96"/>
      <c r="G84" s="96"/>
      <c r="H84" s="96"/>
      <c r="I84" s="93"/>
      <c r="J84" s="94"/>
      <c r="K84" s="311">
        <v>0.05</v>
      </c>
      <c r="L84" s="859">
        <f>N78*K84</f>
        <v>28.008957303266357</v>
      </c>
      <c r="M84" s="860"/>
      <c r="N84" s="57"/>
    </row>
    <row r="85" spans="1:14" ht="15.75" thickBot="1">
      <c r="B85" s="97" t="s">
        <v>974</v>
      </c>
      <c r="C85" s="98"/>
      <c r="D85" s="98"/>
      <c r="E85" s="98"/>
      <c r="F85" s="98"/>
      <c r="G85" s="98"/>
      <c r="H85" s="98"/>
      <c r="I85" s="99"/>
      <c r="J85" s="100"/>
      <c r="K85" s="312">
        <v>0.05</v>
      </c>
      <c r="L85" s="861">
        <f>N78*K85</f>
        <v>28.008957303266357</v>
      </c>
      <c r="M85" s="862"/>
      <c r="N85" s="57"/>
    </row>
    <row r="86" spans="1:14" ht="15.75" thickBot="1">
      <c r="B86" s="825" t="s">
        <v>953</v>
      </c>
      <c r="C86" s="826"/>
      <c r="D86" s="826"/>
      <c r="E86" s="826"/>
      <c r="F86" s="826"/>
      <c r="G86" s="826"/>
      <c r="H86" s="826"/>
      <c r="I86" s="826"/>
      <c r="J86" s="826"/>
      <c r="K86" s="826"/>
      <c r="L86" s="826"/>
      <c r="M86" s="827"/>
      <c r="N86" s="58">
        <f>L83+L84+L85</f>
        <v>168.05374381959814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728.23288988492527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1462</v>
      </c>
      <c r="C31" s="87" t="s">
        <v>1463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35</v>
      </c>
      <c r="N36" s="279">
        <f>K36/M36</f>
        <v>1782.7110940464511</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159657.50827563068</v>
      </c>
      <c r="L37" s="277"/>
      <c r="M37" s="278">
        <v>35</v>
      </c>
      <c r="N37" s="279">
        <f>K37/M37</f>
        <v>4561.6430935894477</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35</v>
      </c>
      <c r="N38" s="279">
        <f>K38/M38</f>
        <v>2852.3377504743216</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0.02</v>
      </c>
      <c r="N41" s="351">
        <f>N76*M41</f>
        <v>16.561945258171999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9213.2538833683921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402</v>
      </c>
      <c r="B48" s="49" t="str">
        <f>VLOOKUP(A48,MATERIALES!A4:D373,3,FALSE)</f>
        <v>Cal</v>
      </c>
      <c r="C48" s="288"/>
      <c r="D48" s="288"/>
      <c r="E48" s="288"/>
      <c r="F48" s="288"/>
      <c r="G48" s="288"/>
      <c r="H48" s="288"/>
      <c r="I48" s="275"/>
      <c r="J48" s="231" t="str">
        <f>VLOOKUP(A48,MATERIALES!A4:D373,2,FALSE)</f>
        <v>kg</v>
      </c>
      <c r="K48" s="289">
        <v>80</v>
      </c>
      <c r="L48" s="274"/>
      <c r="M48" s="409">
        <f>VLOOKUP(A48,MATERIALES!A4:D395,4,FALSE)</f>
        <v>1151.0123792196325</v>
      </c>
      <c r="N48" s="279">
        <f>K48*M48</f>
        <v>92080.990337570605</v>
      </c>
    </row>
    <row r="49" spans="1:14">
      <c r="A49" t="s">
        <v>774</v>
      </c>
      <c r="B49" s="49" t="str">
        <f>VLOOKUP(A49,MATERIALES!A5:D373,3,FALSE)</f>
        <v>Agua</v>
      </c>
      <c r="C49" s="288"/>
      <c r="D49" s="288"/>
      <c r="E49" s="288"/>
      <c r="F49" s="288"/>
      <c r="G49" s="288"/>
      <c r="H49" s="288"/>
      <c r="I49" s="275"/>
      <c r="J49" s="231" t="str">
        <f>VLOOKUP(A49,MATERIALES!A5:D373,2,FALSE)</f>
        <v>lt</v>
      </c>
      <c r="K49" s="289">
        <v>25</v>
      </c>
      <c r="L49" s="274"/>
      <c r="M49" s="409">
        <f>VLOOKUP(A49,MATERIALES!A5:D396,4,FALSE)</f>
        <v>67.149181421233251</v>
      </c>
      <c r="N49" s="279">
        <f>K49*M49</f>
        <v>1678.7295355308313</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93759.719873101436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280</v>
      </c>
      <c r="N70" s="402">
        <f>K70/M70</f>
        <v>381.02229862288567</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280</v>
      </c>
      <c r="N71" s="402">
        <f>K71/M71</f>
        <v>447.07496428571426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828.09726290859999</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103801.07101937843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20760.214203875687</v>
      </c>
      <c r="M83" s="860"/>
      <c r="N83" s="57"/>
    </row>
    <row r="84" spans="1:14">
      <c r="B84" s="95" t="s">
        <v>973</v>
      </c>
      <c r="C84" s="96"/>
      <c r="D84" s="96"/>
      <c r="E84" s="96"/>
      <c r="F84" s="96"/>
      <c r="G84" s="96"/>
      <c r="H84" s="96"/>
      <c r="I84" s="93"/>
      <c r="J84" s="94"/>
      <c r="K84" s="311">
        <v>0.05</v>
      </c>
      <c r="L84" s="859">
        <f>N78*K84</f>
        <v>5190.0535509689216</v>
      </c>
      <c r="M84" s="860"/>
      <c r="N84" s="57"/>
    </row>
    <row r="85" spans="1:14" ht="15.75" thickBot="1">
      <c r="B85" s="97" t="s">
        <v>974</v>
      </c>
      <c r="C85" s="98"/>
      <c r="D85" s="98"/>
      <c r="E85" s="98"/>
      <c r="F85" s="98"/>
      <c r="G85" s="98"/>
      <c r="H85" s="98"/>
      <c r="I85" s="99"/>
      <c r="J85" s="100"/>
      <c r="K85" s="312">
        <v>0.05</v>
      </c>
      <c r="L85" s="861">
        <f>N78*K85</f>
        <v>5190.0535509689216</v>
      </c>
      <c r="M85" s="862"/>
      <c r="N85" s="57"/>
    </row>
    <row r="86" spans="1:14" ht="15.75" thickBot="1">
      <c r="B86" s="825" t="s">
        <v>953</v>
      </c>
      <c r="C86" s="826"/>
      <c r="D86" s="826"/>
      <c r="E86" s="826"/>
      <c r="F86" s="826"/>
      <c r="G86" s="826"/>
      <c r="H86" s="826"/>
      <c r="I86" s="826"/>
      <c r="J86" s="826"/>
      <c r="K86" s="826"/>
      <c r="L86" s="826"/>
      <c r="M86" s="827"/>
      <c r="N86" s="58">
        <f>L83+L84+L85</f>
        <v>31140.32130581353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134941.39232519196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1465</v>
      </c>
      <c r="C31" s="87" t="s">
        <v>1874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35</v>
      </c>
      <c r="N36" s="279">
        <f>K36/M36</f>
        <v>1782.7110940464511</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159657.50827563068</v>
      </c>
      <c r="L37" s="277"/>
      <c r="M37" s="278">
        <v>35</v>
      </c>
      <c r="N37" s="279">
        <f>K37/M37</f>
        <v>4561.6430935894477</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35</v>
      </c>
      <c r="N38" s="279">
        <f>K38/M38</f>
        <v>2852.3377504743216</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0.02</v>
      </c>
      <c r="N41" s="351">
        <f>N75*M41</f>
        <v>16.561945258171999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9213.2538833683921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774</v>
      </c>
      <c r="B48" s="49" t="str">
        <f>VLOOKUP(A48,MATERIALES!A5:D373,3,FALSE)</f>
        <v>Agua</v>
      </c>
      <c r="C48" s="288"/>
      <c r="D48" s="288"/>
      <c r="E48" s="288"/>
      <c r="F48" s="288"/>
      <c r="G48" s="288"/>
      <c r="H48" s="288"/>
      <c r="I48" s="275"/>
      <c r="J48" s="231" t="str">
        <f>VLOOKUP(A48,MATERIALES!A4:D373,2,FALSE)</f>
        <v>lt</v>
      </c>
      <c r="K48" s="289">
        <v>25</v>
      </c>
      <c r="L48" s="274"/>
      <c r="M48" s="409">
        <f>VLOOKUP(A48,MATERIALES!A5:D396,4,FALSE)</f>
        <v>67.149181421233251</v>
      </c>
      <c r="N48" s="279">
        <f>K48*M48</f>
        <v>1678.7295355308313</v>
      </c>
    </row>
    <row r="49" spans="1:14">
      <c r="A49" s="114"/>
      <c r="B49" s="49"/>
      <c r="C49" s="288"/>
      <c r="D49" s="288"/>
      <c r="E49" s="288"/>
      <c r="F49" s="288"/>
      <c r="G49" s="288"/>
      <c r="H49" s="288"/>
      <c r="I49" s="275"/>
      <c r="J49" s="231"/>
      <c r="K49" s="289"/>
      <c r="L49" s="274"/>
      <c r="M49" s="290"/>
      <c r="N49" s="279"/>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1678.7295355308313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B58" s="52"/>
      <c r="C58" s="324"/>
      <c r="D58" s="324"/>
      <c r="E58" s="324"/>
      <c r="F58" s="324"/>
      <c r="G58" s="324"/>
      <c r="H58" s="318"/>
      <c r="I58" s="286"/>
      <c r="J58" s="293"/>
      <c r="K58" s="286"/>
      <c r="L58" s="829"/>
      <c r="M58" s="830"/>
      <c r="N58" s="294"/>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280</v>
      </c>
      <c r="N69" s="402">
        <f>K69/M69</f>
        <v>381.02229862288567</v>
      </c>
      <c r="O69" s="112"/>
    </row>
    <row r="70" spans="1:15">
      <c r="A70" t="s">
        <v>7</v>
      </c>
      <c r="B70" s="55" t="str">
        <f>VLOOKUP(A70,'MANO DE OBRA'!A8:D69,3,FALSE)</f>
        <v>Obrero (2)</v>
      </c>
      <c r="C70" s="53"/>
      <c r="D70" s="53"/>
      <c r="E70" s="53"/>
      <c r="F70" s="53"/>
      <c r="G70" s="53"/>
      <c r="H70" s="53"/>
      <c r="I70" s="299">
        <f>K70/J70*100</f>
        <v>67665.399999999994</v>
      </c>
      <c r="J70" s="300">
        <v>185</v>
      </c>
      <c r="K70" s="301">
        <f>VLOOKUP(A70,'MANO DE OBRA'!A8:D100,4,FALSE)</f>
        <v>125180.98999999999</v>
      </c>
      <c r="L70" s="56"/>
      <c r="M70" s="306">
        <v>280</v>
      </c>
      <c r="N70" s="402">
        <f>K70/M70</f>
        <v>447.07496428571426</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25" t="s">
        <v>953</v>
      </c>
      <c r="C75" s="826"/>
      <c r="D75" s="826"/>
      <c r="E75" s="826"/>
      <c r="F75" s="826"/>
      <c r="G75" s="826"/>
      <c r="H75" s="826"/>
      <c r="I75" s="832"/>
      <c r="J75" s="832"/>
      <c r="K75" s="832"/>
      <c r="L75" s="832"/>
      <c r="M75" s="833"/>
      <c r="N75" s="308">
        <f>SUM(N69:N74)</f>
        <v>828.09726290859999</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11720.080681807824</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2344.0161363615648</v>
      </c>
      <c r="M82" s="860"/>
      <c r="N82" s="57"/>
    </row>
    <row r="83" spans="1:14">
      <c r="B83" s="95" t="s">
        <v>973</v>
      </c>
      <c r="C83" s="96"/>
      <c r="D83" s="96"/>
      <c r="E83" s="96"/>
      <c r="F83" s="96"/>
      <c r="G83" s="96"/>
      <c r="H83" s="96"/>
      <c r="I83" s="93"/>
      <c r="J83" s="94"/>
      <c r="K83" s="311">
        <v>0.05</v>
      </c>
      <c r="L83" s="859">
        <f>N77*K83</f>
        <v>586.0040340903912</v>
      </c>
      <c r="M83" s="860"/>
      <c r="N83" s="57"/>
    </row>
    <row r="84" spans="1:14" ht="15.75" thickBot="1">
      <c r="B84" s="97" t="s">
        <v>974</v>
      </c>
      <c r="C84" s="98"/>
      <c r="D84" s="98"/>
      <c r="E84" s="98"/>
      <c r="F84" s="98"/>
      <c r="G84" s="98"/>
      <c r="H84" s="98"/>
      <c r="I84" s="99"/>
      <c r="J84" s="100"/>
      <c r="K84" s="312">
        <v>0.05</v>
      </c>
      <c r="L84" s="861">
        <f>N77*K84</f>
        <v>586.0040340903912</v>
      </c>
      <c r="M84" s="862"/>
      <c r="N84" s="57"/>
    </row>
    <row r="85" spans="1:14" ht="15.75" thickBot="1">
      <c r="B85" s="825" t="s">
        <v>953</v>
      </c>
      <c r="C85" s="826"/>
      <c r="D85" s="826"/>
      <c r="E85" s="826"/>
      <c r="F85" s="826"/>
      <c r="G85" s="826"/>
      <c r="H85" s="826"/>
      <c r="I85" s="826"/>
      <c r="J85" s="826"/>
      <c r="K85" s="826"/>
      <c r="L85" s="826"/>
      <c r="M85" s="827"/>
      <c r="N85" s="58">
        <f>L82+L83+L84</f>
        <v>3516.024204542347</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15236.104886350171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2"/>
      <c r="K117" s="802"/>
      <c r="L117" s="802"/>
      <c r="M117" s="802"/>
      <c r="N117" s="803"/>
    </row>
    <row r="118" spans="2:14" ht="15.75" thickBot="1">
      <c r="B118" s="268" t="s">
        <v>2221</v>
      </c>
      <c r="C118" s="400"/>
      <c r="D118" s="400"/>
      <c r="E118" s="63"/>
      <c r="F118" s="63"/>
      <c r="G118" s="63"/>
      <c r="H118" s="63"/>
      <c r="I118" s="63"/>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ht="21"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1466</v>
      </c>
      <c r="C31" s="87" t="s">
        <v>1467</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402</v>
      </c>
      <c r="B48" s="49" t="str">
        <f>VLOOKUP(A48,MATERIALES!A4:D373,3,FALSE)</f>
        <v>Cal</v>
      </c>
      <c r="C48" s="288"/>
      <c r="D48" s="288"/>
      <c r="E48" s="288"/>
      <c r="F48" s="288"/>
      <c r="G48" s="288"/>
      <c r="H48" s="288"/>
      <c r="I48" s="275"/>
      <c r="J48" s="231" t="str">
        <f>VLOOKUP(A48,MATERIALES!A4:D373,2,FALSE)</f>
        <v>kg</v>
      </c>
      <c r="K48" s="289">
        <v>1</v>
      </c>
      <c r="L48" s="274"/>
      <c r="M48" s="409">
        <f>VLOOKUP(A48,MATERIALES!A4:D395,4,FALSE)</f>
        <v>1151.0123792196325</v>
      </c>
      <c r="N48" s="279">
        <f>K48*M48</f>
        <v>1151.0123792196325</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1151.0123792196325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25" t="s">
        <v>953</v>
      </c>
      <c r="C76" s="826"/>
      <c r="D76" s="826"/>
      <c r="E76" s="826"/>
      <c r="F76" s="826"/>
      <c r="G76" s="826"/>
      <c r="H76" s="826"/>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1151.0123792196325</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230.20247584392652</v>
      </c>
      <c r="M83" s="860"/>
      <c r="N83" s="57"/>
    </row>
    <row r="84" spans="1:14">
      <c r="B84" s="95" t="s">
        <v>973</v>
      </c>
      <c r="C84" s="96"/>
      <c r="D84" s="96"/>
      <c r="E84" s="96"/>
      <c r="F84" s="96"/>
      <c r="G84" s="96"/>
      <c r="H84" s="96"/>
      <c r="I84" s="93"/>
      <c r="J84" s="94"/>
      <c r="K84" s="311">
        <v>0.05</v>
      </c>
      <c r="L84" s="859">
        <f>N78*K84</f>
        <v>57.55061896098163</v>
      </c>
      <c r="M84" s="860"/>
      <c r="N84" s="57"/>
    </row>
    <row r="85" spans="1:14" ht="15.75" thickBot="1">
      <c r="B85" s="97" t="s">
        <v>974</v>
      </c>
      <c r="C85" s="98"/>
      <c r="D85" s="98"/>
      <c r="E85" s="98"/>
      <c r="F85" s="98"/>
      <c r="G85" s="98"/>
      <c r="H85" s="98"/>
      <c r="I85" s="99"/>
      <c r="J85" s="100"/>
      <c r="K85" s="312">
        <v>0.05</v>
      </c>
      <c r="L85" s="861">
        <f>N78*K85</f>
        <v>57.55061896098163</v>
      </c>
      <c r="M85" s="862"/>
      <c r="N85" s="57"/>
    </row>
    <row r="86" spans="1:14" ht="15.75" thickBot="1">
      <c r="B86" s="825" t="s">
        <v>953</v>
      </c>
      <c r="C86" s="826"/>
      <c r="D86" s="826"/>
      <c r="E86" s="826"/>
      <c r="F86" s="826"/>
      <c r="G86" s="826"/>
      <c r="H86" s="826"/>
      <c r="I86" s="826"/>
      <c r="J86" s="826"/>
      <c r="K86" s="826"/>
      <c r="L86" s="826"/>
      <c r="M86" s="827"/>
      <c r="N86" s="58">
        <f>L83+L84+L85</f>
        <v>345.30371376588977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1496.3160929855223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7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1023</v>
      </c>
      <c r="C31" s="87" t="s">
        <v>1199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600</v>
      </c>
      <c r="N36" s="279">
        <f>K36/M36</f>
        <v>103.99148048604297</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159657.50827563068</v>
      </c>
      <c r="L37" s="277"/>
      <c r="M37" s="278">
        <v>600</v>
      </c>
      <c r="N37" s="279">
        <f>K37/M37</f>
        <v>266.09584712605113</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600</v>
      </c>
      <c r="N38" s="279">
        <f>K38/M38</f>
        <v>166.38636877766876</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N75*M41</f>
        <v>0.48305673669668325</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536.95675312645949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774</v>
      </c>
      <c r="B48" s="49" t="str">
        <f>VLOOKUP(A48,MATERIALES!A5:D373,3,FALSE)</f>
        <v>Agua</v>
      </c>
      <c r="C48" s="288"/>
      <c r="D48" s="288"/>
      <c r="E48" s="288"/>
      <c r="F48" s="288"/>
      <c r="G48" s="288"/>
      <c r="H48" s="288"/>
      <c r="I48" s="275"/>
      <c r="J48" s="231" t="str">
        <f>VLOOKUP(A48,MATERIALES!A4:D373,2,FALSE)</f>
        <v>lt</v>
      </c>
      <c r="K48" s="289">
        <v>3</v>
      </c>
      <c r="L48" s="274"/>
      <c r="M48" s="409">
        <f>VLOOKUP(A48,MATERIALES!A5:D396,4,FALSE)</f>
        <v>67.149181421233251</v>
      </c>
      <c r="N48" s="279">
        <f>K48*M48</f>
        <v>201.44754426369974</v>
      </c>
    </row>
    <row r="49" spans="1:14">
      <c r="A49" s="114"/>
      <c r="B49" s="49"/>
      <c r="C49" s="288"/>
      <c r="D49" s="288"/>
      <c r="E49" s="288"/>
      <c r="F49" s="288"/>
      <c r="G49" s="288"/>
      <c r="H49" s="288"/>
      <c r="I49" s="275"/>
      <c r="J49" s="231"/>
      <c r="K49" s="289"/>
      <c r="L49" s="274"/>
      <c r="M49" s="290"/>
      <c r="N49" s="279"/>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201.44754426369974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B58" s="52"/>
      <c r="C58" s="324"/>
      <c r="D58" s="324"/>
      <c r="E58" s="324"/>
      <c r="F58" s="324"/>
      <c r="G58" s="324"/>
      <c r="H58" s="318"/>
      <c r="I58" s="286"/>
      <c r="J58" s="293"/>
      <c r="K58" s="286"/>
      <c r="L58" s="829"/>
      <c r="M58" s="830"/>
      <c r="N58" s="294"/>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4800</v>
      </c>
      <c r="N69" s="402">
        <f>K69/M69</f>
        <v>22.226300753001663</v>
      </c>
      <c r="O69" s="112"/>
    </row>
    <row r="70" spans="1:15">
      <c r="A70" t="s">
        <v>7</v>
      </c>
      <c r="B70" s="55" t="str">
        <f>VLOOKUP(A70,'MANO DE OBRA'!A8:D69,3,FALSE)</f>
        <v>Obrero (2)</v>
      </c>
      <c r="C70" s="53"/>
      <c r="D70" s="53"/>
      <c r="E70" s="53"/>
      <c r="F70" s="53"/>
      <c r="G70" s="53"/>
      <c r="H70" s="53"/>
      <c r="I70" s="299">
        <f>K70/J70*100</f>
        <v>67665.399999999994</v>
      </c>
      <c r="J70" s="300">
        <v>185</v>
      </c>
      <c r="K70" s="301">
        <f>VLOOKUP(A70,'MANO DE OBRA'!A8:D100,4,FALSE)</f>
        <v>125180.98999999999</v>
      </c>
      <c r="L70" s="56"/>
      <c r="M70" s="306">
        <v>4800</v>
      </c>
      <c r="N70" s="402">
        <f>K70/M70</f>
        <v>26.079372916666664</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25" t="s">
        <v>953</v>
      </c>
      <c r="C75" s="826"/>
      <c r="D75" s="826"/>
      <c r="E75" s="826"/>
      <c r="F75" s="826"/>
      <c r="G75" s="826"/>
      <c r="H75" s="826"/>
      <c r="I75" s="832"/>
      <c r="J75" s="832"/>
      <c r="K75" s="832"/>
      <c r="L75" s="832"/>
      <c r="M75" s="833"/>
      <c r="N75" s="308">
        <f>SUM(N69:N74)</f>
        <v>48.305673669668323</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786.70997105982747</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157.3419942119655</v>
      </c>
      <c r="M82" s="860"/>
      <c r="N82" s="57"/>
    </row>
    <row r="83" spans="1:14">
      <c r="B83" s="95" t="s">
        <v>973</v>
      </c>
      <c r="C83" s="96"/>
      <c r="D83" s="96"/>
      <c r="E83" s="96"/>
      <c r="F83" s="96"/>
      <c r="G83" s="96"/>
      <c r="H83" s="96"/>
      <c r="I83" s="93"/>
      <c r="J83" s="94"/>
      <c r="K83" s="311">
        <v>0.05</v>
      </c>
      <c r="L83" s="859">
        <f>N77*K83</f>
        <v>39.335498552991375</v>
      </c>
      <c r="M83" s="860"/>
      <c r="N83" s="57"/>
    </row>
    <row r="84" spans="1:14" ht="15.75" thickBot="1">
      <c r="B84" s="97" t="s">
        <v>974</v>
      </c>
      <c r="C84" s="98"/>
      <c r="D84" s="98"/>
      <c r="E84" s="98"/>
      <c r="F84" s="98"/>
      <c r="G84" s="98"/>
      <c r="H84" s="98"/>
      <c r="I84" s="99"/>
      <c r="J84" s="100"/>
      <c r="K84" s="312">
        <v>0.05</v>
      </c>
      <c r="L84" s="861">
        <f>N77*K84</f>
        <v>39.335498552991375</v>
      </c>
      <c r="M84" s="862"/>
      <c r="N84" s="57"/>
    </row>
    <row r="85" spans="1:14" ht="15.75" thickBot="1">
      <c r="B85" s="825" t="s">
        <v>953</v>
      </c>
      <c r="C85" s="826"/>
      <c r="D85" s="826"/>
      <c r="E85" s="826"/>
      <c r="F85" s="826"/>
      <c r="G85" s="826"/>
      <c r="H85" s="826"/>
      <c r="I85" s="826"/>
      <c r="J85" s="826"/>
      <c r="K85" s="826"/>
      <c r="L85" s="826"/>
      <c r="M85" s="827"/>
      <c r="N85" s="58">
        <f>L82+L83+L84</f>
        <v>236.01299131794823</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1022.7229623777757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2"/>
      <c r="K117" s="802"/>
      <c r="L117" s="802"/>
      <c r="M117" s="802"/>
      <c r="N117" s="803"/>
    </row>
    <row r="118" spans="2:14" ht="15.75" thickBot="1">
      <c r="B118" s="268" t="s">
        <v>2221</v>
      </c>
      <c r="C118" s="400"/>
      <c r="D118" s="400"/>
      <c r="E118" s="63"/>
      <c r="F118" s="63"/>
      <c r="G118" s="63"/>
      <c r="H118" s="63"/>
      <c r="I118" s="63"/>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1024</v>
      </c>
      <c r="C31" s="87" t="s">
        <v>1200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45</v>
      </c>
      <c r="N36" s="279">
        <f>K36/M36</f>
        <v>1386.5530731472397</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159657.50827563068</v>
      </c>
      <c r="L37" s="277"/>
      <c r="M37" s="278">
        <v>45</v>
      </c>
      <c r="N37" s="279">
        <f>K37/M37</f>
        <v>3547.9446283473485</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45</v>
      </c>
      <c r="N38" s="279">
        <f>K38/M38</f>
        <v>2218.4849170355833</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0.02</v>
      </c>
      <c r="N41" s="351">
        <f>N75*M41</f>
        <v>12.881512978578222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7165.8641315087498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774</v>
      </c>
      <c r="B48" s="49" t="str">
        <f>VLOOKUP(A48,MATERIALES!A5:D373,3,FALSE)</f>
        <v>Agua</v>
      </c>
      <c r="C48" s="288"/>
      <c r="D48" s="288"/>
      <c r="E48" s="288"/>
      <c r="F48" s="288"/>
      <c r="G48" s="288"/>
      <c r="H48" s="288"/>
      <c r="I48" s="275"/>
      <c r="J48" s="231" t="str">
        <f>VLOOKUP(A48,MATERIALES!A4:D373,2,FALSE)</f>
        <v>lt</v>
      </c>
      <c r="K48" s="289">
        <v>25</v>
      </c>
      <c r="L48" s="274"/>
      <c r="M48" s="409">
        <f>VLOOKUP(A48,MATERIALES!A5:D396,4,FALSE)</f>
        <v>67.149181421233251</v>
      </c>
      <c r="N48" s="279">
        <f>K48*M48</f>
        <v>1678.7295355308313</v>
      </c>
    </row>
    <row r="49" spans="1:14">
      <c r="A49" s="114" t="s">
        <v>519</v>
      </c>
      <c r="B49" s="49" t="str">
        <f>VLOOKUP(A49,MATERIALES!A6:D373,3,FALSE)</f>
        <v xml:space="preserve">Material  de afirmado de la Zona </v>
      </c>
      <c r="C49" s="288"/>
      <c r="D49" s="288"/>
      <c r="E49" s="288"/>
      <c r="F49" s="288"/>
      <c r="G49" s="288"/>
      <c r="H49" s="288"/>
      <c r="I49" s="275"/>
      <c r="J49" s="231" t="str">
        <f>VLOOKUP(A49,MATERIALES!A5:D373,2,FALSE)</f>
        <v>m3</v>
      </c>
      <c r="K49" s="289">
        <v>1.25</v>
      </c>
      <c r="L49" s="274"/>
      <c r="M49" s="409">
        <f>VLOOKUP(A49,MATERIALES!A6:D397,4,FALSE)</f>
        <v>22875.487804166794</v>
      </c>
      <c r="N49" s="279">
        <f>K49*M49</f>
        <v>28594.359755208494</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30273.089290739324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1303</v>
      </c>
      <c r="B58" s="52" t="str">
        <f>VLOOKUP(A58,TRANSPORTE!A5:D117,3,FALSE)</f>
        <v xml:space="preserve">Transporte de Material de Afirmado de la Zona </v>
      </c>
      <c r="C58" s="324"/>
      <c r="D58" s="324"/>
      <c r="E58" s="324"/>
      <c r="F58" s="324"/>
      <c r="G58" s="324"/>
      <c r="H58" s="318" t="s">
        <v>1468</v>
      </c>
      <c r="I58" s="286">
        <v>1.25</v>
      </c>
      <c r="J58" s="293">
        <v>1</v>
      </c>
      <c r="K58" s="286">
        <f>I58*J58</f>
        <v>1.25</v>
      </c>
      <c r="L58" s="829">
        <f>VLOOKUP(A58,TRANSPORTE!A5:D117,4,FALSE)</f>
        <v>1135.0396630979419</v>
      </c>
      <c r="M58" s="830"/>
      <c r="N58" s="294">
        <f>K58*L58</f>
        <v>1418.7995788724274</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1418.7995788724274</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360</v>
      </c>
      <c r="N69" s="402">
        <f>K69/M69</f>
        <v>296.35067670668883</v>
      </c>
      <c r="O69" s="112"/>
    </row>
    <row r="70" spans="1:15">
      <c r="A70" t="s">
        <v>7</v>
      </c>
      <c r="B70" s="55" t="str">
        <f>VLOOKUP(A70,'MANO DE OBRA'!A8:D69,3,FALSE)</f>
        <v>Obrero (2)</v>
      </c>
      <c r="C70" s="53"/>
      <c r="D70" s="53"/>
      <c r="E70" s="53"/>
      <c r="F70" s="53"/>
      <c r="G70" s="53"/>
      <c r="H70" s="53"/>
      <c r="I70" s="299">
        <f>K70/J70*100</f>
        <v>67665.399999999994</v>
      </c>
      <c r="J70" s="300">
        <v>185</v>
      </c>
      <c r="K70" s="301">
        <f>VLOOKUP(A70,'MANO DE OBRA'!A8:D100,4,FALSE)</f>
        <v>125180.98999999999</v>
      </c>
      <c r="L70" s="56"/>
      <c r="M70" s="306">
        <v>360</v>
      </c>
      <c r="N70" s="402">
        <f>K70/M70</f>
        <v>347.72497222222222</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25" t="s">
        <v>953</v>
      </c>
      <c r="C75" s="826"/>
      <c r="D75" s="826"/>
      <c r="E75" s="826"/>
      <c r="F75" s="826"/>
      <c r="G75" s="826"/>
      <c r="H75" s="826"/>
      <c r="I75" s="832"/>
      <c r="J75" s="832"/>
      <c r="K75" s="832"/>
      <c r="L75" s="832"/>
      <c r="M75" s="833"/>
      <c r="N75" s="308">
        <f>SUM(N69:N74)</f>
        <v>644.07564892891105</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39501.828650049414</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7900.365730009883</v>
      </c>
      <c r="M82" s="860"/>
      <c r="N82" s="57"/>
    </row>
    <row r="83" spans="1:14">
      <c r="B83" s="95" t="s">
        <v>973</v>
      </c>
      <c r="C83" s="96"/>
      <c r="D83" s="96"/>
      <c r="E83" s="96"/>
      <c r="F83" s="96"/>
      <c r="G83" s="96"/>
      <c r="H83" s="96"/>
      <c r="I83" s="93"/>
      <c r="J83" s="94"/>
      <c r="K83" s="311">
        <v>0.05</v>
      </c>
      <c r="L83" s="859">
        <f>N77*K83</f>
        <v>1975.0914325024708</v>
      </c>
      <c r="M83" s="860"/>
      <c r="N83" s="57"/>
    </row>
    <row r="84" spans="1:14" ht="15.75" thickBot="1">
      <c r="B84" s="97" t="s">
        <v>974</v>
      </c>
      <c r="C84" s="98"/>
      <c r="D84" s="98"/>
      <c r="E84" s="98"/>
      <c r="F84" s="98"/>
      <c r="G84" s="98"/>
      <c r="H84" s="98"/>
      <c r="I84" s="99"/>
      <c r="J84" s="100"/>
      <c r="K84" s="312">
        <v>0.05</v>
      </c>
      <c r="L84" s="861">
        <f>N77*K84</f>
        <v>1975.0914325024708</v>
      </c>
      <c r="M84" s="862"/>
      <c r="N84" s="57"/>
    </row>
    <row r="85" spans="1:14" ht="15.75" thickBot="1">
      <c r="B85" s="825" t="s">
        <v>953</v>
      </c>
      <c r="C85" s="826"/>
      <c r="D85" s="826"/>
      <c r="E85" s="826"/>
      <c r="F85" s="826"/>
      <c r="G85" s="826"/>
      <c r="H85" s="826"/>
      <c r="I85" s="826"/>
      <c r="J85" s="826"/>
      <c r="K85" s="826"/>
      <c r="L85" s="826"/>
      <c r="M85" s="827"/>
      <c r="N85" s="58">
        <f>L82+L83+L84</f>
        <v>11850.548595014825</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51352.377245064243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29.25"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2"/>
      <c r="K117" s="802"/>
      <c r="L117" s="802"/>
      <c r="M117" s="802"/>
      <c r="N117" s="803"/>
    </row>
    <row r="118" spans="2:14" ht="15.75" thickBot="1">
      <c r="B118" s="268" t="s">
        <v>2221</v>
      </c>
      <c r="C118" s="400"/>
      <c r="D118" s="400"/>
      <c r="E118" s="63"/>
      <c r="F118" s="63"/>
      <c r="G118" s="63"/>
      <c r="H118" s="63"/>
      <c r="I118" s="63"/>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1025</v>
      </c>
      <c r="C31" s="87" t="s">
        <v>1201</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434</v>
      </c>
      <c r="B48" s="49" t="str">
        <f>VLOOKUP(A48,MATERIALES!A4:D373,3,FALSE)</f>
        <v>Cloruro De Calcio En Hojuelas (Flakes)</v>
      </c>
      <c r="C48" s="288"/>
      <c r="D48" s="288"/>
      <c r="E48" s="288"/>
      <c r="F48" s="288"/>
      <c r="G48" s="288"/>
      <c r="H48" s="288"/>
      <c r="I48" s="275"/>
      <c r="J48" s="231" t="str">
        <f>VLOOKUP(A48,MATERIALES!A4:D373,2,FALSE)</f>
        <v>kg</v>
      </c>
      <c r="K48" s="289">
        <v>1</v>
      </c>
      <c r="L48" s="274"/>
      <c r="M48" s="409">
        <f>VLOOKUP(A48,MATERIALES!A4:D395,4,FALSE)</f>
        <v>4409.4629133276494</v>
      </c>
      <c r="N48" s="279">
        <f>K48*M48</f>
        <v>4409.4629133276494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4409.4629133276494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25" t="s">
        <v>953</v>
      </c>
      <c r="C76" s="826"/>
      <c r="D76" s="826"/>
      <c r="E76" s="826"/>
      <c r="F76" s="826"/>
      <c r="G76" s="826"/>
      <c r="H76" s="826"/>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4409.4629133276494</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881.89258266552997</v>
      </c>
      <c r="M83" s="860"/>
      <c r="N83" s="57"/>
    </row>
    <row r="84" spans="1:14">
      <c r="B84" s="95" t="s">
        <v>973</v>
      </c>
      <c r="C84" s="96"/>
      <c r="D84" s="96"/>
      <c r="E84" s="96"/>
      <c r="F84" s="96"/>
      <c r="G84" s="96"/>
      <c r="H84" s="96"/>
      <c r="I84" s="93"/>
      <c r="J84" s="94"/>
      <c r="K84" s="311">
        <v>0.05</v>
      </c>
      <c r="L84" s="859">
        <f>N78*K84</f>
        <v>220.47314566638249</v>
      </c>
      <c r="M84" s="860"/>
      <c r="N84" s="57"/>
    </row>
    <row r="85" spans="1:14" ht="15.75" thickBot="1">
      <c r="B85" s="97" t="s">
        <v>974</v>
      </c>
      <c r="C85" s="98"/>
      <c r="D85" s="98"/>
      <c r="E85" s="98"/>
      <c r="F85" s="98"/>
      <c r="G85" s="98"/>
      <c r="H85" s="98"/>
      <c r="I85" s="99"/>
      <c r="J85" s="100"/>
      <c r="K85" s="312">
        <v>0.05</v>
      </c>
      <c r="L85" s="861">
        <f>N78*K85</f>
        <v>220.47314566638249</v>
      </c>
      <c r="M85" s="862"/>
      <c r="N85" s="57"/>
    </row>
    <row r="86" spans="1:14" ht="15.75" thickBot="1">
      <c r="B86" s="825" t="s">
        <v>953</v>
      </c>
      <c r="C86" s="826"/>
      <c r="D86" s="826"/>
      <c r="E86" s="826"/>
      <c r="F86" s="826"/>
      <c r="G86" s="826"/>
      <c r="H86" s="826"/>
      <c r="I86" s="826"/>
      <c r="J86" s="826"/>
      <c r="K86" s="826"/>
      <c r="L86" s="826"/>
      <c r="M86" s="827"/>
      <c r="N86" s="58">
        <f>L83+L84+L85</f>
        <v>1322.8388739982952</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5732.301787325945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02"/>
      <c r="K118" s="802"/>
      <c r="L118" s="802"/>
      <c r="M118" s="802"/>
      <c r="N118" s="803"/>
    </row>
    <row r="119" spans="2:14" ht="15.75" customHeight="1"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1026</v>
      </c>
      <c r="C31" s="87" t="s">
        <v>1202</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436</v>
      </c>
      <c r="B48" s="49" t="str">
        <f>VLOOKUP(A48,MATERIALES!A4:D373,3,FALSE)</f>
        <v>Cloruro De Calcio En Esferas (Pellets)</v>
      </c>
      <c r="C48" s="288"/>
      <c r="D48" s="288"/>
      <c r="E48" s="288"/>
      <c r="F48" s="288"/>
      <c r="G48" s="288"/>
      <c r="H48" s="288"/>
      <c r="I48" s="275"/>
      <c r="J48" s="231" t="str">
        <f>VLOOKUP(A48,MATERIALES!A4:D373,2,FALSE)</f>
        <v>kg</v>
      </c>
      <c r="K48" s="289">
        <v>1</v>
      </c>
      <c r="L48" s="274"/>
      <c r="M48" s="409">
        <f>VLOOKUP(A48,MATERIALES!A4:D395,4,FALSE)</f>
        <v>3995.3762945633785</v>
      </c>
      <c r="N48" s="279">
        <f>K48*M48</f>
        <v>3995.3762945633785</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3995.3762945633785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25" t="s">
        <v>953</v>
      </c>
      <c r="C76" s="826"/>
      <c r="D76" s="826"/>
      <c r="E76" s="826"/>
      <c r="F76" s="826"/>
      <c r="G76" s="826"/>
      <c r="H76" s="826"/>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3995.3762945633785</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799.07525891267574</v>
      </c>
      <c r="M83" s="860"/>
      <c r="N83" s="57"/>
    </row>
    <row r="84" spans="1:14">
      <c r="B84" s="95" t="s">
        <v>973</v>
      </c>
      <c r="C84" s="96"/>
      <c r="D84" s="96"/>
      <c r="E84" s="96"/>
      <c r="F84" s="96"/>
      <c r="G84" s="96"/>
      <c r="H84" s="96"/>
      <c r="I84" s="93"/>
      <c r="J84" s="94"/>
      <c r="K84" s="311">
        <v>0.05</v>
      </c>
      <c r="L84" s="859">
        <f>N78*K84</f>
        <v>199.76881472816893</v>
      </c>
      <c r="M84" s="860"/>
      <c r="N84" s="57"/>
    </row>
    <row r="85" spans="1:14" ht="15.75" thickBot="1">
      <c r="B85" s="97" t="s">
        <v>974</v>
      </c>
      <c r="C85" s="98"/>
      <c r="D85" s="98"/>
      <c r="E85" s="98"/>
      <c r="F85" s="98"/>
      <c r="G85" s="98"/>
      <c r="H85" s="98"/>
      <c r="I85" s="99"/>
      <c r="J85" s="100"/>
      <c r="K85" s="312">
        <v>0.05</v>
      </c>
      <c r="L85" s="861">
        <f>N78*K85</f>
        <v>199.76881472816893</v>
      </c>
      <c r="M85" s="862"/>
      <c r="N85" s="57"/>
    </row>
    <row r="86" spans="1:14" ht="15.75" thickBot="1">
      <c r="B86" s="825" t="s">
        <v>953</v>
      </c>
      <c r="C86" s="826"/>
      <c r="D86" s="826"/>
      <c r="E86" s="826"/>
      <c r="F86" s="826"/>
      <c r="G86" s="826"/>
      <c r="H86" s="826"/>
      <c r="I86" s="826"/>
      <c r="J86" s="826"/>
      <c r="K86" s="826"/>
      <c r="L86" s="826"/>
      <c r="M86" s="827"/>
      <c r="N86" s="58">
        <f>L83+L84+L85</f>
        <v>1198.6128883690137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5193.9891829323924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ht="18.7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1027</v>
      </c>
      <c r="C31" s="87" t="s">
        <v>1203</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774</v>
      </c>
      <c r="B48" s="49" t="str">
        <f>VLOOKUP(A48,MATERIALES!A5:D373,3,FALSE)</f>
        <v>Agua</v>
      </c>
      <c r="C48" s="288"/>
      <c r="D48" s="288"/>
      <c r="E48" s="288"/>
      <c r="F48" s="288"/>
      <c r="G48" s="288"/>
      <c r="H48" s="288"/>
      <c r="I48" s="275"/>
      <c r="J48" s="231" t="str">
        <f>VLOOKUP(A48,MATERIALES!A4:D373,2,FALSE)</f>
        <v>lt</v>
      </c>
      <c r="K48" s="289">
        <v>1</v>
      </c>
      <c r="L48" s="274"/>
      <c r="M48" s="409">
        <f>VLOOKUP(A48,MATERIALES!A5:D396,4,FALSE)</f>
        <v>67.149181421233251</v>
      </c>
      <c r="N48" s="279">
        <f>K48*M48</f>
        <v>67.149181421233251</v>
      </c>
    </row>
    <row r="49" spans="1:14">
      <c r="A49" s="114" t="s">
        <v>436</v>
      </c>
      <c r="B49" s="49" t="str">
        <f>VLOOKUP(A49,MATERIALES!A6:D373,3,FALSE)</f>
        <v>Cloruro De Calcio En Esferas (Pellets)</v>
      </c>
      <c r="C49" s="288"/>
      <c r="D49" s="288"/>
      <c r="E49" s="288"/>
      <c r="F49" s="288"/>
      <c r="G49" s="288"/>
      <c r="H49" s="288"/>
      <c r="I49" s="275"/>
      <c r="J49" s="231" t="str">
        <f>VLOOKUP(A49,MATERIALES!A5:D373,2,FALSE)</f>
        <v>kg</v>
      </c>
      <c r="K49" s="289">
        <v>0.36</v>
      </c>
      <c r="L49" s="274"/>
      <c r="M49" s="409">
        <f>VLOOKUP(A49,MATERIALES!A6:D397,4,FALSE)</f>
        <v>3995.3762945633785</v>
      </c>
      <c r="N49" s="279">
        <f>K49*M49</f>
        <v>1438.3354660428163</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1505.4846474640494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B58" s="52"/>
      <c r="C58" s="324"/>
      <c r="D58" s="324"/>
      <c r="E58" s="324"/>
      <c r="F58" s="324"/>
      <c r="G58" s="324"/>
      <c r="H58" s="318"/>
      <c r="I58" s="286"/>
      <c r="J58" s="293"/>
      <c r="K58" s="286"/>
      <c r="L58" s="829"/>
      <c r="M58" s="830"/>
      <c r="N58" s="294"/>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row>
    <row r="65" spans="2:15">
      <c r="B65" s="39"/>
      <c r="C65" s="40"/>
      <c r="D65" s="40"/>
      <c r="E65" s="40"/>
      <c r="F65" s="40"/>
      <c r="G65" s="40"/>
      <c r="H65" s="40"/>
      <c r="I65" s="40"/>
      <c r="J65" s="40"/>
      <c r="K65" s="40"/>
      <c r="L65" s="40"/>
      <c r="M65" s="40"/>
      <c r="N65" s="41"/>
    </row>
    <row r="66" spans="2:15">
      <c r="B66" s="70" t="s">
        <v>962</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51" t="s">
        <v>963</v>
      </c>
      <c r="C68" s="852"/>
      <c r="D68" s="852"/>
      <c r="E68" s="852"/>
      <c r="F68" s="852"/>
      <c r="G68" s="852"/>
      <c r="H68" s="852"/>
      <c r="I68" s="79" t="s">
        <v>964</v>
      </c>
      <c r="J68" s="81" t="s">
        <v>1410</v>
      </c>
      <c r="K68" s="80" t="s">
        <v>966</v>
      </c>
      <c r="L68" s="853" t="s">
        <v>950</v>
      </c>
      <c r="M68" s="854"/>
      <c r="N68" s="104" t="s">
        <v>951</v>
      </c>
    </row>
    <row r="69" spans="2:15">
      <c r="B69" s="55"/>
      <c r="C69" s="53"/>
      <c r="D69" s="53"/>
      <c r="E69" s="53"/>
      <c r="F69" s="53"/>
      <c r="G69" s="53"/>
      <c r="H69" s="53"/>
      <c r="I69" s="299"/>
      <c r="J69" s="300"/>
      <c r="K69" s="301"/>
      <c r="L69" s="56"/>
      <c r="M69" s="302"/>
      <c r="N69" s="402"/>
      <c r="O69" s="112"/>
    </row>
    <row r="70" spans="2:15">
      <c r="B70" s="55"/>
      <c r="C70" s="53"/>
      <c r="D70" s="53"/>
      <c r="E70" s="53"/>
      <c r="F70" s="53"/>
      <c r="G70" s="53"/>
      <c r="H70" s="53"/>
      <c r="I70" s="299"/>
      <c r="J70" s="300"/>
      <c r="K70" s="301"/>
      <c r="L70" s="56"/>
      <c r="M70" s="306"/>
      <c r="N70" s="402"/>
    </row>
    <row r="71" spans="2:15">
      <c r="B71" s="55"/>
      <c r="C71" s="53"/>
      <c r="D71" s="53"/>
      <c r="E71" s="53"/>
      <c r="F71" s="53"/>
      <c r="G71" s="53"/>
      <c r="H71" s="53"/>
      <c r="I71" s="286"/>
      <c r="J71" s="304"/>
      <c r="K71" s="305"/>
      <c r="L71" s="56"/>
      <c r="M71" s="307"/>
      <c r="N71" s="303"/>
    </row>
    <row r="72" spans="2:15">
      <c r="B72" s="55"/>
      <c r="C72" s="53"/>
      <c r="D72" s="53"/>
      <c r="E72" s="53"/>
      <c r="F72" s="53"/>
      <c r="G72" s="53"/>
      <c r="H72" s="53"/>
      <c r="I72" s="286"/>
      <c r="J72" s="304"/>
      <c r="K72" s="305"/>
      <c r="L72" s="325"/>
      <c r="M72" s="307"/>
      <c r="N72" s="303"/>
    </row>
    <row r="73" spans="2:15">
      <c r="B73" s="55"/>
      <c r="C73" s="53"/>
      <c r="D73" s="53"/>
      <c r="E73" s="53"/>
      <c r="F73" s="53"/>
      <c r="G73" s="53"/>
      <c r="H73" s="53"/>
      <c r="I73" s="286"/>
      <c r="J73" s="304"/>
      <c r="K73" s="305"/>
      <c r="L73" s="325"/>
      <c r="M73" s="307"/>
      <c r="N73" s="303"/>
    </row>
    <row r="74" spans="2:15" ht="15.75" thickBot="1">
      <c r="B74" s="812"/>
      <c r="C74" s="813"/>
      <c r="D74" s="813"/>
      <c r="E74" s="813"/>
      <c r="F74" s="813"/>
      <c r="G74" s="813"/>
      <c r="H74" s="813"/>
      <c r="I74" s="132"/>
      <c r="J74" s="132"/>
      <c r="K74" s="132"/>
      <c r="L74" s="913"/>
      <c r="M74" s="913"/>
      <c r="N74" s="51"/>
    </row>
    <row r="75" spans="2:15" ht="15.75" thickBot="1">
      <c r="B75" s="825" t="s">
        <v>953</v>
      </c>
      <c r="C75" s="826"/>
      <c r="D75" s="826"/>
      <c r="E75" s="826"/>
      <c r="F75" s="826"/>
      <c r="G75" s="826"/>
      <c r="H75" s="826"/>
      <c r="I75" s="832"/>
      <c r="J75" s="832"/>
      <c r="K75" s="832"/>
      <c r="L75" s="832"/>
      <c r="M75" s="833"/>
      <c r="N75" s="308"/>
    </row>
    <row r="76" spans="2:15" ht="15.75" thickBot="1">
      <c r="B76" s="39"/>
      <c r="C76" s="40"/>
      <c r="D76" s="40"/>
      <c r="E76" s="40"/>
      <c r="F76" s="40"/>
      <c r="G76" s="40"/>
      <c r="H76" s="40"/>
      <c r="I76" s="40"/>
      <c r="J76" s="40"/>
      <c r="K76" s="40"/>
      <c r="L76" s="40"/>
      <c r="M76" s="40"/>
      <c r="N76" s="41"/>
    </row>
    <row r="77" spans="2:15" ht="15.75" thickBot="1">
      <c r="B77" s="825" t="s">
        <v>967</v>
      </c>
      <c r="C77" s="826"/>
      <c r="D77" s="826"/>
      <c r="E77" s="826"/>
      <c r="F77" s="826"/>
      <c r="G77" s="826"/>
      <c r="H77" s="826"/>
      <c r="I77" s="826"/>
      <c r="J77" s="826"/>
      <c r="K77" s="826"/>
      <c r="L77" s="826"/>
      <c r="M77" s="827"/>
      <c r="N77" s="105">
        <f>N43+N53+N64+N75</f>
        <v>1505.4846474640494</v>
      </c>
    </row>
    <row r="78" spans="2:15">
      <c r="B78" s="39"/>
      <c r="C78" s="40"/>
      <c r="D78" s="40"/>
      <c r="E78" s="40"/>
      <c r="F78" s="40"/>
      <c r="G78" s="40"/>
      <c r="H78" s="40"/>
      <c r="I78" s="40"/>
      <c r="J78" s="40"/>
      <c r="K78" s="40"/>
      <c r="L78" s="40"/>
      <c r="M78" s="40"/>
      <c r="N78" s="41"/>
    </row>
    <row r="79" spans="2:15">
      <c r="B79" s="70" t="s">
        <v>968</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301.09692949280992</v>
      </c>
      <c r="M82" s="860"/>
      <c r="N82" s="57"/>
    </row>
    <row r="83" spans="1:14">
      <c r="B83" s="95" t="s">
        <v>973</v>
      </c>
      <c r="C83" s="96"/>
      <c r="D83" s="96"/>
      <c r="E83" s="96"/>
      <c r="F83" s="96"/>
      <c r="G83" s="96"/>
      <c r="H83" s="96"/>
      <c r="I83" s="93"/>
      <c r="J83" s="94"/>
      <c r="K83" s="311">
        <v>0.05</v>
      </c>
      <c r="L83" s="859">
        <f>N77*K83</f>
        <v>75.27423237320248</v>
      </c>
      <c r="M83" s="860"/>
      <c r="N83" s="57"/>
    </row>
    <row r="84" spans="1:14" ht="15.75" thickBot="1">
      <c r="B84" s="97" t="s">
        <v>974</v>
      </c>
      <c r="C84" s="98"/>
      <c r="D84" s="98"/>
      <c r="E84" s="98"/>
      <c r="F84" s="98"/>
      <c r="G84" s="98"/>
      <c r="H84" s="98"/>
      <c r="I84" s="99"/>
      <c r="J84" s="100"/>
      <c r="K84" s="312">
        <v>0.05</v>
      </c>
      <c r="L84" s="861">
        <f>N77*K84</f>
        <v>75.27423237320248</v>
      </c>
      <c r="M84" s="862"/>
      <c r="N84" s="57"/>
    </row>
    <row r="85" spans="1:14" ht="15.75" thickBot="1">
      <c r="B85" s="825" t="s">
        <v>953</v>
      </c>
      <c r="C85" s="826"/>
      <c r="D85" s="826"/>
      <c r="E85" s="826"/>
      <c r="F85" s="826"/>
      <c r="G85" s="826"/>
      <c r="H85" s="826"/>
      <c r="I85" s="826"/>
      <c r="J85" s="826"/>
      <c r="K85" s="826"/>
      <c r="L85" s="826"/>
      <c r="M85" s="827"/>
      <c r="N85" s="58">
        <f>L82+L83+L84</f>
        <v>451.64539423921491</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1957.1300417032644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2"/>
      <c r="K117" s="802"/>
      <c r="L117" s="802"/>
      <c r="M117" s="802"/>
      <c r="N117" s="803"/>
    </row>
    <row r="118" spans="2:14" ht="15.75" thickBot="1">
      <c r="B118" s="268" t="s">
        <v>2221</v>
      </c>
      <c r="C118" s="400"/>
      <c r="D118" s="400"/>
      <c r="E118" s="63"/>
      <c r="F118" s="63"/>
      <c r="G118" s="63"/>
      <c r="H118" s="63"/>
      <c r="I118" s="63"/>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1028</v>
      </c>
      <c r="C31" s="87" t="s">
        <v>1204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45</v>
      </c>
      <c r="N36" s="279">
        <f>K36/M36</f>
        <v>1386.5530731472397</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159657.50827563068</v>
      </c>
      <c r="L37" s="277"/>
      <c r="M37" s="278">
        <v>45</v>
      </c>
      <c r="N37" s="279">
        <f>K37/M37</f>
        <v>3547.9446283473485</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45</v>
      </c>
      <c r="N38" s="279">
        <f>K38/M38</f>
        <v>2218.4849170355833</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6.4407564892891109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7159.4233750194608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519</v>
      </c>
      <c r="B48" s="49" t="str">
        <f>VLOOKUP(A48,MATERIALES!A4:D373,3,FALSE)</f>
        <v xml:space="preserve">Material  de afirmado de la Zona </v>
      </c>
      <c r="C48" s="288"/>
      <c r="D48" s="288"/>
      <c r="E48" s="288"/>
      <c r="F48" s="288"/>
      <c r="G48" s="288"/>
      <c r="H48" s="288"/>
      <c r="I48" s="275"/>
      <c r="J48" s="231" t="str">
        <f>VLOOKUP(A48,MATERIALES!A4:D373,2,FALSE)</f>
        <v>m3</v>
      </c>
      <c r="K48" s="289">
        <v>1.25</v>
      </c>
      <c r="L48" s="274"/>
      <c r="M48" s="409">
        <f>VLOOKUP(A48,MATERIALES!A4:D395,4,FALSE)</f>
        <v>22875.487804166794</v>
      </c>
      <c r="N48" s="279">
        <f>K48*M48</f>
        <v>28594.359755208494</v>
      </c>
    </row>
    <row r="49" spans="1:14">
      <c r="A49" t="s">
        <v>774</v>
      </c>
      <c r="B49" s="49" t="str">
        <f>VLOOKUP(A49,MATERIALES!A5:D373,3,FALSE)</f>
        <v>Agua</v>
      </c>
      <c r="C49" s="288"/>
      <c r="D49" s="288"/>
      <c r="E49" s="288"/>
      <c r="F49" s="288"/>
      <c r="G49" s="288"/>
      <c r="H49" s="288"/>
      <c r="I49" s="275"/>
      <c r="J49" s="231" t="str">
        <f>VLOOKUP(A49,MATERIALES!A5:D373,2,FALSE)</f>
        <v>lt</v>
      </c>
      <c r="K49" s="289">
        <v>25</v>
      </c>
      <c r="L49" s="274"/>
      <c r="M49" s="409">
        <f>VLOOKUP(A49,MATERIALES!A5:D396,4,FALSE)</f>
        <v>67.149181421233251</v>
      </c>
      <c r="N49" s="279">
        <f>K49*M49</f>
        <v>1678.7295355308313</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30273.089290739324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1241</v>
      </c>
      <c r="B59" s="52" t="str">
        <f>VLOOKUP(A59,TRANSPORTE!A5:D104,3,FALSE)</f>
        <v>Transporte de material de afirmado</v>
      </c>
      <c r="C59" s="324"/>
      <c r="D59" s="324"/>
      <c r="E59" s="324"/>
      <c r="F59" s="324"/>
      <c r="G59" s="324"/>
      <c r="H59" s="318" t="s">
        <v>339</v>
      </c>
      <c r="I59" s="286">
        <v>1.25</v>
      </c>
      <c r="J59" s="293">
        <v>1</v>
      </c>
      <c r="K59" s="286">
        <f>I59*J59</f>
        <v>1.25</v>
      </c>
      <c r="L59" s="829">
        <f>VLOOKUP(A59,TRANSPORTE!A5:D123,4,FALSE)</f>
        <v>1135.0396630979419</v>
      </c>
      <c r="M59" s="830"/>
      <c r="N59" s="294">
        <f>K59*L59</f>
        <v>1418.7995788724274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1418.7995788724274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644.07564892891105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39495.387893560124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7899.0775787120256</v>
      </c>
      <c r="M83" s="860"/>
      <c r="N83" s="57"/>
    </row>
    <row r="84" spans="1:14">
      <c r="B84" s="95" t="s">
        <v>973</v>
      </c>
      <c r="C84" s="96"/>
      <c r="D84" s="96"/>
      <c r="E84" s="96"/>
      <c r="F84" s="96"/>
      <c r="G84" s="96"/>
      <c r="H84" s="96"/>
      <c r="I84" s="93"/>
      <c r="J84" s="94"/>
      <c r="K84" s="311">
        <v>0.05</v>
      </c>
      <c r="L84" s="859">
        <f>N78*K84</f>
        <v>1974.7693946780064</v>
      </c>
      <c r="M84" s="860"/>
      <c r="N84" s="57"/>
    </row>
    <row r="85" spans="1:14" ht="15.75" thickBot="1">
      <c r="B85" s="97" t="s">
        <v>974</v>
      </c>
      <c r="C85" s="98"/>
      <c r="D85" s="98"/>
      <c r="E85" s="98"/>
      <c r="F85" s="98"/>
      <c r="G85" s="98"/>
      <c r="H85" s="98"/>
      <c r="I85" s="99"/>
      <c r="J85" s="100"/>
      <c r="K85" s="312">
        <v>0.05</v>
      </c>
      <c r="L85" s="861">
        <f>N78*K85</f>
        <v>1974.7693946780064</v>
      </c>
      <c r="M85" s="862"/>
      <c r="N85" s="57"/>
    </row>
    <row r="86" spans="1:14" ht="15.75" thickBot="1">
      <c r="B86" s="825" t="s">
        <v>953</v>
      </c>
      <c r="C86" s="826"/>
      <c r="D86" s="826"/>
      <c r="E86" s="826"/>
      <c r="F86" s="826"/>
      <c r="G86" s="826"/>
      <c r="H86" s="826"/>
      <c r="I86" s="826"/>
      <c r="J86" s="826"/>
      <c r="K86" s="826"/>
      <c r="L86" s="826"/>
      <c r="M86" s="827"/>
      <c r="N86" s="58">
        <f>L83+L84+L85</f>
        <v>11848.616368068037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51344.004261628157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1029</v>
      </c>
      <c r="C31" s="87" t="s">
        <v>1472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45</v>
      </c>
      <c r="N36" s="279">
        <f>K36/M36</f>
        <v>1386.5530731472397</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159657.50827563068</v>
      </c>
      <c r="L37" s="277"/>
      <c r="M37" s="278">
        <v>45</v>
      </c>
      <c r="N37" s="279">
        <f>K37/M37</f>
        <v>3547.9446283473485</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45</v>
      </c>
      <c r="N38" s="279">
        <f>K38/M38</f>
        <v>2218.4849170355833</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6.4407564892891109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7159.4233750194608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535</v>
      </c>
      <c r="B48" s="49" t="str">
        <f>VLOOKUP(A48,MATERIALES!A4:D373,3,FALSE)</f>
        <v>Material de Sub- Base CBR=20%</v>
      </c>
      <c r="C48" s="288"/>
      <c r="D48" s="288"/>
      <c r="E48" s="288"/>
      <c r="F48" s="288"/>
      <c r="G48" s="288"/>
      <c r="H48" s="288"/>
      <c r="I48" s="275"/>
      <c r="J48" s="231" t="str">
        <f>VLOOKUP(A48,MATERIALES!A4:D373,2,FALSE)</f>
        <v>m3</v>
      </c>
      <c r="K48" s="289">
        <v>1.3</v>
      </c>
      <c r="L48" s="274"/>
      <c r="M48" s="409">
        <f>VLOOKUP(A48,MATERIALES!A4:D395,4,FALSE)</f>
        <v>48415.076581502028</v>
      </c>
      <c r="N48" s="279">
        <f>K48*M48</f>
        <v>62939.599555952635</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67.149181421233251</v>
      </c>
      <c r="N49" s="279">
        <f>K49*M49</f>
        <v>1611.5803541095979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64551.17991006223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9">
        <f>VLOOKUP(A59,TRANSPORTE!A5:D123,4,FALSE)</f>
        <v>1135.0396630979419</v>
      </c>
      <c r="M59" s="830"/>
      <c r="N59" s="294">
        <f>K59*L59</f>
        <v>1475.5515620273245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644.07564892891105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73830.230496037912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14766.046099207582</v>
      </c>
      <c r="M83" s="860"/>
      <c r="N83" s="57"/>
    </row>
    <row r="84" spans="1:14">
      <c r="B84" s="95" t="s">
        <v>973</v>
      </c>
      <c r="C84" s="96"/>
      <c r="D84" s="96"/>
      <c r="E84" s="96"/>
      <c r="F84" s="96"/>
      <c r="G84" s="96"/>
      <c r="H84" s="96"/>
      <c r="I84" s="93"/>
      <c r="J84" s="94"/>
      <c r="K84" s="311">
        <v>0.05</v>
      </c>
      <c r="L84" s="859">
        <f>N78*K84</f>
        <v>3691.5115248018956</v>
      </c>
      <c r="M84" s="860"/>
      <c r="N84" s="57"/>
    </row>
    <row r="85" spans="1:14" ht="15.75" thickBot="1">
      <c r="B85" s="97" t="s">
        <v>974</v>
      </c>
      <c r="C85" s="98"/>
      <c r="D85" s="98"/>
      <c r="E85" s="98"/>
      <c r="F85" s="98"/>
      <c r="G85" s="98"/>
      <c r="H85" s="98"/>
      <c r="I85" s="99"/>
      <c r="J85" s="100"/>
      <c r="K85" s="312">
        <v>0.05</v>
      </c>
      <c r="L85" s="861">
        <f>N78*K85</f>
        <v>3691.5115248018956</v>
      </c>
      <c r="M85" s="862"/>
      <c r="N85" s="57"/>
    </row>
    <row r="86" spans="1:14" ht="15.75" thickBot="1">
      <c r="B86" s="825" t="s">
        <v>953</v>
      </c>
      <c r="C86" s="826"/>
      <c r="D86" s="826"/>
      <c r="E86" s="826"/>
      <c r="F86" s="826"/>
      <c r="G86" s="826"/>
      <c r="H86" s="826"/>
      <c r="I86" s="826"/>
      <c r="J86" s="826"/>
      <c r="K86" s="826"/>
      <c r="L86" s="826"/>
      <c r="M86" s="827"/>
      <c r="N86" s="58">
        <f>L83+L84+L85</f>
        <v>22149.069148811373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95979.299644849292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1030</v>
      </c>
      <c r="C31" s="87" t="s">
        <v>1471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45</v>
      </c>
      <c r="N36" s="279">
        <f>K36/M36</f>
        <v>1386.5530731472397</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159657.50827563068</v>
      </c>
      <c r="L37" s="277"/>
      <c r="M37" s="278">
        <v>45</v>
      </c>
      <c r="N37" s="279">
        <f>K37/M37</f>
        <v>3547.9446283473485</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45</v>
      </c>
      <c r="N38" s="279">
        <f>K38/M38</f>
        <v>2218.4849170355833</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6.4407564892891109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7159.4233750194608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536</v>
      </c>
      <c r="B48" s="49" t="str">
        <f>VLOOKUP(A48,MATERIALES!A4:D373,3,FALSE)</f>
        <v>Material de Sub- Base CBR=30%</v>
      </c>
      <c r="C48" s="288"/>
      <c r="D48" s="288"/>
      <c r="E48" s="288"/>
      <c r="F48" s="288"/>
      <c r="G48" s="288"/>
      <c r="H48" s="288"/>
      <c r="I48" s="275"/>
      <c r="J48" s="231" t="str">
        <f>VLOOKUP(A48,MATERIALES!A4:D373,2,FALSE)</f>
        <v>m3</v>
      </c>
      <c r="K48" s="289">
        <v>1.3</v>
      </c>
      <c r="L48" s="274"/>
      <c r="M48" s="409">
        <f>VLOOKUP(A48,MATERIALES!A4:D395,4,FALSE)</f>
        <v>48415.076581502028</v>
      </c>
      <c r="N48" s="279">
        <f>K48*M48</f>
        <v>62939.599555952635</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67.149181421233251</v>
      </c>
      <c r="N49" s="279">
        <f>K49*M49</f>
        <v>1611.5803541095979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64551.17991006223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9">
        <f>VLOOKUP(A59,TRANSPORTE!A5:D123,4,FALSE)</f>
        <v>1135.0396630979419</v>
      </c>
      <c r="M59" s="830"/>
      <c r="N59" s="294">
        <f>K59*L59</f>
        <v>1475.5515620273245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644.07564892891105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73830.230496037912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14766.046099207582</v>
      </c>
      <c r="M83" s="860"/>
      <c r="N83" s="57"/>
    </row>
    <row r="84" spans="1:14">
      <c r="B84" s="95" t="s">
        <v>973</v>
      </c>
      <c r="C84" s="96"/>
      <c r="D84" s="96"/>
      <c r="E84" s="96"/>
      <c r="F84" s="96"/>
      <c r="G84" s="96"/>
      <c r="H84" s="96"/>
      <c r="I84" s="93"/>
      <c r="J84" s="94"/>
      <c r="K84" s="311">
        <v>0.05</v>
      </c>
      <c r="L84" s="859">
        <f>N78*K84</f>
        <v>3691.5115248018956</v>
      </c>
      <c r="M84" s="860"/>
      <c r="N84" s="57"/>
    </row>
    <row r="85" spans="1:14" ht="15.75" thickBot="1">
      <c r="B85" s="97" t="s">
        <v>974</v>
      </c>
      <c r="C85" s="98"/>
      <c r="D85" s="98"/>
      <c r="E85" s="98"/>
      <c r="F85" s="98"/>
      <c r="G85" s="98"/>
      <c r="H85" s="98"/>
      <c r="I85" s="99"/>
      <c r="J85" s="100"/>
      <c r="K85" s="312">
        <v>0.05</v>
      </c>
      <c r="L85" s="861">
        <f>N78*K85</f>
        <v>3691.5115248018956</v>
      </c>
      <c r="M85" s="862"/>
      <c r="N85" s="57"/>
    </row>
    <row r="86" spans="1:14" ht="15.75" thickBot="1">
      <c r="B86" s="825" t="s">
        <v>953</v>
      </c>
      <c r="C86" s="826"/>
      <c r="D86" s="826"/>
      <c r="E86" s="826"/>
      <c r="F86" s="826"/>
      <c r="G86" s="826"/>
      <c r="H86" s="826"/>
      <c r="I86" s="826"/>
      <c r="J86" s="826"/>
      <c r="K86" s="826"/>
      <c r="L86" s="826"/>
      <c r="M86" s="827"/>
      <c r="N86" s="58">
        <f>L83+L84+L85</f>
        <v>22149.069148811373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95979.299644849292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1473</v>
      </c>
      <c r="C31" s="87" t="s">
        <v>1474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45</v>
      </c>
      <c r="N36" s="279">
        <f>K36/M36</f>
        <v>1386.5530731472397</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159657.50827563068</v>
      </c>
      <c r="L37" s="277"/>
      <c r="M37" s="278">
        <v>45</v>
      </c>
      <c r="N37" s="279">
        <f>K37/M37</f>
        <v>3547.9446283473485</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45</v>
      </c>
      <c r="N38" s="279">
        <f>K38/M38</f>
        <v>2218.4849170355833</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6.4407564892891109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7159.4233750194608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537</v>
      </c>
      <c r="B48" s="49" t="str">
        <f>VLOOKUP(A48,MATERIALES!A4:D373,3,FALSE)</f>
        <v xml:space="preserve">Material de Sub Base CBR=40% </v>
      </c>
      <c r="C48" s="288"/>
      <c r="D48" s="288"/>
      <c r="E48" s="288"/>
      <c r="F48" s="288"/>
      <c r="G48" s="288"/>
      <c r="H48" s="288"/>
      <c r="I48" s="275"/>
      <c r="J48" s="231" t="str">
        <f>VLOOKUP(A48,MATERIALES!A4:D373,2,FALSE)</f>
        <v>m3</v>
      </c>
      <c r="K48" s="289">
        <v>1.3</v>
      </c>
      <c r="L48" s="274"/>
      <c r="M48" s="409">
        <f>VLOOKUP(A48,MATERIALES!A4:D395,4,FALSE)</f>
        <v>48415.076581502028</v>
      </c>
      <c r="N48" s="279">
        <f>K48*M48</f>
        <v>62939.599555952635</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67.149181421233251</v>
      </c>
      <c r="N49" s="279">
        <f>K49*M49</f>
        <v>1611.5803541095979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64551.17991006223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9">
        <f>VLOOKUP(A59,TRANSPORTE!A5:D123,4,FALSE)</f>
        <v>1135.0396630979419</v>
      </c>
      <c r="M59" s="830"/>
      <c r="N59" s="294">
        <f>K59*L59</f>
        <v>1475.5515620273245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644.07564892891105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73830.230496037912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14766.046099207582</v>
      </c>
      <c r="M83" s="860"/>
      <c r="N83" s="57"/>
    </row>
    <row r="84" spans="1:14">
      <c r="B84" s="95" t="s">
        <v>973</v>
      </c>
      <c r="C84" s="96"/>
      <c r="D84" s="96"/>
      <c r="E84" s="96"/>
      <c r="F84" s="96"/>
      <c r="G84" s="96"/>
      <c r="H84" s="96"/>
      <c r="I84" s="93"/>
      <c r="J84" s="94"/>
      <c r="K84" s="311">
        <v>0.05</v>
      </c>
      <c r="L84" s="859">
        <f>N78*K84</f>
        <v>3691.5115248018956</v>
      </c>
      <c r="M84" s="860"/>
      <c r="N84" s="57"/>
    </row>
    <row r="85" spans="1:14" ht="15.75" thickBot="1">
      <c r="B85" s="97" t="s">
        <v>974</v>
      </c>
      <c r="C85" s="98"/>
      <c r="D85" s="98"/>
      <c r="E85" s="98"/>
      <c r="F85" s="98"/>
      <c r="G85" s="98"/>
      <c r="H85" s="98"/>
      <c r="I85" s="99"/>
      <c r="J85" s="100"/>
      <c r="K85" s="312">
        <v>0.05</v>
      </c>
      <c r="L85" s="861">
        <f>N78*K85</f>
        <v>3691.5115248018956</v>
      </c>
      <c r="M85" s="862"/>
      <c r="N85" s="57"/>
    </row>
    <row r="86" spans="1:14" ht="15.75" thickBot="1">
      <c r="B86" s="825" t="s">
        <v>953</v>
      </c>
      <c r="C86" s="826"/>
      <c r="D86" s="826"/>
      <c r="E86" s="826"/>
      <c r="F86" s="826"/>
      <c r="G86" s="826"/>
      <c r="H86" s="826"/>
      <c r="I86" s="826"/>
      <c r="J86" s="826"/>
      <c r="K86" s="826"/>
      <c r="L86" s="826"/>
      <c r="M86" s="827"/>
      <c r="N86" s="58">
        <f>L83+L84+L85</f>
        <v>22149.069148811373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95979.299644849292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1475</v>
      </c>
      <c r="C31" s="87" t="s">
        <v>1476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162</v>
      </c>
      <c r="B36" s="838" t="str">
        <f>VLOOKUP(A36,EQUIPOS!A6:D154,3,FALSE)</f>
        <v>Compactador manual (SALTARIN) Peso de operación (Kg.) 52, Fuerza de impacto por golpe (KN) 12.</v>
      </c>
      <c r="C36" s="839"/>
      <c r="D36" s="839"/>
      <c r="E36" s="839"/>
      <c r="F36" s="839"/>
      <c r="G36" s="839"/>
      <c r="H36" s="840"/>
      <c r="I36" s="274"/>
      <c r="J36" s="275"/>
      <c r="K36" s="276">
        <f>VLOOKUP(A36,EQUIPOS!A6:D163,4,FALSE)</f>
        <v>6971.076964142183</v>
      </c>
      <c r="L36" s="277"/>
      <c r="M36" s="278">
        <v>2.5</v>
      </c>
      <c r="N36" s="279">
        <f>K36/M36</f>
        <v>2788.430785656873</v>
      </c>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410"/>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0.05</v>
      </c>
      <c r="N41" s="351">
        <f>N76*M41</f>
        <v>892.62055903601981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3681.0513446928926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535</v>
      </c>
      <c r="B48" s="49" t="str">
        <f>VLOOKUP(A48,MATERIALES!A4:D373,3,FALSE)</f>
        <v>Material de Sub- Base CBR=20%</v>
      </c>
      <c r="C48" s="288"/>
      <c r="D48" s="288"/>
      <c r="E48" s="288"/>
      <c r="F48" s="288"/>
      <c r="G48" s="288"/>
      <c r="H48" s="288"/>
      <c r="I48" s="275"/>
      <c r="J48" s="231" t="str">
        <f>VLOOKUP(A48,MATERIALES!A4:D373,2,FALSE)</f>
        <v>m3</v>
      </c>
      <c r="K48" s="289">
        <v>1.3</v>
      </c>
      <c r="L48" s="274"/>
      <c r="M48" s="409">
        <f>VLOOKUP(A48,MATERIALES!A4:D395,4,FALSE)</f>
        <v>48415.076581502028</v>
      </c>
      <c r="N48" s="279">
        <f>K48*M48</f>
        <v>62939.599555952635</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67.149181421233251</v>
      </c>
      <c r="N49" s="279">
        <f>K49*M49</f>
        <v>1611.5803541095979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64551.17991006223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9">
        <f>VLOOKUP(A59,TRANSPORTE!A5:D123,4,FALSE)</f>
        <v>1135.0396630979419</v>
      </c>
      <c r="M59" s="830"/>
      <c r="N59" s="294">
        <f>K59*L59</f>
        <v>1475.5515620273245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135330.79999999999</v>
      </c>
      <c r="J71" s="300">
        <v>185</v>
      </c>
      <c r="K71" s="301">
        <f>VLOOKUP(A71,'MANO DE OBRA'!A8:D100,4,FALSE)</f>
        <v>250361.97999999998</v>
      </c>
      <c r="L71" s="56"/>
      <c r="M71" s="306">
        <v>20</v>
      </c>
      <c r="N71" s="402">
        <f>K71/M71</f>
        <v>12518.098999999998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17852.411180720395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87560.193997502851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17512.038799500569</v>
      </c>
      <c r="M83" s="860"/>
      <c r="N83" s="57"/>
    </row>
    <row r="84" spans="1:14">
      <c r="B84" s="95" t="s">
        <v>973</v>
      </c>
      <c r="C84" s="96"/>
      <c r="D84" s="96"/>
      <c r="E84" s="96"/>
      <c r="F84" s="96"/>
      <c r="G84" s="96"/>
      <c r="H84" s="96"/>
      <c r="I84" s="93"/>
      <c r="J84" s="94"/>
      <c r="K84" s="311">
        <v>0.05</v>
      </c>
      <c r="L84" s="859">
        <f>N78*K84</f>
        <v>4378.0096998751424</v>
      </c>
      <c r="M84" s="860"/>
      <c r="N84" s="57"/>
    </row>
    <row r="85" spans="1:14" ht="15.75" thickBot="1">
      <c r="B85" s="97" t="s">
        <v>974</v>
      </c>
      <c r="C85" s="98"/>
      <c r="D85" s="98"/>
      <c r="E85" s="98"/>
      <c r="F85" s="98"/>
      <c r="G85" s="98"/>
      <c r="H85" s="98"/>
      <c r="I85" s="99"/>
      <c r="J85" s="100"/>
      <c r="K85" s="312">
        <v>0.05</v>
      </c>
      <c r="L85" s="861">
        <f>N78*K85</f>
        <v>4378.0096998751424</v>
      </c>
      <c r="M85" s="862"/>
      <c r="N85" s="57"/>
    </row>
    <row r="86" spans="1:14" ht="15.75" thickBot="1">
      <c r="B86" s="825" t="s">
        <v>953</v>
      </c>
      <c r="C86" s="826"/>
      <c r="D86" s="826"/>
      <c r="E86" s="826"/>
      <c r="F86" s="826"/>
      <c r="G86" s="826"/>
      <c r="H86" s="826"/>
      <c r="I86" s="826"/>
      <c r="J86" s="826"/>
      <c r="K86" s="826"/>
      <c r="L86" s="826"/>
      <c r="M86" s="827"/>
      <c r="N86" s="58">
        <f>L83+L84+L85</f>
        <v>26268.058199250856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113828.2521967537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1477</v>
      </c>
      <c r="C31" s="87" t="s">
        <v>1478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162</v>
      </c>
      <c r="B36" s="838" t="str">
        <f>VLOOKUP(A36,EQUIPOS!A6:D154,3,FALSE)</f>
        <v>Compactador manual (SALTARIN) Peso de operación (Kg.) 52, Fuerza de impacto por golpe (KN) 12.</v>
      </c>
      <c r="C36" s="839"/>
      <c r="D36" s="839"/>
      <c r="E36" s="839"/>
      <c r="F36" s="839"/>
      <c r="G36" s="839"/>
      <c r="H36" s="840"/>
      <c r="I36" s="274"/>
      <c r="J36" s="275"/>
      <c r="K36" s="276">
        <f>VLOOKUP(A36,EQUIPOS!A6:D163,4,FALSE)</f>
        <v>6971.076964142183</v>
      </c>
      <c r="L36" s="277"/>
      <c r="M36" s="278">
        <v>2.5</v>
      </c>
      <c r="N36" s="279">
        <f>K36/M36</f>
        <v>2788.430785656873</v>
      </c>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0.05</v>
      </c>
      <c r="N41" s="351">
        <f>N76*M41</f>
        <v>892.62055903601981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3681.0513446928926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536</v>
      </c>
      <c r="B48" s="49" t="str">
        <f>VLOOKUP(A48,MATERIALES!A4:D373,3,FALSE)</f>
        <v>Material de Sub- Base CBR=30%</v>
      </c>
      <c r="C48" s="288"/>
      <c r="D48" s="288"/>
      <c r="E48" s="288"/>
      <c r="F48" s="288"/>
      <c r="G48" s="288"/>
      <c r="H48" s="288"/>
      <c r="I48" s="275"/>
      <c r="J48" s="231" t="str">
        <f>VLOOKUP(A48,MATERIALES!A4:D373,2,FALSE)</f>
        <v>m3</v>
      </c>
      <c r="K48" s="289">
        <v>1.3</v>
      </c>
      <c r="L48" s="274"/>
      <c r="M48" s="409">
        <f>VLOOKUP(A48,MATERIALES!A4:D395,4,FALSE)</f>
        <v>48415.076581502028</v>
      </c>
      <c r="N48" s="279">
        <f>K48*M48</f>
        <v>62939.599555952635</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67.149181421233251</v>
      </c>
      <c r="N49" s="279">
        <f>K49*M49</f>
        <v>1611.5803541095979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64551.17991006223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9">
        <f>VLOOKUP(A59,TRANSPORTE!A5:D123,4,FALSE)</f>
        <v>1135.0396630979419</v>
      </c>
      <c r="M59" s="830"/>
      <c r="N59" s="294">
        <f>K59*L59</f>
        <v>1475.5515620273245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135330.79999999999</v>
      </c>
      <c r="J71" s="300">
        <v>185</v>
      </c>
      <c r="K71" s="301">
        <f>VLOOKUP(A71,'MANO DE OBRA'!A8:D100,4,FALSE)</f>
        <v>250361.97999999998</v>
      </c>
      <c r="L71" s="56"/>
      <c r="M71" s="306">
        <v>20</v>
      </c>
      <c r="N71" s="402">
        <f>K71/M71</f>
        <v>12518.098999999998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17852.411180720395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87560.193997502851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17512.038799500569</v>
      </c>
      <c r="M83" s="860"/>
      <c r="N83" s="57"/>
    </row>
    <row r="84" spans="1:14">
      <c r="B84" s="95" t="s">
        <v>973</v>
      </c>
      <c r="C84" s="96"/>
      <c r="D84" s="96"/>
      <c r="E84" s="96"/>
      <c r="F84" s="96"/>
      <c r="G84" s="96"/>
      <c r="H84" s="96"/>
      <c r="I84" s="93"/>
      <c r="J84" s="94"/>
      <c r="K84" s="311">
        <v>0.05</v>
      </c>
      <c r="L84" s="859">
        <f>N78*K84</f>
        <v>4378.0096998751424</v>
      </c>
      <c r="M84" s="860"/>
      <c r="N84" s="57"/>
    </row>
    <row r="85" spans="1:14" ht="15.75" thickBot="1">
      <c r="B85" s="97" t="s">
        <v>974</v>
      </c>
      <c r="C85" s="98"/>
      <c r="D85" s="98"/>
      <c r="E85" s="98"/>
      <c r="F85" s="98"/>
      <c r="G85" s="98"/>
      <c r="H85" s="98"/>
      <c r="I85" s="99"/>
      <c r="J85" s="100"/>
      <c r="K85" s="312">
        <v>0.05</v>
      </c>
      <c r="L85" s="861">
        <f>N78*K85</f>
        <v>4378.0096998751424</v>
      </c>
      <c r="M85" s="862"/>
      <c r="N85" s="57"/>
    </row>
    <row r="86" spans="1:14" ht="15.75" thickBot="1">
      <c r="B86" s="825" t="s">
        <v>953</v>
      </c>
      <c r="C86" s="826"/>
      <c r="D86" s="826"/>
      <c r="E86" s="826"/>
      <c r="F86" s="826"/>
      <c r="G86" s="826"/>
      <c r="H86" s="826"/>
      <c r="I86" s="826"/>
      <c r="J86" s="826"/>
      <c r="K86" s="826"/>
      <c r="L86" s="826"/>
      <c r="M86" s="827"/>
      <c r="N86" s="58">
        <f>L83+L84+L85</f>
        <v>26268.058199250856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113828.2521967537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1479</v>
      </c>
      <c r="C31" s="87" t="s">
        <v>1480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162</v>
      </c>
      <c r="B36" s="838" t="str">
        <f>VLOOKUP(A36,EQUIPOS!A6:D154,3,FALSE)</f>
        <v>Compactador manual (SALTARIN) Peso de operación (Kg.) 52, Fuerza de impacto por golpe (KN) 12.</v>
      </c>
      <c r="C36" s="839"/>
      <c r="D36" s="839"/>
      <c r="E36" s="839"/>
      <c r="F36" s="839"/>
      <c r="G36" s="839"/>
      <c r="H36" s="840"/>
      <c r="I36" s="274"/>
      <c r="J36" s="275"/>
      <c r="K36" s="276">
        <f>VLOOKUP(A36,EQUIPOS!A6:D163,4,FALSE)</f>
        <v>6971.076964142183</v>
      </c>
      <c r="L36" s="277"/>
      <c r="M36" s="278">
        <v>2.5</v>
      </c>
      <c r="N36" s="279">
        <f>K36/M36</f>
        <v>2788.430785656873</v>
      </c>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0.05</v>
      </c>
      <c r="N41" s="351">
        <f>N76*M41</f>
        <v>892.62055903601981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3681.0513446928926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537</v>
      </c>
      <c r="B48" s="49" t="str">
        <f>VLOOKUP(A48,MATERIALES!A4:D373,3,FALSE)</f>
        <v xml:space="preserve">Material de Sub Base CBR=40% </v>
      </c>
      <c r="C48" s="288"/>
      <c r="D48" s="288"/>
      <c r="E48" s="288"/>
      <c r="F48" s="288"/>
      <c r="G48" s="288"/>
      <c r="H48" s="288"/>
      <c r="I48" s="275"/>
      <c r="J48" s="231" t="str">
        <f>VLOOKUP(A48,MATERIALES!A4:D373,2,FALSE)</f>
        <v>m3</v>
      </c>
      <c r="K48" s="289">
        <v>1.3</v>
      </c>
      <c r="L48" s="274"/>
      <c r="M48" s="409">
        <f>VLOOKUP(A48,MATERIALES!A4:D395,4,FALSE)</f>
        <v>48415.076581502028</v>
      </c>
      <c r="N48" s="279">
        <f>K48*M48</f>
        <v>62939.599555952635</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67.149181421233251</v>
      </c>
      <c r="N49" s="279">
        <f>K49*M49</f>
        <v>1611.5803541095979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64551.17991006223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9">
        <f>VLOOKUP(A59,TRANSPORTE!A5:D123,4,FALSE)</f>
        <v>1135.0396630979419</v>
      </c>
      <c r="M59" s="830"/>
      <c r="N59" s="294">
        <f>K59*L59</f>
        <v>1475.5515620273245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135330.79999999999</v>
      </c>
      <c r="J71" s="300">
        <v>185</v>
      </c>
      <c r="K71" s="301">
        <f>VLOOKUP(A71,'MANO DE OBRA'!A8:D100,4,FALSE)</f>
        <v>250361.97999999998</v>
      </c>
      <c r="L71" s="56"/>
      <c r="M71" s="306">
        <v>20</v>
      </c>
      <c r="N71" s="402">
        <f>K71/M71</f>
        <v>12518.098999999998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17852.411180720395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87560.193997502851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17512.038799500569</v>
      </c>
      <c r="M83" s="860"/>
      <c r="N83" s="57"/>
    </row>
    <row r="84" spans="1:14">
      <c r="B84" s="95" t="s">
        <v>973</v>
      </c>
      <c r="C84" s="96"/>
      <c r="D84" s="96"/>
      <c r="E84" s="96"/>
      <c r="F84" s="96"/>
      <c r="G84" s="96"/>
      <c r="H84" s="96"/>
      <c r="I84" s="93"/>
      <c r="J84" s="94"/>
      <c r="K84" s="311">
        <v>0.05</v>
      </c>
      <c r="L84" s="859">
        <f>N78*K84</f>
        <v>4378.0096998751424</v>
      </c>
      <c r="M84" s="860"/>
      <c r="N84" s="57"/>
    </row>
    <row r="85" spans="1:14" ht="15.75" thickBot="1">
      <c r="B85" s="97" t="s">
        <v>974</v>
      </c>
      <c r="C85" s="98"/>
      <c r="D85" s="98"/>
      <c r="E85" s="98"/>
      <c r="F85" s="98"/>
      <c r="G85" s="98"/>
      <c r="H85" s="98"/>
      <c r="I85" s="99"/>
      <c r="J85" s="100"/>
      <c r="K85" s="312">
        <v>0.05</v>
      </c>
      <c r="L85" s="861">
        <f>N78*K85</f>
        <v>4378.0096998751424</v>
      </c>
      <c r="M85" s="862"/>
      <c r="N85" s="57"/>
    </row>
    <row r="86" spans="1:14" ht="15.75" thickBot="1">
      <c r="B86" s="825" t="s">
        <v>953</v>
      </c>
      <c r="C86" s="826"/>
      <c r="D86" s="826"/>
      <c r="E86" s="826"/>
      <c r="F86" s="826"/>
      <c r="G86" s="826"/>
      <c r="H86" s="826"/>
      <c r="I86" s="826"/>
      <c r="J86" s="826"/>
      <c r="K86" s="826"/>
      <c r="L86" s="826"/>
      <c r="M86" s="827"/>
      <c r="N86" s="58">
        <f>L83+L84+L85</f>
        <v>26268.058199250856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113828.2521967537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1031</v>
      </c>
      <c r="C31" s="87" t="s">
        <v>1481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45</v>
      </c>
      <c r="N36" s="279">
        <f>K36/M36</f>
        <v>1386.5530731472397</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159657.50827563068</v>
      </c>
      <c r="L37" s="277"/>
      <c r="M37" s="278">
        <v>45</v>
      </c>
      <c r="N37" s="279">
        <f>K37/M37</f>
        <v>3547.9446283473485</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45</v>
      </c>
      <c r="N38" s="279">
        <f>K38/M38</f>
        <v>2218.4849170355833</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6.4407564892891109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7159.4233750194608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53125.762393303485</v>
      </c>
      <c r="N48" s="279">
        <f>K48*M48</f>
        <v>69063.491111294526</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67.149181421233251</v>
      </c>
      <c r="N49" s="279">
        <f>K49*M49</f>
        <v>1611.5803541095979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70675.071465404122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9">
        <f>VLOOKUP(A59,TRANSPORTE!A5:D123,4,FALSE)</f>
        <v>1135.0396630979419</v>
      </c>
      <c r="M59" s="830"/>
      <c r="N59" s="294">
        <f>K59*L59</f>
        <v>1475.5515620273245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644.07564892891105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79954.122051379803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15990.824410275962</v>
      </c>
      <c r="M83" s="860"/>
      <c r="N83" s="57"/>
    </row>
    <row r="84" spans="1:14">
      <c r="B84" s="95" t="s">
        <v>973</v>
      </c>
      <c r="C84" s="96"/>
      <c r="D84" s="96"/>
      <c r="E84" s="96"/>
      <c r="F84" s="96"/>
      <c r="G84" s="96"/>
      <c r="H84" s="96"/>
      <c r="I84" s="93"/>
      <c r="J84" s="94"/>
      <c r="K84" s="311">
        <v>0.05</v>
      </c>
      <c r="L84" s="859">
        <f>N78*K84</f>
        <v>3997.7061025689904</v>
      </c>
      <c r="M84" s="860"/>
      <c r="N84" s="57"/>
    </row>
    <row r="85" spans="1:14" ht="15.75" thickBot="1">
      <c r="B85" s="97" t="s">
        <v>974</v>
      </c>
      <c r="C85" s="98"/>
      <c r="D85" s="98"/>
      <c r="E85" s="98"/>
      <c r="F85" s="98"/>
      <c r="G85" s="98"/>
      <c r="H85" s="98"/>
      <c r="I85" s="99"/>
      <c r="J85" s="100"/>
      <c r="K85" s="312">
        <v>0.05</v>
      </c>
      <c r="L85" s="861">
        <f>N78*K85</f>
        <v>3997.7061025689904</v>
      </c>
      <c r="M85" s="862"/>
      <c r="N85" s="57"/>
    </row>
    <row r="86" spans="1:14" ht="15.75" thickBot="1">
      <c r="B86" s="825" t="s">
        <v>953</v>
      </c>
      <c r="C86" s="826"/>
      <c r="D86" s="826"/>
      <c r="E86" s="826"/>
      <c r="F86" s="826"/>
      <c r="G86" s="826"/>
      <c r="H86" s="826"/>
      <c r="I86" s="826"/>
      <c r="J86" s="826"/>
      <c r="K86" s="826"/>
      <c r="L86" s="826"/>
      <c r="M86" s="827"/>
      <c r="N86" s="58">
        <f>L83+L84+L85</f>
        <v>23986.236615413942</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103940.35866679375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1032</v>
      </c>
      <c r="C31" s="87" t="s">
        <v>1482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45</v>
      </c>
      <c r="N36" s="279">
        <f>K36/M36</f>
        <v>1386.5530731472397</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159657.50827563068</v>
      </c>
      <c r="L37" s="277"/>
      <c r="M37" s="278">
        <v>45</v>
      </c>
      <c r="N37" s="279">
        <f>K37/M37</f>
        <v>3547.9446283473485</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45</v>
      </c>
      <c r="N38" s="279">
        <f>K38/M38</f>
        <v>2218.4849170355833</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6.4407564892891109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7159.4233750194608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53125.762393303485</v>
      </c>
      <c r="N48" s="279">
        <f>K48*M48</f>
        <v>69063.491111294526</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67.149181421233251</v>
      </c>
      <c r="N49" s="279">
        <f>K49*M49</f>
        <v>1611.5803541095979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70675.071465404122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9">
        <f>VLOOKUP(A59,TRANSPORTE!A5:D123,4,FALSE)</f>
        <v>1135.0396630979419</v>
      </c>
      <c r="M59" s="830"/>
      <c r="N59" s="294">
        <f>K59*L59</f>
        <v>1475.5515620273245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31" t="s">
        <v>953</v>
      </c>
      <c r="C76" s="832"/>
      <c r="D76" s="832"/>
      <c r="E76" s="832"/>
      <c r="F76" s="832"/>
      <c r="G76" s="832"/>
      <c r="H76" s="832"/>
      <c r="I76" s="832"/>
      <c r="J76" s="832"/>
      <c r="K76" s="832"/>
      <c r="L76" s="832"/>
      <c r="M76" s="833"/>
      <c r="N76" s="467">
        <f>SUM(N70:N75)</f>
        <v>644.07564892891105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79954.122051379803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15990.824410275962</v>
      </c>
      <c r="M83" s="860"/>
      <c r="N83" s="57"/>
    </row>
    <row r="84" spans="1:14">
      <c r="B84" s="95" t="s">
        <v>973</v>
      </c>
      <c r="C84" s="96"/>
      <c r="D84" s="96"/>
      <c r="E84" s="96"/>
      <c r="F84" s="96"/>
      <c r="G84" s="96"/>
      <c r="H84" s="96"/>
      <c r="I84" s="93"/>
      <c r="J84" s="94"/>
      <c r="K84" s="311">
        <v>0.05</v>
      </c>
      <c r="L84" s="859">
        <f>N78*K84</f>
        <v>3997.7061025689904</v>
      </c>
      <c r="M84" s="860"/>
      <c r="N84" s="57"/>
    </row>
    <row r="85" spans="1:14" ht="15.75" thickBot="1">
      <c r="B85" s="97" t="s">
        <v>974</v>
      </c>
      <c r="C85" s="98"/>
      <c r="D85" s="98"/>
      <c r="E85" s="98"/>
      <c r="F85" s="98"/>
      <c r="G85" s="98"/>
      <c r="H85" s="98"/>
      <c r="I85" s="99"/>
      <c r="J85" s="100"/>
      <c r="K85" s="312">
        <v>0.05</v>
      </c>
      <c r="L85" s="861">
        <f>N78*K85</f>
        <v>3997.7061025689904</v>
      </c>
      <c r="M85" s="862"/>
      <c r="N85" s="57"/>
    </row>
    <row r="86" spans="1:14" ht="15.75" thickBot="1">
      <c r="B86" s="825" t="s">
        <v>953</v>
      </c>
      <c r="C86" s="826"/>
      <c r="D86" s="826"/>
      <c r="E86" s="826"/>
      <c r="F86" s="826"/>
      <c r="G86" s="826"/>
      <c r="H86" s="826"/>
      <c r="I86" s="826"/>
      <c r="J86" s="826"/>
      <c r="K86" s="826"/>
      <c r="L86" s="826"/>
      <c r="M86" s="827"/>
      <c r="N86" s="58">
        <f>L83+L84+L85</f>
        <v>23986.236615413942</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103940.35866679375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1483</v>
      </c>
      <c r="C31" s="87" t="s">
        <v>1484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45</v>
      </c>
      <c r="N36" s="279">
        <f>K36/M36</f>
        <v>1386.5530731472397</v>
      </c>
    </row>
    <row r="37" spans="1:14">
      <c r="A37" s="119" t="s">
        <v>269</v>
      </c>
      <c r="B37" s="838" t="str">
        <f>VLOOKUP(A37,EQUIPOS!A7:D154,3,FALSE)</f>
        <v>Motoniveladora  potencia 215 HP, ancho de cuchilla 4,27 m, peso 18 ton.</v>
      </c>
      <c r="C37" s="839"/>
      <c r="D37" s="839"/>
      <c r="E37" s="839"/>
      <c r="F37" s="839"/>
      <c r="G37" s="839"/>
      <c r="H37" s="840"/>
      <c r="I37" s="274"/>
      <c r="J37" s="275"/>
      <c r="K37" s="276">
        <f>VLOOKUP(A37,EQUIPOS!A7:D164,4,FALSE)</f>
        <v>159657.50827563068</v>
      </c>
      <c r="L37" s="277"/>
      <c r="M37" s="278">
        <v>45</v>
      </c>
      <c r="N37" s="279">
        <f>K37/M37</f>
        <v>3547.9446283473485</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45</v>
      </c>
      <c r="N38" s="279">
        <f>K38/M38</f>
        <v>2218.4849170355833</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6.4407564892891109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7159.4233750194608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529</v>
      </c>
      <c r="B48" s="49" t="str">
        <f>VLOOKUP(A48,MATERIALES!A4:D373,3,FALSE)</f>
        <v>Material de base (gradación 3)</v>
      </c>
      <c r="C48" s="288"/>
      <c r="D48" s="288"/>
      <c r="E48" s="288"/>
      <c r="F48" s="288"/>
      <c r="G48" s="288"/>
      <c r="H48" s="288"/>
      <c r="I48" s="275"/>
      <c r="J48" s="231" t="str">
        <f>VLOOKUP(A48,MATERIALES!A4:D373,2,FALSE)</f>
        <v>m3</v>
      </c>
      <c r="K48" s="289">
        <v>1.3</v>
      </c>
      <c r="L48" s="274"/>
      <c r="M48" s="409">
        <f>VLOOKUP(A48,MATERIALES!A4:D395,4,FALSE)</f>
        <v>53125.762393303485</v>
      </c>
      <c r="N48" s="279">
        <f>K48*M48</f>
        <v>69063.491111294526</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67.149181421233251</v>
      </c>
      <c r="N49" s="279">
        <f>K49*M49</f>
        <v>1611.5803541095979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70675.071465404122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9">
        <f>VLOOKUP(A59,TRANSPORTE!A5:D123,4,FALSE)</f>
        <v>1135.0396630979419</v>
      </c>
      <c r="M59" s="830"/>
      <c r="N59" s="294">
        <f>K59*L59</f>
        <v>1475.5515620273245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644.07564892891105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79954.122051379803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15990.824410275962</v>
      </c>
      <c r="M83" s="860"/>
      <c r="N83" s="57"/>
    </row>
    <row r="84" spans="1:14">
      <c r="B84" s="95" t="s">
        <v>973</v>
      </c>
      <c r="C84" s="96"/>
      <c r="D84" s="96"/>
      <c r="E84" s="96"/>
      <c r="F84" s="96"/>
      <c r="G84" s="96"/>
      <c r="H84" s="96"/>
      <c r="I84" s="93"/>
      <c r="J84" s="94"/>
      <c r="K84" s="311">
        <v>0.05</v>
      </c>
      <c r="L84" s="859">
        <f>N78*K84</f>
        <v>3997.7061025689904</v>
      </c>
      <c r="M84" s="860"/>
      <c r="N84" s="57"/>
    </row>
    <row r="85" spans="1:14" ht="15.75" thickBot="1">
      <c r="B85" s="97" t="s">
        <v>974</v>
      </c>
      <c r="C85" s="98"/>
      <c r="D85" s="98"/>
      <c r="E85" s="98"/>
      <c r="F85" s="98"/>
      <c r="G85" s="98"/>
      <c r="H85" s="98"/>
      <c r="I85" s="99"/>
      <c r="J85" s="100"/>
      <c r="K85" s="312">
        <v>0.05</v>
      </c>
      <c r="L85" s="861">
        <f>N78*K85</f>
        <v>3997.7061025689904</v>
      </c>
      <c r="M85" s="862"/>
      <c r="N85" s="57"/>
    </row>
    <row r="86" spans="1:14" ht="15.75" thickBot="1">
      <c r="B86" s="825" t="s">
        <v>953</v>
      </c>
      <c r="C86" s="826"/>
      <c r="D86" s="826"/>
      <c r="E86" s="826"/>
      <c r="F86" s="826"/>
      <c r="G86" s="826"/>
      <c r="H86" s="826"/>
      <c r="I86" s="826"/>
      <c r="J86" s="826"/>
      <c r="K86" s="826"/>
      <c r="L86" s="826"/>
      <c r="M86" s="827"/>
      <c r="N86" s="58">
        <f>L83+L84+L85</f>
        <v>23986.236615413942</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103940.35866679375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1485</v>
      </c>
      <c r="C31" s="87" t="s">
        <v>1486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162</v>
      </c>
      <c r="B36" s="838" t="str">
        <f>VLOOKUP(A36,EQUIPOS!A6:D154,3,FALSE)</f>
        <v>Compactador manual (SALTARIN) Peso de operación (Kg.) 52, Fuerza de impacto por golpe (KN) 12.</v>
      </c>
      <c r="C36" s="839"/>
      <c r="D36" s="839"/>
      <c r="E36" s="839"/>
      <c r="F36" s="839"/>
      <c r="G36" s="839"/>
      <c r="H36" s="840"/>
      <c r="I36" s="274"/>
      <c r="J36" s="275"/>
      <c r="K36" s="276">
        <f>VLOOKUP(A36,EQUIPOS!A6:D163,4,FALSE)</f>
        <v>6971.076964142183</v>
      </c>
      <c r="L36" s="277"/>
      <c r="M36" s="278">
        <v>2.5</v>
      </c>
      <c r="N36" s="279">
        <f>K36/M36</f>
        <v>2788.430785656873</v>
      </c>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0.05</v>
      </c>
      <c r="N41" s="351">
        <f>N76*M41</f>
        <v>892.62055903601981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3681.0513446928926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53125.762393303485</v>
      </c>
      <c r="N48" s="279">
        <f>K48*M48</f>
        <v>69063.491111294526</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67.149181421233251</v>
      </c>
      <c r="N49" s="279">
        <f>K49*M49</f>
        <v>1611.5803541095979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70675.071465404122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9">
        <f>VLOOKUP(A59,TRANSPORTE!A5:D123,4,FALSE)</f>
        <v>1135.0396630979419</v>
      </c>
      <c r="M59" s="830"/>
      <c r="N59" s="294">
        <f>K59*L59</f>
        <v>1475.5515620273245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135330.79999999999</v>
      </c>
      <c r="J71" s="300">
        <v>185</v>
      </c>
      <c r="K71" s="301">
        <f>VLOOKUP(A71,'MANO DE OBRA'!A8:D100,4,FALSE)</f>
        <v>250361.97999999998</v>
      </c>
      <c r="L71" s="56"/>
      <c r="M71" s="306">
        <v>20</v>
      </c>
      <c r="N71" s="402">
        <f>K71/M71</f>
        <v>12518.098999999998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17852.411180720395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93684.085552844743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18736.817110568951</v>
      </c>
      <c r="M83" s="860"/>
      <c r="N83" s="57"/>
    </row>
    <row r="84" spans="1:14">
      <c r="B84" s="95" t="s">
        <v>973</v>
      </c>
      <c r="C84" s="96"/>
      <c r="D84" s="96"/>
      <c r="E84" s="96"/>
      <c r="F84" s="96"/>
      <c r="G84" s="96"/>
      <c r="H84" s="96"/>
      <c r="I84" s="93"/>
      <c r="J84" s="94"/>
      <c r="K84" s="311">
        <v>0.05</v>
      </c>
      <c r="L84" s="859">
        <f>N78*K84</f>
        <v>4684.2042776422377</v>
      </c>
      <c r="M84" s="860"/>
      <c r="N84" s="57"/>
    </row>
    <row r="85" spans="1:14" ht="15.75" thickBot="1">
      <c r="B85" s="97" t="s">
        <v>974</v>
      </c>
      <c r="C85" s="98"/>
      <c r="D85" s="98"/>
      <c r="E85" s="98"/>
      <c r="F85" s="98"/>
      <c r="G85" s="98"/>
      <c r="H85" s="98"/>
      <c r="I85" s="99"/>
      <c r="J85" s="100"/>
      <c r="K85" s="312">
        <v>0.05</v>
      </c>
      <c r="L85" s="861">
        <f>N78*K85</f>
        <v>4684.2042776422377</v>
      </c>
      <c r="M85" s="862"/>
      <c r="N85" s="57"/>
    </row>
    <row r="86" spans="1:14" ht="15.75" thickBot="1">
      <c r="B86" s="825" t="s">
        <v>953</v>
      </c>
      <c r="C86" s="826"/>
      <c r="D86" s="826"/>
      <c r="E86" s="826"/>
      <c r="F86" s="826"/>
      <c r="G86" s="826"/>
      <c r="H86" s="826"/>
      <c r="I86" s="826"/>
      <c r="J86" s="826"/>
      <c r="K86" s="826"/>
      <c r="L86" s="826"/>
      <c r="M86" s="827"/>
      <c r="N86" s="58">
        <f>L83+L84+L85</f>
        <v>28105.225665853428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121789.31121869817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1487</v>
      </c>
      <c r="C31" s="87" t="s">
        <v>1488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162</v>
      </c>
      <c r="B36" s="838" t="str">
        <f>VLOOKUP(A36,EQUIPOS!A6:D154,3,FALSE)</f>
        <v>Compactador manual (SALTARIN) Peso de operación (Kg.) 52, Fuerza de impacto por golpe (KN) 12.</v>
      </c>
      <c r="C36" s="839"/>
      <c r="D36" s="839"/>
      <c r="E36" s="839"/>
      <c r="F36" s="839"/>
      <c r="G36" s="839"/>
      <c r="H36" s="840"/>
      <c r="I36" s="274"/>
      <c r="J36" s="275"/>
      <c r="K36" s="276">
        <f>VLOOKUP(A36,EQUIPOS!A6:D163,4,FALSE)</f>
        <v>6971.076964142183</v>
      </c>
      <c r="L36" s="277"/>
      <c r="M36" s="278">
        <v>2.5</v>
      </c>
      <c r="N36" s="279">
        <f>K36/M36</f>
        <v>2788.430785656873</v>
      </c>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0.05</v>
      </c>
      <c r="N41" s="351">
        <f>N76*M41</f>
        <v>892.62055903601981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3681.0513446928926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53125.762393303485</v>
      </c>
      <c r="N48" s="279">
        <f>K48*M48</f>
        <v>69063.491111294526</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67.149181421233251</v>
      </c>
      <c r="N49" s="279">
        <f>K49*M49</f>
        <v>1611.5803541095979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70675.071465404122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9">
        <f>VLOOKUP(A59,TRANSPORTE!A5:D123,4,FALSE)</f>
        <v>1135.0396630979419</v>
      </c>
      <c r="M59" s="830"/>
      <c r="N59" s="294">
        <f>K59*L59</f>
        <v>1475.5515620273245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135330.79999999999</v>
      </c>
      <c r="J71" s="300">
        <v>185</v>
      </c>
      <c r="K71" s="301">
        <f>VLOOKUP(A71,'MANO DE OBRA'!A8:D100,4,FALSE)</f>
        <v>250361.97999999998</v>
      </c>
      <c r="L71" s="56"/>
      <c r="M71" s="306">
        <v>20</v>
      </c>
      <c r="N71" s="402">
        <f>K71/M71</f>
        <v>12518.098999999998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31" t="s">
        <v>953</v>
      </c>
      <c r="C76" s="832"/>
      <c r="D76" s="832"/>
      <c r="E76" s="832"/>
      <c r="F76" s="832"/>
      <c r="G76" s="832"/>
      <c r="H76" s="832"/>
      <c r="I76" s="832"/>
      <c r="J76" s="832"/>
      <c r="K76" s="832"/>
      <c r="L76" s="832"/>
      <c r="M76" s="833"/>
      <c r="N76" s="467">
        <f>SUM(N70:N75)</f>
        <v>17852.411180720395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93684.085552844743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18736.817110568951</v>
      </c>
      <c r="M83" s="860"/>
      <c r="N83" s="57"/>
    </row>
    <row r="84" spans="1:14">
      <c r="B84" s="95" t="s">
        <v>973</v>
      </c>
      <c r="C84" s="96"/>
      <c r="D84" s="96"/>
      <c r="E84" s="96"/>
      <c r="F84" s="96"/>
      <c r="G84" s="96"/>
      <c r="H84" s="96"/>
      <c r="I84" s="93"/>
      <c r="J84" s="94"/>
      <c r="K84" s="311">
        <v>0.05</v>
      </c>
      <c r="L84" s="859">
        <f>N78*K84</f>
        <v>4684.2042776422377</v>
      </c>
      <c r="M84" s="860"/>
      <c r="N84" s="57"/>
    </row>
    <row r="85" spans="1:14" ht="15.75" thickBot="1">
      <c r="B85" s="97" t="s">
        <v>974</v>
      </c>
      <c r="C85" s="98"/>
      <c r="D85" s="98"/>
      <c r="E85" s="98"/>
      <c r="F85" s="98"/>
      <c r="G85" s="98"/>
      <c r="H85" s="98"/>
      <c r="I85" s="99"/>
      <c r="J85" s="100"/>
      <c r="K85" s="312">
        <v>0.05</v>
      </c>
      <c r="L85" s="861">
        <f>N78*K85</f>
        <v>4684.2042776422377</v>
      </c>
      <c r="M85" s="862"/>
      <c r="N85" s="57"/>
    </row>
    <row r="86" spans="1:14" ht="15.75" thickBot="1">
      <c r="B86" s="825" t="s">
        <v>953</v>
      </c>
      <c r="C86" s="826"/>
      <c r="D86" s="826"/>
      <c r="E86" s="826"/>
      <c r="F86" s="826"/>
      <c r="G86" s="826"/>
      <c r="H86" s="826"/>
      <c r="I86" s="826"/>
      <c r="J86" s="826"/>
      <c r="K86" s="826"/>
      <c r="L86" s="826"/>
      <c r="M86" s="827"/>
      <c r="N86" s="58">
        <f>L83+L84+L85</f>
        <v>28105.225665853428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121789.31121869817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1489</v>
      </c>
      <c r="C31" s="87" t="s">
        <v>1490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162</v>
      </c>
      <c r="B36" s="838" t="str">
        <f>VLOOKUP(A36,EQUIPOS!A6:D154,3,FALSE)</f>
        <v>Compactador manual (SALTARIN) Peso de operación (Kg.) 52, Fuerza de impacto por golpe (KN) 12.</v>
      </c>
      <c r="C36" s="839"/>
      <c r="D36" s="839"/>
      <c r="E36" s="839"/>
      <c r="F36" s="839"/>
      <c r="G36" s="839"/>
      <c r="H36" s="840"/>
      <c r="I36" s="274"/>
      <c r="J36" s="275"/>
      <c r="K36" s="276">
        <f>VLOOKUP(A36,EQUIPOS!A6:D163,4,FALSE)</f>
        <v>6971.076964142183</v>
      </c>
      <c r="L36" s="277"/>
      <c r="M36" s="278">
        <v>2.5</v>
      </c>
      <c r="N36" s="279">
        <f>K36/M36</f>
        <v>2788.430785656873</v>
      </c>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0.05</v>
      </c>
      <c r="N41" s="351">
        <f>N76*M41</f>
        <v>892.62055903601981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3681.0513446928926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529</v>
      </c>
      <c r="B48" s="49" t="str">
        <f>VLOOKUP(A48,MATERIALES!A4:D373,3,FALSE)</f>
        <v>Material de base (gradación 3)</v>
      </c>
      <c r="C48" s="288"/>
      <c r="D48" s="288"/>
      <c r="E48" s="288"/>
      <c r="F48" s="288"/>
      <c r="G48" s="288"/>
      <c r="H48" s="288"/>
      <c r="I48" s="275"/>
      <c r="J48" s="231" t="str">
        <f>VLOOKUP(A48,MATERIALES!A4:D373,2,FALSE)</f>
        <v>m3</v>
      </c>
      <c r="K48" s="289">
        <v>1.3</v>
      </c>
      <c r="L48" s="274"/>
      <c r="M48" s="409">
        <f>VLOOKUP(A48,MATERIALES!A4:D395,4,FALSE)</f>
        <v>53125.762393303485</v>
      </c>
      <c r="N48" s="279">
        <f>K48*M48</f>
        <v>69063.491111294526</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67.149181421233251</v>
      </c>
      <c r="N49" s="279">
        <f>K49*M49</f>
        <v>1611.5803541095979</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70675.071465404122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829">
        <f>VLOOKUP(A59,TRANSPORTE!A5:D123,4,FALSE)</f>
        <v>1135.0396630979419</v>
      </c>
      <c r="M59" s="830"/>
      <c r="N59" s="294">
        <f>K59*L59</f>
        <v>1475.5515620273245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135330.79999999999</v>
      </c>
      <c r="J71" s="300">
        <v>185</v>
      </c>
      <c r="K71" s="301">
        <f>VLOOKUP(A71,'MANO DE OBRA'!A8:D100,4,FALSE)</f>
        <v>250361.97999999998</v>
      </c>
      <c r="L71" s="56"/>
      <c r="M71" s="306">
        <v>20</v>
      </c>
      <c r="N71" s="402">
        <f>K71/M71</f>
        <v>12518.098999999998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17852.411180720395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93684.085552844743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18736.817110568951</v>
      </c>
      <c r="M83" s="860"/>
      <c r="N83" s="57"/>
    </row>
    <row r="84" spans="1:14">
      <c r="B84" s="95" t="s">
        <v>973</v>
      </c>
      <c r="C84" s="96"/>
      <c r="D84" s="96"/>
      <c r="E84" s="96"/>
      <c r="F84" s="96"/>
      <c r="G84" s="96"/>
      <c r="H84" s="96"/>
      <c r="I84" s="93"/>
      <c r="J84" s="94"/>
      <c r="K84" s="311">
        <v>0.05</v>
      </c>
      <c r="L84" s="859">
        <f>N78*K84</f>
        <v>4684.2042776422377</v>
      </c>
      <c r="M84" s="860"/>
      <c r="N84" s="57"/>
    </row>
    <row r="85" spans="1:14" ht="15.75" thickBot="1">
      <c r="B85" s="97" t="s">
        <v>974</v>
      </c>
      <c r="C85" s="98"/>
      <c r="D85" s="98"/>
      <c r="E85" s="98"/>
      <c r="F85" s="98"/>
      <c r="G85" s="98"/>
      <c r="H85" s="98"/>
      <c r="I85" s="99"/>
      <c r="J85" s="100"/>
      <c r="K85" s="312">
        <v>0.05</v>
      </c>
      <c r="L85" s="861">
        <f>N78*K85</f>
        <v>4684.2042776422377</v>
      </c>
      <c r="M85" s="862"/>
      <c r="N85" s="57"/>
    </row>
    <row r="86" spans="1:14" ht="15.75" thickBot="1">
      <c r="B86" s="825" t="s">
        <v>953</v>
      </c>
      <c r="C86" s="826"/>
      <c r="D86" s="826"/>
      <c r="E86" s="826"/>
      <c r="F86" s="826"/>
      <c r="G86" s="826"/>
      <c r="H86" s="826"/>
      <c r="I86" s="826"/>
      <c r="J86" s="826"/>
      <c r="K86" s="826"/>
      <c r="L86" s="826"/>
      <c r="M86" s="827"/>
      <c r="N86" s="58">
        <f>L83+L84+L85</f>
        <v>28105.225665853428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121789.31121869817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1033</v>
      </c>
      <c r="C31" s="87" t="s">
        <v>1491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154</v>
      </c>
      <c r="B36" s="838" t="str">
        <f>VLOOKUP(A36,EQUIPOS!A6:D154,3,FALSE)</f>
        <v>Carrotanque Irrigador de asfalto, 1000 GALONES DE CAPACIDAD</v>
      </c>
      <c r="C36" s="839"/>
      <c r="D36" s="839"/>
      <c r="E36" s="839"/>
      <c r="F36" s="839"/>
      <c r="G36" s="839"/>
      <c r="H36" s="840"/>
      <c r="I36" s="274"/>
      <c r="J36" s="275"/>
      <c r="K36" s="276">
        <f>VLOOKUP(A36,EQUIPOS!A6:D163,4,FALSE)</f>
        <v>85370.888333130337</v>
      </c>
      <c r="L36" s="277"/>
      <c r="M36" s="278">
        <v>30</v>
      </c>
      <c r="N36" s="279">
        <f>K36/M36</f>
        <v>2845.6962777710114</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143036.34895760936</v>
      </c>
      <c r="L37" s="277"/>
      <c r="M37" s="278">
        <v>30</v>
      </c>
      <c r="N37" s="279">
        <f>K37/M37</f>
        <v>4767.8782985869784</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30</v>
      </c>
      <c r="N38" s="279">
        <f>K38/M38</f>
        <v>3327.7273755533752</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9.6611347339336664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10950.963086645299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1.25</v>
      </c>
      <c r="L48" s="274"/>
      <c r="M48" s="409">
        <f>VLOOKUP(A48,MATERIALES!A4:D395,4,FALSE)</f>
        <v>53125.762393303485</v>
      </c>
      <c r="N48" s="279">
        <f>K48*M48</f>
        <v>66407.202991629354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66407.202991629354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1.25</v>
      </c>
      <c r="J59" s="293">
        <v>1</v>
      </c>
      <c r="K59" s="286">
        <f>I59*J59</f>
        <v>1.25</v>
      </c>
      <c r="L59" s="829">
        <f>VLOOKUP(A59,TRANSPORTE!A5:D123,4,FALSE)</f>
        <v>1135.0396630979419</v>
      </c>
      <c r="M59" s="830"/>
      <c r="N59" s="294">
        <f>K59*L59</f>
        <v>1418.7995788724274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1418.7995788724274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240</v>
      </c>
      <c r="N70" s="402">
        <f>K70/M70</f>
        <v>444.52601506003327</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240</v>
      </c>
      <c r="N71" s="402">
        <f>K71/M71</f>
        <v>521.5874583333333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966.11347339336658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79743.079130540442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15948.615826108089</v>
      </c>
      <c r="M83" s="860"/>
      <c r="N83" s="57"/>
    </row>
    <row r="84" spans="1:14">
      <c r="B84" s="95" t="s">
        <v>973</v>
      </c>
      <c r="C84" s="96"/>
      <c r="D84" s="96"/>
      <c r="E84" s="96"/>
      <c r="F84" s="96"/>
      <c r="G84" s="96"/>
      <c r="H84" s="96"/>
      <c r="I84" s="93"/>
      <c r="J84" s="94"/>
      <c r="K84" s="311">
        <v>0.05</v>
      </c>
      <c r="L84" s="859">
        <f>N78*K84</f>
        <v>3987.1539565270223</v>
      </c>
      <c r="M84" s="860"/>
      <c r="N84" s="57"/>
    </row>
    <row r="85" spans="1:14" ht="15.75" thickBot="1">
      <c r="B85" s="97" t="s">
        <v>974</v>
      </c>
      <c r="C85" s="98"/>
      <c r="D85" s="98"/>
      <c r="E85" s="98"/>
      <c r="F85" s="98"/>
      <c r="G85" s="98"/>
      <c r="H85" s="98"/>
      <c r="I85" s="99"/>
      <c r="J85" s="100"/>
      <c r="K85" s="312">
        <v>0.05</v>
      </c>
      <c r="L85" s="861">
        <f>N78*K85</f>
        <v>3987.1539565270223</v>
      </c>
      <c r="M85" s="862"/>
      <c r="N85" s="57"/>
    </row>
    <row r="86" spans="1:14" ht="15.75" thickBot="1">
      <c r="B86" s="825" t="s">
        <v>953</v>
      </c>
      <c r="C86" s="826"/>
      <c r="D86" s="826"/>
      <c r="E86" s="826"/>
      <c r="F86" s="826"/>
      <c r="G86" s="826"/>
      <c r="H86" s="826"/>
      <c r="I86" s="826"/>
      <c r="J86" s="826"/>
      <c r="K86" s="826"/>
      <c r="L86" s="826"/>
      <c r="M86" s="827"/>
      <c r="N86" s="58">
        <f>L83+L84+L85</f>
        <v>23922.923739162132</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103666.00286970257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1034</v>
      </c>
      <c r="C31" s="87" t="s">
        <v>1492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154</v>
      </c>
      <c r="B36" s="838" t="str">
        <f>VLOOKUP(A36,EQUIPOS!A6:D154,3,FALSE)</f>
        <v>Carrotanque Irrigador de asfalto, 1000 GALONES DE CAPACIDAD</v>
      </c>
      <c r="C36" s="839"/>
      <c r="D36" s="839"/>
      <c r="E36" s="839"/>
      <c r="F36" s="839"/>
      <c r="G36" s="839"/>
      <c r="H36" s="840"/>
      <c r="I36" s="274"/>
      <c r="J36" s="275"/>
      <c r="K36" s="276">
        <f>VLOOKUP(A36,EQUIPOS!A6:D163,4,FALSE)</f>
        <v>85370.888333130337</v>
      </c>
      <c r="L36" s="277"/>
      <c r="M36" s="278">
        <v>30</v>
      </c>
      <c r="N36" s="279">
        <f>K36/M36</f>
        <v>2845.6962777710114</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143036.34895760936</v>
      </c>
      <c r="L37" s="277"/>
      <c r="M37" s="278">
        <v>30</v>
      </c>
      <c r="N37" s="279">
        <f>K37/M37</f>
        <v>4767.8782985869784</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30</v>
      </c>
      <c r="N38" s="279">
        <f>K38/M38</f>
        <v>3327.7273755533752</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9.6611347339336664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10950.963086645299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529</v>
      </c>
      <c r="B48" s="49" t="str">
        <f>VLOOKUP(A48,MATERIALES!A4:D373,3,FALSE)</f>
        <v>Material de base (gradación 3)</v>
      </c>
      <c r="C48" s="288"/>
      <c r="D48" s="288"/>
      <c r="E48" s="288"/>
      <c r="F48" s="288"/>
      <c r="G48" s="288"/>
      <c r="H48" s="288"/>
      <c r="I48" s="275"/>
      <c r="J48" s="231" t="str">
        <f>VLOOKUP(A48,MATERIALES!A4:D373,2,FALSE)</f>
        <v>m3</v>
      </c>
      <c r="K48" s="289">
        <v>1.25</v>
      </c>
      <c r="L48" s="274"/>
      <c r="M48" s="409">
        <f>VLOOKUP(A48,MATERIALES!A4:D395,4,FALSE)</f>
        <v>53125.762393303485</v>
      </c>
      <c r="N48" s="279">
        <f>K48*M48</f>
        <v>66407.202991629354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66407.202991629354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1.25</v>
      </c>
      <c r="J59" s="293">
        <v>1</v>
      </c>
      <c r="K59" s="286">
        <f>I59*J59</f>
        <v>1.25</v>
      </c>
      <c r="L59" s="829">
        <f>VLOOKUP(A59,TRANSPORTE!A5:D123,4,FALSE)</f>
        <v>1135.0396630979419</v>
      </c>
      <c r="M59" s="830"/>
      <c r="N59" s="294">
        <f>K59*L59</f>
        <v>1418.7995788724274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1418.7995788724274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240</v>
      </c>
      <c r="N70" s="402">
        <f>K70/M70</f>
        <v>444.52601506003327</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240</v>
      </c>
      <c r="N71" s="402">
        <f>K71/M71</f>
        <v>521.5874583333333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966.11347339336658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79743.079130540442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15948.615826108089</v>
      </c>
      <c r="M83" s="860"/>
      <c r="N83" s="57"/>
    </row>
    <row r="84" spans="1:14">
      <c r="B84" s="95" t="s">
        <v>973</v>
      </c>
      <c r="C84" s="96"/>
      <c r="D84" s="96"/>
      <c r="E84" s="96"/>
      <c r="F84" s="96"/>
      <c r="G84" s="96"/>
      <c r="H84" s="96"/>
      <c r="I84" s="93"/>
      <c r="J84" s="94"/>
      <c r="K84" s="311">
        <v>0.05</v>
      </c>
      <c r="L84" s="859">
        <f>N78*K84</f>
        <v>3987.1539565270223</v>
      </c>
      <c r="M84" s="860"/>
      <c r="N84" s="57"/>
    </row>
    <row r="85" spans="1:14" ht="15.75" thickBot="1">
      <c r="B85" s="97" t="s">
        <v>974</v>
      </c>
      <c r="C85" s="98"/>
      <c r="D85" s="98"/>
      <c r="E85" s="98"/>
      <c r="F85" s="98"/>
      <c r="G85" s="98"/>
      <c r="H85" s="98"/>
      <c r="I85" s="99"/>
      <c r="J85" s="100"/>
      <c r="K85" s="312">
        <v>0.05</v>
      </c>
      <c r="L85" s="861">
        <f>N78*K85</f>
        <v>3987.1539565270223</v>
      </c>
      <c r="M85" s="862"/>
      <c r="N85" s="57"/>
    </row>
    <row r="86" spans="1:14" ht="15.75" thickBot="1">
      <c r="B86" s="825" t="s">
        <v>953</v>
      </c>
      <c r="C86" s="826"/>
      <c r="D86" s="826"/>
      <c r="E86" s="826"/>
      <c r="F86" s="826"/>
      <c r="G86" s="826"/>
      <c r="H86" s="826"/>
      <c r="I86" s="826"/>
      <c r="J86" s="826"/>
      <c r="K86" s="826"/>
      <c r="L86" s="826"/>
      <c r="M86" s="827"/>
      <c r="N86" s="58">
        <f>L83+L84+L85</f>
        <v>23922.923739162132</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103666.00286970257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1035</v>
      </c>
      <c r="C31" s="87" t="s">
        <v>1493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154</v>
      </c>
      <c r="B36" s="838" t="str">
        <f>VLOOKUP(A36,EQUIPOS!A6:D154,3,FALSE)</f>
        <v>Carrotanque Irrigador de asfalto, 1000 GALONES DE CAPACIDAD</v>
      </c>
      <c r="C36" s="839"/>
      <c r="D36" s="839"/>
      <c r="E36" s="839"/>
      <c r="F36" s="839"/>
      <c r="G36" s="839"/>
      <c r="H36" s="840"/>
      <c r="I36" s="274"/>
      <c r="J36" s="275"/>
      <c r="K36" s="276">
        <f>VLOOKUP(A36,EQUIPOS!A6:D163,4,FALSE)</f>
        <v>85370.888333130337</v>
      </c>
      <c r="L36" s="277"/>
      <c r="M36" s="278">
        <v>30</v>
      </c>
      <c r="N36" s="279">
        <f>K36/M36</f>
        <v>2845.6962777710114</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143036.34895760936</v>
      </c>
      <c r="L37" s="277"/>
      <c r="M37" s="278">
        <v>30</v>
      </c>
      <c r="N37" s="279">
        <f>K37/M37</f>
        <v>4767.8782985869784</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30</v>
      </c>
      <c r="N38" s="279">
        <f>K38/M38</f>
        <v>3327.7273755533752</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9.6611347339336664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10950.963086645299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529</v>
      </c>
      <c r="B48" s="49" t="str">
        <f>VLOOKUP(A48,MATERIALES!A4:D373,3,FALSE)</f>
        <v>Material de base (gradación 3)</v>
      </c>
      <c r="C48" s="288"/>
      <c r="D48" s="288"/>
      <c r="E48" s="288"/>
      <c r="F48" s="288"/>
      <c r="G48" s="288"/>
      <c r="H48" s="288"/>
      <c r="I48" s="275"/>
      <c r="J48" s="231" t="str">
        <f>VLOOKUP(A48,MATERIALES!A4:D373,2,FALSE)</f>
        <v>m3</v>
      </c>
      <c r="K48" s="289">
        <v>1.25</v>
      </c>
      <c r="L48" s="274"/>
      <c r="M48" s="409">
        <f>VLOOKUP(A48,MATERIALES!A4:D395,4,FALSE)</f>
        <v>53125.762393303485</v>
      </c>
      <c r="N48" s="279">
        <f>K48*M48</f>
        <v>66407.202991629354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66407.202991629354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1.25</v>
      </c>
      <c r="J59" s="293">
        <v>1</v>
      </c>
      <c r="K59" s="286">
        <f>I59*J59</f>
        <v>1.25</v>
      </c>
      <c r="L59" s="829">
        <f>VLOOKUP(A59,TRANSPORTE!A5:D123,4,FALSE)</f>
        <v>1135.0396630979419</v>
      </c>
      <c r="M59" s="830"/>
      <c r="N59" s="294">
        <f>K59*L59</f>
        <v>1418.7995788724274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1418.7995788724274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240</v>
      </c>
      <c r="N70" s="402">
        <f>K70/M70</f>
        <v>444.52601506003327</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240</v>
      </c>
      <c r="N71" s="402">
        <f>K71/M71</f>
        <v>521.5874583333333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966.11347339336658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79743.079130540442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15948.615826108089</v>
      </c>
      <c r="M83" s="860"/>
      <c r="N83" s="57"/>
    </row>
    <row r="84" spans="1:14">
      <c r="B84" s="95" t="s">
        <v>973</v>
      </c>
      <c r="C84" s="96"/>
      <c r="D84" s="96"/>
      <c r="E84" s="96"/>
      <c r="F84" s="96"/>
      <c r="G84" s="96"/>
      <c r="H84" s="96"/>
      <c r="I84" s="93"/>
      <c r="J84" s="94"/>
      <c r="K84" s="311">
        <v>0.05</v>
      </c>
      <c r="L84" s="859">
        <f>N78*K84</f>
        <v>3987.1539565270223</v>
      </c>
      <c r="M84" s="860"/>
      <c r="N84" s="57"/>
    </row>
    <row r="85" spans="1:14" ht="15.75" thickBot="1">
      <c r="B85" s="97" t="s">
        <v>974</v>
      </c>
      <c r="C85" s="98"/>
      <c r="D85" s="98"/>
      <c r="E85" s="98"/>
      <c r="F85" s="98"/>
      <c r="G85" s="98"/>
      <c r="H85" s="98"/>
      <c r="I85" s="99"/>
      <c r="J85" s="100"/>
      <c r="K85" s="312">
        <v>0.05</v>
      </c>
      <c r="L85" s="861">
        <f>N78*K85</f>
        <v>3987.1539565270223</v>
      </c>
      <c r="M85" s="862"/>
      <c r="N85" s="57"/>
    </row>
    <row r="86" spans="1:14" ht="15.75" thickBot="1">
      <c r="B86" s="825" t="s">
        <v>953</v>
      </c>
      <c r="C86" s="826"/>
      <c r="D86" s="826"/>
      <c r="E86" s="826"/>
      <c r="F86" s="826"/>
      <c r="G86" s="826"/>
      <c r="H86" s="826"/>
      <c r="I86" s="826"/>
      <c r="J86" s="826"/>
      <c r="K86" s="826"/>
      <c r="L86" s="826"/>
      <c r="M86" s="827"/>
      <c r="N86" s="58">
        <f>L83+L84+L85</f>
        <v>23922.923739162132</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103666.00286970257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1494</v>
      </c>
      <c r="C31" s="87" t="s">
        <v>2021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45</v>
      </c>
      <c r="N36" s="279">
        <f>K36/M36</f>
        <v>1386.5530731472397</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143036.34895760936</v>
      </c>
      <c r="L37" s="277"/>
      <c r="M37" s="278">
        <v>45</v>
      </c>
      <c r="N37" s="279">
        <f>K37/M37</f>
        <v>3178.5855323913192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45</v>
      </c>
      <c r="N38" s="279">
        <f>K38/M38</f>
        <v>2218.4849170355833</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6.4407564892891109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6790.0642790634311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53125.762393303485</v>
      </c>
      <c r="N48" s="279">
        <f>K48*M48</f>
        <v>69063.491111294526</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560.17914606532713</v>
      </c>
      <c r="N49" s="279">
        <f>K49*M49</f>
        <v>50416.123145879443</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119479.61425717396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9">
        <f>VLOOKUP(A59,TRANSPORTE!A5:D123,4,FALSE)</f>
        <v>1135.0396630979419</v>
      </c>
      <c r="M59" s="830"/>
      <c r="N59" s="294">
        <f>K59*L59</f>
        <v>1475.5515620273245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644.07564892891105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128389.30574719362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25677.861149438726</v>
      </c>
      <c r="M83" s="860"/>
      <c r="N83" s="57"/>
    </row>
    <row r="84" spans="1:14">
      <c r="B84" s="95" t="s">
        <v>973</v>
      </c>
      <c r="C84" s="96"/>
      <c r="D84" s="96"/>
      <c r="E84" s="96"/>
      <c r="F84" s="96"/>
      <c r="G84" s="96"/>
      <c r="H84" s="96"/>
      <c r="I84" s="93"/>
      <c r="J84" s="94"/>
      <c r="K84" s="311">
        <v>0.05</v>
      </c>
      <c r="L84" s="859">
        <f>N78*K84</f>
        <v>6419.4652873596815</v>
      </c>
      <c r="M84" s="860"/>
      <c r="N84" s="57"/>
    </row>
    <row r="85" spans="1:14" ht="15.75" thickBot="1">
      <c r="B85" s="97" t="s">
        <v>974</v>
      </c>
      <c r="C85" s="98"/>
      <c r="D85" s="98"/>
      <c r="E85" s="98"/>
      <c r="F85" s="98"/>
      <c r="G85" s="98"/>
      <c r="H85" s="98"/>
      <c r="I85" s="99"/>
      <c r="J85" s="100"/>
      <c r="K85" s="312">
        <v>0.05</v>
      </c>
      <c r="L85" s="861">
        <f>N78*K85</f>
        <v>6419.4652873596815</v>
      </c>
      <c r="M85" s="862"/>
      <c r="N85" s="57"/>
    </row>
    <row r="86" spans="1:14" ht="15.75" thickBot="1">
      <c r="B86" s="825" t="s">
        <v>953</v>
      </c>
      <c r="C86" s="826"/>
      <c r="D86" s="826"/>
      <c r="E86" s="826"/>
      <c r="F86" s="826"/>
      <c r="G86" s="826"/>
      <c r="H86" s="826"/>
      <c r="I86" s="826"/>
      <c r="J86" s="826"/>
      <c r="K86" s="826"/>
      <c r="L86" s="826"/>
      <c r="M86" s="827"/>
      <c r="N86" s="58">
        <f>L83+L84+L85</f>
        <v>38516.791724158087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166906.09747135171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1495</v>
      </c>
      <c r="C31" s="87" t="s">
        <v>2022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45</v>
      </c>
      <c r="N36" s="279">
        <f>K36/M36</f>
        <v>1386.5530731472397</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143036.34895760936</v>
      </c>
      <c r="L37" s="277"/>
      <c r="M37" s="278">
        <v>45</v>
      </c>
      <c r="N37" s="279">
        <f>K37/M37</f>
        <v>3178.5855323913192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45</v>
      </c>
      <c r="N38" s="279">
        <f>K38/M38</f>
        <v>2218.4849170355833</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6.4407564892891109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6790.0642790634311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53125.762393303485</v>
      </c>
      <c r="N48" s="279">
        <f>K48*M48</f>
        <v>69063.491111294526</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560.17914606532713</v>
      </c>
      <c r="N49" s="279">
        <f>K49*M49</f>
        <v>50416.123145879443</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119479.61425717396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9">
        <f>VLOOKUP(A59,TRANSPORTE!A5:D123,4,FALSE)</f>
        <v>1135.0396630979419</v>
      </c>
      <c r="M59" s="830"/>
      <c r="N59" s="294">
        <f>K59*L59</f>
        <v>1475.5515620273245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644.07564892891105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128389.30574719362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25677.861149438726</v>
      </c>
      <c r="M83" s="860"/>
      <c r="N83" s="57"/>
    </row>
    <row r="84" spans="1:14">
      <c r="B84" s="95" t="s">
        <v>973</v>
      </c>
      <c r="C84" s="96"/>
      <c r="D84" s="96"/>
      <c r="E84" s="96"/>
      <c r="F84" s="96"/>
      <c r="G84" s="96"/>
      <c r="H84" s="96"/>
      <c r="I84" s="93"/>
      <c r="J84" s="94"/>
      <c r="K84" s="311">
        <v>0.05</v>
      </c>
      <c r="L84" s="859">
        <f>N78*K84</f>
        <v>6419.4652873596815</v>
      </c>
      <c r="M84" s="860"/>
      <c r="N84" s="57"/>
    </row>
    <row r="85" spans="1:14" ht="15.75" thickBot="1">
      <c r="B85" s="97" t="s">
        <v>974</v>
      </c>
      <c r="C85" s="98"/>
      <c r="D85" s="98"/>
      <c r="E85" s="98"/>
      <c r="F85" s="98"/>
      <c r="G85" s="98"/>
      <c r="H85" s="98"/>
      <c r="I85" s="99"/>
      <c r="J85" s="100"/>
      <c r="K85" s="312">
        <v>0.05</v>
      </c>
      <c r="L85" s="861">
        <f>N78*K85</f>
        <v>6419.4652873596815</v>
      </c>
      <c r="M85" s="862"/>
      <c r="N85" s="57"/>
    </row>
    <row r="86" spans="1:14" ht="15.75" thickBot="1">
      <c r="B86" s="825" t="s">
        <v>953</v>
      </c>
      <c r="C86" s="826"/>
      <c r="D86" s="826"/>
      <c r="E86" s="826"/>
      <c r="F86" s="826"/>
      <c r="G86" s="826"/>
      <c r="H86" s="826"/>
      <c r="I86" s="826"/>
      <c r="J86" s="826"/>
      <c r="K86" s="826"/>
      <c r="L86" s="826"/>
      <c r="M86" s="827"/>
      <c r="N86" s="58">
        <f>L83+L84+L85</f>
        <v>38516.791724158087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166906.09747135171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1496</v>
      </c>
      <c r="C31" s="87" t="s">
        <v>1497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45</v>
      </c>
      <c r="N36" s="279">
        <f>K36/M36</f>
        <v>1386.5530731472397</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143036.34895760936</v>
      </c>
      <c r="L37" s="277"/>
      <c r="M37" s="278">
        <v>45</v>
      </c>
      <c r="N37" s="279">
        <f>K37/M37</f>
        <v>3178.5855323913192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45</v>
      </c>
      <c r="N38" s="279">
        <f>K38/M38</f>
        <v>2218.4849170355833</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6.4407564892891109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6790.0642790634311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53125.762393303485</v>
      </c>
      <c r="N48" s="279">
        <f>K48*M48</f>
        <v>69063.491111294526</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560.17914606532713</v>
      </c>
      <c r="N49" s="279">
        <f>K49*M49</f>
        <v>50416.123145879443</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119479.61425717396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9">
        <f>VLOOKUP(A59,TRANSPORTE!A5:D123,4,FALSE)</f>
        <v>1135.0396630979419</v>
      </c>
      <c r="M59" s="830"/>
      <c r="N59" s="294">
        <f>K59*L59</f>
        <v>1475.5515620273245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644.07564892891105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128389.30574719362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25677.861149438726</v>
      </c>
      <c r="M83" s="860"/>
      <c r="N83" s="57"/>
    </row>
    <row r="84" spans="1:14">
      <c r="B84" s="95" t="s">
        <v>973</v>
      </c>
      <c r="C84" s="96"/>
      <c r="D84" s="96"/>
      <c r="E84" s="96"/>
      <c r="F84" s="96"/>
      <c r="G84" s="96"/>
      <c r="H84" s="96"/>
      <c r="I84" s="93"/>
      <c r="J84" s="94"/>
      <c r="K84" s="311">
        <v>0.05</v>
      </c>
      <c r="L84" s="859">
        <f>N78*K84</f>
        <v>6419.4652873596815</v>
      </c>
      <c r="M84" s="860"/>
      <c r="N84" s="57"/>
    </row>
    <row r="85" spans="1:14" ht="15.75" thickBot="1">
      <c r="B85" s="97" t="s">
        <v>974</v>
      </c>
      <c r="C85" s="98"/>
      <c r="D85" s="98"/>
      <c r="E85" s="98"/>
      <c r="F85" s="98"/>
      <c r="G85" s="98"/>
      <c r="H85" s="98"/>
      <c r="I85" s="99"/>
      <c r="J85" s="100"/>
      <c r="K85" s="312">
        <v>0.05</v>
      </c>
      <c r="L85" s="861">
        <f>N78*K85</f>
        <v>6419.4652873596815</v>
      </c>
      <c r="M85" s="862"/>
      <c r="N85" s="57"/>
    </row>
    <row r="86" spans="1:14" ht="15.75" thickBot="1">
      <c r="B86" s="825" t="s">
        <v>953</v>
      </c>
      <c r="C86" s="826"/>
      <c r="D86" s="826"/>
      <c r="E86" s="826"/>
      <c r="F86" s="826"/>
      <c r="G86" s="826"/>
      <c r="H86" s="826"/>
      <c r="I86" s="826"/>
      <c r="J86" s="826"/>
      <c r="K86" s="826"/>
      <c r="L86" s="826"/>
      <c r="M86" s="827"/>
      <c r="N86" s="58">
        <f>L83+L84+L85</f>
        <v>38516.791724158087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166906.09747135171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1498</v>
      </c>
      <c r="C31" s="87" t="s">
        <v>1499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45</v>
      </c>
      <c r="N36" s="279">
        <f>K36/M36</f>
        <v>1386.5530731472397</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143036.34895760936</v>
      </c>
      <c r="L37" s="277"/>
      <c r="M37" s="278">
        <v>45</v>
      </c>
      <c r="N37" s="279">
        <f>K37/M37</f>
        <v>3178.5855323913192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45</v>
      </c>
      <c r="N38" s="279">
        <f>K38/M38</f>
        <v>2218.4849170355833</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6.4407564892891109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6790.0642790634311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53125.762393303485</v>
      </c>
      <c r="N48" s="279">
        <f>K48*M48</f>
        <v>69063.491111294526</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560.17914606532713</v>
      </c>
      <c r="N49" s="279">
        <f>K49*M49</f>
        <v>50416.123145879443</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119479.61425717396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9">
        <f>VLOOKUP(A59,TRANSPORTE!A5:D123,4,FALSE)</f>
        <v>1135.0396630979419</v>
      </c>
      <c r="M59" s="830"/>
      <c r="N59" s="294">
        <f>K59*L59</f>
        <v>1475.5515620273245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644.07564892891105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128389.30574719362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25677.861149438726</v>
      </c>
      <c r="M83" s="860"/>
      <c r="N83" s="57"/>
    </row>
    <row r="84" spans="1:14">
      <c r="B84" s="95" t="s">
        <v>973</v>
      </c>
      <c r="C84" s="96"/>
      <c r="D84" s="96"/>
      <c r="E84" s="96"/>
      <c r="F84" s="96"/>
      <c r="G84" s="96"/>
      <c r="H84" s="96"/>
      <c r="I84" s="93"/>
      <c r="J84" s="94"/>
      <c r="K84" s="311">
        <v>0.05</v>
      </c>
      <c r="L84" s="859">
        <f>N78*K84</f>
        <v>6419.4652873596815</v>
      </c>
      <c r="M84" s="860"/>
      <c r="N84" s="57"/>
    </row>
    <row r="85" spans="1:14" ht="15.75" thickBot="1">
      <c r="B85" s="97" t="s">
        <v>974</v>
      </c>
      <c r="C85" s="98"/>
      <c r="D85" s="98"/>
      <c r="E85" s="98"/>
      <c r="F85" s="98"/>
      <c r="G85" s="98"/>
      <c r="H85" s="98"/>
      <c r="I85" s="99"/>
      <c r="J85" s="100"/>
      <c r="K85" s="312">
        <v>0.05</v>
      </c>
      <c r="L85" s="861">
        <f>N78*K85</f>
        <v>6419.4652873596815</v>
      </c>
      <c r="M85" s="862"/>
      <c r="N85" s="57"/>
    </row>
    <row r="86" spans="1:14" ht="15.75" thickBot="1">
      <c r="B86" s="825" t="s">
        <v>953</v>
      </c>
      <c r="C86" s="826"/>
      <c r="D86" s="826"/>
      <c r="E86" s="826"/>
      <c r="F86" s="826"/>
      <c r="G86" s="826"/>
      <c r="H86" s="826"/>
      <c r="I86" s="826"/>
      <c r="J86" s="826"/>
      <c r="K86" s="826"/>
      <c r="L86" s="826"/>
      <c r="M86" s="827"/>
      <c r="N86" s="58">
        <f>L83+L84+L85</f>
        <v>38516.791724158087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166906.09747135171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1500</v>
      </c>
      <c r="C31" s="87" t="s">
        <v>1501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45</v>
      </c>
      <c r="N36" s="279">
        <f>K36/M36</f>
        <v>1386.5530731472397</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143036.34895760936</v>
      </c>
      <c r="L37" s="277"/>
      <c r="M37" s="278">
        <v>45</v>
      </c>
      <c r="N37" s="279">
        <f>K37/M37</f>
        <v>3178.5855323913192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45</v>
      </c>
      <c r="N38" s="279">
        <f>K38/M38</f>
        <v>2218.4849170355833</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6.4407564892891109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6790.0642790634311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53125.762393303485</v>
      </c>
      <c r="N48" s="279">
        <f>K48*M48</f>
        <v>69063.491111294526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69063.491111294526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9">
        <f>VLOOKUP(A59,TRANSPORTE!A5:D123,4,FALSE)</f>
        <v>1135.0396630979419</v>
      </c>
      <c r="M59" s="830"/>
      <c r="N59" s="294">
        <f>K59*L59</f>
        <v>1475.5515620273245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644.07564892891105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77973.182601314184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15594.636520262837</v>
      </c>
      <c r="M83" s="860"/>
      <c r="N83" s="57"/>
    </row>
    <row r="84" spans="1:14">
      <c r="B84" s="95" t="s">
        <v>973</v>
      </c>
      <c r="C84" s="96"/>
      <c r="D84" s="96"/>
      <c r="E84" s="96"/>
      <c r="F84" s="96"/>
      <c r="G84" s="96"/>
      <c r="H84" s="96"/>
      <c r="I84" s="93"/>
      <c r="J84" s="94"/>
      <c r="K84" s="311">
        <v>0.05</v>
      </c>
      <c r="L84" s="859">
        <f>N78*K84</f>
        <v>3898.6591300657092</v>
      </c>
      <c r="M84" s="860"/>
      <c r="N84" s="57"/>
    </row>
    <row r="85" spans="1:14" ht="15.75" thickBot="1">
      <c r="B85" s="97" t="s">
        <v>974</v>
      </c>
      <c r="C85" s="98"/>
      <c r="D85" s="98"/>
      <c r="E85" s="98"/>
      <c r="F85" s="98"/>
      <c r="G85" s="98"/>
      <c r="H85" s="98"/>
      <c r="I85" s="99"/>
      <c r="J85" s="100"/>
      <c r="K85" s="312">
        <v>0.05</v>
      </c>
      <c r="L85" s="861">
        <f>N78*K85</f>
        <v>3898.6591300657092</v>
      </c>
      <c r="M85" s="862"/>
      <c r="N85" s="57"/>
    </row>
    <row r="86" spans="1:14" ht="15.75" thickBot="1">
      <c r="B86" s="825" t="s">
        <v>953</v>
      </c>
      <c r="C86" s="826"/>
      <c r="D86" s="826"/>
      <c r="E86" s="826"/>
      <c r="F86" s="826"/>
      <c r="G86" s="826"/>
      <c r="H86" s="826"/>
      <c r="I86" s="826"/>
      <c r="J86" s="826"/>
      <c r="K86" s="826"/>
      <c r="L86" s="826"/>
      <c r="M86" s="827"/>
      <c r="N86" s="58">
        <f>L83+L84+L85</f>
        <v>23391.954780394255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101365.13738170844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1502</v>
      </c>
      <c r="C31" s="87" t="s">
        <v>1503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45</v>
      </c>
      <c r="N36" s="279">
        <f>K36/M36</f>
        <v>1386.5530731472397</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143036.34895760936</v>
      </c>
      <c r="L37" s="277"/>
      <c r="M37" s="278">
        <v>45</v>
      </c>
      <c r="N37" s="279">
        <f>K37/M37</f>
        <v>3178.5855323913192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45</v>
      </c>
      <c r="N38" s="279">
        <f>K38/M38</f>
        <v>2218.4849170355833</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6.4407564892891109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6790.0642790634311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53125.762393303485</v>
      </c>
      <c r="N48" s="279">
        <f>K48*M48</f>
        <v>69063.491111294526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69063.491111294526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9">
        <f>VLOOKUP(A59,TRANSPORTE!A5:D123,4,FALSE)</f>
        <v>1135.0396630979419</v>
      </c>
      <c r="M59" s="830"/>
      <c r="N59" s="294">
        <f>K59*L59</f>
        <v>1475.5515620273245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644.07564892891105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77973.182601314184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15594.636520262837</v>
      </c>
      <c r="M83" s="860"/>
      <c r="N83" s="57"/>
    </row>
    <row r="84" spans="1:14">
      <c r="B84" s="95" t="s">
        <v>973</v>
      </c>
      <c r="C84" s="96"/>
      <c r="D84" s="96"/>
      <c r="E84" s="96"/>
      <c r="F84" s="96"/>
      <c r="G84" s="96"/>
      <c r="H84" s="96"/>
      <c r="I84" s="93"/>
      <c r="J84" s="94"/>
      <c r="K84" s="311">
        <v>0.05</v>
      </c>
      <c r="L84" s="859">
        <f>N78*K84</f>
        <v>3898.6591300657092</v>
      </c>
      <c r="M84" s="860"/>
      <c r="N84" s="57"/>
    </row>
    <row r="85" spans="1:14" ht="15.75" thickBot="1">
      <c r="B85" s="97" t="s">
        <v>974</v>
      </c>
      <c r="C85" s="98"/>
      <c r="D85" s="98"/>
      <c r="E85" s="98"/>
      <c r="F85" s="98"/>
      <c r="G85" s="98"/>
      <c r="H85" s="98"/>
      <c r="I85" s="99"/>
      <c r="J85" s="100"/>
      <c r="K85" s="312">
        <v>0.05</v>
      </c>
      <c r="L85" s="861">
        <f>N78*K85</f>
        <v>3898.6591300657092</v>
      </c>
      <c r="M85" s="862"/>
      <c r="N85" s="57"/>
    </row>
    <row r="86" spans="1:14" ht="15.75" thickBot="1">
      <c r="B86" s="825" t="s">
        <v>953</v>
      </c>
      <c r="C86" s="826"/>
      <c r="D86" s="826"/>
      <c r="E86" s="826"/>
      <c r="F86" s="826"/>
      <c r="G86" s="826"/>
      <c r="H86" s="826"/>
      <c r="I86" s="826"/>
      <c r="J86" s="826"/>
      <c r="K86" s="826"/>
      <c r="L86" s="826"/>
      <c r="M86" s="827"/>
      <c r="N86" s="58">
        <f>L83+L84+L85</f>
        <v>23391.954780394255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101365.13738170844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1504</v>
      </c>
      <c r="C31" s="87" t="s">
        <v>1505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45</v>
      </c>
      <c r="N36" s="279">
        <f>K36/M36</f>
        <v>1386.5530731472397</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143036.34895760936</v>
      </c>
      <c r="L37" s="277"/>
      <c r="M37" s="278">
        <v>45</v>
      </c>
      <c r="N37" s="279">
        <f>K37/M37</f>
        <v>3178.5855323913192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45</v>
      </c>
      <c r="N38" s="279">
        <f>K38/M38</f>
        <v>2218.4849170355833</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6.4407564892891109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6790.0642790634311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53125.762393303485</v>
      </c>
      <c r="N48" s="279">
        <f>K48*M48</f>
        <v>69063.491111294526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69063.491111294526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9">
        <f>VLOOKUP(A59,TRANSPORTE!A5:D123,4,FALSE)</f>
        <v>1135.0396630979419</v>
      </c>
      <c r="M59" s="830"/>
      <c r="N59" s="294">
        <f>K59*L59</f>
        <v>1475.5515620273245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644.07564892891105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77973.182601314184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15594.636520262837</v>
      </c>
      <c r="M83" s="860"/>
      <c r="N83" s="57"/>
    </row>
    <row r="84" spans="1:14">
      <c r="B84" s="95" t="s">
        <v>973</v>
      </c>
      <c r="C84" s="96"/>
      <c r="D84" s="96"/>
      <c r="E84" s="96"/>
      <c r="F84" s="96"/>
      <c r="G84" s="96"/>
      <c r="H84" s="96"/>
      <c r="I84" s="93"/>
      <c r="J84" s="94"/>
      <c r="K84" s="311">
        <v>0.05</v>
      </c>
      <c r="L84" s="859">
        <f>N78*K84</f>
        <v>3898.6591300657092</v>
      </c>
      <c r="M84" s="860"/>
      <c r="N84" s="57"/>
    </row>
    <row r="85" spans="1:14" ht="15.75" thickBot="1">
      <c r="B85" s="97" t="s">
        <v>974</v>
      </c>
      <c r="C85" s="98"/>
      <c r="D85" s="98"/>
      <c r="E85" s="98"/>
      <c r="F85" s="98"/>
      <c r="G85" s="98"/>
      <c r="H85" s="98"/>
      <c r="I85" s="99"/>
      <c r="J85" s="100"/>
      <c r="K85" s="312">
        <v>0.05</v>
      </c>
      <c r="L85" s="861">
        <f>N78*K85</f>
        <v>3898.6591300657092</v>
      </c>
      <c r="M85" s="862"/>
      <c r="N85" s="57"/>
    </row>
    <row r="86" spans="1:14" ht="15.75" thickBot="1">
      <c r="B86" s="825" t="s">
        <v>953</v>
      </c>
      <c r="C86" s="826"/>
      <c r="D86" s="826"/>
      <c r="E86" s="826"/>
      <c r="F86" s="826"/>
      <c r="G86" s="826"/>
      <c r="H86" s="826"/>
      <c r="I86" s="826"/>
      <c r="J86" s="826"/>
      <c r="K86" s="826"/>
      <c r="L86" s="826"/>
      <c r="M86" s="827"/>
      <c r="N86" s="58">
        <f>L83+L84+L85</f>
        <v>23391.954780394255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101365.13738170844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1506</v>
      </c>
      <c r="C31" s="87" t="s">
        <v>1507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45</v>
      </c>
      <c r="N36" s="279">
        <f>K36/M36</f>
        <v>1386.5530731472397</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143036.34895760936</v>
      </c>
      <c r="L37" s="277"/>
      <c r="M37" s="278">
        <v>45</v>
      </c>
      <c r="N37" s="279">
        <f>K37/M37</f>
        <v>3178.5855323913192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45</v>
      </c>
      <c r="N38" s="279">
        <f>K38/M38</f>
        <v>2218.4849170355833</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6.4407564892891109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6790.0642790634311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53125.762393303485</v>
      </c>
      <c r="N48" s="279">
        <f>K48*M48</f>
        <v>69063.491111294526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69063.491111294526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9">
        <f>VLOOKUP(A59,TRANSPORTE!A5:D123,4,FALSE)</f>
        <v>1135.0396630979419</v>
      </c>
      <c r="M59" s="830"/>
      <c r="N59" s="294">
        <f>K59*L59</f>
        <v>1475.5515620273245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644.07564892891105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77973.182601314184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15594.636520262837</v>
      </c>
      <c r="M83" s="860"/>
      <c r="N83" s="57"/>
    </row>
    <row r="84" spans="1:14">
      <c r="B84" s="95" t="s">
        <v>973</v>
      </c>
      <c r="C84" s="96"/>
      <c r="D84" s="96"/>
      <c r="E84" s="96"/>
      <c r="F84" s="96"/>
      <c r="G84" s="96"/>
      <c r="H84" s="96"/>
      <c r="I84" s="93"/>
      <c r="J84" s="94"/>
      <c r="K84" s="311">
        <v>0.05</v>
      </c>
      <c r="L84" s="859">
        <f>N78*K84</f>
        <v>3898.6591300657092</v>
      </c>
      <c r="M84" s="860"/>
      <c r="N84" s="57"/>
    </row>
    <row r="85" spans="1:14" ht="15.75" thickBot="1">
      <c r="B85" s="97" t="s">
        <v>974</v>
      </c>
      <c r="C85" s="98"/>
      <c r="D85" s="98"/>
      <c r="E85" s="98"/>
      <c r="F85" s="98"/>
      <c r="G85" s="98"/>
      <c r="H85" s="98"/>
      <c r="I85" s="99"/>
      <c r="J85" s="100"/>
      <c r="K85" s="312">
        <v>0.05</v>
      </c>
      <c r="L85" s="861">
        <f>N78*K85</f>
        <v>3898.6591300657092</v>
      </c>
      <c r="M85" s="862"/>
      <c r="N85" s="57"/>
    </row>
    <row r="86" spans="1:14" ht="15.75" thickBot="1">
      <c r="B86" s="825" t="s">
        <v>953</v>
      </c>
      <c r="C86" s="826"/>
      <c r="D86" s="826"/>
      <c r="E86" s="826"/>
      <c r="F86" s="826"/>
      <c r="G86" s="826"/>
      <c r="H86" s="826"/>
      <c r="I86" s="826"/>
      <c r="J86" s="826"/>
      <c r="K86" s="826"/>
      <c r="L86" s="826"/>
      <c r="M86" s="827"/>
      <c r="N86" s="58">
        <f>L83+L84+L85</f>
        <v>23391.954780394255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101365.13738170844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1508</v>
      </c>
      <c r="C31" s="87" t="s">
        <v>1509</v>
      </c>
      <c r="D31" s="88"/>
      <c r="E31" s="88"/>
      <c r="F31" s="88"/>
      <c r="G31" s="88"/>
      <c r="H31" s="88"/>
      <c r="I31" s="88"/>
      <c r="J31" s="89"/>
      <c r="K31" s="315"/>
      <c r="L31" s="313" t="s">
        <v>998</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804</v>
      </c>
      <c r="B48" s="49" t="str">
        <f>VLOOKUP(A48,MATERIALES!A4:D373,3,FALSE)</f>
        <v>Cemento gris</v>
      </c>
      <c r="C48" s="288"/>
      <c r="D48" s="288"/>
      <c r="E48" s="288"/>
      <c r="F48" s="288"/>
      <c r="G48" s="288"/>
      <c r="H48" s="288"/>
      <c r="I48" s="275"/>
      <c r="J48" s="231" t="str">
        <f>VLOOKUP(A48,MATERIALES!A4:D373,2,FALSE)</f>
        <v>kg</v>
      </c>
      <c r="K48" s="289">
        <v>1</v>
      </c>
      <c r="L48" s="274"/>
      <c r="M48" s="409">
        <f>VLOOKUP(A48,MATERIALES!A4:D395,4,FALSE)</f>
        <v>560.17914606532713</v>
      </c>
      <c r="N48" s="279">
        <f>K48*M48</f>
        <v>560.17914606532713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560.17914606532713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25" t="s">
        <v>953</v>
      </c>
      <c r="C76" s="826"/>
      <c r="D76" s="826"/>
      <c r="E76" s="826"/>
      <c r="F76" s="826"/>
      <c r="G76" s="826"/>
      <c r="H76" s="826"/>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560.17914606532713</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112.03582921306543</v>
      </c>
      <c r="M83" s="860"/>
      <c r="N83" s="57"/>
    </row>
    <row r="84" spans="1:14">
      <c r="B84" s="95" t="s">
        <v>973</v>
      </c>
      <c r="C84" s="96"/>
      <c r="D84" s="96"/>
      <c r="E84" s="96"/>
      <c r="F84" s="96"/>
      <c r="G84" s="96"/>
      <c r="H84" s="96"/>
      <c r="I84" s="93"/>
      <c r="J84" s="94"/>
      <c r="K84" s="311">
        <v>0.05</v>
      </c>
      <c r="L84" s="859">
        <f>N78*K84</f>
        <v>28.008957303266357</v>
      </c>
      <c r="M84" s="860"/>
      <c r="N84" s="57"/>
    </row>
    <row r="85" spans="1:14" ht="15.75" thickBot="1">
      <c r="B85" s="97" t="s">
        <v>974</v>
      </c>
      <c r="C85" s="98"/>
      <c r="D85" s="98"/>
      <c r="E85" s="98"/>
      <c r="F85" s="98"/>
      <c r="G85" s="98"/>
      <c r="H85" s="98"/>
      <c r="I85" s="99"/>
      <c r="J85" s="100"/>
      <c r="K85" s="312">
        <v>0.05</v>
      </c>
      <c r="L85" s="861">
        <f>N78*K85</f>
        <v>28.008957303266357</v>
      </c>
      <c r="M85" s="862"/>
      <c r="N85" s="57"/>
    </row>
    <row r="86" spans="1:14" ht="15.75" thickBot="1">
      <c r="B86" s="825" t="s">
        <v>953</v>
      </c>
      <c r="C86" s="826"/>
      <c r="D86" s="826"/>
      <c r="E86" s="826"/>
      <c r="F86" s="826"/>
      <c r="G86" s="826"/>
      <c r="H86" s="826"/>
      <c r="I86" s="826"/>
      <c r="J86" s="826"/>
      <c r="K86" s="826"/>
      <c r="L86" s="826"/>
      <c r="M86" s="827"/>
      <c r="N86" s="58">
        <f>L83+L84+L85</f>
        <v>168.05374381959814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728.23288988492527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1510</v>
      </c>
      <c r="C31" s="87" t="s">
        <v>1511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45</v>
      </c>
      <c r="N36" s="279">
        <f>K36/M36</f>
        <v>1386.5530731472397</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143036.34895760936</v>
      </c>
      <c r="L37" s="277"/>
      <c r="M37" s="278">
        <v>45</v>
      </c>
      <c r="N37" s="279">
        <f>K37/M37</f>
        <v>3178.5855323913192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45</v>
      </c>
      <c r="N38" s="279">
        <f>K38/M38</f>
        <v>2218.4849170355833</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6.4407564892891109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6790.0642790634311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53125.762393303485</v>
      </c>
      <c r="N48" s="279">
        <f>K48*M48</f>
        <v>69063.491111294526</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560.17914606532713</v>
      </c>
      <c r="N49" s="279">
        <f>K49*M49</f>
        <v>50416.123145879443</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119479.61425717396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9">
        <f>VLOOKUP(A59,TRANSPORTE!A5:D123,4,FALSE)</f>
        <v>1135.0396630979419</v>
      </c>
      <c r="M59" s="830"/>
      <c r="N59" s="294">
        <f>K59*L59</f>
        <v>1475.5515620273245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644.07564892891105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128389.30574719362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25677.861149438726</v>
      </c>
      <c r="M83" s="860"/>
      <c r="N83" s="57"/>
    </row>
    <row r="84" spans="1:14">
      <c r="B84" s="95" t="s">
        <v>973</v>
      </c>
      <c r="C84" s="96"/>
      <c r="D84" s="96"/>
      <c r="E84" s="96"/>
      <c r="F84" s="96"/>
      <c r="G84" s="96"/>
      <c r="H84" s="96"/>
      <c r="I84" s="93"/>
      <c r="J84" s="94"/>
      <c r="K84" s="311">
        <v>0.05</v>
      </c>
      <c r="L84" s="859">
        <f>N78*K84</f>
        <v>6419.4652873596815</v>
      </c>
      <c r="M84" s="860"/>
      <c r="N84" s="57"/>
    </row>
    <row r="85" spans="1:14" ht="15.75" thickBot="1">
      <c r="B85" s="97" t="s">
        <v>974</v>
      </c>
      <c r="C85" s="98"/>
      <c r="D85" s="98"/>
      <c r="E85" s="98"/>
      <c r="F85" s="98"/>
      <c r="G85" s="98"/>
      <c r="H85" s="98"/>
      <c r="I85" s="99"/>
      <c r="J85" s="100"/>
      <c r="K85" s="312">
        <v>0.05</v>
      </c>
      <c r="L85" s="861">
        <f>N78*K85</f>
        <v>6419.4652873596815</v>
      </c>
      <c r="M85" s="862"/>
      <c r="N85" s="57"/>
    </row>
    <row r="86" spans="1:14" ht="15.75" thickBot="1">
      <c r="B86" s="825" t="s">
        <v>953</v>
      </c>
      <c r="C86" s="826"/>
      <c r="D86" s="826"/>
      <c r="E86" s="826"/>
      <c r="F86" s="826"/>
      <c r="G86" s="826"/>
      <c r="H86" s="826"/>
      <c r="I86" s="826"/>
      <c r="J86" s="826"/>
      <c r="K86" s="826"/>
      <c r="L86" s="826"/>
      <c r="M86" s="827"/>
      <c r="N86" s="58">
        <f>L83+L84+L85</f>
        <v>38516.791724158087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166906.09747135171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1512</v>
      </c>
      <c r="C31" s="87" t="s">
        <v>1513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45</v>
      </c>
      <c r="N36" s="279">
        <f>K36/M36</f>
        <v>1386.5530731472397</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143036.34895760936</v>
      </c>
      <c r="L37" s="277"/>
      <c r="M37" s="278">
        <v>45</v>
      </c>
      <c r="N37" s="279">
        <f>K37/M37</f>
        <v>3178.5855323913192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45</v>
      </c>
      <c r="N38" s="279">
        <f>K38/M38</f>
        <v>2218.4849170355833</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6.4407564892891109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6790.0642790634311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53125.762393303485</v>
      </c>
      <c r="N48" s="279">
        <f>K48*M48</f>
        <v>69063.491111294526</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560.17914606532713</v>
      </c>
      <c r="N49" s="279">
        <f>K49*M49</f>
        <v>50416.123145879443</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119479.61425717396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9">
        <f>VLOOKUP(A59,TRANSPORTE!A5:D123,4,FALSE)</f>
        <v>1135.0396630979419</v>
      </c>
      <c r="M59" s="830"/>
      <c r="N59" s="294">
        <f>K59*L59</f>
        <v>1475.5515620273245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644.07564892891105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128389.30574719362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25677.861149438726</v>
      </c>
      <c r="M83" s="860"/>
      <c r="N83" s="57"/>
    </row>
    <row r="84" spans="1:14">
      <c r="B84" s="95" t="s">
        <v>973</v>
      </c>
      <c r="C84" s="96"/>
      <c r="D84" s="96"/>
      <c r="E84" s="96"/>
      <c r="F84" s="96"/>
      <c r="G84" s="96"/>
      <c r="H84" s="96"/>
      <c r="I84" s="93"/>
      <c r="J84" s="94"/>
      <c r="K84" s="311">
        <v>0.05</v>
      </c>
      <c r="L84" s="859">
        <f>N78*K84</f>
        <v>6419.4652873596815</v>
      </c>
      <c r="M84" s="860"/>
      <c r="N84" s="57"/>
    </row>
    <row r="85" spans="1:14" ht="15.75" thickBot="1">
      <c r="B85" s="97" t="s">
        <v>974</v>
      </c>
      <c r="C85" s="98"/>
      <c r="D85" s="98"/>
      <c r="E85" s="98"/>
      <c r="F85" s="98"/>
      <c r="G85" s="98"/>
      <c r="H85" s="98"/>
      <c r="I85" s="99"/>
      <c r="J85" s="100"/>
      <c r="K85" s="312">
        <v>0.05</v>
      </c>
      <c r="L85" s="861">
        <f>N78*K85</f>
        <v>6419.4652873596815</v>
      </c>
      <c r="M85" s="862"/>
      <c r="N85" s="57"/>
    </row>
    <row r="86" spans="1:14" ht="15.75" thickBot="1">
      <c r="B86" s="825" t="s">
        <v>953</v>
      </c>
      <c r="C86" s="826"/>
      <c r="D86" s="826"/>
      <c r="E86" s="826"/>
      <c r="F86" s="826"/>
      <c r="G86" s="826"/>
      <c r="H86" s="826"/>
      <c r="I86" s="826"/>
      <c r="J86" s="826"/>
      <c r="K86" s="826"/>
      <c r="L86" s="826"/>
      <c r="M86" s="827"/>
      <c r="N86" s="58">
        <f>L83+L84+L85</f>
        <v>38516.791724158087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166906.09747135171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1514</v>
      </c>
      <c r="C31" s="87" t="s">
        <v>1515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45</v>
      </c>
      <c r="N36" s="279">
        <f>K36/M36</f>
        <v>1386.5530731472397</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143036.34895760936</v>
      </c>
      <c r="L37" s="277"/>
      <c r="M37" s="278">
        <v>45</v>
      </c>
      <c r="N37" s="279">
        <f>K37/M37</f>
        <v>3178.5855323913192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45</v>
      </c>
      <c r="N38" s="279">
        <f>K38/M38</f>
        <v>2218.4849170355833</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6.4407564892891109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6790.0642790634311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53125.762393303485</v>
      </c>
      <c r="N48" s="279">
        <f>K48*M48</f>
        <v>69063.491111294526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69063.491111294526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9">
        <f>VLOOKUP(A59,TRANSPORTE!A5:D123,4,FALSE)</f>
        <v>1135.0396630979419</v>
      </c>
      <c r="M59" s="830"/>
      <c r="N59" s="294">
        <f>K59*L59</f>
        <v>1475.5515620273245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644.07564892891105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77973.182601314184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15594.636520262837</v>
      </c>
      <c r="M83" s="860"/>
      <c r="N83" s="57"/>
    </row>
    <row r="84" spans="1:14">
      <c r="B84" s="95" t="s">
        <v>973</v>
      </c>
      <c r="C84" s="96"/>
      <c r="D84" s="96"/>
      <c r="E84" s="96"/>
      <c r="F84" s="96"/>
      <c r="G84" s="96"/>
      <c r="H84" s="96"/>
      <c r="I84" s="93"/>
      <c r="J84" s="94"/>
      <c r="K84" s="311">
        <v>0.05</v>
      </c>
      <c r="L84" s="859">
        <f>N78*K84</f>
        <v>3898.6591300657092</v>
      </c>
      <c r="M84" s="860"/>
      <c r="N84" s="57"/>
    </row>
    <row r="85" spans="1:14" ht="15.75" thickBot="1">
      <c r="B85" s="97" t="s">
        <v>974</v>
      </c>
      <c r="C85" s="98"/>
      <c r="D85" s="98"/>
      <c r="E85" s="98"/>
      <c r="F85" s="98"/>
      <c r="G85" s="98"/>
      <c r="H85" s="98"/>
      <c r="I85" s="99"/>
      <c r="J85" s="100"/>
      <c r="K85" s="312">
        <v>0.05</v>
      </c>
      <c r="L85" s="861">
        <f>N78*K85</f>
        <v>3898.6591300657092</v>
      </c>
      <c r="M85" s="862"/>
      <c r="N85" s="57"/>
    </row>
    <row r="86" spans="1:14" ht="15.75" thickBot="1">
      <c r="B86" s="825" t="s">
        <v>953</v>
      </c>
      <c r="C86" s="826"/>
      <c r="D86" s="826"/>
      <c r="E86" s="826"/>
      <c r="F86" s="826"/>
      <c r="G86" s="826"/>
      <c r="H86" s="826"/>
      <c r="I86" s="826"/>
      <c r="J86" s="826"/>
      <c r="K86" s="826"/>
      <c r="L86" s="826"/>
      <c r="M86" s="827"/>
      <c r="N86" s="58">
        <f>L83+L84+L85</f>
        <v>23391.954780394255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101365.13738170844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1516</v>
      </c>
      <c r="C31" s="87" t="s">
        <v>1517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45</v>
      </c>
      <c r="N36" s="279">
        <f>K36/M36</f>
        <v>1386.5530731472397</v>
      </c>
    </row>
    <row r="37" spans="1:14">
      <c r="A37" s="119" t="s">
        <v>271</v>
      </c>
      <c r="B37" s="838" t="str">
        <f>VLOOKUP(A37,EQUIPOS!A7:D154,3,FALSE)</f>
        <v>Motoniveladora, potencia 140 HP, ancho de cuchilla 3,66 m, peso 11 ton.</v>
      </c>
      <c r="C37" s="839"/>
      <c r="D37" s="839"/>
      <c r="E37" s="839"/>
      <c r="F37" s="839"/>
      <c r="G37" s="839"/>
      <c r="H37" s="840"/>
      <c r="I37" s="274"/>
      <c r="J37" s="275"/>
      <c r="K37" s="276">
        <f>VLOOKUP(A37,EQUIPOS!A7:D164,4,FALSE)</f>
        <v>143036.34895760936</v>
      </c>
      <c r="L37" s="277"/>
      <c r="M37" s="278">
        <v>45</v>
      </c>
      <c r="N37" s="279">
        <f>K37/M37</f>
        <v>3178.5855323913192</v>
      </c>
    </row>
    <row r="38" spans="1:14">
      <c r="A38" t="s">
        <v>365</v>
      </c>
      <c r="B38" s="838" t="str">
        <f>VLOOKUP(A38,EQUIPOS!A8:D154,3,FALSE)</f>
        <v xml:space="preserve">Vibrocompatador, potencia 153 HP, peso 10 Ton. </v>
      </c>
      <c r="C38" s="839"/>
      <c r="D38" s="839"/>
      <c r="E38" s="839"/>
      <c r="F38" s="839"/>
      <c r="G38" s="839"/>
      <c r="H38" s="840"/>
      <c r="I38" s="274"/>
      <c r="J38" s="275"/>
      <c r="K38" s="276">
        <f>VLOOKUP(A38,EQUIPOS!A8:D165,4,FALSE)</f>
        <v>99831.821266601255</v>
      </c>
      <c r="L38" s="277"/>
      <c r="M38" s="278">
        <v>45</v>
      </c>
      <c r="N38" s="279">
        <f>K38/M38</f>
        <v>2218.4849170355833</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6.4407564892891109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6790.0642790634311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53125.762393303485</v>
      </c>
      <c r="N48" s="279">
        <f>K48*M48</f>
        <v>69063.491111294526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69063.491111294526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829">
        <f>VLOOKUP(A59,TRANSPORTE!A5:D123,4,FALSE)</f>
        <v>1135.0396630979419</v>
      </c>
      <c r="M59" s="830"/>
      <c r="N59" s="294">
        <f>K59*L59</f>
        <v>1475.5515620273245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67665.399999999994</v>
      </c>
      <c r="J71" s="300">
        <v>185</v>
      </c>
      <c r="K71" s="301">
        <f>VLOOKUP(A71,'MANO DE OBRA'!A8:D100,4,FALSE)</f>
        <v>125180.98999999999</v>
      </c>
      <c r="L71" s="56"/>
      <c r="M71" s="306">
        <v>360</v>
      </c>
      <c r="N71" s="402">
        <f>K71/M71</f>
        <v>347.72497222222222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25" t="s">
        <v>953</v>
      </c>
      <c r="C76" s="826"/>
      <c r="D76" s="826"/>
      <c r="E76" s="826"/>
      <c r="F76" s="826"/>
      <c r="G76" s="826"/>
      <c r="H76" s="826"/>
      <c r="I76" s="832"/>
      <c r="J76" s="832"/>
      <c r="K76" s="832"/>
      <c r="L76" s="832"/>
      <c r="M76" s="833"/>
      <c r="N76" s="467">
        <f>SUM(N70:N75)</f>
        <v>644.07564892891105</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77973.182601314184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15594.636520262837</v>
      </c>
      <c r="M83" s="860"/>
      <c r="N83" s="57"/>
    </row>
    <row r="84" spans="1:14">
      <c r="B84" s="95" t="s">
        <v>973</v>
      </c>
      <c r="C84" s="96"/>
      <c r="D84" s="96"/>
      <c r="E84" s="96"/>
      <c r="F84" s="96"/>
      <c r="G84" s="96"/>
      <c r="H84" s="96"/>
      <c r="I84" s="93"/>
      <c r="J84" s="94"/>
      <c r="K84" s="311">
        <v>0.05</v>
      </c>
      <c r="L84" s="859">
        <f>N78*K84</f>
        <v>3898.6591300657092</v>
      </c>
      <c r="M84" s="860"/>
      <c r="N84" s="57"/>
    </row>
    <row r="85" spans="1:14" ht="15.75" thickBot="1">
      <c r="B85" s="97" t="s">
        <v>974</v>
      </c>
      <c r="C85" s="98"/>
      <c r="D85" s="98"/>
      <c r="E85" s="98"/>
      <c r="F85" s="98"/>
      <c r="G85" s="98"/>
      <c r="H85" s="98"/>
      <c r="I85" s="99"/>
      <c r="J85" s="100"/>
      <c r="K85" s="312">
        <v>0.05</v>
      </c>
      <c r="L85" s="861">
        <f>N78*K85</f>
        <v>3898.6591300657092</v>
      </c>
      <c r="M85" s="862"/>
      <c r="N85" s="57"/>
    </row>
    <row r="86" spans="1:14" ht="15.75" thickBot="1">
      <c r="B86" s="825" t="s">
        <v>953</v>
      </c>
      <c r="C86" s="826"/>
      <c r="D86" s="826"/>
      <c r="E86" s="826"/>
      <c r="F86" s="826"/>
      <c r="G86" s="826"/>
      <c r="H86" s="826"/>
      <c r="I86" s="826"/>
      <c r="J86" s="826"/>
      <c r="K86" s="826"/>
      <c r="L86" s="826"/>
      <c r="M86" s="827"/>
      <c r="N86" s="58">
        <f>L83+L84+L85</f>
        <v>23391.954780394255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101365.13738170844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1518</v>
      </c>
      <c r="C31" s="87" t="s">
        <v>1519</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804</v>
      </c>
      <c r="B48" s="49" t="str">
        <f>VLOOKUP(A48,MATERIALES!A4:D373,3,FALSE)</f>
        <v>Cemento gris</v>
      </c>
      <c r="C48" s="288"/>
      <c r="D48" s="288"/>
      <c r="E48" s="288"/>
      <c r="F48" s="288"/>
      <c r="G48" s="288"/>
      <c r="H48" s="288"/>
      <c r="I48" s="275"/>
      <c r="J48" s="231" t="str">
        <f>VLOOKUP(A48,MATERIALES!A4:D373,2,FALSE)</f>
        <v>kg</v>
      </c>
      <c r="K48" s="289">
        <v>1</v>
      </c>
      <c r="L48" s="274"/>
      <c r="M48" s="409">
        <f>VLOOKUP(A48,MATERIALES!A4:D395,4,FALSE)</f>
        <v>560.17914606532713</v>
      </c>
      <c r="N48" s="279">
        <f>K48*M48</f>
        <v>560.17914606532713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560.17914606532713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25" t="s">
        <v>953</v>
      </c>
      <c r="C76" s="826"/>
      <c r="D76" s="826"/>
      <c r="E76" s="826"/>
      <c r="F76" s="826"/>
      <c r="G76" s="826"/>
      <c r="H76" s="826"/>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560.17914606532713</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112.03582921306543</v>
      </c>
      <c r="M83" s="860"/>
      <c r="N83" s="57"/>
    </row>
    <row r="84" spans="1:14">
      <c r="B84" s="95" t="s">
        <v>973</v>
      </c>
      <c r="C84" s="96"/>
      <c r="D84" s="96"/>
      <c r="E84" s="96"/>
      <c r="F84" s="96"/>
      <c r="G84" s="96"/>
      <c r="H84" s="96"/>
      <c r="I84" s="93"/>
      <c r="J84" s="94"/>
      <c r="K84" s="311">
        <v>0.05</v>
      </c>
      <c r="L84" s="859">
        <f>N78*K84</f>
        <v>28.008957303266357</v>
      </c>
      <c r="M84" s="860"/>
      <c r="N84" s="57"/>
    </row>
    <row r="85" spans="1:14" ht="15.75" thickBot="1">
      <c r="B85" s="97" t="s">
        <v>974</v>
      </c>
      <c r="C85" s="98"/>
      <c r="D85" s="98"/>
      <c r="E85" s="98"/>
      <c r="F85" s="98"/>
      <c r="G85" s="98"/>
      <c r="H85" s="98"/>
      <c r="I85" s="99"/>
      <c r="J85" s="100"/>
      <c r="K85" s="312">
        <v>0.05</v>
      </c>
      <c r="L85" s="861">
        <f>N78*K85</f>
        <v>28.008957303266357</v>
      </c>
      <c r="M85" s="862"/>
      <c r="N85" s="57"/>
    </row>
    <row r="86" spans="1:14" ht="15.75" thickBot="1">
      <c r="B86" s="825" t="s">
        <v>953</v>
      </c>
      <c r="C86" s="826"/>
      <c r="D86" s="826"/>
      <c r="E86" s="826"/>
      <c r="F86" s="826"/>
      <c r="G86" s="826"/>
      <c r="H86" s="826"/>
      <c r="I86" s="826"/>
      <c r="J86" s="826"/>
      <c r="K86" s="826"/>
      <c r="L86" s="826"/>
      <c r="M86" s="827"/>
      <c r="N86" s="58">
        <f>L83+L84+L85</f>
        <v>168.05374381959814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728.23288988492527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459"/>
      <c r="L30" s="836" t="s">
        <v>945</v>
      </c>
      <c r="M30" s="837"/>
      <c r="N30" s="77" t="s">
        <v>946</v>
      </c>
    </row>
    <row r="31" spans="1:14" ht="15.75" thickBot="1">
      <c r="A31" t="s">
        <v>1845</v>
      </c>
      <c r="B31" s="86" t="s">
        <v>1522</v>
      </c>
      <c r="C31" s="87" t="s">
        <v>1520</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810</v>
      </c>
      <c r="B48" s="49" t="str">
        <f>VLOOKUP(A48,MATERIALES!A4:D373,3,FALSE)</f>
        <v>Cemento Asfaltico 40-50</v>
      </c>
      <c r="C48" s="288"/>
      <c r="D48" s="288"/>
      <c r="E48" s="288"/>
      <c r="F48" s="288"/>
      <c r="G48" s="288"/>
      <c r="H48" s="288"/>
      <c r="I48" s="275"/>
      <c r="J48" s="231" t="str">
        <f>VLOOKUP(A48,MATERIALES!A4:D373,2,FALSE)</f>
        <v>kg</v>
      </c>
      <c r="K48" s="289">
        <v>1</v>
      </c>
      <c r="L48" s="274"/>
      <c r="M48" s="409">
        <f>VLOOKUP(A48,MATERIALES!A4:D395,4,FALSE)</f>
        <v>1768.2617774258088</v>
      </c>
      <c r="N48" s="279">
        <f>K48*M48</f>
        <v>1768.2617774258088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1768.2617774258088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1768.2617774258088</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353.65235548516176</v>
      </c>
      <c r="M83" s="860"/>
      <c r="N83" s="57"/>
    </row>
    <row r="84" spans="1:14">
      <c r="B84" s="95" t="s">
        <v>973</v>
      </c>
      <c r="C84" s="96"/>
      <c r="D84" s="96"/>
      <c r="E84" s="96"/>
      <c r="F84" s="96"/>
      <c r="G84" s="96"/>
      <c r="H84" s="96"/>
      <c r="I84" s="93"/>
      <c r="J84" s="94"/>
      <c r="K84" s="311">
        <v>0.05</v>
      </c>
      <c r="L84" s="859">
        <f>N78*K84</f>
        <v>88.413088871290441</v>
      </c>
      <c r="M84" s="860"/>
      <c r="N84" s="57"/>
    </row>
    <row r="85" spans="1:14" ht="15.75" thickBot="1">
      <c r="B85" s="97" t="s">
        <v>974</v>
      </c>
      <c r="C85" s="98"/>
      <c r="D85" s="98"/>
      <c r="E85" s="98"/>
      <c r="F85" s="98"/>
      <c r="G85" s="98"/>
      <c r="H85" s="98"/>
      <c r="I85" s="99"/>
      <c r="J85" s="100"/>
      <c r="K85" s="312">
        <v>0.05</v>
      </c>
      <c r="L85" s="861">
        <f>N78*K85</f>
        <v>88.413088871290441</v>
      </c>
      <c r="M85" s="862"/>
      <c r="N85" s="57"/>
    </row>
    <row r="86" spans="1:14" ht="15.75" thickBot="1">
      <c r="B86" s="825" t="s">
        <v>953</v>
      </c>
      <c r="C86" s="826"/>
      <c r="D86" s="826"/>
      <c r="E86" s="826"/>
      <c r="F86" s="826"/>
      <c r="G86" s="826"/>
      <c r="H86" s="826"/>
      <c r="I86" s="826"/>
      <c r="J86" s="826"/>
      <c r="K86" s="826"/>
      <c r="L86" s="826"/>
      <c r="M86" s="827"/>
      <c r="N86" s="58">
        <f>L83+L84+L85</f>
        <v>530.47853322774267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2298.7403106535512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1523</v>
      </c>
      <c r="C31" s="87" t="s">
        <v>1530</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805</v>
      </c>
      <c r="B48" s="49" t="str">
        <f>VLOOKUP(A48,MATERIALES!A4:D373,3,FALSE)</f>
        <v>Cemento Asfaltico 60-70</v>
      </c>
      <c r="C48" s="288"/>
      <c r="D48" s="288"/>
      <c r="E48" s="288"/>
      <c r="F48" s="288"/>
      <c r="G48" s="288"/>
      <c r="H48" s="288"/>
      <c r="I48" s="275"/>
      <c r="J48" s="231" t="str">
        <f>VLOOKUP(A48,MATERIALES!A4:D373,2,FALSE)</f>
        <v>kg</v>
      </c>
      <c r="K48" s="289">
        <v>1</v>
      </c>
      <c r="L48" s="274"/>
      <c r="M48" s="409">
        <f>VLOOKUP(A48,MATERIALES!A4:D395,4,FALSE)</f>
        <v>1768.2617774258088</v>
      </c>
      <c r="N48" s="279">
        <f>K48*M48</f>
        <v>1768.2617774258088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1768.2617774258088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1768.2617774258088</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353.65235548516176</v>
      </c>
      <c r="M83" s="860"/>
      <c r="N83" s="57"/>
    </row>
    <row r="84" spans="1:14">
      <c r="B84" s="95" t="s">
        <v>973</v>
      </c>
      <c r="C84" s="96"/>
      <c r="D84" s="96"/>
      <c r="E84" s="96"/>
      <c r="F84" s="96"/>
      <c r="G84" s="96"/>
      <c r="H84" s="96"/>
      <c r="I84" s="93"/>
      <c r="J84" s="94"/>
      <c r="K84" s="311">
        <v>0.05</v>
      </c>
      <c r="L84" s="859">
        <f>N78*K84</f>
        <v>88.413088871290441</v>
      </c>
      <c r="M84" s="860"/>
      <c r="N84" s="57"/>
    </row>
    <row r="85" spans="1:14" ht="15.75" thickBot="1">
      <c r="B85" s="97" t="s">
        <v>974</v>
      </c>
      <c r="C85" s="98"/>
      <c r="D85" s="98"/>
      <c r="E85" s="98"/>
      <c r="F85" s="98"/>
      <c r="G85" s="98"/>
      <c r="H85" s="98"/>
      <c r="I85" s="99"/>
      <c r="J85" s="100"/>
      <c r="K85" s="312">
        <v>0.05</v>
      </c>
      <c r="L85" s="861">
        <f>N78*K85</f>
        <v>88.413088871290441</v>
      </c>
      <c r="M85" s="862"/>
      <c r="N85" s="57"/>
    </row>
    <row r="86" spans="1:14" ht="15.75" thickBot="1">
      <c r="B86" s="825" t="s">
        <v>953</v>
      </c>
      <c r="C86" s="826"/>
      <c r="D86" s="826"/>
      <c r="E86" s="826"/>
      <c r="F86" s="826"/>
      <c r="G86" s="826"/>
      <c r="H86" s="826"/>
      <c r="I86" s="826"/>
      <c r="J86" s="826"/>
      <c r="K86" s="826"/>
      <c r="L86" s="826"/>
      <c r="M86" s="827"/>
      <c r="N86" s="58">
        <f>L83+L84+L85</f>
        <v>530.47853322774267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2298.7403106535512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1525</v>
      </c>
      <c r="C31" s="87" t="s">
        <v>1524</v>
      </c>
      <c r="D31" s="88"/>
      <c r="E31" s="88"/>
      <c r="F31" s="88"/>
      <c r="G31" s="88"/>
      <c r="H31" s="88"/>
      <c r="I31" s="88"/>
      <c r="J31" s="89"/>
      <c r="K31" s="315"/>
      <c r="L31" s="313" t="s">
        <v>998</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808</v>
      </c>
      <c r="B48" s="49" t="str">
        <f>VLOOKUP(A48,MATERIALES!A4:D373,3,FALSE)</f>
        <v>Cemento Asfaltico 80-100</v>
      </c>
      <c r="C48" s="288"/>
      <c r="D48" s="288"/>
      <c r="E48" s="288"/>
      <c r="F48" s="288"/>
      <c r="G48" s="288"/>
      <c r="H48" s="288"/>
      <c r="I48" s="275"/>
      <c r="J48" s="231" t="str">
        <f>VLOOKUP(A48,MATERIALES!A4:D373,2,FALSE)</f>
        <v>kg</v>
      </c>
      <c r="K48" s="289">
        <v>1</v>
      </c>
      <c r="L48" s="274"/>
      <c r="M48" s="409">
        <f>VLOOKUP(A48,MATERIALES!A4:D395,4,FALSE)</f>
        <v>1768.2617774258088</v>
      </c>
      <c r="N48" s="279">
        <f>K48*M48</f>
        <v>1768.2617774258088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1768.2617774258088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1768.2617774258088</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353.65235548516176</v>
      </c>
      <c r="M83" s="860"/>
      <c r="N83" s="57"/>
    </row>
    <row r="84" spans="1:14">
      <c r="B84" s="95" t="s">
        <v>973</v>
      </c>
      <c r="C84" s="96"/>
      <c r="D84" s="96"/>
      <c r="E84" s="96"/>
      <c r="F84" s="96"/>
      <c r="G84" s="96"/>
      <c r="H84" s="96"/>
      <c r="I84" s="93"/>
      <c r="J84" s="94"/>
      <c r="K84" s="311">
        <v>0.05</v>
      </c>
      <c r="L84" s="859">
        <f>N78*K84</f>
        <v>88.413088871290441</v>
      </c>
      <c r="M84" s="860"/>
      <c r="N84" s="57"/>
    </row>
    <row r="85" spans="1:14" ht="15.75" thickBot="1">
      <c r="B85" s="97" t="s">
        <v>974</v>
      </c>
      <c r="C85" s="98"/>
      <c r="D85" s="98"/>
      <c r="E85" s="98"/>
      <c r="F85" s="98"/>
      <c r="G85" s="98"/>
      <c r="H85" s="98"/>
      <c r="I85" s="99"/>
      <c r="J85" s="100"/>
      <c r="K85" s="312">
        <v>0.05</v>
      </c>
      <c r="L85" s="861">
        <f>N78*K85</f>
        <v>88.413088871290441</v>
      </c>
      <c r="M85" s="862"/>
      <c r="N85" s="57"/>
    </row>
    <row r="86" spans="1:14" ht="15.75" thickBot="1">
      <c r="B86" s="825" t="s">
        <v>953</v>
      </c>
      <c r="C86" s="826"/>
      <c r="D86" s="826"/>
      <c r="E86" s="826"/>
      <c r="F86" s="826"/>
      <c r="G86" s="826"/>
      <c r="H86" s="826"/>
      <c r="I86" s="826"/>
      <c r="J86" s="826"/>
      <c r="K86" s="826"/>
      <c r="L86" s="826"/>
      <c r="M86" s="827"/>
      <c r="N86" s="58">
        <f>L83+L84+L85</f>
        <v>530.47853322774267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2298.7403106535512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1527</v>
      </c>
      <c r="C31" s="87" t="s">
        <v>1531</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854</v>
      </c>
      <c r="B48" s="49" t="str">
        <f>VLOOKUP(A48,MATERIALES!A4:D373,3,FALSE)</f>
        <v>Emulsión CRM</v>
      </c>
      <c r="C48" s="288"/>
      <c r="D48" s="288"/>
      <c r="E48" s="288"/>
      <c r="F48" s="288"/>
      <c r="G48" s="288"/>
      <c r="H48" s="288"/>
      <c r="I48" s="275"/>
      <c r="J48" s="231" t="str">
        <f>VLOOKUP(A48,MATERIALES!A4:D373,2,FALSE)</f>
        <v>lt</v>
      </c>
      <c r="K48" s="289">
        <v>1</v>
      </c>
      <c r="L48" s="274"/>
      <c r="M48" s="409">
        <f>VLOOKUP(A48,MATERIALES!A4:D395,4,FALSE)</f>
        <v>1980.9008519263807</v>
      </c>
      <c r="N48" s="279">
        <f>K48*M48</f>
        <v>1980.9008519263807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1980.9008519263807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1980.9008519263807</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396.18017038527614</v>
      </c>
      <c r="M83" s="860"/>
      <c r="N83" s="57"/>
    </row>
    <row r="84" spans="1:14">
      <c r="B84" s="95" t="s">
        <v>973</v>
      </c>
      <c r="C84" s="96"/>
      <c r="D84" s="96"/>
      <c r="E84" s="96"/>
      <c r="F84" s="96"/>
      <c r="G84" s="96"/>
      <c r="H84" s="96"/>
      <c r="I84" s="93"/>
      <c r="J84" s="94"/>
      <c r="K84" s="311">
        <v>0.05</v>
      </c>
      <c r="L84" s="859">
        <f>N78*K84</f>
        <v>99.045042596319036</v>
      </c>
      <c r="M84" s="860"/>
      <c r="N84" s="57"/>
    </row>
    <row r="85" spans="1:14" ht="15.75" thickBot="1">
      <c r="B85" s="97" t="s">
        <v>974</v>
      </c>
      <c r="C85" s="98"/>
      <c r="D85" s="98"/>
      <c r="E85" s="98"/>
      <c r="F85" s="98"/>
      <c r="G85" s="98"/>
      <c r="H85" s="98"/>
      <c r="I85" s="99"/>
      <c r="J85" s="100"/>
      <c r="K85" s="312">
        <v>0.05</v>
      </c>
      <c r="L85" s="861">
        <f>N78*K85</f>
        <v>99.045042596319036</v>
      </c>
      <c r="M85" s="862"/>
      <c r="N85" s="57"/>
    </row>
    <row r="86" spans="1:14" ht="15.75" thickBot="1">
      <c r="B86" s="825" t="s">
        <v>953</v>
      </c>
      <c r="C86" s="826"/>
      <c r="D86" s="826"/>
      <c r="E86" s="826"/>
      <c r="F86" s="826"/>
      <c r="G86" s="826"/>
      <c r="H86" s="826"/>
      <c r="I86" s="826"/>
      <c r="J86" s="826"/>
      <c r="K86" s="826"/>
      <c r="L86" s="826"/>
      <c r="M86" s="827"/>
      <c r="N86" s="58">
        <f>L83+L84+L85</f>
        <v>594.27025557791421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2575.1711075042949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1036</v>
      </c>
      <c r="C31" s="87" t="s">
        <v>1532</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865</v>
      </c>
      <c r="B48" s="49" t="str">
        <f>VLOOKUP(A48,MATERIALES!A4:D373,3,FALSE)</f>
        <v>Emulsión Asfáltica de Rotura Lenta CRL</v>
      </c>
      <c r="C48" s="288"/>
      <c r="D48" s="288"/>
      <c r="E48" s="288"/>
      <c r="F48" s="288"/>
      <c r="G48" s="288"/>
      <c r="H48" s="288"/>
      <c r="I48" s="275"/>
      <c r="J48" s="231" t="str">
        <f>VLOOKUP(A48,MATERIALES!A4:D373,2,FALSE)</f>
        <v>lt</v>
      </c>
      <c r="K48" s="289">
        <v>1</v>
      </c>
      <c r="L48" s="274"/>
      <c r="M48" s="409">
        <f>VLOOKUP(A48,MATERIALES!A4:D395,4,FALSE)</f>
        <v>2025.6669728738698</v>
      </c>
      <c r="N48" s="279">
        <f>K48*M48</f>
        <v>2025.6669728738698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2025.6669728738698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2025.6669728738698</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405.133394574774</v>
      </c>
      <c r="M83" s="860"/>
      <c r="N83" s="57"/>
    </row>
    <row r="84" spans="1:14">
      <c r="B84" s="95" t="s">
        <v>973</v>
      </c>
      <c r="C84" s="96"/>
      <c r="D84" s="96"/>
      <c r="E84" s="96"/>
      <c r="F84" s="96"/>
      <c r="G84" s="96"/>
      <c r="H84" s="96"/>
      <c r="I84" s="93"/>
      <c r="J84" s="94"/>
      <c r="K84" s="311">
        <v>0.05</v>
      </c>
      <c r="L84" s="859">
        <f>N78*K84</f>
        <v>101.2833486436935</v>
      </c>
      <c r="M84" s="860"/>
      <c r="N84" s="57"/>
    </row>
    <row r="85" spans="1:14" ht="15.75" thickBot="1">
      <c r="B85" s="97" t="s">
        <v>974</v>
      </c>
      <c r="C85" s="98"/>
      <c r="D85" s="98"/>
      <c r="E85" s="98"/>
      <c r="F85" s="98"/>
      <c r="G85" s="98"/>
      <c r="H85" s="98"/>
      <c r="I85" s="99"/>
      <c r="J85" s="100"/>
      <c r="K85" s="312">
        <v>0.05</v>
      </c>
      <c r="L85" s="861">
        <f>N78*K85</f>
        <v>101.2833486436935</v>
      </c>
      <c r="M85" s="862"/>
      <c r="N85" s="57"/>
    </row>
    <row r="86" spans="1:14" ht="15.75" thickBot="1">
      <c r="B86" s="825" t="s">
        <v>953</v>
      </c>
      <c r="C86" s="826"/>
      <c r="D86" s="826"/>
      <c r="E86" s="826"/>
      <c r="F86" s="826"/>
      <c r="G86" s="826"/>
      <c r="H86" s="826"/>
      <c r="I86" s="826"/>
      <c r="J86" s="826"/>
      <c r="K86" s="826"/>
      <c r="L86" s="826"/>
      <c r="M86" s="827"/>
      <c r="N86" s="58">
        <f>L83+L84+L85</f>
        <v>607.700091862161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2633.3670647360309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1037</v>
      </c>
      <c r="C31" s="87" t="s">
        <v>1533</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852</v>
      </c>
      <c r="B48" s="49" t="str">
        <f>VLOOKUP(A48,MATERIALES!A4:D373,3,FALSE)</f>
        <v>Emulsión CRL-1hm</v>
      </c>
      <c r="C48" s="288"/>
      <c r="D48" s="288"/>
      <c r="E48" s="288"/>
      <c r="F48" s="288"/>
      <c r="G48" s="288"/>
      <c r="H48" s="288"/>
      <c r="I48" s="275"/>
      <c r="J48" s="231" t="str">
        <f>VLOOKUP(A48,MATERIALES!A4:D373,2,FALSE)</f>
        <v>lt</v>
      </c>
      <c r="K48" s="289">
        <v>1</v>
      </c>
      <c r="L48" s="274"/>
      <c r="M48" s="409">
        <f>VLOOKUP(A48,MATERIALES!A4:D395,4,FALSE)</f>
        <v>1980.9008519263807</v>
      </c>
      <c r="N48" s="279">
        <f>K48*M48</f>
        <v>1980.9008519263807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1980.9008519263807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1980.9008519263807</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396.18017038527614</v>
      </c>
      <c r="M83" s="860"/>
      <c r="N83" s="57"/>
    </row>
    <row r="84" spans="1:14">
      <c r="B84" s="95" t="s">
        <v>973</v>
      </c>
      <c r="C84" s="96"/>
      <c r="D84" s="96"/>
      <c r="E84" s="96"/>
      <c r="F84" s="96"/>
      <c r="G84" s="96"/>
      <c r="H84" s="96"/>
      <c r="I84" s="93"/>
      <c r="J84" s="94"/>
      <c r="K84" s="311">
        <v>0.05</v>
      </c>
      <c r="L84" s="859">
        <f>N78*K84</f>
        <v>99.045042596319036</v>
      </c>
      <c r="M84" s="860"/>
      <c r="N84" s="57"/>
    </row>
    <row r="85" spans="1:14" ht="15.75" thickBot="1">
      <c r="B85" s="97" t="s">
        <v>974</v>
      </c>
      <c r="C85" s="98"/>
      <c r="D85" s="98"/>
      <c r="E85" s="98"/>
      <c r="F85" s="98"/>
      <c r="G85" s="98"/>
      <c r="H85" s="98"/>
      <c r="I85" s="99"/>
      <c r="J85" s="100"/>
      <c r="K85" s="312">
        <v>0.05</v>
      </c>
      <c r="L85" s="861">
        <f>N78*K85</f>
        <v>99.045042596319036</v>
      </c>
      <c r="M85" s="862"/>
      <c r="N85" s="57"/>
    </row>
    <row r="86" spans="1:14" ht="15.75" thickBot="1">
      <c r="B86" s="825" t="s">
        <v>953</v>
      </c>
      <c r="C86" s="826"/>
      <c r="D86" s="826"/>
      <c r="E86" s="826"/>
      <c r="F86" s="826"/>
      <c r="G86" s="826"/>
      <c r="H86" s="826"/>
      <c r="I86" s="826"/>
      <c r="J86" s="826"/>
      <c r="K86" s="826"/>
      <c r="L86" s="826"/>
      <c r="M86" s="827"/>
      <c r="N86" s="58">
        <f>L83+L84+L85</f>
        <v>594.27025557791421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2575.1711075042949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1528</v>
      </c>
      <c r="C31" s="87" t="s">
        <v>1534</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850</v>
      </c>
      <c r="B48" s="49" t="str">
        <f>VLOOKUP(A48,MATERIALES!A4:D373,3,FALSE)</f>
        <v>Emulsión CRL-1h</v>
      </c>
      <c r="C48" s="288"/>
      <c r="D48" s="288"/>
      <c r="E48" s="288"/>
      <c r="F48" s="288"/>
      <c r="G48" s="288"/>
      <c r="H48" s="288"/>
      <c r="I48" s="275"/>
      <c r="J48" s="231" t="str">
        <f>VLOOKUP(A48,MATERIALES!A4:D373,2,FALSE)</f>
        <v>lt</v>
      </c>
      <c r="K48" s="289">
        <v>1</v>
      </c>
      <c r="L48" s="274"/>
      <c r="M48" s="409">
        <f>VLOOKUP(A48,MATERIALES!A4:D395,4,FALSE)</f>
        <v>1980.9008519263807</v>
      </c>
      <c r="N48" s="279">
        <f>K48*M48</f>
        <v>1980.9008519263807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1980.9008519263807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1980.9008519263807</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396.18017038527614</v>
      </c>
      <c r="M83" s="860"/>
      <c r="N83" s="57"/>
    </row>
    <row r="84" spans="1:14">
      <c r="B84" s="95" t="s">
        <v>973</v>
      </c>
      <c r="C84" s="96"/>
      <c r="D84" s="96"/>
      <c r="E84" s="96"/>
      <c r="F84" s="96"/>
      <c r="G84" s="96"/>
      <c r="H84" s="96"/>
      <c r="I84" s="93"/>
      <c r="J84" s="94"/>
      <c r="K84" s="311">
        <v>0.05</v>
      </c>
      <c r="L84" s="859">
        <f>N78*K84</f>
        <v>99.045042596319036</v>
      </c>
      <c r="M84" s="860"/>
      <c r="N84" s="57"/>
    </row>
    <row r="85" spans="1:14" ht="15.75" thickBot="1">
      <c r="B85" s="97" t="s">
        <v>974</v>
      </c>
      <c r="C85" s="98"/>
      <c r="D85" s="98"/>
      <c r="E85" s="98"/>
      <c r="F85" s="98"/>
      <c r="G85" s="98"/>
      <c r="H85" s="98"/>
      <c r="I85" s="99"/>
      <c r="J85" s="100"/>
      <c r="K85" s="312">
        <v>0.05</v>
      </c>
      <c r="L85" s="861">
        <f>N78*K85</f>
        <v>99.045042596319036</v>
      </c>
      <c r="M85" s="862"/>
      <c r="N85" s="57"/>
    </row>
    <row r="86" spans="1:14" ht="15.75" thickBot="1">
      <c r="B86" s="825" t="s">
        <v>953</v>
      </c>
      <c r="C86" s="826"/>
      <c r="D86" s="826"/>
      <c r="E86" s="826"/>
      <c r="F86" s="826"/>
      <c r="G86" s="826"/>
      <c r="H86" s="826"/>
      <c r="I86" s="826"/>
      <c r="J86" s="826"/>
      <c r="K86" s="826"/>
      <c r="L86" s="826"/>
      <c r="M86" s="827"/>
      <c r="N86" s="58">
        <f>L83+L84+L85</f>
        <v>594.27025557791421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2575.1711075042949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1535</v>
      </c>
      <c r="C31" s="87" t="s">
        <v>1536</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817</v>
      </c>
      <c r="B48" s="49" t="str">
        <f>VLOOKUP(A48,MATERIALES!A4:D373,3,FALSE)</f>
        <v>Cemento Asfáltico Modificado Con Grano De Caucho Reciclado Tipo I</v>
      </c>
      <c r="C48" s="288"/>
      <c r="D48" s="288"/>
      <c r="E48" s="288"/>
      <c r="F48" s="288"/>
      <c r="G48" s="288"/>
      <c r="H48" s="288"/>
      <c r="I48" s="275"/>
      <c r="J48" s="231" t="str">
        <f>VLOOKUP(A48,MATERIALES!A4:D373,2,FALSE)</f>
        <v>kg</v>
      </c>
      <c r="K48" s="289">
        <v>1</v>
      </c>
      <c r="L48" s="274"/>
      <c r="M48" s="409">
        <f>VLOOKUP(A48,MATERIALES!A4:D395,4,FALSE)</f>
        <v>2585.24348471748</v>
      </c>
      <c r="N48" s="279">
        <f>K48*M48</f>
        <v>2585.24348471748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2585.24348471748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455"/>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2585.24348471748</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517.048696943496</v>
      </c>
      <c r="M83" s="860"/>
      <c r="N83" s="57"/>
    </row>
    <row r="84" spans="1:14">
      <c r="B84" s="95" t="s">
        <v>973</v>
      </c>
      <c r="C84" s="96"/>
      <c r="D84" s="96"/>
      <c r="E84" s="96"/>
      <c r="F84" s="96"/>
      <c r="G84" s="96"/>
      <c r="H84" s="96"/>
      <c r="I84" s="93"/>
      <c r="J84" s="94"/>
      <c r="K84" s="311">
        <v>0.05</v>
      </c>
      <c r="L84" s="859">
        <f>N78*K84</f>
        <v>129.262174235874</v>
      </c>
      <c r="M84" s="860"/>
      <c r="N84" s="57"/>
    </row>
    <row r="85" spans="1:14" ht="15.75" thickBot="1">
      <c r="B85" s="97" t="s">
        <v>974</v>
      </c>
      <c r="C85" s="98"/>
      <c r="D85" s="98"/>
      <c r="E85" s="98"/>
      <c r="F85" s="98"/>
      <c r="G85" s="98"/>
      <c r="H85" s="98"/>
      <c r="I85" s="99"/>
      <c r="J85" s="100"/>
      <c r="K85" s="312">
        <v>0.05</v>
      </c>
      <c r="L85" s="861">
        <f>N78*K85</f>
        <v>129.262174235874</v>
      </c>
      <c r="M85" s="862"/>
      <c r="N85" s="57"/>
    </row>
    <row r="86" spans="1:14" ht="15.75" thickBot="1">
      <c r="B86" s="825" t="s">
        <v>953</v>
      </c>
      <c r="C86" s="826"/>
      <c r="D86" s="826"/>
      <c r="E86" s="826"/>
      <c r="F86" s="826"/>
      <c r="G86" s="826"/>
      <c r="H86" s="826"/>
      <c r="I86" s="826"/>
      <c r="J86" s="826"/>
      <c r="K86" s="826"/>
      <c r="L86" s="826"/>
      <c r="M86" s="827"/>
      <c r="N86" s="58">
        <f>L83+L84+L85</f>
        <v>775.573045415244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3360.816530132724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1537</v>
      </c>
      <c r="C31" s="87" t="s">
        <v>1538</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819</v>
      </c>
      <c r="B48" s="49" t="str">
        <f>VLOOKUP(A48,MATERIALES!A4:D373,3,FALSE)</f>
        <v>Cemento Asfáltico Modificado Con Grano De Caucho Reciclado Tipo Il</v>
      </c>
      <c r="C48" s="288"/>
      <c r="D48" s="288"/>
      <c r="E48" s="288"/>
      <c r="F48" s="288"/>
      <c r="G48" s="288"/>
      <c r="H48" s="288"/>
      <c r="I48" s="275"/>
      <c r="J48" s="231" t="str">
        <f>VLOOKUP(A48,MATERIALES!A4:D373,2,FALSE)</f>
        <v>kg</v>
      </c>
      <c r="K48" s="289">
        <v>1</v>
      </c>
      <c r="L48" s="274"/>
      <c r="M48" s="409">
        <f>VLOOKUP(A48,MATERIALES!A4:D395,4,FALSE)</f>
        <v>2585.24348471748</v>
      </c>
      <c r="N48" s="279">
        <f>K48*M48</f>
        <v>2585.24348471748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2585.24348471748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25" t="s">
        <v>953</v>
      </c>
      <c r="C76" s="826"/>
      <c r="D76" s="826"/>
      <c r="E76" s="826"/>
      <c r="F76" s="826"/>
      <c r="G76" s="826"/>
      <c r="H76" s="826"/>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2585.24348471748</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517.048696943496</v>
      </c>
      <c r="M83" s="860"/>
      <c r="N83" s="57"/>
    </row>
    <row r="84" spans="1:14">
      <c r="B84" s="95" t="s">
        <v>973</v>
      </c>
      <c r="C84" s="96"/>
      <c r="D84" s="96"/>
      <c r="E84" s="96"/>
      <c r="F84" s="96"/>
      <c r="G84" s="96"/>
      <c r="H84" s="96"/>
      <c r="I84" s="93"/>
      <c r="J84" s="94"/>
      <c r="K84" s="311">
        <v>0.05</v>
      </c>
      <c r="L84" s="859">
        <f>N78*K84</f>
        <v>129.262174235874</v>
      </c>
      <c r="M84" s="860"/>
      <c r="N84" s="57"/>
    </row>
    <row r="85" spans="1:14" ht="15.75" thickBot="1">
      <c r="B85" s="97" t="s">
        <v>974</v>
      </c>
      <c r="C85" s="98"/>
      <c r="D85" s="98"/>
      <c r="E85" s="98"/>
      <c r="F85" s="98"/>
      <c r="G85" s="98"/>
      <c r="H85" s="98"/>
      <c r="I85" s="99"/>
      <c r="J85" s="100"/>
      <c r="K85" s="312">
        <v>0.05</v>
      </c>
      <c r="L85" s="861">
        <f>N78*K85</f>
        <v>129.262174235874</v>
      </c>
      <c r="M85" s="862"/>
      <c r="N85" s="57"/>
    </row>
    <row r="86" spans="1:14" ht="15.75" thickBot="1">
      <c r="B86" s="825" t="s">
        <v>953</v>
      </c>
      <c r="C86" s="826"/>
      <c r="D86" s="826"/>
      <c r="E86" s="826"/>
      <c r="F86" s="826"/>
      <c r="G86" s="826"/>
      <c r="H86" s="826"/>
      <c r="I86" s="826"/>
      <c r="J86" s="826"/>
      <c r="K86" s="826"/>
      <c r="L86" s="826"/>
      <c r="M86" s="827"/>
      <c r="N86" s="58">
        <f>L83+L84+L85</f>
        <v>775.573045415244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3360.816530132724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1539</v>
      </c>
      <c r="C31" s="87" t="s">
        <v>1540</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820</v>
      </c>
      <c r="B48" s="49" t="str">
        <f>VLOOKUP(A48,MATERIALES!A4:D373,3,FALSE)</f>
        <v>Cemento Asfáltico Modificado Con Grano De Caucho Reciclado Tipo lll</v>
      </c>
      <c r="C48" s="288"/>
      <c r="D48" s="288"/>
      <c r="E48" s="288"/>
      <c r="F48" s="288"/>
      <c r="G48" s="288"/>
      <c r="H48" s="288"/>
      <c r="I48" s="275"/>
      <c r="J48" s="231" t="str">
        <f>VLOOKUP(A48,MATERIALES!A4:D373,2,FALSE)</f>
        <v>kg</v>
      </c>
      <c r="K48" s="289">
        <v>1</v>
      </c>
      <c r="L48" s="274"/>
      <c r="M48" s="409">
        <f>VLOOKUP(A48,MATERIALES!A4:D395,4,FALSE)</f>
        <v>2585.24348471748</v>
      </c>
      <c r="N48" s="279">
        <f>K48*M48</f>
        <v>2585.24348471748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2585.24348471748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2585.24348471748</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517.048696943496</v>
      </c>
      <c r="M83" s="860"/>
      <c r="N83" s="57"/>
    </row>
    <row r="84" spans="1:14">
      <c r="B84" s="95" t="s">
        <v>973</v>
      </c>
      <c r="C84" s="96"/>
      <c r="D84" s="96"/>
      <c r="E84" s="96"/>
      <c r="F84" s="96"/>
      <c r="G84" s="96"/>
      <c r="H84" s="96"/>
      <c r="I84" s="93"/>
      <c r="J84" s="94"/>
      <c r="K84" s="311">
        <v>0.05</v>
      </c>
      <c r="L84" s="859">
        <f>N78*K84</f>
        <v>129.262174235874</v>
      </c>
      <c r="M84" s="860"/>
      <c r="N84" s="57"/>
    </row>
    <row r="85" spans="1:14" ht="15.75" thickBot="1">
      <c r="B85" s="97" t="s">
        <v>974</v>
      </c>
      <c r="C85" s="98"/>
      <c r="D85" s="98"/>
      <c r="E85" s="98"/>
      <c r="F85" s="98"/>
      <c r="G85" s="98"/>
      <c r="H85" s="98"/>
      <c r="I85" s="99"/>
      <c r="J85" s="100"/>
      <c r="K85" s="312">
        <v>0.05</v>
      </c>
      <c r="L85" s="861">
        <f>N78*K85</f>
        <v>129.262174235874</v>
      </c>
      <c r="M85" s="862"/>
      <c r="N85" s="57"/>
    </row>
    <row r="86" spans="1:14" ht="15.75" thickBot="1">
      <c r="B86" s="825" t="s">
        <v>953</v>
      </c>
      <c r="C86" s="826"/>
      <c r="D86" s="826"/>
      <c r="E86" s="826"/>
      <c r="F86" s="826"/>
      <c r="G86" s="826"/>
      <c r="H86" s="826"/>
      <c r="I86" s="826"/>
      <c r="J86" s="826"/>
      <c r="K86" s="826"/>
      <c r="L86" s="826"/>
      <c r="M86" s="827"/>
      <c r="N86" s="58">
        <f>L83+L84+L85</f>
        <v>775.573045415244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3360.816530132724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1038</v>
      </c>
      <c r="C31" s="87" t="s">
        <v>1541</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812</v>
      </c>
      <c r="B48" s="49" t="str">
        <f>VLOOKUP(A48,MATERIALES!A4:D373,3,FALSE)</f>
        <v>Cemento asfaltico modificado con polímeros tipo I</v>
      </c>
      <c r="C48" s="288"/>
      <c r="D48" s="288"/>
      <c r="E48" s="288"/>
      <c r="F48" s="288"/>
      <c r="G48" s="288"/>
      <c r="H48" s="288"/>
      <c r="I48" s="275"/>
      <c r="J48" s="231" t="str">
        <f>VLOOKUP(A48,MATERIALES!A4:D373,2,FALSE)</f>
        <v>kg</v>
      </c>
      <c r="K48" s="289">
        <v>1</v>
      </c>
      <c r="L48" s="274"/>
      <c r="M48" s="409">
        <f>VLOOKUP(A48,MATERIALES!A4:D395,4,FALSE)</f>
        <v>3178.3945872717077</v>
      </c>
      <c r="N48" s="279">
        <f>K48*M48</f>
        <v>3178.3945872717077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3178.3945872717077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3178.3945872717077</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635.67891745434156</v>
      </c>
      <c r="M83" s="860"/>
      <c r="N83" s="57"/>
    </row>
    <row r="84" spans="1:14">
      <c r="B84" s="95" t="s">
        <v>973</v>
      </c>
      <c r="C84" s="96"/>
      <c r="D84" s="96"/>
      <c r="E84" s="96"/>
      <c r="F84" s="96"/>
      <c r="G84" s="96"/>
      <c r="H84" s="96"/>
      <c r="I84" s="93"/>
      <c r="J84" s="94"/>
      <c r="K84" s="311">
        <v>0.05</v>
      </c>
      <c r="L84" s="859">
        <f>N78*K84</f>
        <v>158.91972936358539</v>
      </c>
      <c r="M84" s="860"/>
      <c r="N84" s="57"/>
    </row>
    <row r="85" spans="1:14" ht="15.75" thickBot="1">
      <c r="B85" s="97" t="s">
        <v>974</v>
      </c>
      <c r="C85" s="98"/>
      <c r="D85" s="98"/>
      <c r="E85" s="98"/>
      <c r="F85" s="98"/>
      <c r="G85" s="98"/>
      <c r="H85" s="98"/>
      <c r="I85" s="99"/>
      <c r="J85" s="100"/>
      <c r="K85" s="312">
        <v>0.05</v>
      </c>
      <c r="L85" s="861">
        <f>N78*K85</f>
        <v>158.91972936358539</v>
      </c>
      <c r="M85" s="862"/>
      <c r="N85" s="57"/>
    </row>
    <row r="86" spans="1:14" ht="15.75" thickBot="1">
      <c r="B86" s="825" t="s">
        <v>953</v>
      </c>
      <c r="C86" s="826"/>
      <c r="D86" s="826"/>
      <c r="E86" s="826"/>
      <c r="F86" s="826"/>
      <c r="G86" s="826"/>
      <c r="H86" s="826"/>
      <c r="I86" s="826"/>
      <c r="J86" s="826"/>
      <c r="K86" s="826"/>
      <c r="L86" s="826"/>
      <c r="M86" s="827"/>
      <c r="N86" s="58">
        <f>L83+L84+L85</f>
        <v>953.51837618151228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4131.9129634532201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1039</v>
      </c>
      <c r="C31" s="87" t="s">
        <v>1542</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813</v>
      </c>
      <c r="B48" s="49" t="str">
        <f>VLOOKUP(A48,MATERIALES!A4:D373,3,FALSE)</f>
        <v>Cemento asfaltico modificado con polímeros tipo II</v>
      </c>
      <c r="C48" s="288"/>
      <c r="D48" s="288"/>
      <c r="E48" s="288"/>
      <c r="F48" s="288"/>
      <c r="G48" s="288"/>
      <c r="H48" s="288"/>
      <c r="I48" s="275"/>
      <c r="J48" s="231" t="str">
        <f>VLOOKUP(A48,MATERIALES!A4:D373,2,FALSE)</f>
        <v>kg</v>
      </c>
      <c r="K48" s="289">
        <v>1</v>
      </c>
      <c r="L48" s="274"/>
      <c r="M48" s="409">
        <f>VLOOKUP(A48,MATERIALES!A4:D395,4,FALSE)</f>
        <v>3178.3945872717077</v>
      </c>
      <c r="N48" s="279">
        <f>K48*M48</f>
        <v>3178.3945872717077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3178.3945872717077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3178.3945872717077</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635.67891745434156</v>
      </c>
      <c r="M83" s="860"/>
      <c r="N83" s="57"/>
    </row>
    <row r="84" spans="1:14">
      <c r="B84" s="95" t="s">
        <v>973</v>
      </c>
      <c r="C84" s="96"/>
      <c r="D84" s="96"/>
      <c r="E84" s="96"/>
      <c r="F84" s="96"/>
      <c r="G84" s="96"/>
      <c r="H84" s="96"/>
      <c r="I84" s="93"/>
      <c r="J84" s="94"/>
      <c r="K84" s="311">
        <v>0.05</v>
      </c>
      <c r="L84" s="859">
        <f>N78*K84</f>
        <v>158.91972936358539</v>
      </c>
      <c r="M84" s="860"/>
      <c r="N84" s="57"/>
    </row>
    <row r="85" spans="1:14" ht="15.75" thickBot="1">
      <c r="B85" s="97" t="s">
        <v>974</v>
      </c>
      <c r="C85" s="98"/>
      <c r="D85" s="98"/>
      <c r="E85" s="98"/>
      <c r="F85" s="98"/>
      <c r="G85" s="98"/>
      <c r="H85" s="98"/>
      <c r="I85" s="99"/>
      <c r="J85" s="100"/>
      <c r="K85" s="312">
        <v>0.05</v>
      </c>
      <c r="L85" s="861">
        <f>N78*K85</f>
        <v>158.91972936358539</v>
      </c>
      <c r="M85" s="862"/>
      <c r="N85" s="57"/>
    </row>
    <row r="86" spans="1:14" ht="15.75" thickBot="1">
      <c r="B86" s="825" t="s">
        <v>953</v>
      </c>
      <c r="C86" s="826"/>
      <c r="D86" s="826"/>
      <c r="E86" s="826"/>
      <c r="F86" s="826"/>
      <c r="G86" s="826"/>
      <c r="H86" s="826"/>
      <c r="I86" s="826"/>
      <c r="J86" s="826"/>
      <c r="K86" s="826"/>
      <c r="L86" s="826"/>
      <c r="M86" s="827"/>
      <c r="N86" s="58">
        <f>L83+L84+L85</f>
        <v>953.51837618151228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4131.9129634532201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1040</v>
      </c>
      <c r="C31" s="87" t="s">
        <v>1543</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813</v>
      </c>
      <c r="B48" s="49" t="str">
        <f>VLOOKUP(A48,MATERIALES!A4:D373,3,FALSE)</f>
        <v>Cemento asfaltico modificado con polímeros tipo II</v>
      </c>
      <c r="C48" s="288"/>
      <c r="D48" s="288"/>
      <c r="E48" s="288"/>
      <c r="F48" s="288"/>
      <c r="G48" s="288"/>
      <c r="H48" s="288"/>
      <c r="I48" s="275"/>
      <c r="J48" s="231" t="str">
        <f>VLOOKUP(A48,MATERIALES!A4:D373,2,FALSE)</f>
        <v>kg</v>
      </c>
      <c r="K48" s="289">
        <v>1</v>
      </c>
      <c r="L48" s="274"/>
      <c r="M48" s="409">
        <f>VLOOKUP(A48,MATERIALES!A4:D395,4,FALSE)</f>
        <v>3178.3945872717077</v>
      </c>
      <c r="N48" s="279">
        <f>K48*M48</f>
        <v>3178.3945872717077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3178.3945872717077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3178.3945872717077</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635.67891745434156</v>
      </c>
      <c r="M83" s="860"/>
      <c r="N83" s="57"/>
    </row>
    <row r="84" spans="1:14">
      <c r="B84" s="95" t="s">
        <v>973</v>
      </c>
      <c r="C84" s="96"/>
      <c r="D84" s="96"/>
      <c r="E84" s="96"/>
      <c r="F84" s="96"/>
      <c r="G84" s="96"/>
      <c r="H84" s="96"/>
      <c r="I84" s="93"/>
      <c r="J84" s="94"/>
      <c r="K84" s="311">
        <v>0.05</v>
      </c>
      <c r="L84" s="859">
        <f>N78*K84</f>
        <v>158.91972936358539</v>
      </c>
      <c r="M84" s="860"/>
      <c r="N84" s="57"/>
    </row>
    <row r="85" spans="1:14" ht="15.75" thickBot="1">
      <c r="B85" s="97" t="s">
        <v>974</v>
      </c>
      <c r="C85" s="98"/>
      <c r="D85" s="98"/>
      <c r="E85" s="98"/>
      <c r="F85" s="98"/>
      <c r="G85" s="98"/>
      <c r="H85" s="98"/>
      <c r="I85" s="99"/>
      <c r="J85" s="100"/>
      <c r="K85" s="312">
        <v>0.05</v>
      </c>
      <c r="L85" s="861">
        <f>N78*K85</f>
        <v>158.91972936358539</v>
      </c>
      <c r="M85" s="862"/>
      <c r="N85" s="57"/>
    </row>
    <row r="86" spans="1:14" ht="15.75" thickBot="1">
      <c r="B86" s="825" t="s">
        <v>953</v>
      </c>
      <c r="C86" s="826"/>
      <c r="D86" s="826"/>
      <c r="E86" s="826"/>
      <c r="F86" s="826"/>
      <c r="G86" s="826"/>
      <c r="H86" s="826"/>
      <c r="I86" s="826"/>
      <c r="J86" s="826"/>
      <c r="K86" s="826"/>
      <c r="L86" s="826"/>
      <c r="M86" s="827"/>
      <c r="N86" s="58">
        <f>L83+L84+L85</f>
        <v>953.51837618151228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4131.9129634532201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1041</v>
      </c>
      <c r="C31" s="87" t="s">
        <v>1544</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814</v>
      </c>
      <c r="B48" s="49" t="str">
        <f>VLOOKUP(A48,MATERIALES!A4:D373,3,FALSE)</f>
        <v>Cemento asfaltico modificado con polímeros tipo III</v>
      </c>
      <c r="C48" s="288"/>
      <c r="D48" s="288"/>
      <c r="E48" s="288"/>
      <c r="F48" s="288"/>
      <c r="G48" s="288"/>
      <c r="H48" s="288"/>
      <c r="I48" s="275"/>
      <c r="J48" s="231" t="str">
        <f>VLOOKUP(A48,MATERIALES!A4:D373,2,FALSE)</f>
        <v>kg</v>
      </c>
      <c r="K48" s="289">
        <v>1</v>
      </c>
      <c r="L48" s="274"/>
      <c r="M48" s="409">
        <f>VLOOKUP(A48,MATERIALES!A4:D395,4,FALSE)</f>
        <v>3178.3945872717077</v>
      </c>
      <c r="N48" s="279">
        <f>K48*M48</f>
        <v>3178.3945872717077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3178.3945872717077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3178.3945872717077</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635.67891745434156</v>
      </c>
      <c r="M83" s="860"/>
      <c r="N83" s="57"/>
    </row>
    <row r="84" spans="1:14">
      <c r="B84" s="95" t="s">
        <v>973</v>
      </c>
      <c r="C84" s="96"/>
      <c r="D84" s="96"/>
      <c r="E84" s="96"/>
      <c r="F84" s="96"/>
      <c r="G84" s="96"/>
      <c r="H84" s="96"/>
      <c r="I84" s="93"/>
      <c r="J84" s="94"/>
      <c r="K84" s="311">
        <v>0.05</v>
      </c>
      <c r="L84" s="859">
        <f>N78*K84</f>
        <v>158.91972936358539</v>
      </c>
      <c r="M84" s="860"/>
      <c r="N84" s="57"/>
    </row>
    <row r="85" spans="1:14" ht="15.75" thickBot="1">
      <c r="B85" s="97" t="s">
        <v>974</v>
      </c>
      <c r="C85" s="98"/>
      <c r="D85" s="98"/>
      <c r="E85" s="98"/>
      <c r="F85" s="98"/>
      <c r="G85" s="98"/>
      <c r="H85" s="98"/>
      <c r="I85" s="99"/>
      <c r="J85" s="100"/>
      <c r="K85" s="312">
        <v>0.05</v>
      </c>
      <c r="L85" s="861">
        <f>N78*K85</f>
        <v>158.91972936358539</v>
      </c>
      <c r="M85" s="862"/>
      <c r="N85" s="57"/>
    </row>
    <row r="86" spans="1:14" ht="15.75" thickBot="1">
      <c r="B86" s="825" t="s">
        <v>953</v>
      </c>
      <c r="C86" s="826"/>
      <c r="D86" s="826"/>
      <c r="E86" s="826"/>
      <c r="F86" s="826"/>
      <c r="G86" s="826"/>
      <c r="H86" s="826"/>
      <c r="I86" s="826"/>
      <c r="J86" s="826"/>
      <c r="K86" s="826"/>
      <c r="L86" s="826"/>
      <c r="M86" s="827"/>
      <c r="N86" s="58">
        <f>L83+L84+L85</f>
        <v>953.51837618151228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4131.9129634532201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1042</v>
      </c>
      <c r="C31" s="87" t="s">
        <v>1545</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815</v>
      </c>
      <c r="B48" s="49" t="str">
        <f>VLOOKUP(A48,MATERIALES!A4:D373,3,FALSE)</f>
        <v>Cemento asfaltico modificado con polímeros tipo IV</v>
      </c>
      <c r="C48" s="288"/>
      <c r="D48" s="288"/>
      <c r="E48" s="288"/>
      <c r="F48" s="288"/>
      <c r="G48" s="288"/>
      <c r="H48" s="288"/>
      <c r="I48" s="275"/>
      <c r="J48" s="231" t="str">
        <f>VLOOKUP(A48,MATERIALES!A4:D373,2,FALSE)</f>
        <v>kg</v>
      </c>
      <c r="K48" s="289">
        <v>1</v>
      </c>
      <c r="L48" s="274"/>
      <c r="M48" s="409">
        <f>VLOOKUP(A48,MATERIALES!A4:D395,4,FALSE)</f>
        <v>3178.3945872717077</v>
      </c>
      <c r="N48" s="279">
        <f>K48*M48</f>
        <v>3178.3945872717077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3178.3945872717077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3178.3945872717077</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635.67891745434156</v>
      </c>
      <c r="M83" s="860"/>
      <c r="N83" s="57"/>
    </row>
    <row r="84" spans="1:14">
      <c r="B84" s="95" t="s">
        <v>973</v>
      </c>
      <c r="C84" s="96"/>
      <c r="D84" s="96"/>
      <c r="E84" s="96"/>
      <c r="F84" s="96"/>
      <c r="G84" s="96"/>
      <c r="H84" s="96"/>
      <c r="I84" s="93"/>
      <c r="J84" s="94"/>
      <c r="K84" s="311">
        <v>0.05</v>
      </c>
      <c r="L84" s="859">
        <f>N78*K84</f>
        <v>158.91972936358539</v>
      </c>
      <c r="M84" s="860"/>
      <c r="N84" s="57"/>
    </row>
    <row r="85" spans="1:14" ht="15.75" thickBot="1">
      <c r="B85" s="97" t="s">
        <v>974</v>
      </c>
      <c r="C85" s="98"/>
      <c r="D85" s="98"/>
      <c r="E85" s="98"/>
      <c r="F85" s="98"/>
      <c r="G85" s="98"/>
      <c r="H85" s="98"/>
      <c r="I85" s="99"/>
      <c r="J85" s="100"/>
      <c r="K85" s="312">
        <v>0.05</v>
      </c>
      <c r="L85" s="861">
        <f>N78*K85</f>
        <v>158.91972936358539</v>
      </c>
      <c r="M85" s="862"/>
      <c r="N85" s="57"/>
    </row>
    <row r="86" spans="1:14" ht="15.75" thickBot="1">
      <c r="B86" s="825" t="s">
        <v>953</v>
      </c>
      <c r="C86" s="826"/>
      <c r="D86" s="826"/>
      <c r="E86" s="826"/>
      <c r="F86" s="826"/>
      <c r="G86" s="826"/>
      <c r="H86" s="826"/>
      <c r="I86" s="826"/>
      <c r="J86" s="826"/>
      <c r="K86" s="826"/>
      <c r="L86" s="826"/>
      <c r="M86" s="827"/>
      <c r="N86" s="58">
        <f>L83+L84+L85</f>
        <v>953.51837618151228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4131.9129634532201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1546</v>
      </c>
      <c r="C31" s="87" t="s">
        <v>1547</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816</v>
      </c>
      <c r="B48" s="49" t="str">
        <f>VLOOKUP(A48,MATERIALES!A4:D373,3,FALSE)</f>
        <v>Cemento asfaltico modificado con polímeros tipo V</v>
      </c>
      <c r="C48" s="288"/>
      <c r="D48" s="288"/>
      <c r="E48" s="288"/>
      <c r="F48" s="288"/>
      <c r="G48" s="288"/>
      <c r="H48" s="288"/>
      <c r="I48" s="275"/>
      <c r="J48" s="231" t="str">
        <f>VLOOKUP(A48,MATERIALES!A4:D373,2,FALSE)</f>
        <v>kg</v>
      </c>
      <c r="K48" s="289">
        <v>1</v>
      </c>
      <c r="L48" s="274"/>
      <c r="M48" s="409">
        <f>VLOOKUP(A48,MATERIALES!A4:D395,4,FALSE)</f>
        <v>3178.3945872717077</v>
      </c>
      <c r="N48" s="279">
        <f>K48*M48</f>
        <v>3178.3945872717077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3178.3945872717077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3178.3945872717077</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635.67891745434156</v>
      </c>
      <c r="M83" s="860"/>
      <c r="N83" s="57"/>
    </row>
    <row r="84" spans="1:14">
      <c r="B84" s="95" t="s">
        <v>973</v>
      </c>
      <c r="C84" s="96"/>
      <c r="D84" s="96"/>
      <c r="E84" s="96"/>
      <c r="F84" s="96"/>
      <c r="G84" s="96"/>
      <c r="H84" s="96"/>
      <c r="I84" s="93"/>
      <c r="J84" s="94"/>
      <c r="K84" s="311">
        <v>0.05</v>
      </c>
      <c r="L84" s="859">
        <f>N78*K84</f>
        <v>158.91972936358539</v>
      </c>
      <c r="M84" s="860"/>
      <c r="N84" s="57"/>
    </row>
    <row r="85" spans="1:14" ht="15.75" thickBot="1">
      <c r="B85" s="97" t="s">
        <v>974</v>
      </c>
      <c r="C85" s="98"/>
      <c r="D85" s="98"/>
      <c r="E85" s="98"/>
      <c r="F85" s="98"/>
      <c r="G85" s="98"/>
      <c r="H85" s="98"/>
      <c r="I85" s="99"/>
      <c r="J85" s="100"/>
      <c r="K85" s="312">
        <v>0.05</v>
      </c>
      <c r="L85" s="861">
        <f>N78*K85</f>
        <v>158.91972936358539</v>
      </c>
      <c r="M85" s="862"/>
      <c r="N85" s="57"/>
    </row>
    <row r="86" spans="1:14" ht="15.75" thickBot="1">
      <c r="B86" s="825" t="s">
        <v>953</v>
      </c>
      <c r="C86" s="826"/>
      <c r="D86" s="826"/>
      <c r="E86" s="826"/>
      <c r="F86" s="826"/>
      <c r="G86" s="826"/>
      <c r="H86" s="826"/>
      <c r="I86" s="826"/>
      <c r="J86" s="826"/>
      <c r="K86" s="826"/>
      <c r="L86" s="826"/>
      <c r="M86" s="827"/>
      <c r="N86" s="58">
        <f>L83+L84+L85</f>
        <v>953.51837618151228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4131.9129634532201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1043</v>
      </c>
      <c r="C31" s="87" t="s">
        <v>1548</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866</v>
      </c>
      <c r="B48" s="49" t="str">
        <f>VLOOKUP(A48,MATERIALES!A4:D373,3,FALSE)</f>
        <v>Emulsión Asfáltica de Rotura Media Modificada Con Polímeros CRM-m</v>
      </c>
      <c r="C48" s="288"/>
      <c r="D48" s="288"/>
      <c r="E48" s="288"/>
      <c r="F48" s="288"/>
      <c r="G48" s="288"/>
      <c r="H48" s="288"/>
      <c r="I48" s="275"/>
      <c r="J48" s="231" t="str">
        <f>VLOOKUP(A48,MATERIALES!A4:D373,2,FALSE)</f>
        <v>lt</v>
      </c>
      <c r="K48" s="289">
        <v>1</v>
      </c>
      <c r="L48" s="274"/>
      <c r="M48" s="409">
        <f>VLOOKUP(A48,MATERIALES!A4:D395,4,FALSE)</f>
        <v>2641.2011359018416</v>
      </c>
      <c r="N48" s="279">
        <f>K48*M48</f>
        <v>2641.2011359018416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2641.2011359018416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2641.2011359018416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528.24022718036838</v>
      </c>
      <c r="M83" s="860"/>
      <c r="N83" s="57"/>
    </row>
    <row r="84" spans="1:14">
      <c r="B84" s="95" t="s">
        <v>973</v>
      </c>
      <c r="C84" s="96"/>
      <c r="D84" s="96"/>
      <c r="E84" s="96"/>
      <c r="F84" s="96"/>
      <c r="G84" s="96"/>
      <c r="H84" s="96"/>
      <c r="I84" s="93"/>
      <c r="J84" s="94"/>
      <c r="K84" s="311">
        <v>0.05</v>
      </c>
      <c r="L84" s="859">
        <f>N78*K84</f>
        <v>132.06005679509209</v>
      </c>
      <c r="M84" s="860"/>
      <c r="N84" s="57"/>
    </row>
    <row r="85" spans="1:14" ht="15.75" thickBot="1">
      <c r="B85" s="97" t="s">
        <v>974</v>
      </c>
      <c r="C85" s="98"/>
      <c r="D85" s="98"/>
      <c r="E85" s="98"/>
      <c r="F85" s="98"/>
      <c r="G85" s="98"/>
      <c r="H85" s="98"/>
      <c r="I85" s="99"/>
      <c r="J85" s="100"/>
      <c r="K85" s="312">
        <v>0.05</v>
      </c>
      <c r="L85" s="861">
        <f>N78*K85</f>
        <v>132.06005679509209</v>
      </c>
      <c r="M85" s="862"/>
      <c r="N85" s="57"/>
    </row>
    <row r="86" spans="1:14" ht="15.75" thickBot="1">
      <c r="B86" s="825" t="s">
        <v>953</v>
      </c>
      <c r="C86" s="826"/>
      <c r="D86" s="826"/>
      <c r="E86" s="826"/>
      <c r="F86" s="826"/>
      <c r="G86" s="826"/>
      <c r="H86" s="826"/>
      <c r="I86" s="826"/>
      <c r="J86" s="826"/>
      <c r="K86" s="826"/>
      <c r="L86" s="826"/>
      <c r="M86" s="827"/>
      <c r="N86" s="58">
        <f>L83+L84+L85</f>
        <v>792.36034077055263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3433.5614766723943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1044</v>
      </c>
      <c r="C31" s="87" t="s">
        <v>1549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154</v>
      </c>
      <c r="B36" s="838" t="str">
        <f>VLOOKUP(A36,EQUIPOS!A6:D154,3,FALSE)</f>
        <v>Carrotanque Irrigador de asfalto, 1000 GALONES DE CAPACIDAD</v>
      </c>
      <c r="C36" s="839"/>
      <c r="D36" s="839"/>
      <c r="E36" s="839"/>
      <c r="F36" s="839"/>
      <c r="G36" s="839"/>
      <c r="H36" s="840"/>
      <c r="I36" s="274"/>
      <c r="J36" s="275"/>
      <c r="K36" s="276">
        <f>VLOOKUP(A36,EQUIPOS!A6:D163,4,FALSE)</f>
        <v>85370.888333130337</v>
      </c>
      <c r="L36" s="277"/>
      <c r="M36" s="278">
        <v>500</v>
      </c>
      <c r="N36" s="279">
        <f>K36/M36</f>
        <v>170.74177666626068</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83236.739870354431</v>
      </c>
      <c r="L37" s="277"/>
      <c r="M37" s="278">
        <v>500</v>
      </c>
      <c r="N37" s="279">
        <f>K37/M37</f>
        <v>166.47347974070885</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N75*M41</f>
        <v>0.62590495000000002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337.84116135696951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846</v>
      </c>
      <c r="B48" s="49" t="str">
        <f>VLOOKUP(A48,MATERIALES!A4:D373,3,FALSE)</f>
        <v>Emulsión CRL-0</v>
      </c>
      <c r="C48" s="288"/>
      <c r="D48" s="288"/>
      <c r="E48" s="288"/>
      <c r="F48" s="288"/>
      <c r="G48" s="288"/>
      <c r="H48" s="288"/>
      <c r="I48" s="275"/>
      <c r="J48" s="231" t="str">
        <f>VLOOKUP(A48,MATERIALES!A4:D373,2,FALSE)</f>
        <v>lt</v>
      </c>
      <c r="K48" s="289">
        <v>1</v>
      </c>
      <c r="L48" s="274"/>
      <c r="M48" s="409">
        <f>VLOOKUP(A48,MATERIALES!A4:D395,4,FALSE)</f>
        <v>1980.9008519263807</v>
      </c>
      <c r="N48" s="279">
        <f>K48*M48</f>
        <v>1980.9008519263807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1980.9008519263807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814"/>
      <c r="M64" s="815"/>
      <c r="N64" s="133"/>
    </row>
    <row r="65" spans="1:14" ht="15.75" thickBot="1">
      <c r="B65" s="831" t="s">
        <v>953</v>
      </c>
      <c r="C65" s="832"/>
      <c r="D65" s="832"/>
      <c r="E65" s="832"/>
      <c r="F65" s="832"/>
      <c r="G65" s="832"/>
      <c r="H65" s="832"/>
      <c r="I65" s="832"/>
      <c r="J65" s="832"/>
      <c r="K65" s="832"/>
      <c r="L65" s="832"/>
      <c r="M65" s="833"/>
      <c r="N65" s="110"/>
    </row>
    <row r="66" spans="1:14">
      <c r="B66" s="39"/>
      <c r="C66" s="40"/>
      <c r="D66" s="40"/>
      <c r="E66" s="40"/>
      <c r="F66" s="40"/>
      <c r="G66" s="40"/>
      <c r="H66" s="40"/>
      <c r="I66" s="40"/>
      <c r="J66" s="40"/>
      <c r="K66" s="40"/>
      <c r="L66" s="40"/>
      <c r="M66" s="40"/>
      <c r="N66" s="41"/>
    </row>
    <row r="67" spans="1:14">
      <c r="B67" s="70" t="s">
        <v>962</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51" t="s">
        <v>963</v>
      </c>
      <c r="C69" s="852"/>
      <c r="D69" s="852"/>
      <c r="E69" s="852"/>
      <c r="F69" s="852"/>
      <c r="G69" s="852"/>
      <c r="H69" s="852"/>
      <c r="I69" s="79" t="s">
        <v>964</v>
      </c>
      <c r="J69" s="81" t="s">
        <v>1410</v>
      </c>
      <c r="K69" s="80" t="s">
        <v>966</v>
      </c>
      <c r="L69" s="853" t="s">
        <v>950</v>
      </c>
      <c r="M69" s="854"/>
      <c r="N69" s="104" t="s">
        <v>951</v>
      </c>
    </row>
    <row r="70" spans="1:14">
      <c r="A70" t="s">
        <v>11</v>
      </c>
      <c r="B70" s="55" t="str">
        <f>VLOOKUP(A70,'MANO DE OBRA'!A8:D69,3,FALSE)</f>
        <v>Obrero (4)</v>
      </c>
      <c r="C70" s="53"/>
      <c r="D70" s="53"/>
      <c r="E70" s="53"/>
      <c r="F70" s="53"/>
      <c r="G70" s="53"/>
      <c r="H70" s="53"/>
      <c r="I70" s="299">
        <f>K70/J70*100</f>
        <v>135330.79999999999</v>
      </c>
      <c r="J70" s="300">
        <v>185</v>
      </c>
      <c r="K70" s="301">
        <f>VLOOKUP(A70,'MANO DE OBRA'!A8:D100,4,FALSE)</f>
        <v>250361.97999999998</v>
      </c>
      <c r="L70" s="56"/>
      <c r="M70" s="306">
        <v>4000</v>
      </c>
      <c r="N70" s="402">
        <f>K70/M70</f>
        <v>62.590494999999997</v>
      </c>
    </row>
    <row r="71" spans="1:14">
      <c r="B71" s="55"/>
      <c r="C71" s="53"/>
      <c r="D71" s="53"/>
      <c r="E71" s="53"/>
      <c r="F71" s="53"/>
      <c r="G71" s="53"/>
      <c r="H71" s="53"/>
      <c r="I71" s="286"/>
      <c r="J71" s="304"/>
      <c r="K71" s="305"/>
      <c r="L71" s="56"/>
      <c r="M71" s="307"/>
      <c r="N71" s="303"/>
    </row>
    <row r="72" spans="1:14">
      <c r="B72" s="55"/>
      <c r="C72" s="53"/>
      <c r="D72" s="53"/>
      <c r="E72" s="53"/>
      <c r="F72" s="53"/>
      <c r="G72" s="53"/>
      <c r="H72" s="53"/>
      <c r="I72" s="286"/>
      <c r="J72" s="304"/>
      <c r="K72" s="305"/>
      <c r="L72" s="325"/>
      <c r="M72" s="307"/>
      <c r="N72" s="303"/>
    </row>
    <row r="73" spans="1:14">
      <c r="B73" s="55"/>
      <c r="C73" s="53"/>
      <c r="D73" s="53"/>
      <c r="E73" s="53"/>
      <c r="F73" s="53"/>
      <c r="G73" s="53"/>
      <c r="H73" s="53"/>
      <c r="I73" s="286"/>
      <c r="J73" s="304"/>
      <c r="K73" s="305"/>
      <c r="L73" s="325"/>
      <c r="M73" s="307"/>
      <c r="N73" s="303"/>
    </row>
    <row r="74" spans="1:14" ht="15.75" thickBot="1">
      <c r="B74" s="812"/>
      <c r="C74" s="813"/>
      <c r="D74" s="813"/>
      <c r="E74" s="813"/>
      <c r="F74" s="813"/>
      <c r="G74" s="813"/>
      <c r="H74" s="813"/>
      <c r="I74" s="132"/>
      <c r="J74" s="132"/>
      <c r="K74" s="132"/>
      <c r="L74" s="913"/>
      <c r="M74" s="913"/>
      <c r="N74" s="51"/>
    </row>
    <row r="75" spans="1:14" ht="15.75" thickBot="1">
      <c r="B75" s="831" t="s">
        <v>953</v>
      </c>
      <c r="C75" s="832"/>
      <c r="D75" s="832"/>
      <c r="E75" s="832"/>
      <c r="F75" s="832"/>
      <c r="G75" s="832"/>
      <c r="H75" s="832"/>
      <c r="I75" s="832"/>
      <c r="J75" s="832"/>
      <c r="K75" s="832"/>
      <c r="L75" s="832"/>
      <c r="M75" s="833"/>
      <c r="N75" s="308">
        <f>SUM(N70:N74)</f>
        <v>62.590494999999997</v>
      </c>
    </row>
    <row r="76" spans="1:14" ht="15.75" thickBot="1">
      <c r="B76" s="39"/>
      <c r="C76" s="40"/>
      <c r="D76" s="40"/>
      <c r="E76" s="40"/>
      <c r="F76" s="40"/>
      <c r="G76" s="40"/>
      <c r="H76" s="40"/>
      <c r="I76" s="40"/>
      <c r="J76" s="40"/>
      <c r="K76" s="40"/>
      <c r="L76" s="40"/>
      <c r="M76" s="40"/>
      <c r="N76" s="41"/>
    </row>
    <row r="77" spans="1:14" ht="15.75" thickBot="1">
      <c r="B77" s="825" t="s">
        <v>967</v>
      </c>
      <c r="C77" s="826"/>
      <c r="D77" s="826"/>
      <c r="E77" s="826"/>
      <c r="F77" s="826"/>
      <c r="G77" s="826"/>
      <c r="H77" s="826"/>
      <c r="I77" s="826"/>
      <c r="J77" s="826"/>
      <c r="K77" s="826"/>
      <c r="L77" s="826"/>
      <c r="M77" s="827"/>
      <c r="N77" s="105">
        <f>N43+N54+N65+N75</f>
        <v>2381.3325082833503</v>
      </c>
    </row>
    <row r="78" spans="1:14">
      <c r="B78" s="39"/>
      <c r="C78" s="40"/>
      <c r="D78" s="40"/>
      <c r="E78" s="40"/>
      <c r="F78" s="40"/>
      <c r="G78" s="40"/>
      <c r="H78" s="40"/>
      <c r="I78" s="40"/>
      <c r="J78" s="40"/>
      <c r="K78" s="40"/>
      <c r="L78" s="40"/>
      <c r="M78" s="40"/>
      <c r="N78" s="41"/>
    </row>
    <row r="79" spans="1:14">
      <c r="B79" s="70" t="s">
        <v>968</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476.26650165667007</v>
      </c>
      <c r="M82" s="860"/>
      <c r="N82" s="57"/>
    </row>
    <row r="83" spans="1:14">
      <c r="B83" s="95" t="s">
        <v>973</v>
      </c>
      <c r="C83" s="96"/>
      <c r="D83" s="96"/>
      <c r="E83" s="96"/>
      <c r="F83" s="96"/>
      <c r="G83" s="96"/>
      <c r="H83" s="96"/>
      <c r="I83" s="93"/>
      <c r="J83" s="94"/>
      <c r="K83" s="311">
        <v>0.05</v>
      </c>
      <c r="L83" s="859">
        <f>N77*K83</f>
        <v>119.06662541416752</v>
      </c>
      <c r="M83" s="860"/>
      <c r="N83" s="57"/>
    </row>
    <row r="84" spans="1:14" ht="15.75" thickBot="1">
      <c r="B84" s="97" t="s">
        <v>974</v>
      </c>
      <c r="C84" s="98"/>
      <c r="D84" s="98"/>
      <c r="E84" s="98"/>
      <c r="F84" s="98"/>
      <c r="G84" s="98"/>
      <c r="H84" s="98"/>
      <c r="I84" s="99"/>
      <c r="J84" s="100"/>
      <c r="K84" s="312">
        <v>0.05</v>
      </c>
      <c r="L84" s="861">
        <f>N77*K84</f>
        <v>119.06662541416752</v>
      </c>
      <c r="M84" s="862"/>
      <c r="N84" s="57"/>
    </row>
    <row r="85" spans="1:14" ht="15.75" thickBot="1">
      <c r="B85" s="825" t="s">
        <v>953</v>
      </c>
      <c r="C85" s="826"/>
      <c r="D85" s="826"/>
      <c r="E85" s="826"/>
      <c r="F85" s="826"/>
      <c r="G85" s="826"/>
      <c r="H85" s="826"/>
      <c r="I85" s="826"/>
      <c r="J85" s="826"/>
      <c r="K85" s="826"/>
      <c r="L85" s="826"/>
      <c r="M85" s="827"/>
      <c r="N85" s="58">
        <f>L82+L83+L84</f>
        <v>714.39975248500514</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3095.7322607683554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2"/>
      <c r="K117" s="802"/>
      <c r="L117" s="802"/>
      <c r="M117" s="802"/>
      <c r="N117" s="803"/>
    </row>
    <row r="118" spans="2:14" ht="15.75" thickBot="1">
      <c r="B118" s="268" t="s">
        <v>2221</v>
      </c>
      <c r="C118" s="400"/>
      <c r="D118" s="400"/>
      <c r="E118" s="63"/>
      <c r="F118" s="63"/>
      <c r="G118" s="63"/>
      <c r="H118" s="63"/>
      <c r="I118" s="63"/>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1045</v>
      </c>
      <c r="C31" s="87" t="s">
        <v>1550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154</v>
      </c>
      <c r="B36" s="838" t="str">
        <f>VLOOKUP(A36,EQUIPOS!A6:D154,3,FALSE)</f>
        <v>Carrotanque Irrigador de asfalto, 1000 GALONES DE CAPACIDAD</v>
      </c>
      <c r="C36" s="839"/>
      <c r="D36" s="839"/>
      <c r="E36" s="839"/>
      <c r="F36" s="839"/>
      <c r="G36" s="839"/>
      <c r="H36" s="840"/>
      <c r="I36" s="274"/>
      <c r="J36" s="275"/>
      <c r="K36" s="276">
        <f>VLOOKUP(A36,EQUIPOS!A6:D163,4,FALSE)</f>
        <v>85370.888333130337</v>
      </c>
      <c r="L36" s="277"/>
      <c r="M36" s="278">
        <v>500</v>
      </c>
      <c r="N36" s="279">
        <f>K36/M36</f>
        <v>170.74177666626068</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83236.739870354431</v>
      </c>
      <c r="L37" s="277"/>
      <c r="M37" s="278">
        <v>500</v>
      </c>
      <c r="N37" s="279">
        <f>K37/M37</f>
        <v>166.47347974070885</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0.62590495000000002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337.84116135696951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848</v>
      </c>
      <c r="B48" s="49" t="str">
        <f>VLOOKUP(A48,MATERIALES!A4:D373,3,FALSE)</f>
        <v>Emulsión CRL-1</v>
      </c>
      <c r="C48" s="288"/>
      <c r="D48" s="288"/>
      <c r="E48" s="288"/>
      <c r="F48" s="288"/>
      <c r="G48" s="288"/>
      <c r="H48" s="288"/>
      <c r="I48" s="275"/>
      <c r="J48" s="231" t="str">
        <f>VLOOKUP(A48,MATERIALES!A4:D373,2,FALSE)</f>
        <v>lt</v>
      </c>
      <c r="K48" s="289">
        <v>1</v>
      </c>
      <c r="L48" s="274"/>
      <c r="M48" s="409">
        <f>VLOOKUP(A48,MATERIALES!A4:D395,4,FALSE)</f>
        <v>1980.9008519263807</v>
      </c>
      <c r="N48" s="279">
        <f>K48*M48</f>
        <v>1980.9008519263807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1980.9008519263807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4000</v>
      </c>
      <c r="N70" s="402">
        <f>K70/M70</f>
        <v>62.590494999999997</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62.590494999999997</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2381.3325082833503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476.26650165667007</v>
      </c>
      <c r="M83" s="860"/>
      <c r="N83" s="57"/>
    </row>
    <row r="84" spans="1:14">
      <c r="B84" s="95" t="s">
        <v>973</v>
      </c>
      <c r="C84" s="96"/>
      <c r="D84" s="96"/>
      <c r="E84" s="96"/>
      <c r="F84" s="96"/>
      <c r="G84" s="96"/>
      <c r="H84" s="96"/>
      <c r="I84" s="93"/>
      <c r="J84" s="94"/>
      <c r="K84" s="311">
        <v>0.05</v>
      </c>
      <c r="L84" s="859">
        <f>N78*K84</f>
        <v>119.06662541416752</v>
      </c>
      <c r="M84" s="860"/>
      <c r="N84" s="57"/>
    </row>
    <row r="85" spans="1:14" ht="15.75" thickBot="1">
      <c r="B85" s="97" t="s">
        <v>974</v>
      </c>
      <c r="C85" s="98"/>
      <c r="D85" s="98"/>
      <c r="E85" s="98"/>
      <c r="F85" s="98"/>
      <c r="G85" s="98"/>
      <c r="H85" s="98"/>
      <c r="I85" s="99"/>
      <c r="J85" s="100"/>
      <c r="K85" s="312">
        <v>0.05</v>
      </c>
      <c r="L85" s="861">
        <f>N78*K85</f>
        <v>119.06662541416752</v>
      </c>
      <c r="M85" s="862"/>
      <c r="N85" s="57"/>
    </row>
    <row r="86" spans="1:14" ht="15.75" thickBot="1">
      <c r="B86" s="825" t="s">
        <v>953</v>
      </c>
      <c r="C86" s="826"/>
      <c r="D86" s="826"/>
      <c r="E86" s="826"/>
      <c r="F86" s="826"/>
      <c r="G86" s="826"/>
      <c r="H86" s="826"/>
      <c r="I86" s="826"/>
      <c r="J86" s="826"/>
      <c r="K86" s="826"/>
      <c r="L86" s="826"/>
      <c r="M86" s="827"/>
      <c r="N86" s="58">
        <f>L83+L84+L85</f>
        <v>714.39975248500514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3095.7322607683554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1551</v>
      </c>
      <c r="C31" s="87" t="s">
        <v>1552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154</v>
      </c>
      <c r="B36" s="838" t="str">
        <f>VLOOKUP(A36,EQUIPOS!A6:D154,3,FALSE)</f>
        <v>Carrotanque Irrigador de asfalto, 1000 GALONES DE CAPACIDAD</v>
      </c>
      <c r="C36" s="839"/>
      <c r="D36" s="839"/>
      <c r="E36" s="839"/>
      <c r="F36" s="839"/>
      <c r="G36" s="839"/>
      <c r="H36" s="840"/>
      <c r="I36" s="274"/>
      <c r="J36" s="275"/>
      <c r="K36" s="276">
        <f>VLOOKUP(A36,EQUIPOS!A6:D163,4,FALSE)</f>
        <v>85370.888333130337</v>
      </c>
      <c r="L36" s="277"/>
      <c r="M36" s="278">
        <v>500</v>
      </c>
      <c r="N36" s="279">
        <f>K36/M36</f>
        <v>170.74177666626068</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83236.739870354431</v>
      </c>
      <c r="L37" s="277"/>
      <c r="M37" s="278">
        <v>500</v>
      </c>
      <c r="N37" s="279">
        <f>K37/M37</f>
        <v>166.47347974070885</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0.62590495000000002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337.84116135696951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792</v>
      </c>
      <c r="B48" s="49" t="str">
        <f>VLOOKUP(A48,MATERIALES!A4:D373,3,FALSE)</f>
        <v>Asfalto liquido RC 250</v>
      </c>
      <c r="C48" s="288"/>
      <c r="D48" s="288"/>
      <c r="E48" s="288"/>
      <c r="F48" s="288"/>
      <c r="G48" s="288"/>
      <c r="H48" s="288"/>
      <c r="I48" s="275"/>
      <c r="J48" s="231" t="str">
        <f>VLOOKUP(A48,MATERIALES!A4:D373,2,FALSE)</f>
        <v>gal</v>
      </c>
      <c r="K48" s="289">
        <v>0.3</v>
      </c>
      <c r="L48" s="274"/>
      <c r="M48" s="409">
        <f>VLOOKUP(A48,MATERIALES!A4:D395,4,FALSE)</f>
        <v>9445.651519920144</v>
      </c>
      <c r="N48" s="279">
        <f>K48*M48</f>
        <v>2833.6954559760429</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2833.6954559760429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4000</v>
      </c>
      <c r="N70" s="402">
        <f>K70/M70</f>
        <v>62.590494999999997</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62.590494999999997</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3234.1271123330125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646.8254224666025</v>
      </c>
      <c r="M83" s="860"/>
      <c r="N83" s="57"/>
    </row>
    <row r="84" spans="1:14">
      <c r="B84" s="95" t="s">
        <v>973</v>
      </c>
      <c r="C84" s="96"/>
      <c r="D84" s="96"/>
      <c r="E84" s="96"/>
      <c r="F84" s="96"/>
      <c r="G84" s="96"/>
      <c r="H84" s="96"/>
      <c r="I84" s="93"/>
      <c r="J84" s="94"/>
      <c r="K84" s="311">
        <v>0.05</v>
      </c>
      <c r="L84" s="859">
        <f>N78*K84</f>
        <v>161.70635561665063</v>
      </c>
      <c r="M84" s="860"/>
      <c r="N84" s="57"/>
    </row>
    <row r="85" spans="1:14" ht="15.75" thickBot="1">
      <c r="B85" s="97" t="s">
        <v>974</v>
      </c>
      <c r="C85" s="98"/>
      <c r="D85" s="98"/>
      <c r="E85" s="98"/>
      <c r="F85" s="98"/>
      <c r="G85" s="98"/>
      <c r="H85" s="98"/>
      <c r="I85" s="99"/>
      <c r="J85" s="100"/>
      <c r="K85" s="312">
        <v>0.05</v>
      </c>
      <c r="L85" s="861">
        <f>N78*K85</f>
        <v>161.70635561665063</v>
      </c>
      <c r="M85" s="862"/>
      <c r="N85" s="57"/>
    </row>
    <row r="86" spans="1:14" ht="15.75" thickBot="1">
      <c r="B86" s="825" t="s">
        <v>953</v>
      </c>
      <c r="C86" s="826"/>
      <c r="D86" s="826"/>
      <c r="E86" s="826"/>
      <c r="F86" s="826"/>
      <c r="G86" s="826"/>
      <c r="H86" s="826"/>
      <c r="I86" s="826"/>
      <c r="J86" s="826"/>
      <c r="K86" s="826"/>
      <c r="L86" s="826"/>
      <c r="M86" s="827"/>
      <c r="N86" s="58">
        <f>L83+L84+L85</f>
        <v>970.23813369990376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4204.3652460329158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1046</v>
      </c>
      <c r="C31" s="87" t="s">
        <v>1208</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955" t="str">
        <f>VLOOKUP(A36,EQUIPOS!A6:D154,3,FALSE)</f>
        <v>Carrotanque Irrigador de asfalto, 1000 GALONES DE CAPACIDAD</v>
      </c>
      <c r="C36" s="956"/>
      <c r="D36" s="956"/>
      <c r="E36" s="956"/>
      <c r="F36" s="956"/>
      <c r="G36" s="956"/>
      <c r="H36" s="957"/>
      <c r="I36" s="274"/>
      <c r="J36" s="275"/>
      <c r="K36" s="276">
        <f>VLOOKUP(A36,EQUIPOS!A6:D163,4,FALSE)</f>
        <v>85370.888333130337</v>
      </c>
      <c r="L36" s="277"/>
      <c r="M36" s="278">
        <v>500</v>
      </c>
      <c r="N36" s="279">
        <f>K36/M36</f>
        <v>170.74177666626068</v>
      </c>
    </row>
    <row r="37" spans="1:14">
      <c r="A37" s="119" t="s">
        <v>176</v>
      </c>
      <c r="B37" s="955" t="str">
        <f>VLOOKUP(A37,EQUIPOS!A7:D154,3,FALSE)</f>
        <v xml:space="preserve">Compresor (barrido y soplado)
</v>
      </c>
      <c r="C37" s="956"/>
      <c r="D37" s="956"/>
      <c r="E37" s="956"/>
      <c r="F37" s="956"/>
      <c r="G37" s="956"/>
      <c r="H37" s="957"/>
      <c r="I37" s="274"/>
      <c r="J37" s="275"/>
      <c r="K37" s="276">
        <f>VLOOKUP(A37,EQUIPOS!A7:D164,4,FALSE)</f>
        <v>83236.739870354431</v>
      </c>
      <c r="L37" s="277"/>
      <c r="M37" s="278">
        <v>500</v>
      </c>
      <c r="N37" s="279">
        <f>K37/M37</f>
        <v>166.47347974070885</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0.62590495000000002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337.84116135696951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858</v>
      </c>
      <c r="B48" s="49" t="str">
        <f>VLOOKUP(A48,MATERIALES!A4:D373,3,FALSE)</f>
        <v>Emulsión CRR-1</v>
      </c>
      <c r="C48" s="288"/>
      <c r="D48" s="288"/>
      <c r="E48" s="288"/>
      <c r="F48" s="288"/>
      <c r="G48" s="288"/>
      <c r="H48" s="288"/>
      <c r="I48" s="275"/>
      <c r="J48" s="231" t="str">
        <f>VLOOKUP(A48,MATERIALES!A4:D373,2,FALSE)</f>
        <v>lt</v>
      </c>
      <c r="K48" s="289">
        <v>0.45</v>
      </c>
      <c r="L48" s="274"/>
      <c r="M48" s="409">
        <f>VLOOKUP(A48,MATERIALES!A4:D395,4,FALSE)</f>
        <v>1980.9008519263807</v>
      </c>
      <c r="N48" s="279">
        <f>K48*M48</f>
        <v>891.40538336687132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891.40538336687132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4000</v>
      </c>
      <c r="N70" s="402">
        <f>K70/M70</f>
        <v>62.590494999999997</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62.590494999999997</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1291.8370397238407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258.36740794476816</v>
      </c>
      <c r="M83" s="860"/>
      <c r="N83" s="57"/>
    </row>
    <row r="84" spans="1:14">
      <c r="B84" s="95" t="s">
        <v>973</v>
      </c>
      <c r="C84" s="96"/>
      <c r="D84" s="96"/>
      <c r="E84" s="96"/>
      <c r="F84" s="96"/>
      <c r="G84" s="96"/>
      <c r="H84" s="96"/>
      <c r="I84" s="93"/>
      <c r="J84" s="94"/>
      <c r="K84" s="311">
        <v>0.05</v>
      </c>
      <c r="L84" s="859">
        <f>N78*K84</f>
        <v>64.59185198619204</v>
      </c>
      <c r="M84" s="860"/>
      <c r="N84" s="57"/>
    </row>
    <row r="85" spans="1:14" ht="15.75" thickBot="1">
      <c r="B85" s="97" t="s">
        <v>974</v>
      </c>
      <c r="C85" s="98"/>
      <c r="D85" s="98"/>
      <c r="E85" s="98"/>
      <c r="F85" s="98"/>
      <c r="G85" s="98"/>
      <c r="H85" s="98"/>
      <c r="I85" s="99"/>
      <c r="J85" s="100"/>
      <c r="K85" s="312">
        <v>0.05</v>
      </c>
      <c r="L85" s="861">
        <f>N78*K85</f>
        <v>64.59185198619204</v>
      </c>
      <c r="M85" s="862"/>
      <c r="N85" s="57"/>
    </row>
    <row r="86" spans="1:14" ht="15.75" thickBot="1">
      <c r="B86" s="825" t="s">
        <v>953</v>
      </c>
      <c r="C86" s="826"/>
      <c r="D86" s="826"/>
      <c r="E86" s="826"/>
      <c r="F86" s="826"/>
      <c r="G86" s="826"/>
      <c r="H86" s="826"/>
      <c r="I86" s="826"/>
      <c r="J86" s="826"/>
      <c r="K86" s="826"/>
      <c r="L86" s="826"/>
      <c r="M86" s="827"/>
      <c r="N86" s="58">
        <f>L83+L84+L85</f>
        <v>387.5511119171523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1679.3881516409929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1047</v>
      </c>
      <c r="C31" s="87" t="s">
        <v>1553</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213" t="s">
        <v>154</v>
      </c>
      <c r="B36" s="838" t="str">
        <f>VLOOKUP(A36,EQUIPOS!A6:D154,3,FALSE)</f>
        <v>Carrotanque Irrigador de asfalto, 1000 GALONES DE CAPACIDAD</v>
      </c>
      <c r="C36" s="839"/>
      <c r="D36" s="839"/>
      <c r="E36" s="839"/>
      <c r="F36" s="839"/>
      <c r="G36" s="839"/>
      <c r="H36" s="840"/>
      <c r="I36" s="274"/>
      <c r="J36" s="275"/>
      <c r="K36" s="276">
        <f>VLOOKUP(A36,EQUIPOS!A6:D163,4,FALSE)</f>
        <v>85370.888333130337</v>
      </c>
      <c r="L36" s="277"/>
      <c r="M36" s="278">
        <v>500</v>
      </c>
      <c r="N36" s="279">
        <f>K36/M36</f>
        <v>170.74177666626068</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83236.739870354431</v>
      </c>
      <c r="L37" s="277"/>
      <c r="M37" s="278">
        <v>500</v>
      </c>
      <c r="N37" s="279">
        <f>K37/M37</f>
        <v>166.47347974070885</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0.62590495000000002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337.84116135696951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860</v>
      </c>
      <c r="B48" s="49" t="str">
        <f>VLOOKUP(A48,MATERIALES!A4:D373,3,FALSE)</f>
        <v>Emulsión CRR-2</v>
      </c>
      <c r="C48" s="288"/>
      <c r="D48" s="288"/>
      <c r="E48" s="288"/>
      <c r="F48" s="288"/>
      <c r="G48" s="288"/>
      <c r="H48" s="288"/>
      <c r="I48" s="275"/>
      <c r="J48" s="231" t="str">
        <f>VLOOKUP(A48,MATERIALES!A4:D373,2,FALSE)</f>
        <v>lt</v>
      </c>
      <c r="K48" s="289">
        <v>0.45</v>
      </c>
      <c r="L48" s="274"/>
      <c r="M48" s="409">
        <f>VLOOKUP(A48,MATERIALES!A4:D395,4,FALSE)</f>
        <v>1980.9008519263807</v>
      </c>
      <c r="N48" s="279">
        <f>K48*M48</f>
        <v>891.40538336687132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891.40538336687132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4000</v>
      </c>
      <c r="N70" s="402">
        <f>K70/M70</f>
        <v>62.590494999999997</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62.590494999999997</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1291.8370397238407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258.36740794476816</v>
      </c>
      <c r="M83" s="860"/>
      <c r="N83" s="57"/>
    </row>
    <row r="84" spans="1:14">
      <c r="B84" s="95" t="s">
        <v>973</v>
      </c>
      <c r="C84" s="96"/>
      <c r="D84" s="96"/>
      <c r="E84" s="96"/>
      <c r="F84" s="96"/>
      <c r="G84" s="96"/>
      <c r="H84" s="96"/>
      <c r="I84" s="93"/>
      <c r="J84" s="94"/>
      <c r="K84" s="311">
        <v>0.05</v>
      </c>
      <c r="L84" s="859">
        <f>N78*K84</f>
        <v>64.59185198619204</v>
      </c>
      <c r="M84" s="860"/>
      <c r="N84" s="57"/>
    </row>
    <row r="85" spans="1:14" ht="15.75" thickBot="1">
      <c r="B85" s="97" t="s">
        <v>974</v>
      </c>
      <c r="C85" s="98"/>
      <c r="D85" s="98"/>
      <c r="E85" s="98"/>
      <c r="F85" s="98"/>
      <c r="G85" s="98"/>
      <c r="H85" s="98"/>
      <c r="I85" s="99"/>
      <c r="J85" s="100"/>
      <c r="K85" s="312">
        <v>0.05</v>
      </c>
      <c r="L85" s="861">
        <f>N78*K85</f>
        <v>64.59185198619204</v>
      </c>
      <c r="M85" s="862"/>
      <c r="N85" s="57"/>
    </row>
    <row r="86" spans="1:14" ht="15.75" thickBot="1">
      <c r="B86" s="825" t="s">
        <v>953</v>
      </c>
      <c r="C86" s="826"/>
      <c r="D86" s="826"/>
      <c r="E86" s="826"/>
      <c r="F86" s="826"/>
      <c r="G86" s="826"/>
      <c r="H86" s="826"/>
      <c r="I86" s="826"/>
      <c r="J86" s="826"/>
      <c r="K86" s="826"/>
      <c r="L86" s="826"/>
      <c r="M86" s="827"/>
      <c r="N86" s="58">
        <f>L83+L84+L85</f>
        <v>387.5511119171523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1679.3881516409929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1048</v>
      </c>
      <c r="C31" s="87" t="s">
        <v>1554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838" t="str">
        <f>VLOOKUP(A36,EQUIPOS!A6:D154,3,FALSE)</f>
        <v>Carrotanque Irrigador de asfalto, 1000 GALONES DE CAPACIDAD</v>
      </c>
      <c r="C36" s="839"/>
      <c r="D36" s="839"/>
      <c r="E36" s="839"/>
      <c r="F36" s="839"/>
      <c r="G36" s="839"/>
      <c r="H36" s="840"/>
      <c r="I36" s="274"/>
      <c r="J36" s="275"/>
      <c r="K36" s="276">
        <f>VLOOKUP(A36,EQUIPOS!A6:D163,4,FALSE)</f>
        <v>85370.888333130337</v>
      </c>
      <c r="L36" s="277"/>
      <c r="M36" s="278">
        <v>500</v>
      </c>
      <c r="N36" s="279">
        <f>K36/M36</f>
        <v>170.74177666626068</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83236.739870354431</v>
      </c>
      <c r="L37" s="277"/>
      <c r="M37" s="278">
        <v>500</v>
      </c>
      <c r="N37" s="279">
        <f>K37/M37</f>
        <v>166.47347974070885</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0.62590495000000002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337.84116135696951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856</v>
      </c>
      <c r="B48" s="49" t="str">
        <f>VLOOKUP(A48,MATERIALES!A4:D373,3,FALSE)</f>
        <v>Emulsión CRR-1m</v>
      </c>
      <c r="C48" s="288"/>
      <c r="D48" s="288"/>
      <c r="E48" s="288"/>
      <c r="F48" s="288"/>
      <c r="G48" s="288"/>
      <c r="H48" s="288"/>
      <c r="I48" s="275"/>
      <c r="J48" s="231" t="str">
        <f>VLOOKUP(A48,MATERIALES!A4:D373,2,FALSE)</f>
        <v>lt</v>
      </c>
      <c r="K48" s="289">
        <v>0.45</v>
      </c>
      <c r="L48" s="274"/>
      <c r="M48" s="409">
        <f>VLOOKUP(A48,MATERIALES!A4:D395,4,FALSE)</f>
        <v>1980.9008519263807</v>
      </c>
      <c r="N48" s="279">
        <f>K48*M48</f>
        <v>891.40538336687132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891.40538336687132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4000</v>
      </c>
      <c r="N70" s="402">
        <f>K70/M70</f>
        <v>62.590494999999997</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62.590494999999997</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1291.8370397238407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258.36740794476816</v>
      </c>
      <c r="M83" s="860"/>
      <c r="N83" s="57"/>
    </row>
    <row r="84" spans="1:14">
      <c r="B84" s="95" t="s">
        <v>973</v>
      </c>
      <c r="C84" s="96"/>
      <c r="D84" s="96"/>
      <c r="E84" s="96"/>
      <c r="F84" s="96"/>
      <c r="G84" s="96"/>
      <c r="H84" s="96"/>
      <c r="I84" s="93"/>
      <c r="J84" s="94"/>
      <c r="K84" s="311">
        <v>0.05</v>
      </c>
      <c r="L84" s="859">
        <f>N78*K84</f>
        <v>64.59185198619204</v>
      </c>
      <c r="M84" s="860"/>
      <c r="N84" s="57"/>
    </row>
    <row r="85" spans="1:14" ht="15.75" thickBot="1">
      <c r="B85" s="97" t="s">
        <v>974</v>
      </c>
      <c r="C85" s="98"/>
      <c r="D85" s="98"/>
      <c r="E85" s="98"/>
      <c r="F85" s="98"/>
      <c r="G85" s="98"/>
      <c r="H85" s="98"/>
      <c r="I85" s="99"/>
      <c r="J85" s="100"/>
      <c r="K85" s="312">
        <v>0.05</v>
      </c>
      <c r="L85" s="861">
        <f>N78*K85</f>
        <v>64.59185198619204</v>
      </c>
      <c r="M85" s="862"/>
      <c r="N85" s="57"/>
    </row>
    <row r="86" spans="1:14" ht="15.75" thickBot="1">
      <c r="B86" s="825" t="s">
        <v>953</v>
      </c>
      <c r="C86" s="826"/>
      <c r="D86" s="826"/>
      <c r="E86" s="826"/>
      <c r="F86" s="826"/>
      <c r="G86" s="826"/>
      <c r="H86" s="826"/>
      <c r="I86" s="826"/>
      <c r="J86" s="826"/>
      <c r="K86" s="826"/>
      <c r="L86" s="826"/>
      <c r="M86" s="827"/>
      <c r="N86" s="58">
        <f>L83+L84+L85</f>
        <v>387.5511119171523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1679.3881516409929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1049</v>
      </c>
      <c r="C31" s="87" t="s">
        <v>1555</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838" t="str">
        <f>VLOOKUP(A36,EQUIPOS!A6:D154,3,FALSE)</f>
        <v>Carrotanque Irrigador de asfalto, 1000 GALONES DE CAPACIDAD</v>
      </c>
      <c r="C36" s="839"/>
      <c r="D36" s="839"/>
      <c r="E36" s="839"/>
      <c r="F36" s="839"/>
      <c r="G36" s="839"/>
      <c r="H36" s="840"/>
      <c r="I36" s="274"/>
      <c r="J36" s="275"/>
      <c r="K36" s="276">
        <f>VLOOKUP(A36,EQUIPOS!A6:D163,4,FALSE)</f>
        <v>85370.888333130337</v>
      </c>
      <c r="L36" s="277"/>
      <c r="M36" s="278">
        <v>500</v>
      </c>
      <c r="N36" s="279">
        <f>K36/M36</f>
        <v>170.74177666626068</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83236.739870354431</v>
      </c>
      <c r="L37" s="277"/>
      <c r="M37" s="278">
        <v>500</v>
      </c>
      <c r="N37" s="279">
        <f>K37/M37</f>
        <v>166.47347974070885</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0.62590495000000002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337.84116135696951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862</v>
      </c>
      <c r="B48" s="49" t="str">
        <f>VLOOKUP(A48,MATERIALES!A4:D373,3,FALSE)</f>
        <v>Emulsión CRR-2m</v>
      </c>
      <c r="C48" s="288"/>
      <c r="D48" s="288"/>
      <c r="E48" s="288"/>
      <c r="F48" s="288"/>
      <c r="G48" s="288"/>
      <c r="H48" s="288"/>
      <c r="I48" s="275"/>
      <c r="J48" s="231" t="str">
        <f>VLOOKUP(A48,MATERIALES!A4:D373,2,FALSE)</f>
        <v>lt</v>
      </c>
      <c r="K48" s="289">
        <v>0.45</v>
      </c>
      <c r="L48" s="274"/>
      <c r="M48" s="409">
        <f>VLOOKUP(A48,MATERIALES!A4:D395,4,FALSE)</f>
        <v>1980.9008519263807</v>
      </c>
      <c r="N48" s="279">
        <f>K48*M48</f>
        <v>891.40538336687132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891.40538336687132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4000</v>
      </c>
      <c r="N70" s="402">
        <f>K70/M70</f>
        <v>62.590494999999997</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62.590494999999997</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1291.8370397238407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258.36740794476816</v>
      </c>
      <c r="M83" s="860"/>
      <c r="N83" s="57"/>
    </row>
    <row r="84" spans="1:14">
      <c r="B84" s="95" t="s">
        <v>973</v>
      </c>
      <c r="C84" s="96"/>
      <c r="D84" s="96"/>
      <c r="E84" s="96"/>
      <c r="F84" s="96"/>
      <c r="G84" s="96"/>
      <c r="H84" s="96"/>
      <c r="I84" s="93"/>
      <c r="J84" s="94"/>
      <c r="K84" s="311">
        <v>0.05</v>
      </c>
      <c r="L84" s="859">
        <f>N78*K84</f>
        <v>64.59185198619204</v>
      </c>
      <c r="M84" s="860"/>
      <c r="N84" s="57"/>
    </row>
    <row r="85" spans="1:14" ht="15.75" thickBot="1">
      <c r="B85" s="97" t="s">
        <v>974</v>
      </c>
      <c r="C85" s="98"/>
      <c r="D85" s="98"/>
      <c r="E85" s="98"/>
      <c r="F85" s="98"/>
      <c r="G85" s="98"/>
      <c r="H85" s="98"/>
      <c r="I85" s="99"/>
      <c r="J85" s="100"/>
      <c r="K85" s="312">
        <v>0.05</v>
      </c>
      <c r="L85" s="861">
        <f>N78*K85</f>
        <v>64.59185198619204</v>
      </c>
      <c r="M85" s="862"/>
      <c r="N85" s="57"/>
    </row>
    <row r="86" spans="1:14" ht="15.75" thickBot="1">
      <c r="B86" s="825" t="s">
        <v>953</v>
      </c>
      <c r="C86" s="826"/>
      <c r="D86" s="826"/>
      <c r="E86" s="826"/>
      <c r="F86" s="826"/>
      <c r="G86" s="826"/>
      <c r="H86" s="826"/>
      <c r="I86" s="826"/>
      <c r="J86" s="826"/>
      <c r="K86" s="826"/>
      <c r="L86" s="826"/>
      <c r="M86" s="827"/>
      <c r="N86" s="58">
        <f>L83+L84+L85</f>
        <v>387.5511119171523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1679.3881516409929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1556</v>
      </c>
      <c r="C31" s="87" t="s">
        <v>1557</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838" t="str">
        <f>VLOOKUP(A36,EQUIPOS!A6:D154,3,FALSE)</f>
        <v>Carrotanque Irrigador de asfalto, 1000 GALONES DE CAPACIDAD</v>
      </c>
      <c r="C36" s="839"/>
      <c r="D36" s="839"/>
      <c r="E36" s="839"/>
      <c r="F36" s="839"/>
      <c r="G36" s="839"/>
      <c r="H36" s="840"/>
      <c r="I36" s="274"/>
      <c r="J36" s="275"/>
      <c r="K36" s="276">
        <f>VLOOKUP(A36,EQUIPOS!A6:D163,4,FALSE)</f>
        <v>85370.888333130337</v>
      </c>
      <c r="L36" s="277"/>
      <c r="M36" s="278">
        <v>400</v>
      </c>
      <c r="N36" s="279">
        <f>K36/M36</f>
        <v>213.42722083282584</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400</v>
      </c>
      <c r="N37" s="279">
        <f>K37/M37</f>
        <v>312.13777451382907</v>
      </c>
    </row>
    <row r="38" spans="1:14">
      <c r="A38" t="s">
        <v>176</v>
      </c>
      <c r="B38" s="838" t="str">
        <f>VLOOKUP(A38,EQUIPOS!A8:D154,3,FALSE)</f>
        <v xml:space="preserve">Compresor (barrido y soplado)
</v>
      </c>
      <c r="C38" s="839"/>
      <c r="D38" s="839"/>
      <c r="E38" s="839"/>
      <c r="F38" s="839"/>
      <c r="G38" s="839"/>
      <c r="H38" s="840"/>
      <c r="I38" s="274"/>
      <c r="J38" s="275"/>
      <c r="K38" s="276">
        <f>VLOOKUP(A38,EQUIPOS!A8:D165,4,FALSE)</f>
        <v>83236.739870354431</v>
      </c>
      <c r="L38" s="277"/>
      <c r="M38" s="278">
        <v>400</v>
      </c>
      <c r="N38" s="279">
        <f>K38/M38</f>
        <v>208.09184967588607</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76">
        <f>VLOOKUP(A39,EQUIPOS!A9:D166,4,FALSE)</f>
        <v>83137.256197648618</v>
      </c>
      <c r="L39" s="842">
        <v>400</v>
      </c>
      <c r="M39" s="843"/>
      <c r="N39" s="279">
        <f>K39/L39</f>
        <v>207.84314049412154</v>
      </c>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N75*M41</f>
        <v>1.1157756987950249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942.6157612154575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860</v>
      </c>
      <c r="B48" s="49" t="str">
        <f>VLOOKUP(A48,MATERIALES!A5:D373,3,FALSE)</f>
        <v>Emulsión CRR-2</v>
      </c>
      <c r="C48" s="288"/>
      <c r="D48" s="288"/>
      <c r="E48" s="288"/>
      <c r="F48" s="288"/>
      <c r="G48" s="288"/>
      <c r="H48" s="288"/>
      <c r="I48" s="275"/>
      <c r="J48" s="231" t="str">
        <f>VLOOKUP(A48,MATERIALES!A4:D373,2,FALSE)</f>
        <v>lt</v>
      </c>
      <c r="K48" s="289">
        <v>1.83</v>
      </c>
      <c r="L48" s="274"/>
      <c r="M48" s="409">
        <f>VLOOKUP(A48,MATERIALES!A5:D396,4,FALSE)</f>
        <v>1980.9008519263807</v>
      </c>
      <c r="N48" s="279">
        <f>K48*M48</f>
        <v>3625.048559025277</v>
      </c>
    </row>
    <row r="49" spans="1:14">
      <c r="A49" s="114" t="s">
        <v>761</v>
      </c>
      <c r="B49" s="49" t="str">
        <f>VLOOKUP(A49,MATERIALES!A6:D373,3,FALSE)</f>
        <v>Agregado para tratamiento superf. Simple</v>
      </c>
      <c r="C49" s="288"/>
      <c r="D49" s="288"/>
      <c r="E49" s="288"/>
      <c r="F49" s="288"/>
      <c r="G49" s="288"/>
      <c r="H49" s="288"/>
      <c r="I49" s="275"/>
      <c r="J49" s="231" t="str">
        <f>VLOOKUP(A49,MATERIALES!A5:D373,2,FALSE)</f>
        <v>m3</v>
      </c>
      <c r="K49" s="289">
        <v>1.9E-2</v>
      </c>
      <c r="L49" s="274"/>
      <c r="M49" s="409">
        <f>VLOOKUP(A49,MATERIALES!A6:D397,4,FALSE)</f>
        <v>71457.311030827244</v>
      </c>
      <c r="N49" s="279">
        <f>K49*M49</f>
        <v>1357.6889095857175</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4982.7374686109943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1317</v>
      </c>
      <c r="B58" s="52" t="str">
        <f>VLOOKUP(A58,TRANSPORTE!A5:D117,3,FALSE)</f>
        <v>Transporte de agregados pétreos</v>
      </c>
      <c r="C58" s="324"/>
      <c r="D58" s="324"/>
      <c r="E58" s="324"/>
      <c r="F58" s="324"/>
      <c r="G58" s="324"/>
      <c r="H58" s="318" t="s">
        <v>1468</v>
      </c>
      <c r="I58" s="286">
        <v>1.9E-2</v>
      </c>
      <c r="J58" s="293">
        <v>1</v>
      </c>
      <c r="K58" s="286">
        <f>I58*J58</f>
        <v>1.9E-2</v>
      </c>
      <c r="L58" s="829">
        <f>VLOOKUP(A58,TRANSPORTE!A5:D117,4,FALSE)</f>
        <v>1135.0396630979419</v>
      </c>
      <c r="M58" s="830"/>
      <c r="N58" s="294">
        <f>K58*L58</f>
        <v>21.565753598860894</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21.565753598860894</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3200</v>
      </c>
      <c r="N69" s="402">
        <f>K69/M69</f>
        <v>33.339451129502493</v>
      </c>
      <c r="O69" s="112"/>
    </row>
    <row r="70" spans="1:15">
      <c r="A70" t="s">
        <v>11</v>
      </c>
      <c r="B70" s="55" t="str">
        <f>VLOOKUP(A70,'MANO DE OBRA'!A8:D69,3,FALSE)</f>
        <v>Obrero (4)</v>
      </c>
      <c r="C70" s="53"/>
      <c r="D70" s="53"/>
      <c r="E70" s="53"/>
      <c r="F70" s="53"/>
      <c r="G70" s="53"/>
      <c r="H70" s="53"/>
      <c r="I70" s="299">
        <f>K70/J70*100</f>
        <v>135330.79999999999</v>
      </c>
      <c r="J70" s="300">
        <v>185</v>
      </c>
      <c r="K70" s="301">
        <f>VLOOKUP(A70,'MANO DE OBRA'!A8:D100,4,FALSE)</f>
        <v>250361.97999999998</v>
      </c>
      <c r="L70" s="56"/>
      <c r="M70" s="306">
        <v>3200</v>
      </c>
      <c r="N70" s="402">
        <f>K70/M70</f>
        <v>78.238118749999998</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111.57756987950249</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6058.4965533048153</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1211.6993106609632</v>
      </c>
      <c r="M82" s="860"/>
      <c r="N82" s="57"/>
    </row>
    <row r="83" spans="1:14">
      <c r="B83" s="95" t="s">
        <v>973</v>
      </c>
      <c r="C83" s="96"/>
      <c r="D83" s="96"/>
      <c r="E83" s="96"/>
      <c r="F83" s="96"/>
      <c r="G83" s="96"/>
      <c r="H83" s="96"/>
      <c r="I83" s="93"/>
      <c r="J83" s="94"/>
      <c r="K83" s="311">
        <v>0.05</v>
      </c>
      <c r="L83" s="859">
        <f>N77*K83</f>
        <v>302.9248276652408</v>
      </c>
      <c r="M83" s="860"/>
      <c r="N83" s="57"/>
    </row>
    <row r="84" spans="1:14" ht="15.75" thickBot="1">
      <c r="B84" s="97" t="s">
        <v>974</v>
      </c>
      <c r="C84" s="98"/>
      <c r="D84" s="98"/>
      <c r="E84" s="98"/>
      <c r="F84" s="98"/>
      <c r="G84" s="98"/>
      <c r="H84" s="98"/>
      <c r="I84" s="99"/>
      <c r="J84" s="100"/>
      <c r="K84" s="312">
        <v>0.05</v>
      </c>
      <c r="L84" s="861">
        <f>N77*K84</f>
        <v>302.9248276652408</v>
      </c>
      <c r="M84" s="862"/>
      <c r="N84" s="57"/>
    </row>
    <row r="85" spans="1:14" ht="15.75" thickBot="1">
      <c r="B85" s="825" t="s">
        <v>953</v>
      </c>
      <c r="C85" s="826"/>
      <c r="D85" s="826"/>
      <c r="E85" s="826"/>
      <c r="F85" s="826"/>
      <c r="G85" s="826"/>
      <c r="H85" s="826"/>
      <c r="I85" s="826"/>
      <c r="J85" s="826"/>
      <c r="K85" s="826"/>
      <c r="L85" s="826"/>
      <c r="M85" s="827"/>
      <c r="N85" s="58">
        <f>L82+L83+L84</f>
        <v>1817.5489659914449</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7876.04551929626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2"/>
      <c r="K117" s="802"/>
      <c r="L117" s="802"/>
      <c r="M117" s="802"/>
      <c r="N117" s="803"/>
    </row>
    <row r="118" spans="2:14" ht="15.75" thickBot="1">
      <c r="B118" s="268" t="s">
        <v>2221</v>
      </c>
      <c r="C118" s="400"/>
      <c r="D118" s="400"/>
      <c r="E118" s="63"/>
      <c r="F118" s="63"/>
      <c r="G118" s="63"/>
      <c r="H118" s="63"/>
      <c r="I118" s="63"/>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1558</v>
      </c>
      <c r="C31" s="87" t="s">
        <v>1559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838" t="str">
        <f>VLOOKUP(A36,EQUIPOS!A6:D154,3,FALSE)</f>
        <v>Carrotanque Irrigador de asfalto, 1000 GALONES DE CAPACIDAD</v>
      </c>
      <c r="C36" s="839"/>
      <c r="D36" s="839"/>
      <c r="E36" s="839"/>
      <c r="F36" s="839"/>
      <c r="G36" s="839"/>
      <c r="H36" s="840"/>
      <c r="I36" s="274"/>
      <c r="J36" s="275"/>
      <c r="K36" s="276">
        <f>VLOOKUP(A36,EQUIPOS!A6:D163,4,FALSE)</f>
        <v>85370.888333130337</v>
      </c>
      <c r="L36" s="277"/>
      <c r="M36" s="278">
        <v>400</v>
      </c>
      <c r="N36" s="279">
        <f>K36/M36</f>
        <v>213.42722083282584</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400</v>
      </c>
      <c r="N37" s="279">
        <f>K37/M37</f>
        <v>312.13777451382907</v>
      </c>
    </row>
    <row r="38" spans="1:14">
      <c r="A38" t="s">
        <v>176</v>
      </c>
      <c r="B38" s="838" t="str">
        <f>VLOOKUP(A38,EQUIPOS!A8:D154,3,FALSE)</f>
        <v xml:space="preserve">Compresor (barrido y soplado)
</v>
      </c>
      <c r="C38" s="839"/>
      <c r="D38" s="839"/>
      <c r="E38" s="839"/>
      <c r="F38" s="839"/>
      <c r="G38" s="839"/>
      <c r="H38" s="840"/>
      <c r="I38" s="274"/>
      <c r="J38" s="275"/>
      <c r="K38" s="276">
        <f>VLOOKUP(A38,EQUIPOS!A8:D165,4,FALSE)</f>
        <v>83236.739870354431</v>
      </c>
      <c r="L38" s="277"/>
      <c r="M38" s="278">
        <v>400</v>
      </c>
      <c r="N38" s="279">
        <f>K38/M38</f>
        <v>208.09184967588607</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76">
        <f>VLOOKUP(A39,EQUIPOS!A9:D166,4,FALSE)</f>
        <v>83137.256197648618</v>
      </c>
      <c r="L39" s="842">
        <v>400</v>
      </c>
      <c r="M39" s="843"/>
      <c r="N39" s="279">
        <f>K39/L39</f>
        <v>207.84314049412154</v>
      </c>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1.1157756987950249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942.6157612154575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860</v>
      </c>
      <c r="B48" s="49" t="str">
        <f>VLOOKUP(A48,MATERIALES!A5:D373,3,FALSE)</f>
        <v>Emulsión CRR-2</v>
      </c>
      <c r="C48" s="288"/>
      <c r="D48" s="288"/>
      <c r="E48" s="288"/>
      <c r="F48" s="288"/>
      <c r="G48" s="288"/>
      <c r="H48" s="288"/>
      <c r="I48" s="275"/>
      <c r="J48" s="231" t="str">
        <f>VLOOKUP(A48,MATERIALES!A4:D373,2,FALSE)</f>
        <v>lt</v>
      </c>
      <c r="K48" s="289">
        <v>1.5</v>
      </c>
      <c r="L48" s="274"/>
      <c r="M48" s="409">
        <f>VLOOKUP(A48,MATERIALES!A5:D396,4,FALSE)</f>
        <v>1980.9008519263807</v>
      </c>
      <c r="N48" s="279">
        <f>K48*M48</f>
        <v>2971.3512778895711</v>
      </c>
    </row>
    <row r="49" spans="1:14">
      <c r="A49" s="114" t="s">
        <v>761</v>
      </c>
      <c r="B49" s="49" t="str">
        <f>VLOOKUP(A49,MATERIALES!A6:D373,3,FALSE)</f>
        <v>Agregado para tratamiento superf. Simple</v>
      </c>
      <c r="C49" s="288"/>
      <c r="D49" s="288"/>
      <c r="E49" s="288"/>
      <c r="F49" s="288"/>
      <c r="G49" s="288"/>
      <c r="H49" s="288"/>
      <c r="I49" s="275"/>
      <c r="J49" s="231" t="str">
        <f>VLOOKUP(A49,MATERIALES!A5:D373,2,FALSE)</f>
        <v>m3</v>
      </c>
      <c r="K49" s="289">
        <v>1.2999999999999999E-2</v>
      </c>
      <c r="L49" s="274"/>
      <c r="M49" s="409">
        <f>VLOOKUP(A49,MATERIALES!A6:D397,4,FALSE)</f>
        <v>71457.311030827244</v>
      </c>
      <c r="N49" s="279">
        <f>K49*M49</f>
        <v>928.94504340075412</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3900.2963212903251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1317</v>
      </c>
      <c r="B58" s="52" t="str">
        <f>VLOOKUP(A58,TRANSPORTE!A5:D117,3,FALSE)</f>
        <v>Transporte de agregados pétreos</v>
      </c>
      <c r="C58" s="324"/>
      <c r="D58" s="324"/>
      <c r="E58" s="324"/>
      <c r="F58" s="324"/>
      <c r="G58" s="324"/>
      <c r="H58" s="318" t="s">
        <v>1468</v>
      </c>
      <c r="I58" s="286">
        <v>1.2999999999999999E-2</v>
      </c>
      <c r="J58" s="293">
        <v>1</v>
      </c>
      <c r="K58" s="286">
        <f>I58*J58</f>
        <v>1.2999999999999999E-2</v>
      </c>
      <c r="L58" s="829">
        <f>VLOOKUP(A58,TRANSPORTE!A5:D117,4,FALSE)</f>
        <v>1135.0396630979419</v>
      </c>
      <c r="M58" s="830"/>
      <c r="N58" s="294">
        <f>K58*L58</f>
        <v>14.755515620273243</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14.755515620273243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3200</v>
      </c>
      <c r="N69" s="402">
        <f>K69/M69</f>
        <v>33.339451129502493</v>
      </c>
      <c r="O69" s="112"/>
    </row>
    <row r="70" spans="1:15">
      <c r="A70" t="s">
        <v>11</v>
      </c>
      <c r="B70" s="55" t="str">
        <f>VLOOKUP(A70,'MANO DE OBRA'!A8:D69,3,FALSE)</f>
        <v>Obrero (4)</v>
      </c>
      <c r="C70" s="53"/>
      <c r="D70" s="53"/>
      <c r="E70" s="53"/>
      <c r="F70" s="53"/>
      <c r="G70" s="53"/>
      <c r="H70" s="53"/>
      <c r="I70" s="299">
        <f>K70/J70*100</f>
        <v>135330.79999999999</v>
      </c>
      <c r="J70" s="300">
        <v>185</v>
      </c>
      <c r="K70" s="301">
        <f>VLOOKUP(A70,'MANO DE OBRA'!A8:D100,4,FALSE)</f>
        <v>250361.97999999998</v>
      </c>
      <c r="L70" s="56"/>
      <c r="M70" s="306">
        <v>3200</v>
      </c>
      <c r="N70" s="402">
        <f>K70/M70</f>
        <v>78.238118749999998</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SUM(N69:N75)</f>
        <v>111.57756987950249</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4969.2451680055583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993.84903360111173</v>
      </c>
      <c r="M83" s="860"/>
      <c r="N83" s="57"/>
    </row>
    <row r="84" spans="1:14">
      <c r="B84" s="95" t="s">
        <v>973</v>
      </c>
      <c r="C84" s="96"/>
      <c r="D84" s="96"/>
      <c r="E84" s="96"/>
      <c r="F84" s="96"/>
      <c r="G84" s="96"/>
      <c r="H84" s="96"/>
      <c r="I84" s="93"/>
      <c r="J84" s="94"/>
      <c r="K84" s="311">
        <v>0.05</v>
      </c>
      <c r="L84" s="859">
        <f>N78*K84</f>
        <v>248.46225840027793</v>
      </c>
      <c r="M84" s="860"/>
      <c r="N84" s="57"/>
    </row>
    <row r="85" spans="1:14" ht="15.75" thickBot="1">
      <c r="B85" s="97" t="s">
        <v>974</v>
      </c>
      <c r="C85" s="98"/>
      <c r="D85" s="98"/>
      <c r="E85" s="98"/>
      <c r="F85" s="98"/>
      <c r="G85" s="98"/>
      <c r="H85" s="98"/>
      <c r="I85" s="99"/>
      <c r="J85" s="100"/>
      <c r="K85" s="312">
        <v>0.05</v>
      </c>
      <c r="L85" s="861">
        <f>N78*K85</f>
        <v>248.46225840027793</v>
      </c>
      <c r="M85" s="862"/>
      <c r="N85" s="57"/>
    </row>
    <row r="86" spans="1:14" ht="15.75" thickBot="1">
      <c r="B86" s="825" t="s">
        <v>953</v>
      </c>
      <c r="C86" s="826"/>
      <c r="D86" s="826"/>
      <c r="E86" s="826"/>
      <c r="F86" s="826"/>
      <c r="G86" s="826"/>
      <c r="H86" s="826"/>
      <c r="I86" s="826"/>
      <c r="J86" s="826"/>
      <c r="K86" s="826"/>
      <c r="L86" s="826"/>
      <c r="M86" s="827"/>
      <c r="N86" s="58">
        <f>L83+L84+L85</f>
        <v>1490.7735504016675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6460.0187184072256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1560</v>
      </c>
      <c r="C31" s="87" t="s">
        <v>1561</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838" t="str">
        <f>VLOOKUP(A36,EQUIPOS!A6:D154,3,FALSE)</f>
        <v>Carrotanque Irrigador de asfalto, 1000 GALONES DE CAPACIDAD</v>
      </c>
      <c r="C36" s="839"/>
      <c r="D36" s="839"/>
      <c r="E36" s="839"/>
      <c r="F36" s="839"/>
      <c r="G36" s="839"/>
      <c r="H36" s="840"/>
      <c r="I36" s="274"/>
      <c r="J36" s="275"/>
      <c r="K36" s="276">
        <f>VLOOKUP(A36,EQUIPOS!A6:D163,4,FALSE)</f>
        <v>85370.888333130337</v>
      </c>
      <c r="L36" s="277"/>
      <c r="M36" s="278">
        <v>400</v>
      </c>
      <c r="N36" s="279">
        <f>K36/M36</f>
        <v>213.42722083282584</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400</v>
      </c>
      <c r="N37" s="279">
        <f>K37/M37</f>
        <v>312.13777451382907</v>
      </c>
    </row>
    <row r="38" spans="1:14">
      <c r="A38" t="s">
        <v>176</v>
      </c>
      <c r="B38" s="838" t="str">
        <f>VLOOKUP(A38,EQUIPOS!A8:D154,3,FALSE)</f>
        <v xml:space="preserve">Compresor (barrido y soplado)
</v>
      </c>
      <c r="C38" s="839"/>
      <c r="D38" s="839"/>
      <c r="E38" s="839"/>
      <c r="F38" s="839"/>
      <c r="G38" s="839"/>
      <c r="H38" s="840"/>
      <c r="I38" s="274"/>
      <c r="J38" s="275"/>
      <c r="K38" s="276">
        <f>VLOOKUP(A38,EQUIPOS!A8:D165,4,FALSE)</f>
        <v>83236.739870354431</v>
      </c>
      <c r="L38" s="277"/>
      <c r="M38" s="278">
        <v>400</v>
      </c>
      <c r="N38" s="279">
        <f>K38/M38</f>
        <v>208.09184967588607</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76">
        <f>VLOOKUP(A39,EQUIPOS!A9:D166,4,FALSE)</f>
        <v>83137.256197648618</v>
      </c>
      <c r="L39" s="842">
        <v>400</v>
      </c>
      <c r="M39" s="843"/>
      <c r="N39" s="279">
        <f>K39/L39</f>
        <v>207.84314049412154</v>
      </c>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1.1157756987950249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942.6157612154575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860</v>
      </c>
      <c r="B48" s="49" t="str">
        <f>VLOOKUP(A48,MATERIALES!A5:D373,3,FALSE)</f>
        <v>Emulsión CRR-2</v>
      </c>
      <c r="C48" s="288"/>
      <c r="D48" s="288"/>
      <c r="E48" s="288"/>
      <c r="F48" s="288"/>
      <c r="G48" s="288"/>
      <c r="H48" s="288"/>
      <c r="I48" s="275"/>
      <c r="J48" s="231" t="str">
        <f>VLOOKUP(A48,MATERIALES!A4:D373,2,FALSE)</f>
        <v>lt</v>
      </c>
      <c r="K48" s="289">
        <v>1.83</v>
      </c>
      <c r="L48" s="274"/>
      <c r="M48" s="409">
        <f>VLOOKUP(A48,MATERIALES!A5:D396,4,FALSE)</f>
        <v>1980.9008519263807</v>
      </c>
      <c r="N48" s="279">
        <f>K48*M48</f>
        <v>3625.048559025277</v>
      </c>
    </row>
    <row r="49" spans="1:14">
      <c r="A49" s="114" t="s">
        <v>761</v>
      </c>
      <c r="B49" s="49" t="str">
        <f>VLOOKUP(A49,MATERIALES!A6:D373,3,FALSE)</f>
        <v>Agregado para tratamiento superf. Simple</v>
      </c>
      <c r="C49" s="288"/>
      <c r="D49" s="288"/>
      <c r="E49" s="288"/>
      <c r="F49" s="288"/>
      <c r="G49" s="288"/>
      <c r="H49" s="288"/>
      <c r="I49" s="275"/>
      <c r="J49" s="231" t="str">
        <f>VLOOKUP(A49,MATERIALES!A5:D373,2,FALSE)</f>
        <v>m3</v>
      </c>
      <c r="K49" s="289">
        <v>1.9E-2</v>
      </c>
      <c r="L49" s="274"/>
      <c r="M49" s="409">
        <f>VLOOKUP(A49,MATERIALES!A6:D397,4,FALSE)</f>
        <v>71457.311030827244</v>
      </c>
      <c r="N49" s="279">
        <f>K49*M49</f>
        <v>1357.6889095857175</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4982.7374686109943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1317</v>
      </c>
      <c r="B58" s="52" t="str">
        <f>VLOOKUP(A58,TRANSPORTE!A5:D117,3,FALSE)</f>
        <v>Transporte de agregados pétreos</v>
      </c>
      <c r="C58" s="324"/>
      <c r="D58" s="324"/>
      <c r="E58" s="324"/>
      <c r="F58" s="324"/>
      <c r="G58" s="324"/>
      <c r="H58" s="318" t="s">
        <v>1468</v>
      </c>
      <c r="I58" s="286">
        <v>1.9E-2</v>
      </c>
      <c r="J58" s="293">
        <v>1</v>
      </c>
      <c r="K58" s="286">
        <f>I58*J58</f>
        <v>1.9E-2</v>
      </c>
      <c r="L58" s="829">
        <f>VLOOKUP(A58,TRANSPORTE!A5:D117,4,FALSE)</f>
        <v>1135.0396630979419</v>
      </c>
      <c r="M58" s="830"/>
      <c r="N58" s="294">
        <f>K58*L58</f>
        <v>21.565753598860894</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21.565753598860894</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473">
        <v>3200</v>
      </c>
      <c r="N69" s="402">
        <f>K69/M69</f>
        <v>33.339451129502493</v>
      </c>
      <c r="O69" s="112"/>
    </row>
    <row r="70" spans="1:15">
      <c r="A70" t="s">
        <v>11</v>
      </c>
      <c r="B70" s="55" t="str">
        <f>VLOOKUP(A70,'MANO DE OBRA'!A8:D69,3,FALSE)</f>
        <v>Obrero (4)</v>
      </c>
      <c r="C70" s="53"/>
      <c r="D70" s="53"/>
      <c r="E70" s="53"/>
      <c r="F70" s="53"/>
      <c r="G70" s="53"/>
      <c r="H70" s="53"/>
      <c r="I70" s="299">
        <f>K70/J70*100</f>
        <v>135330.79999999999</v>
      </c>
      <c r="J70" s="300">
        <v>185</v>
      </c>
      <c r="K70" s="301">
        <f>VLOOKUP(A70,'MANO DE OBRA'!A8:D100,4,FALSE)</f>
        <v>250361.97999999998</v>
      </c>
      <c r="L70" s="56"/>
      <c r="M70" s="474">
        <v>3200</v>
      </c>
      <c r="N70" s="402">
        <f>K70/M70</f>
        <v>78.238118749999998</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SUM(N69:N75)</f>
        <v>111.57756987950249</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6058.4965533048153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1211.6993106609632</v>
      </c>
      <c r="M83" s="860"/>
      <c r="N83" s="57"/>
    </row>
    <row r="84" spans="1:14">
      <c r="B84" s="95" t="s">
        <v>973</v>
      </c>
      <c r="C84" s="96"/>
      <c r="D84" s="96"/>
      <c r="E84" s="96"/>
      <c r="F84" s="96"/>
      <c r="G84" s="96"/>
      <c r="H84" s="96"/>
      <c r="I84" s="93"/>
      <c r="J84" s="94"/>
      <c r="K84" s="311">
        <v>0.05</v>
      </c>
      <c r="L84" s="859">
        <f>N78*K84</f>
        <v>302.9248276652408</v>
      </c>
      <c r="M84" s="860"/>
      <c r="N84" s="57"/>
    </row>
    <row r="85" spans="1:14" ht="15.75" thickBot="1">
      <c r="B85" s="97" t="s">
        <v>974</v>
      </c>
      <c r="C85" s="98"/>
      <c r="D85" s="98"/>
      <c r="E85" s="98"/>
      <c r="F85" s="98"/>
      <c r="G85" s="98"/>
      <c r="H85" s="98"/>
      <c r="I85" s="99"/>
      <c r="J85" s="100"/>
      <c r="K85" s="312">
        <v>0.05</v>
      </c>
      <c r="L85" s="861">
        <f>N78*K85</f>
        <v>302.9248276652408</v>
      </c>
      <c r="M85" s="862"/>
      <c r="N85" s="57"/>
    </row>
    <row r="86" spans="1:14" ht="15.75" thickBot="1">
      <c r="B86" s="825" t="s">
        <v>953</v>
      </c>
      <c r="C86" s="826"/>
      <c r="D86" s="826"/>
      <c r="E86" s="826"/>
      <c r="F86" s="826"/>
      <c r="G86" s="826"/>
      <c r="H86" s="826"/>
      <c r="I86" s="826"/>
      <c r="J86" s="826"/>
      <c r="K86" s="826"/>
      <c r="L86" s="826"/>
      <c r="M86" s="827"/>
      <c r="N86" s="58">
        <f>L83+L84+L85</f>
        <v>1817.5489659914449</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7876.04551929626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1562</v>
      </c>
      <c r="C31" s="87" t="s">
        <v>2059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838" t="str">
        <f>VLOOKUP(A36,EQUIPOS!A6:D154,3,FALSE)</f>
        <v>Carrotanque Irrigador de asfalto, 1000 GALONES DE CAPACIDAD</v>
      </c>
      <c r="C36" s="839"/>
      <c r="D36" s="839"/>
      <c r="E36" s="839"/>
      <c r="F36" s="839"/>
      <c r="G36" s="839"/>
      <c r="H36" s="840"/>
      <c r="I36" s="274"/>
      <c r="J36" s="275"/>
      <c r="K36" s="276">
        <f>VLOOKUP(A36,EQUIPOS!A6:D163,4,FALSE)</f>
        <v>85370.888333130337</v>
      </c>
      <c r="L36" s="277"/>
      <c r="M36" s="278">
        <v>400</v>
      </c>
      <c r="N36" s="279">
        <f>K36/M36</f>
        <v>213.42722083282584</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400</v>
      </c>
      <c r="N37" s="279">
        <f>K37/M37</f>
        <v>312.13777451382907</v>
      </c>
    </row>
    <row r="38" spans="1:14">
      <c r="A38" t="s">
        <v>176</v>
      </c>
      <c r="B38" s="838" t="str">
        <f>VLOOKUP(A38,EQUIPOS!A8:D154,3,FALSE)</f>
        <v xml:space="preserve">Compresor (barrido y soplado)
</v>
      </c>
      <c r="C38" s="839"/>
      <c r="D38" s="839"/>
      <c r="E38" s="839"/>
      <c r="F38" s="839"/>
      <c r="G38" s="839"/>
      <c r="H38" s="840"/>
      <c r="I38" s="274"/>
      <c r="J38" s="275"/>
      <c r="K38" s="276">
        <f>VLOOKUP(A38,EQUIPOS!A8:D165,4,FALSE)</f>
        <v>83236.739870354431</v>
      </c>
      <c r="L38" s="277"/>
      <c r="M38" s="278">
        <v>400</v>
      </c>
      <c r="N38" s="279">
        <f>K38/M38</f>
        <v>208.09184967588607</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76">
        <f>VLOOKUP(A39,EQUIPOS!A9:D166,4,FALSE)</f>
        <v>83137.256197648618</v>
      </c>
      <c r="L39" s="842">
        <v>400</v>
      </c>
      <c r="M39" s="843"/>
      <c r="N39" s="279">
        <f>K39/L39</f>
        <v>207.84314049412154</v>
      </c>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1.1157756987950249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942.6157612154575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761</v>
      </c>
      <c r="B48" s="49" t="str">
        <f>VLOOKUP(A48,MATERIALES!A5:D373,3,FALSE)</f>
        <v>Agregado para tratamiento superf. Simple</v>
      </c>
      <c r="C48" s="288"/>
      <c r="D48" s="288"/>
      <c r="E48" s="288"/>
      <c r="F48" s="288"/>
      <c r="G48" s="288"/>
      <c r="H48" s="288"/>
      <c r="I48" s="275"/>
      <c r="J48" s="231" t="str">
        <f>VLOOKUP(A48,MATERIALES!A4:D373,2,FALSE)</f>
        <v>m3</v>
      </c>
      <c r="K48" s="289">
        <v>1.2999999999999999E-2</v>
      </c>
      <c r="L48" s="274"/>
      <c r="M48" s="409">
        <f>VLOOKUP(A48,MATERIALES!A5:D396,4,FALSE)</f>
        <v>71457.311030827244</v>
      </c>
      <c r="N48" s="279">
        <f>K48*M48</f>
        <v>928.94504340075412</v>
      </c>
    </row>
    <row r="49" spans="1:14">
      <c r="A49" s="114" t="s">
        <v>860</v>
      </c>
      <c r="B49" s="49" t="str">
        <f>VLOOKUP(A49,MATERIALES!A6:D373,3,FALSE)</f>
        <v>Emulsión CRR-2</v>
      </c>
      <c r="C49" s="288"/>
      <c r="D49" s="288"/>
      <c r="E49" s="288"/>
      <c r="F49" s="288"/>
      <c r="G49" s="288"/>
      <c r="H49" s="288"/>
      <c r="I49" s="275"/>
      <c r="J49" s="231" t="str">
        <f>VLOOKUP(A49,MATERIALES!A5:D373,2,FALSE)</f>
        <v>lt</v>
      </c>
      <c r="K49" s="289">
        <v>1.5</v>
      </c>
      <c r="L49" s="274"/>
      <c r="M49" s="409">
        <f>VLOOKUP(A49,MATERIALES!A6:D397,4,FALSE)</f>
        <v>1980.9008519263807</v>
      </c>
      <c r="N49" s="279">
        <f>K49*M49</f>
        <v>2971.3512778895711</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3900.2963212903251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1317</v>
      </c>
      <c r="B58" s="52" t="str">
        <f>VLOOKUP(A58,TRANSPORTE!A5:D117,3,FALSE)</f>
        <v>Transporte de agregados pétreos</v>
      </c>
      <c r="C58" s="324"/>
      <c r="D58" s="324"/>
      <c r="E58" s="324"/>
      <c r="F58" s="324"/>
      <c r="G58" s="324"/>
      <c r="H58" s="318" t="s">
        <v>1468</v>
      </c>
      <c r="I58" s="286">
        <v>1.2999999999999999E-2</v>
      </c>
      <c r="J58" s="293">
        <v>1</v>
      </c>
      <c r="K58" s="286">
        <f>I58*J58</f>
        <v>1.2999999999999999E-2</v>
      </c>
      <c r="L58" s="829">
        <f>VLOOKUP(A58,TRANSPORTE!A5:D117,4,FALSE)</f>
        <v>1135.0396630979419</v>
      </c>
      <c r="M58" s="830"/>
      <c r="N58" s="294">
        <f>K58*L58</f>
        <v>14.755515620273243</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14.755515620273243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3200</v>
      </c>
      <c r="N69" s="402">
        <f>K69/M69</f>
        <v>33.339451129502493</v>
      </c>
      <c r="O69" s="112"/>
    </row>
    <row r="70" spans="1:15">
      <c r="A70" t="s">
        <v>11</v>
      </c>
      <c r="B70" s="55" t="str">
        <f>VLOOKUP(A70,'MANO DE OBRA'!A8:D69,3,FALSE)</f>
        <v>Obrero (4)</v>
      </c>
      <c r="C70" s="53"/>
      <c r="D70" s="53"/>
      <c r="E70" s="53"/>
      <c r="F70" s="53"/>
      <c r="G70" s="53"/>
      <c r="H70" s="53"/>
      <c r="I70" s="299">
        <f>K70/J70*100</f>
        <v>135330.79999999999</v>
      </c>
      <c r="J70" s="300">
        <v>185</v>
      </c>
      <c r="K70" s="301">
        <f>VLOOKUP(A70,'MANO DE OBRA'!A8:D100,4,FALSE)</f>
        <v>250361.97999999998</v>
      </c>
      <c r="L70" s="56"/>
      <c r="M70" s="302">
        <v>3200</v>
      </c>
      <c r="N70" s="402">
        <f>K70/M70</f>
        <v>78.238118749999998</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SUM(N69:N75)</f>
        <v>111.57756987950249</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4969.2451680055583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993.84903360111173</v>
      </c>
      <c r="M83" s="860"/>
      <c r="N83" s="57"/>
    </row>
    <row r="84" spans="1:14">
      <c r="B84" s="95" t="s">
        <v>973</v>
      </c>
      <c r="C84" s="96"/>
      <c r="D84" s="96"/>
      <c r="E84" s="96"/>
      <c r="F84" s="96"/>
      <c r="G84" s="96"/>
      <c r="H84" s="96"/>
      <c r="I84" s="93"/>
      <c r="J84" s="94"/>
      <c r="K84" s="311">
        <v>0.05</v>
      </c>
      <c r="L84" s="859">
        <f>N78*K84</f>
        <v>248.46225840027793</v>
      </c>
      <c r="M84" s="860"/>
      <c r="N84" s="57"/>
    </row>
    <row r="85" spans="1:14" ht="15.75" thickBot="1">
      <c r="B85" s="97" t="s">
        <v>974</v>
      </c>
      <c r="C85" s="98"/>
      <c r="D85" s="98"/>
      <c r="E85" s="98"/>
      <c r="F85" s="98"/>
      <c r="G85" s="98"/>
      <c r="H85" s="98"/>
      <c r="I85" s="99"/>
      <c r="J85" s="100"/>
      <c r="K85" s="312">
        <v>0.05</v>
      </c>
      <c r="L85" s="861">
        <f>N78*K85</f>
        <v>248.46225840027793</v>
      </c>
      <c r="M85" s="862"/>
      <c r="N85" s="57"/>
    </row>
    <row r="86" spans="1:14" ht="15.75" thickBot="1">
      <c r="B86" s="825" t="s">
        <v>953</v>
      </c>
      <c r="C86" s="826"/>
      <c r="D86" s="826"/>
      <c r="E86" s="826"/>
      <c r="F86" s="826"/>
      <c r="G86" s="826"/>
      <c r="H86" s="826"/>
      <c r="I86" s="826"/>
      <c r="J86" s="826"/>
      <c r="K86" s="826"/>
      <c r="L86" s="826"/>
      <c r="M86" s="827"/>
      <c r="N86" s="58">
        <f>L83+L84+L85</f>
        <v>1490.7735504016675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6460.0187184072256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1563</v>
      </c>
      <c r="C31" s="87" t="s">
        <v>1564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838" t="str">
        <f>VLOOKUP(A36,EQUIPOS!A6:D154,3,FALSE)</f>
        <v>Carrotanque Irrigador de asfalto, 1000 GALONES DE CAPACIDAD</v>
      </c>
      <c r="C36" s="839"/>
      <c r="D36" s="839"/>
      <c r="E36" s="839"/>
      <c r="F36" s="839"/>
      <c r="G36" s="839"/>
      <c r="H36" s="840"/>
      <c r="I36" s="274"/>
      <c r="J36" s="275"/>
      <c r="K36" s="276">
        <f>VLOOKUP(A36,EQUIPOS!A6:D163,4,FALSE)</f>
        <v>85370.888333130337</v>
      </c>
      <c r="L36" s="277"/>
      <c r="M36" s="290">
        <v>275</v>
      </c>
      <c r="N36" s="279">
        <f>K36/M36</f>
        <v>310.43959393865578</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90">
        <f>M36</f>
        <v>275</v>
      </c>
      <c r="N37" s="279">
        <f>K37/M37</f>
        <v>454.01858111102416</v>
      </c>
    </row>
    <row r="38" spans="1:14">
      <c r="A38" t="s">
        <v>176</v>
      </c>
      <c r="B38" s="838" t="str">
        <f>VLOOKUP(A38,EQUIPOS!A8:D154,3,FALSE)</f>
        <v xml:space="preserve">Compresor (barrido y soplado)
</v>
      </c>
      <c r="C38" s="839"/>
      <c r="D38" s="839"/>
      <c r="E38" s="839"/>
      <c r="F38" s="839"/>
      <c r="G38" s="839"/>
      <c r="H38" s="840"/>
      <c r="I38" s="274"/>
      <c r="J38" s="275"/>
      <c r="K38" s="276">
        <f>VLOOKUP(A38,EQUIPOS!A8:D165,4,FALSE)</f>
        <v>83236.739870354431</v>
      </c>
      <c r="L38" s="277"/>
      <c r="M38" s="290">
        <v>275</v>
      </c>
      <c r="N38" s="279">
        <f>K38/M38</f>
        <v>302.67905407401611</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76">
        <f>VLOOKUP(A39,EQUIPOS!A9:D166,4,FALSE)</f>
        <v>83137.256197648618</v>
      </c>
      <c r="L39" s="953">
        <v>275</v>
      </c>
      <c r="M39" s="954"/>
      <c r="N39" s="279">
        <f>K39/L39</f>
        <v>302.31729526417678</v>
      </c>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1.6229464709745818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1371.0774708588474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759</v>
      </c>
      <c r="B48" s="49" t="str">
        <f>VLOOKUP(A48,MATERIALES!A5:D373,3,FALSE)</f>
        <v>Agregado para tratamiento superficial doble (primer riego)</v>
      </c>
      <c r="C48" s="288"/>
      <c r="D48" s="288"/>
      <c r="E48" s="288"/>
      <c r="F48" s="288"/>
      <c r="G48" s="288"/>
      <c r="H48" s="288"/>
      <c r="I48" s="275"/>
      <c r="J48" s="231" t="str">
        <f>VLOOKUP(A48,MATERIALES!A4:D373,2,FALSE)</f>
        <v>m3</v>
      </c>
      <c r="K48" s="289">
        <v>2.5000000000000001E-2</v>
      </c>
      <c r="L48" s="274"/>
      <c r="M48" s="409">
        <f>VLOOKUP(A48,MATERIALES!A5:D396,4,FALSE)</f>
        <v>71457.311030827244</v>
      </c>
      <c r="N48" s="279">
        <f>K48*M48</f>
        <v>1786.4327757706812</v>
      </c>
    </row>
    <row r="49" spans="1:14">
      <c r="A49" s="114" t="s">
        <v>760</v>
      </c>
      <c r="B49" s="49" t="str">
        <f>VLOOKUP(A49,MATERIALES!A6:D373,3,FALSE)</f>
        <v>Agregado para tratamiento superficial doble (segundo riego)</v>
      </c>
      <c r="C49" s="288"/>
      <c r="D49" s="288"/>
      <c r="E49" s="288"/>
      <c r="F49" s="288"/>
      <c r="G49" s="288"/>
      <c r="H49" s="288"/>
      <c r="I49" s="275"/>
      <c r="J49" s="231" t="str">
        <f>VLOOKUP(A49,MATERIALES!A5:D373,2,FALSE)</f>
        <v>m3</v>
      </c>
      <c r="K49" s="289">
        <v>1.2999999999999999E-2</v>
      </c>
      <c r="L49" s="274"/>
      <c r="M49" s="409">
        <f>VLOOKUP(A49,MATERIALES!A6:D397,4,FALSE)</f>
        <v>71457.311030827244</v>
      </c>
      <c r="N49" s="279">
        <f>K49*M49</f>
        <v>928.94504340075412</v>
      </c>
    </row>
    <row r="50" spans="1:14">
      <c r="A50" t="s">
        <v>860</v>
      </c>
      <c r="B50" s="49" t="str">
        <f>VLOOKUP(A50,MATERIALES!A6:D373,3,FALSE)</f>
        <v>Emulsión CRR-2</v>
      </c>
      <c r="C50" s="288"/>
      <c r="D50" s="288"/>
      <c r="E50" s="288"/>
      <c r="F50" s="288"/>
      <c r="G50" s="288"/>
      <c r="H50" s="288"/>
      <c r="I50" s="275"/>
      <c r="J50" s="231" t="str">
        <f>VLOOKUP(A50,MATERIALES!A6:D373,2,FALSE)</f>
        <v>lt</v>
      </c>
      <c r="K50" s="289">
        <v>4.24</v>
      </c>
      <c r="L50" s="274"/>
      <c r="M50" s="409">
        <f>VLOOKUP(A50,MATERIALES!A6:D398,4,FALSE)</f>
        <v>1980.9008519263807</v>
      </c>
      <c r="N50" s="279">
        <f>K50*M50</f>
        <v>8399.0196121678546</v>
      </c>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11114.39743133929</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1317</v>
      </c>
      <c r="B58" s="52" t="str">
        <f>VLOOKUP(A58,TRANSPORTE!A5:D117,3,FALSE)</f>
        <v>Transporte de agregados pétreos</v>
      </c>
      <c r="C58" s="324"/>
      <c r="D58" s="324"/>
      <c r="E58" s="324"/>
      <c r="F58" s="324"/>
      <c r="G58" s="324"/>
      <c r="H58" s="318" t="s">
        <v>1468</v>
      </c>
      <c r="I58" s="286">
        <v>3.7999999999999999E-2</v>
      </c>
      <c r="J58" s="293">
        <v>1</v>
      </c>
      <c r="K58" s="286">
        <f>I58*J58</f>
        <v>3.7999999999999999E-2</v>
      </c>
      <c r="L58" s="829">
        <f>VLOOKUP(A58,TRANSPORTE!A5:D117,4,FALSE)</f>
        <v>1135.0396630979419</v>
      </c>
      <c r="M58" s="830"/>
      <c r="N58" s="294">
        <f>K58*L58</f>
        <v>43.131507197721788</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43.131507197721788</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411">
        <v>2200</v>
      </c>
      <c r="N69" s="402">
        <f>K69/M69</f>
        <v>48.493747097458176</v>
      </c>
      <c r="O69" s="112"/>
    </row>
    <row r="70" spans="1:15">
      <c r="A70" t="s">
        <v>11</v>
      </c>
      <c r="B70" s="55" t="str">
        <f>VLOOKUP(A70,'MANO DE OBRA'!A8:D69,3,FALSE)</f>
        <v>Obrero (4)</v>
      </c>
      <c r="C70" s="53"/>
      <c r="D70" s="53"/>
      <c r="E70" s="53"/>
      <c r="F70" s="53"/>
      <c r="G70" s="53"/>
      <c r="H70" s="53"/>
      <c r="I70" s="299">
        <f>K70/J70*100</f>
        <v>135330.79999999999</v>
      </c>
      <c r="J70" s="300">
        <v>185</v>
      </c>
      <c r="K70" s="301">
        <f>VLOOKUP(A70,'MANO DE OBRA'!A8:D100,4,FALSE)</f>
        <v>250361.97999999998</v>
      </c>
      <c r="L70" s="56"/>
      <c r="M70" s="412">
        <v>2200</v>
      </c>
      <c r="N70" s="402">
        <f>K70/M70</f>
        <v>113.8009</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31" t="s">
        <v>953</v>
      </c>
      <c r="C76" s="832"/>
      <c r="D76" s="832"/>
      <c r="E76" s="832"/>
      <c r="F76" s="832"/>
      <c r="G76" s="832"/>
      <c r="H76" s="832"/>
      <c r="I76" s="832"/>
      <c r="J76" s="832"/>
      <c r="K76" s="832"/>
      <c r="L76" s="832"/>
      <c r="M76" s="833"/>
      <c r="N76" s="467">
        <f>SUM(N69:N75)</f>
        <v>162.29464709745818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12690.901056493318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2538.1802112986638</v>
      </c>
      <c r="M83" s="860"/>
      <c r="N83" s="57"/>
    </row>
    <row r="84" spans="1:14">
      <c r="B84" s="95" t="s">
        <v>973</v>
      </c>
      <c r="C84" s="96"/>
      <c r="D84" s="96"/>
      <c r="E84" s="96"/>
      <c r="F84" s="96"/>
      <c r="G84" s="96"/>
      <c r="H84" s="96"/>
      <c r="I84" s="93"/>
      <c r="J84" s="94"/>
      <c r="K84" s="311">
        <v>0.05</v>
      </c>
      <c r="L84" s="859">
        <f>N78*K84</f>
        <v>634.54505282466596</v>
      </c>
      <c r="M84" s="860"/>
      <c r="N84" s="57"/>
    </row>
    <row r="85" spans="1:14" ht="15.75" thickBot="1">
      <c r="B85" s="97" t="s">
        <v>974</v>
      </c>
      <c r="C85" s="98"/>
      <c r="D85" s="98"/>
      <c r="E85" s="98"/>
      <c r="F85" s="98"/>
      <c r="G85" s="98"/>
      <c r="H85" s="98"/>
      <c r="I85" s="99"/>
      <c r="J85" s="100"/>
      <c r="K85" s="312">
        <v>0.05</v>
      </c>
      <c r="L85" s="861">
        <f>N78*K85</f>
        <v>634.54505282466596</v>
      </c>
      <c r="M85" s="862"/>
      <c r="N85" s="57"/>
    </row>
    <row r="86" spans="1:14" ht="15.75" thickBot="1">
      <c r="B86" s="825" t="s">
        <v>953</v>
      </c>
      <c r="C86" s="826"/>
      <c r="D86" s="826"/>
      <c r="E86" s="826"/>
      <c r="F86" s="826"/>
      <c r="G86" s="826"/>
      <c r="H86" s="826"/>
      <c r="I86" s="826"/>
      <c r="J86" s="826"/>
      <c r="K86" s="826"/>
      <c r="L86" s="826"/>
      <c r="M86" s="827"/>
      <c r="N86" s="58">
        <f>L83+L84+L85</f>
        <v>3807.270316947996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16498.171373441313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1565</v>
      </c>
      <c r="C31" s="87" t="s">
        <v>1566</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838" t="str">
        <f>VLOOKUP(A36,EQUIPOS!A6:D154,3,FALSE)</f>
        <v>Carrotanque Irrigador de asfalto, 1000 GALONES DE CAPACIDAD</v>
      </c>
      <c r="C36" s="839"/>
      <c r="D36" s="839"/>
      <c r="E36" s="839"/>
      <c r="F36" s="839"/>
      <c r="G36" s="839"/>
      <c r="H36" s="840"/>
      <c r="I36" s="274"/>
      <c r="J36" s="275"/>
      <c r="K36" s="276">
        <f>VLOOKUP(A36,EQUIPOS!A6:D163,4,FALSE)</f>
        <v>85370.888333130337</v>
      </c>
      <c r="L36" s="277"/>
      <c r="M36" s="290">
        <v>275</v>
      </c>
      <c r="N36" s="279">
        <f>K36/M36</f>
        <v>310.43959393865578</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90">
        <v>275</v>
      </c>
      <c r="N37" s="279">
        <f>K37/M37</f>
        <v>454.01858111102416</v>
      </c>
    </row>
    <row r="38" spans="1:14">
      <c r="A38" t="s">
        <v>176</v>
      </c>
      <c r="B38" s="838" t="str">
        <f>VLOOKUP(A38,EQUIPOS!A8:D154,3,FALSE)</f>
        <v xml:space="preserve">Compresor (barrido y soplado)
</v>
      </c>
      <c r="C38" s="839"/>
      <c r="D38" s="839"/>
      <c r="E38" s="839"/>
      <c r="F38" s="839"/>
      <c r="G38" s="839"/>
      <c r="H38" s="840"/>
      <c r="I38" s="274"/>
      <c r="J38" s="275"/>
      <c r="K38" s="276">
        <f>VLOOKUP(A38,EQUIPOS!A8:D165,4,FALSE)</f>
        <v>83236.739870354431</v>
      </c>
      <c r="L38" s="277"/>
      <c r="M38" s="290">
        <v>275</v>
      </c>
      <c r="N38" s="279">
        <f>K38/M38</f>
        <v>302.67905407401611</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76">
        <f>VLOOKUP(A39,EQUIPOS!A9:D166,4,FALSE)</f>
        <v>83137.256197648618</v>
      </c>
      <c r="L39" s="953">
        <v>275</v>
      </c>
      <c r="M39" s="954"/>
      <c r="N39" s="279">
        <f>K39/L39</f>
        <v>302.31729526417678</v>
      </c>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1.6229464709745818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1371.0774708588474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759</v>
      </c>
      <c r="B48" s="49" t="str">
        <f>VLOOKUP(A48,MATERIALES!A5:D373,3,FALSE)</f>
        <v>Agregado para tratamiento superficial doble (primer riego)</v>
      </c>
      <c r="C48" s="288"/>
      <c r="D48" s="288"/>
      <c r="E48" s="288"/>
      <c r="F48" s="288"/>
      <c r="G48" s="288"/>
      <c r="H48" s="288"/>
      <c r="I48" s="275"/>
      <c r="J48" s="231" t="str">
        <f>VLOOKUP(A48,MATERIALES!A4:D373,2,FALSE)</f>
        <v>m3</v>
      </c>
      <c r="K48" s="289">
        <v>1.9E-2</v>
      </c>
      <c r="L48" s="274"/>
      <c r="M48" s="409">
        <f>VLOOKUP(A48,MATERIALES!A5:D396,4,FALSE)</f>
        <v>71457.311030827244</v>
      </c>
      <c r="N48" s="279">
        <f>K48*M48</f>
        <v>1357.6889095857175</v>
      </c>
    </row>
    <row r="49" spans="1:14">
      <c r="A49" s="114" t="s">
        <v>760</v>
      </c>
      <c r="B49" s="49" t="str">
        <f>VLOOKUP(A49,MATERIALES!A6:D373,3,FALSE)</f>
        <v>Agregado para tratamiento superficial doble (segundo riego)</v>
      </c>
      <c r="C49" s="288"/>
      <c r="D49" s="288"/>
      <c r="E49" s="288"/>
      <c r="F49" s="288"/>
      <c r="G49" s="288"/>
      <c r="H49" s="288"/>
      <c r="I49" s="275"/>
      <c r="J49" s="231" t="str">
        <f>VLOOKUP(A49,MATERIALES!A5:D373,2,FALSE)</f>
        <v>m3</v>
      </c>
      <c r="K49" s="289">
        <v>0.01</v>
      </c>
      <c r="L49" s="274"/>
      <c r="M49" s="409">
        <f>VLOOKUP(A49,MATERIALES!A6:D397,4,FALSE)</f>
        <v>71457.311030827244</v>
      </c>
      <c r="N49" s="279">
        <f>K49*M49</f>
        <v>714.57311030827248</v>
      </c>
    </row>
    <row r="50" spans="1:14">
      <c r="A50" t="s">
        <v>860</v>
      </c>
      <c r="B50" s="49" t="str">
        <f>VLOOKUP(A50,MATERIALES!A6:D373,3,FALSE)</f>
        <v>Emulsión CRR-2</v>
      </c>
      <c r="C50" s="288"/>
      <c r="D50" s="288"/>
      <c r="E50" s="288"/>
      <c r="F50" s="288"/>
      <c r="G50" s="288"/>
      <c r="H50" s="288"/>
      <c r="I50" s="275"/>
      <c r="J50" s="231" t="str">
        <f>VLOOKUP(A50,MATERIALES!A6:D373,2,FALSE)</f>
        <v>lt</v>
      </c>
      <c r="K50" s="289">
        <v>3.24</v>
      </c>
      <c r="L50" s="274"/>
      <c r="M50" s="409">
        <f>VLOOKUP(A50,MATERIALES!A6:D398,4,FALSE)</f>
        <v>1980.9008519263807</v>
      </c>
      <c r="N50" s="279">
        <f>K50*M50</f>
        <v>6418.1187602414739</v>
      </c>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8490.3807801354633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1317</v>
      </c>
      <c r="B58" s="52" t="str">
        <f>VLOOKUP(A58,TRANSPORTE!A5:D117,3,FALSE)</f>
        <v>Transporte de agregados pétreos</v>
      </c>
      <c r="C58" s="324"/>
      <c r="D58" s="324"/>
      <c r="E58" s="324"/>
      <c r="F58" s="324"/>
      <c r="G58" s="324"/>
      <c r="H58" s="318" t="s">
        <v>1468</v>
      </c>
      <c r="I58" s="286">
        <v>2.9000000000000001E-2</v>
      </c>
      <c r="J58" s="293">
        <v>1</v>
      </c>
      <c r="K58" s="286">
        <f>I58*J58</f>
        <v>2.9000000000000001E-2</v>
      </c>
      <c r="L58" s="829">
        <f>VLOOKUP(A58,TRANSPORTE!A5:D117,4,FALSE)</f>
        <v>1135.0396630979419</v>
      </c>
      <c r="M58" s="830"/>
      <c r="N58" s="294">
        <f>K58*L58</f>
        <v>32.916150229840319</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32.916150229840319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2200</v>
      </c>
      <c r="N69" s="402">
        <f>K69/M69</f>
        <v>113.8009</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13">
        <v>2200</v>
      </c>
      <c r="N70" s="402">
        <f>K70/M70</f>
        <v>48.493747097458176</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SUM(N69:N75)</f>
        <v>162.29464709745818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10056.66904832161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2011.333809664322</v>
      </c>
      <c r="M83" s="860"/>
      <c r="N83" s="57"/>
    </row>
    <row r="84" spans="1:14">
      <c r="B84" s="95" t="s">
        <v>973</v>
      </c>
      <c r="C84" s="96"/>
      <c r="D84" s="96"/>
      <c r="E84" s="96"/>
      <c r="F84" s="96"/>
      <c r="G84" s="96"/>
      <c r="H84" s="96"/>
      <c r="I84" s="93"/>
      <c r="J84" s="94"/>
      <c r="K84" s="311">
        <v>0.05</v>
      </c>
      <c r="L84" s="859">
        <f>N78*K84</f>
        <v>502.83345241608049</v>
      </c>
      <c r="M84" s="860"/>
      <c r="N84" s="57"/>
    </row>
    <row r="85" spans="1:14" ht="15.75" thickBot="1">
      <c r="B85" s="97" t="s">
        <v>974</v>
      </c>
      <c r="C85" s="98"/>
      <c r="D85" s="98"/>
      <c r="E85" s="98"/>
      <c r="F85" s="98"/>
      <c r="G85" s="98"/>
      <c r="H85" s="98"/>
      <c r="I85" s="99"/>
      <c r="J85" s="100"/>
      <c r="K85" s="312">
        <v>0.05</v>
      </c>
      <c r="L85" s="861">
        <f>N78*K85</f>
        <v>502.83345241608049</v>
      </c>
      <c r="M85" s="862"/>
      <c r="N85" s="57"/>
    </row>
    <row r="86" spans="1:14" ht="15.75" thickBot="1">
      <c r="B86" s="825" t="s">
        <v>953</v>
      </c>
      <c r="C86" s="826"/>
      <c r="D86" s="826"/>
      <c r="E86" s="826"/>
      <c r="F86" s="826"/>
      <c r="G86" s="826"/>
      <c r="H86" s="826"/>
      <c r="I86" s="826"/>
      <c r="J86" s="826"/>
      <c r="K86" s="826"/>
      <c r="L86" s="826"/>
      <c r="M86" s="827"/>
      <c r="N86" s="58">
        <f>L83+L84+L85</f>
        <v>3017.0007144964829</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13073.669762818092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1568</v>
      </c>
      <c r="C31" s="87" t="s">
        <v>1567</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838" t="str">
        <f>VLOOKUP(A36,EQUIPOS!A6:D154,3,FALSE)</f>
        <v>Carrotanque Irrigador de asfalto, 1000 GALONES DE CAPACIDAD</v>
      </c>
      <c r="C36" s="839"/>
      <c r="D36" s="839"/>
      <c r="E36" s="839"/>
      <c r="F36" s="839"/>
      <c r="G36" s="839"/>
      <c r="H36" s="840"/>
      <c r="I36" s="274"/>
      <c r="J36" s="275"/>
      <c r="K36" s="276">
        <f>VLOOKUP(A36,EQUIPOS!A6:D163,4,FALSE)</f>
        <v>85370.888333130337</v>
      </c>
      <c r="L36" s="277"/>
      <c r="M36" s="278">
        <v>275</v>
      </c>
      <c r="N36" s="279">
        <f>K36/M36</f>
        <v>310.43959393865578</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275</v>
      </c>
      <c r="N37" s="279">
        <f>K37/M37</f>
        <v>454.01858111102416</v>
      </c>
    </row>
    <row r="38" spans="1:14">
      <c r="A38" t="s">
        <v>176</v>
      </c>
      <c r="B38" s="838" t="str">
        <f>VLOOKUP(A38,EQUIPOS!A8:D154,3,FALSE)</f>
        <v xml:space="preserve">Compresor (barrido y soplado)
</v>
      </c>
      <c r="C38" s="839"/>
      <c r="D38" s="839"/>
      <c r="E38" s="839"/>
      <c r="F38" s="839"/>
      <c r="G38" s="839"/>
      <c r="H38" s="840"/>
      <c r="I38" s="274"/>
      <c r="J38" s="275"/>
      <c r="K38" s="276">
        <f>VLOOKUP(A38,EQUIPOS!A8:D165,4,FALSE)</f>
        <v>83236.739870354431</v>
      </c>
      <c r="L38" s="277"/>
      <c r="M38" s="278">
        <v>275</v>
      </c>
      <c r="N38" s="279">
        <f>K38/M38</f>
        <v>302.67905407401611</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76">
        <f>VLOOKUP(A39,EQUIPOS!A9:D166,4,FALSE)</f>
        <v>83137.256197648618</v>
      </c>
      <c r="L39" s="842">
        <v>275</v>
      </c>
      <c r="M39" s="843"/>
      <c r="N39" s="279">
        <f>K39/L39</f>
        <v>302.31729526417678</v>
      </c>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1.6229464709745818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1371.0774708588474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759</v>
      </c>
      <c r="B48" s="49" t="str">
        <f>VLOOKUP(A48,MATERIALES!A5:D373,3,FALSE)</f>
        <v>Agregado para tratamiento superficial doble (primer riego)</v>
      </c>
      <c r="C48" s="288"/>
      <c r="D48" s="288"/>
      <c r="E48" s="288"/>
      <c r="F48" s="288"/>
      <c r="G48" s="288"/>
      <c r="H48" s="288"/>
      <c r="I48" s="275"/>
      <c r="J48" s="231" t="str">
        <f>VLOOKUP(A48,MATERIALES!A4:D640,2,FALSE)</f>
        <v>m3</v>
      </c>
      <c r="K48" s="289">
        <v>2.5000000000000001E-2</v>
      </c>
      <c r="L48" s="274"/>
      <c r="M48" s="409">
        <f>VLOOKUP(A48,MATERIALES!A5:D396,4,FALSE)</f>
        <v>71457.311030827244</v>
      </c>
      <c r="N48" s="279">
        <f>K48*M48</f>
        <v>1786.4327757706812</v>
      </c>
    </row>
    <row r="49" spans="1:14">
      <c r="A49" s="114" t="s">
        <v>760</v>
      </c>
      <c r="B49" s="49" t="str">
        <f>VLOOKUP(A49,MATERIALES!A6:D373,3,FALSE)</f>
        <v>Agregado para tratamiento superficial doble (segundo riego)</v>
      </c>
      <c r="C49" s="288"/>
      <c r="D49" s="288"/>
      <c r="E49" s="288"/>
      <c r="F49" s="288"/>
      <c r="G49" s="288"/>
      <c r="H49" s="288"/>
      <c r="I49" s="275"/>
      <c r="J49" s="231" t="str">
        <f>VLOOKUP(A49,MATERIALES!A5:D641,2,FALSE)</f>
        <v>m3</v>
      </c>
      <c r="K49" s="289">
        <v>1.2999999999999999E-2</v>
      </c>
      <c r="L49" s="274"/>
      <c r="M49" s="409">
        <f>VLOOKUP(A49,MATERIALES!A6:D397,4,FALSE)</f>
        <v>71457.311030827244</v>
      </c>
      <c r="N49" s="279">
        <f>K49*M49</f>
        <v>928.94504340075412</v>
      </c>
    </row>
    <row r="50" spans="1:14">
      <c r="A50" t="s">
        <v>862</v>
      </c>
      <c r="B50" s="49" t="str">
        <f>VLOOKUP(A50,MATERIALES!A6:D373,3,FALSE)</f>
        <v>Emulsión CRR-2m</v>
      </c>
      <c r="C50" s="288"/>
      <c r="D50" s="288"/>
      <c r="E50" s="288"/>
      <c r="F50" s="288"/>
      <c r="G50" s="288"/>
      <c r="H50" s="288"/>
      <c r="I50" s="275"/>
      <c r="J50" s="231" t="str">
        <f>VLOOKUP(A50,MATERIALES!A6:D642,2,FALSE)</f>
        <v>lt</v>
      </c>
      <c r="K50" s="289">
        <v>4.24</v>
      </c>
      <c r="L50" s="274"/>
      <c r="M50" s="409">
        <f>VLOOKUP(A50,MATERIALES!A6:D398,4,FALSE)</f>
        <v>1980.9008519263807</v>
      </c>
      <c r="N50" s="279">
        <f>K50*M50</f>
        <v>8399.0196121678546</v>
      </c>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11114.39743133929</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1317</v>
      </c>
      <c r="B58" s="52" t="str">
        <f>VLOOKUP(A58,TRANSPORTE!A5:D117,3,FALSE)</f>
        <v>Transporte de agregados pétreos</v>
      </c>
      <c r="C58" s="324"/>
      <c r="D58" s="324"/>
      <c r="E58" s="324"/>
      <c r="F58" s="324"/>
      <c r="G58" s="324"/>
      <c r="H58" s="318" t="s">
        <v>1468</v>
      </c>
      <c r="I58" s="286">
        <v>3.7999999999999999E-2</v>
      </c>
      <c r="J58" s="293">
        <v>1</v>
      </c>
      <c r="K58" s="286">
        <f>I58*J58</f>
        <v>3.7999999999999999E-2</v>
      </c>
      <c r="L58" s="829">
        <f>VLOOKUP(A58,TRANSPORTE!A5:D117,4,FALSE)</f>
        <v>1135.0396630979419</v>
      </c>
      <c r="M58" s="830"/>
      <c r="N58" s="294">
        <f>K58*L58</f>
        <v>43.131507197721788</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43.131507197721788</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2200</v>
      </c>
      <c r="N69" s="402">
        <f>K69/M69</f>
        <v>113.8009</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2200</v>
      </c>
      <c r="N70" s="402">
        <f>K70/M70</f>
        <v>48.493747097458176</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SUM(N69:N75)</f>
        <v>162.29464709745818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12690.901056493318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2538.1802112986638</v>
      </c>
      <c r="M83" s="860"/>
      <c r="N83" s="57"/>
    </row>
    <row r="84" spans="1:14">
      <c r="B84" s="95" t="s">
        <v>973</v>
      </c>
      <c r="C84" s="96"/>
      <c r="D84" s="96"/>
      <c r="E84" s="96"/>
      <c r="F84" s="96"/>
      <c r="G84" s="96"/>
      <c r="H84" s="96"/>
      <c r="I84" s="93"/>
      <c r="J84" s="94"/>
      <c r="K84" s="311">
        <v>0.05</v>
      </c>
      <c r="L84" s="859">
        <f>N78*K84</f>
        <v>634.54505282466596</v>
      </c>
      <c r="M84" s="860"/>
      <c r="N84" s="57"/>
    </row>
    <row r="85" spans="1:14" ht="15.75" thickBot="1">
      <c r="B85" s="97" t="s">
        <v>974</v>
      </c>
      <c r="C85" s="98"/>
      <c r="D85" s="98"/>
      <c r="E85" s="98"/>
      <c r="F85" s="98"/>
      <c r="G85" s="98"/>
      <c r="H85" s="98"/>
      <c r="I85" s="99"/>
      <c r="J85" s="100"/>
      <c r="K85" s="312">
        <v>0.05</v>
      </c>
      <c r="L85" s="861">
        <f>N78*K85</f>
        <v>634.54505282466596</v>
      </c>
      <c r="M85" s="862"/>
      <c r="N85" s="57"/>
    </row>
    <row r="86" spans="1:14" ht="15.75" thickBot="1">
      <c r="B86" s="825" t="s">
        <v>953</v>
      </c>
      <c r="C86" s="826"/>
      <c r="D86" s="826"/>
      <c r="E86" s="826"/>
      <c r="F86" s="826"/>
      <c r="G86" s="826"/>
      <c r="H86" s="826"/>
      <c r="I86" s="826"/>
      <c r="J86" s="826"/>
      <c r="K86" s="826"/>
      <c r="L86" s="826"/>
      <c r="M86" s="827"/>
      <c r="N86" s="58">
        <f>L83+L84+L85</f>
        <v>3807.270316947996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16498.171373441313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1569</v>
      </c>
      <c r="C31" s="87" t="s">
        <v>1570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838" t="str">
        <f>VLOOKUP(A36,EQUIPOS!A6:D154,3,FALSE)</f>
        <v>Carrotanque Irrigador de asfalto, 1000 GALONES DE CAPACIDAD</v>
      </c>
      <c r="C36" s="839"/>
      <c r="D36" s="839"/>
      <c r="E36" s="839"/>
      <c r="F36" s="839"/>
      <c r="G36" s="839"/>
      <c r="H36" s="840"/>
      <c r="I36" s="274"/>
      <c r="J36" s="275"/>
      <c r="K36" s="276">
        <f>VLOOKUP(A36,EQUIPOS!A6:D163,4,FALSE)</f>
        <v>85370.888333130337</v>
      </c>
      <c r="L36" s="277"/>
      <c r="M36" s="278">
        <v>275</v>
      </c>
      <c r="N36" s="279">
        <f>K36/M36</f>
        <v>310.43959393865578</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275</v>
      </c>
      <c r="N37" s="279">
        <f>K37/M37</f>
        <v>454.01858111102416</v>
      </c>
    </row>
    <row r="38" spans="1:14">
      <c r="A38" t="s">
        <v>176</v>
      </c>
      <c r="B38" s="838" t="str">
        <f>VLOOKUP(A38,EQUIPOS!A8:D154,3,FALSE)</f>
        <v xml:space="preserve">Compresor (barrido y soplado)
</v>
      </c>
      <c r="C38" s="839"/>
      <c r="D38" s="839"/>
      <c r="E38" s="839"/>
      <c r="F38" s="839"/>
      <c r="G38" s="839"/>
      <c r="H38" s="840"/>
      <c r="I38" s="274"/>
      <c r="J38" s="275"/>
      <c r="K38" s="276">
        <f>VLOOKUP(A38,EQUIPOS!A8:D165,4,FALSE)</f>
        <v>83236.739870354431</v>
      </c>
      <c r="L38" s="277"/>
      <c r="M38" s="278">
        <v>275</v>
      </c>
      <c r="N38" s="279">
        <f>K38/M38</f>
        <v>302.67905407401611</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76">
        <f>VLOOKUP(A39,EQUIPOS!A9:D166,4,FALSE)</f>
        <v>83137.256197648618</v>
      </c>
      <c r="L39" s="842">
        <v>275</v>
      </c>
      <c r="M39" s="843"/>
      <c r="N39" s="279">
        <f>K39/L39</f>
        <v>302.31729526417678</v>
      </c>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1.6229464709745818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1371.0774708588474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759</v>
      </c>
      <c r="B48" s="49" t="str">
        <f>VLOOKUP(A48,MATERIALES!A5:D373,3,FALSE)</f>
        <v>Agregado para tratamiento superficial doble (primer riego)</v>
      </c>
      <c r="C48" s="288"/>
      <c r="D48" s="288"/>
      <c r="E48" s="288"/>
      <c r="F48" s="288"/>
      <c r="G48" s="288"/>
      <c r="H48" s="288"/>
      <c r="I48" s="275"/>
      <c r="J48" s="231" t="str">
        <f>VLOOKUP(A48,MATERIALES!A4:D640,2,FALSE)</f>
        <v>m3</v>
      </c>
      <c r="K48" s="289">
        <v>1.9E-2</v>
      </c>
      <c r="L48" s="274"/>
      <c r="M48" s="409">
        <f>VLOOKUP(A48,MATERIALES!A5:D396,4,FALSE)</f>
        <v>71457.311030827244</v>
      </c>
      <c r="N48" s="279">
        <f>K48*M48</f>
        <v>1357.6889095857175</v>
      </c>
    </row>
    <row r="49" spans="1:14">
      <c r="A49" s="114" t="s">
        <v>760</v>
      </c>
      <c r="B49" s="49" t="str">
        <f>VLOOKUP(A49,MATERIALES!A6:D373,3,FALSE)</f>
        <v>Agregado para tratamiento superficial doble (segundo riego)</v>
      </c>
      <c r="C49" s="288"/>
      <c r="D49" s="288"/>
      <c r="E49" s="288"/>
      <c r="F49" s="288"/>
      <c r="G49" s="288"/>
      <c r="H49" s="288"/>
      <c r="I49" s="275"/>
      <c r="J49" s="231" t="str">
        <f>VLOOKUP(A49,MATERIALES!A5:D641,2,FALSE)</f>
        <v>m3</v>
      </c>
      <c r="K49" s="289">
        <v>0.01</v>
      </c>
      <c r="L49" s="274"/>
      <c r="M49" s="409">
        <f>VLOOKUP(A49,MATERIALES!A6:D397,4,FALSE)</f>
        <v>71457.311030827244</v>
      </c>
      <c r="N49" s="279">
        <f>K49*M49</f>
        <v>714.57311030827248</v>
      </c>
    </row>
    <row r="50" spans="1:14">
      <c r="A50" t="s">
        <v>862</v>
      </c>
      <c r="B50" s="49" t="str">
        <f>VLOOKUP(A50,MATERIALES!A6:D373,3,FALSE)</f>
        <v>Emulsión CRR-2m</v>
      </c>
      <c r="C50" s="288"/>
      <c r="D50" s="288"/>
      <c r="E50" s="288"/>
      <c r="F50" s="288"/>
      <c r="G50" s="288"/>
      <c r="H50" s="288"/>
      <c r="I50" s="275"/>
      <c r="J50" s="231" t="str">
        <f>VLOOKUP(A50,MATERIALES!A6:D642,2,FALSE)</f>
        <v>lt</v>
      </c>
      <c r="K50" s="289">
        <v>3.24</v>
      </c>
      <c r="L50" s="274"/>
      <c r="M50" s="409">
        <f>VLOOKUP(A50,MATERIALES!A6:D398,4,FALSE)</f>
        <v>1980.9008519263807</v>
      </c>
      <c r="N50" s="279">
        <f>K50*M50</f>
        <v>6418.1187602414739</v>
      </c>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8490.3807801354633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1317</v>
      </c>
      <c r="B58" s="52" t="str">
        <f>VLOOKUP(A58,TRANSPORTE!A5:D117,3,FALSE)</f>
        <v>Transporte de agregados pétreos</v>
      </c>
      <c r="C58" s="324"/>
      <c r="D58" s="324"/>
      <c r="E58" s="324"/>
      <c r="F58" s="324"/>
      <c r="G58" s="324"/>
      <c r="H58" s="318" t="s">
        <v>1468</v>
      </c>
      <c r="I58" s="286">
        <v>2.9000000000000001E-2</v>
      </c>
      <c r="J58" s="293">
        <v>1</v>
      </c>
      <c r="K58" s="286">
        <f>I58*J58</f>
        <v>2.9000000000000001E-2</v>
      </c>
      <c r="L58" s="829">
        <f>VLOOKUP(A58,TRANSPORTE!A5:D117,4,FALSE)</f>
        <v>1135.0396630979419</v>
      </c>
      <c r="M58" s="830"/>
      <c r="N58" s="294">
        <f>K58*L58</f>
        <v>32.916150229840319</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32.916150229840319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2200</v>
      </c>
      <c r="N69" s="402">
        <f>K69/M69</f>
        <v>113.8009</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2200</v>
      </c>
      <c r="N70" s="402">
        <f>K70/M70</f>
        <v>48.493747097458176</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SUM(N69:N75)</f>
        <v>162.29464709745818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10056.66904832161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2011.333809664322</v>
      </c>
      <c r="M83" s="860"/>
      <c r="N83" s="57"/>
    </row>
    <row r="84" spans="1:14">
      <c r="B84" s="95" t="s">
        <v>973</v>
      </c>
      <c r="C84" s="96"/>
      <c r="D84" s="96"/>
      <c r="E84" s="96"/>
      <c r="F84" s="96"/>
      <c r="G84" s="96"/>
      <c r="H84" s="96"/>
      <c r="I84" s="93"/>
      <c r="J84" s="94"/>
      <c r="K84" s="311">
        <v>0.05</v>
      </c>
      <c r="L84" s="859">
        <f>N78*K84</f>
        <v>502.83345241608049</v>
      </c>
      <c r="M84" s="860"/>
      <c r="N84" s="57"/>
    </row>
    <row r="85" spans="1:14" ht="15.75" thickBot="1">
      <c r="B85" s="97" t="s">
        <v>974</v>
      </c>
      <c r="C85" s="98"/>
      <c r="D85" s="98"/>
      <c r="E85" s="98"/>
      <c r="F85" s="98"/>
      <c r="G85" s="98"/>
      <c r="H85" s="98"/>
      <c r="I85" s="99"/>
      <c r="J85" s="100"/>
      <c r="K85" s="312">
        <v>0.05</v>
      </c>
      <c r="L85" s="861">
        <f>N78*K85</f>
        <v>502.83345241608049</v>
      </c>
      <c r="M85" s="862"/>
      <c r="N85" s="57"/>
    </row>
    <row r="86" spans="1:14" ht="15.75" thickBot="1">
      <c r="B86" s="825" t="s">
        <v>953</v>
      </c>
      <c r="C86" s="826"/>
      <c r="D86" s="826"/>
      <c r="E86" s="826"/>
      <c r="F86" s="826"/>
      <c r="G86" s="826"/>
      <c r="H86" s="826"/>
      <c r="I86" s="826"/>
      <c r="J86" s="826"/>
      <c r="K86" s="826"/>
      <c r="L86" s="826"/>
      <c r="M86" s="827"/>
      <c r="N86" s="58">
        <f>L83+L84+L85</f>
        <v>3017.0007144964829</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13073.669762818092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1050</v>
      </c>
      <c r="C31" s="87" t="s">
        <v>1571</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838" t="str">
        <f>VLOOKUP(A36,EQUIPOS!A6:D154,3,FALSE)</f>
        <v>Carrotanque Irrigador de asfalto, 1000 GALONES DE CAPACIDAD</v>
      </c>
      <c r="C36" s="839"/>
      <c r="D36" s="839"/>
      <c r="E36" s="839"/>
      <c r="F36" s="839"/>
      <c r="G36" s="839"/>
      <c r="H36" s="840"/>
      <c r="I36" s="274"/>
      <c r="J36" s="275"/>
      <c r="K36" s="276">
        <f>VLOOKUP(A36,EQUIPOS!A6:D163,4,FALSE)</f>
        <v>85370.888333130337</v>
      </c>
      <c r="L36" s="277"/>
      <c r="M36" s="278">
        <v>418</v>
      </c>
      <c r="N36" s="279">
        <f>K36/M36</f>
        <v>204.23657495964196</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418</v>
      </c>
      <c r="N37" s="279">
        <f>K37/M37</f>
        <v>298.69643494146328</v>
      </c>
    </row>
    <row r="38" spans="1:14">
      <c r="A38" t="s">
        <v>225</v>
      </c>
      <c r="B38" s="838" t="str">
        <f>VLOOKUP(A38,EQUIPOS!A8:D154,3,FALSE)</f>
        <v>Esparcidor de gravilla, Ancho de esparcimiento 3100mm, Velocidad de trabajo 10—20km2/h</v>
      </c>
      <c r="C38" s="839"/>
      <c r="D38" s="839"/>
      <c r="E38" s="839"/>
      <c r="F38" s="839"/>
      <c r="G38" s="839"/>
      <c r="H38" s="840"/>
      <c r="I38" s="274"/>
      <c r="J38" s="275"/>
      <c r="K38" s="276">
        <f>VLOOKUP(A38,EQUIPOS!A8:D165,4,FALSE)</f>
        <v>83137.256197648618</v>
      </c>
      <c r="L38" s="277"/>
      <c r="M38" s="278">
        <v>418</v>
      </c>
      <c r="N38" s="279">
        <f>K38/M38</f>
        <v>198.89295741064262</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1.0677279414306458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702.89369525317863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796</v>
      </c>
      <c r="B48" s="49" t="str">
        <f>VLOOKUP(A48,MATERIALES!A5:D373,3,FALSE)</f>
        <v>Arena de trituración (sellos de arena-afalto)</v>
      </c>
      <c r="C48" s="288"/>
      <c r="D48" s="288"/>
      <c r="E48" s="288"/>
      <c r="F48" s="288"/>
      <c r="G48" s="288"/>
      <c r="H48" s="288"/>
      <c r="I48" s="275"/>
      <c r="J48" s="231" t="str">
        <f>VLOOKUP(A48,MATERIALES!A4:D640,2,FALSE)</f>
        <v>m3</v>
      </c>
      <c r="K48" s="289">
        <v>0.01</v>
      </c>
      <c r="L48" s="274"/>
      <c r="M48" s="409">
        <f>VLOOKUP(A48,MATERIALES!A5:D396,4,FALSE)</f>
        <v>47749.973917292024</v>
      </c>
      <c r="N48" s="279">
        <f>K48*M48</f>
        <v>477.49973917292027</v>
      </c>
    </row>
    <row r="49" spans="1:14">
      <c r="A49" s="114" t="s">
        <v>860</v>
      </c>
      <c r="B49" s="49" t="str">
        <f>VLOOKUP(A49,MATERIALES!A6:D373,3,FALSE)</f>
        <v>Emulsión CRR-2</v>
      </c>
      <c r="C49" s="288"/>
      <c r="D49" s="288"/>
      <c r="E49" s="288"/>
      <c r="F49" s="288"/>
      <c r="G49" s="288"/>
      <c r="H49" s="288"/>
      <c r="I49" s="275"/>
      <c r="J49" s="231" t="str">
        <f>VLOOKUP(A49,MATERIALES!A5:D641,2,FALSE)</f>
        <v>lt</v>
      </c>
      <c r="K49" s="289">
        <v>1.25</v>
      </c>
      <c r="L49" s="274"/>
      <c r="M49" s="409">
        <f>VLOOKUP(A49,MATERIALES!A6:D397,4,FALSE)</f>
        <v>1980.9008519263807</v>
      </c>
      <c r="N49" s="279">
        <f>K49*M49</f>
        <v>2476.1260649079759</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2953.6258040808962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1227</v>
      </c>
      <c r="B58" s="52" t="str">
        <f>VLOOKUP(A58,TRANSPORTE!A5:D117,3,FALSE)</f>
        <v>Transporte de Arena</v>
      </c>
      <c r="C58" s="324"/>
      <c r="D58" s="324"/>
      <c r="E58" s="324"/>
      <c r="F58" s="324"/>
      <c r="G58" s="324"/>
      <c r="H58" s="318" t="s">
        <v>1468</v>
      </c>
      <c r="I58" s="286">
        <v>0.01</v>
      </c>
      <c r="J58" s="293">
        <v>1</v>
      </c>
      <c r="K58" s="286">
        <f>I58*J58</f>
        <v>0.01</v>
      </c>
      <c r="L58" s="829">
        <f>VLOOKUP(A58,TRANSPORTE!A5:D117,4,FALSE)</f>
        <v>1135.0396630979419</v>
      </c>
      <c r="M58" s="830"/>
      <c r="N58" s="294">
        <f>K58*L58</f>
        <v>11.35039663097942</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11.35039663097942</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3344</v>
      </c>
      <c r="N69" s="402">
        <f>K69/M69</f>
        <v>74.869013157894727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3344</v>
      </c>
      <c r="N70" s="402">
        <f>K70/M70</f>
        <v>31.903780985169853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SUM(N69:N75)</f>
        <v>106.77279414306457</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3774.6426901081186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754.92853802162381</v>
      </c>
      <c r="M83" s="860"/>
      <c r="N83" s="57"/>
    </row>
    <row r="84" spans="1:14">
      <c r="B84" s="95" t="s">
        <v>973</v>
      </c>
      <c r="C84" s="96"/>
      <c r="D84" s="96"/>
      <c r="E84" s="96"/>
      <c r="F84" s="96"/>
      <c r="G84" s="96"/>
      <c r="H84" s="96"/>
      <c r="I84" s="93"/>
      <c r="J84" s="94"/>
      <c r="K84" s="311">
        <v>0.05</v>
      </c>
      <c r="L84" s="859">
        <f>N78*K84</f>
        <v>188.73213450540595</v>
      </c>
      <c r="M84" s="860"/>
      <c r="N84" s="57"/>
    </row>
    <row r="85" spans="1:14" ht="15.75" thickBot="1">
      <c r="B85" s="97" t="s">
        <v>974</v>
      </c>
      <c r="C85" s="98"/>
      <c r="D85" s="98"/>
      <c r="E85" s="98"/>
      <c r="F85" s="98"/>
      <c r="G85" s="98"/>
      <c r="H85" s="98"/>
      <c r="I85" s="99"/>
      <c r="J85" s="100"/>
      <c r="K85" s="312">
        <v>0.05</v>
      </c>
      <c r="L85" s="861">
        <f>N78*K85</f>
        <v>188.73213450540595</v>
      </c>
      <c r="M85" s="862"/>
      <c r="N85" s="57"/>
    </row>
    <row r="86" spans="1:14" ht="15.75" thickBot="1">
      <c r="B86" s="825" t="s">
        <v>953</v>
      </c>
      <c r="C86" s="826"/>
      <c r="D86" s="826"/>
      <c r="E86" s="826"/>
      <c r="F86" s="826"/>
      <c r="G86" s="826"/>
      <c r="H86" s="826"/>
      <c r="I86" s="826"/>
      <c r="J86" s="826"/>
      <c r="K86" s="826"/>
      <c r="L86" s="826"/>
      <c r="M86" s="827"/>
      <c r="N86" s="58">
        <f>L83+L84+L85</f>
        <v>1132.3928070324357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4907.0354971405541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1051</v>
      </c>
      <c r="C31" s="87" t="s">
        <v>1572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154</v>
      </c>
      <c r="B36" s="838" t="str">
        <f>VLOOKUP(A36,EQUIPOS!A6:D154,3,FALSE)</f>
        <v>Carrotanque Irrigador de asfalto, 1000 GALONES DE CAPACIDAD</v>
      </c>
      <c r="C36" s="839"/>
      <c r="D36" s="839"/>
      <c r="E36" s="839"/>
      <c r="F36" s="839"/>
      <c r="G36" s="839"/>
      <c r="H36" s="840"/>
      <c r="I36" s="274"/>
      <c r="J36" s="275"/>
      <c r="K36" s="276">
        <f>VLOOKUP(A36,EQUIPOS!A6:D163,4,FALSE)</f>
        <v>85370.888333130337</v>
      </c>
      <c r="L36" s="277"/>
      <c r="M36" s="278">
        <v>418</v>
      </c>
      <c r="N36" s="279">
        <f>K36/M36</f>
        <v>204.23657495964196</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418</v>
      </c>
      <c r="N37" s="279">
        <f>K37/M37</f>
        <v>298.69643494146328</v>
      </c>
    </row>
    <row r="38" spans="1:14">
      <c r="A38" t="s">
        <v>225</v>
      </c>
      <c r="B38" s="838" t="str">
        <f>VLOOKUP(A38,EQUIPOS!A8:D154,3,FALSE)</f>
        <v>Esparcidor de gravilla, Ancho de esparcimiento 3100mm, Velocidad de trabajo 10—20km2/h</v>
      </c>
      <c r="C38" s="839"/>
      <c r="D38" s="839"/>
      <c r="E38" s="839"/>
      <c r="F38" s="839"/>
      <c r="G38" s="839"/>
      <c r="H38" s="840"/>
      <c r="I38" s="274"/>
      <c r="J38" s="275"/>
      <c r="K38" s="276">
        <f>VLOOKUP(A38,EQUIPOS!A8:D165,4,FALSE)</f>
        <v>83137.256197648618</v>
      </c>
      <c r="L38" s="277"/>
      <c r="M38" s="278">
        <v>418</v>
      </c>
      <c r="N38" s="279">
        <f>K38/M38</f>
        <v>198.89295741064262</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1.0677279414306458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702.89369525317863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796</v>
      </c>
      <c r="B48" s="49" t="str">
        <f>VLOOKUP(A48,MATERIALES!A5:D373,3,FALSE)</f>
        <v>Arena de trituración (sellos de arena-afalto)</v>
      </c>
      <c r="C48" s="288"/>
      <c r="D48" s="288"/>
      <c r="E48" s="288"/>
      <c r="F48" s="288"/>
      <c r="G48" s="288"/>
      <c r="H48" s="288"/>
      <c r="I48" s="275"/>
      <c r="J48" s="231" t="str">
        <f>VLOOKUP(A48,MATERIALES!A4:D640,2,FALSE)</f>
        <v>m3</v>
      </c>
      <c r="K48" s="289">
        <v>0.01</v>
      </c>
      <c r="L48" s="274"/>
      <c r="M48" s="409">
        <f>VLOOKUP(A48,MATERIALES!A5:D396,4,FALSE)</f>
        <v>47749.973917292024</v>
      </c>
      <c r="N48" s="279">
        <f>K48*M48</f>
        <v>477.49973917292027</v>
      </c>
    </row>
    <row r="49" spans="1:72">
      <c r="A49" s="114" t="s">
        <v>858</v>
      </c>
      <c r="B49" s="49" t="str">
        <f>VLOOKUP(A49,MATERIALES!A6:D373,3,FALSE)</f>
        <v>Emulsión CRR-1</v>
      </c>
      <c r="C49" s="288"/>
      <c r="D49" s="288"/>
      <c r="E49" s="288"/>
      <c r="F49" s="288"/>
      <c r="G49" s="288"/>
      <c r="H49" s="288"/>
      <c r="I49" s="275"/>
      <c r="J49" s="275" t="s">
        <v>980</v>
      </c>
      <c r="K49" s="289">
        <v>1.25</v>
      </c>
      <c r="L49" s="274"/>
      <c r="M49" s="409">
        <f>VLOOKUP(A49,MATERIALES!A6:D397,4,FALSE)</f>
        <v>1980.9008519263807</v>
      </c>
      <c r="N49" s="279">
        <f>K49*M49</f>
        <v>2476.1260649079759</v>
      </c>
      <c r="BT49">
        <v>1111</v>
      </c>
    </row>
    <row r="50" spans="1:72">
      <c r="B50" s="49"/>
      <c r="C50" s="288"/>
      <c r="D50" s="288"/>
      <c r="E50" s="288"/>
      <c r="F50" s="288"/>
      <c r="G50" s="288"/>
      <c r="H50" s="288"/>
      <c r="I50" s="275"/>
      <c r="J50" s="231"/>
      <c r="K50" s="289"/>
      <c r="L50" s="274"/>
      <c r="M50" s="290"/>
      <c r="N50" s="291"/>
    </row>
    <row r="51" spans="1:72">
      <c r="B51" s="49"/>
      <c r="C51" s="288"/>
      <c r="D51" s="288"/>
      <c r="E51" s="288"/>
      <c r="F51" s="288"/>
      <c r="G51" s="288"/>
      <c r="H51" s="288"/>
      <c r="I51" s="275"/>
      <c r="J51" s="231"/>
      <c r="K51" s="289"/>
      <c r="L51" s="274"/>
      <c r="M51" s="290"/>
      <c r="N51" s="291"/>
    </row>
    <row r="52" spans="1:72" ht="15.75" thickBot="1">
      <c r="B52" s="820"/>
      <c r="C52" s="821"/>
      <c r="D52" s="821"/>
      <c r="E52" s="821"/>
      <c r="F52" s="821"/>
      <c r="G52" s="821"/>
      <c r="H52" s="821"/>
      <c r="I52" s="822"/>
      <c r="J52" s="48"/>
      <c r="K52" s="50"/>
      <c r="L52" s="823"/>
      <c r="M52" s="824"/>
      <c r="N52" s="51"/>
    </row>
    <row r="53" spans="1:72" ht="15.75" thickBot="1">
      <c r="B53" s="825" t="s">
        <v>953</v>
      </c>
      <c r="C53" s="826"/>
      <c r="D53" s="826"/>
      <c r="E53" s="826"/>
      <c r="F53" s="826"/>
      <c r="G53" s="826"/>
      <c r="H53" s="826"/>
      <c r="I53" s="826"/>
      <c r="J53" s="826"/>
      <c r="K53" s="826"/>
      <c r="L53" s="826"/>
      <c r="M53" s="827"/>
      <c r="N53" s="401">
        <f>SUM(N48:N52)</f>
        <v>2953.6258040808962</v>
      </c>
    </row>
    <row r="54" spans="1:72">
      <c r="B54" s="39"/>
      <c r="C54" s="40"/>
      <c r="D54" s="40"/>
      <c r="E54" s="40"/>
      <c r="F54" s="40"/>
      <c r="G54" s="40"/>
      <c r="H54" s="40"/>
      <c r="I54" s="40"/>
      <c r="J54" s="40"/>
      <c r="K54" s="40"/>
      <c r="L54" s="40"/>
      <c r="M54" s="40"/>
      <c r="N54" s="41"/>
    </row>
    <row r="55" spans="1:72">
      <c r="B55" s="70" t="s">
        <v>956</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0" t="s">
        <v>957</v>
      </c>
      <c r="C57" s="321"/>
      <c r="D57" s="321"/>
      <c r="E57" s="321"/>
      <c r="F57" s="321"/>
      <c r="G57" s="321"/>
      <c r="H57" s="79" t="s">
        <v>945</v>
      </c>
      <c r="I57" s="80" t="s">
        <v>958</v>
      </c>
      <c r="J57" s="81" t="s">
        <v>959</v>
      </c>
      <c r="K57" s="79" t="s">
        <v>960</v>
      </c>
      <c r="L57" s="828" t="s">
        <v>961</v>
      </c>
      <c r="M57" s="801"/>
      <c r="N57" s="82" t="s">
        <v>951</v>
      </c>
    </row>
    <row r="58" spans="1:72">
      <c r="A58" t="s">
        <v>1227</v>
      </c>
      <c r="B58" s="52" t="str">
        <f>VLOOKUP(A58,TRANSPORTE!A5:D117,3,FALSE)</f>
        <v>Transporte de Arena</v>
      </c>
      <c r="C58" s="324"/>
      <c r="D58" s="324"/>
      <c r="E58" s="324"/>
      <c r="F58" s="324"/>
      <c r="G58" s="324"/>
      <c r="H58" s="318" t="s">
        <v>1468</v>
      </c>
      <c r="I58" s="286">
        <v>0.01</v>
      </c>
      <c r="J58" s="293">
        <v>1</v>
      </c>
      <c r="K58" s="286">
        <f>I58*J58</f>
        <v>0.01</v>
      </c>
      <c r="L58" s="829">
        <f>VLOOKUP(A58,TRANSPORTE!A5:D117,4,FALSE)</f>
        <v>1135.0396630979419</v>
      </c>
      <c r="M58" s="830"/>
      <c r="N58" s="294">
        <f>K58*L58</f>
        <v>11.35039663097942</v>
      </c>
    </row>
    <row r="59" spans="1:72">
      <c r="B59" s="52"/>
      <c r="C59" s="53"/>
      <c r="D59" s="53"/>
      <c r="E59" s="53"/>
      <c r="F59" s="53"/>
      <c r="G59" s="53"/>
      <c r="H59" s="295"/>
      <c r="I59" s="286"/>
      <c r="J59" s="286"/>
      <c r="K59" s="286"/>
      <c r="L59" s="296"/>
      <c r="M59" s="297"/>
      <c r="N59" s="298"/>
    </row>
    <row r="60" spans="1:72">
      <c r="B60" s="52"/>
      <c r="C60" s="53"/>
      <c r="D60" s="53"/>
      <c r="E60" s="53"/>
      <c r="F60" s="53"/>
      <c r="G60" s="53"/>
      <c r="H60" s="295"/>
      <c r="I60" s="286"/>
      <c r="J60" s="286"/>
      <c r="K60" s="286"/>
      <c r="L60" s="296"/>
      <c r="M60" s="297"/>
      <c r="N60" s="298"/>
    </row>
    <row r="61" spans="1:72">
      <c r="B61" s="52"/>
      <c r="C61" s="53"/>
      <c r="D61" s="53"/>
      <c r="E61" s="53"/>
      <c r="F61" s="53"/>
      <c r="G61" s="53"/>
      <c r="H61" s="295"/>
      <c r="I61" s="286"/>
      <c r="J61" s="286"/>
      <c r="K61" s="286"/>
      <c r="L61" s="296"/>
      <c r="M61" s="297"/>
      <c r="N61" s="298"/>
    </row>
    <row r="62" spans="1:72">
      <c r="B62" s="52"/>
      <c r="C62" s="53"/>
      <c r="D62" s="53"/>
      <c r="E62" s="53"/>
      <c r="F62" s="53"/>
      <c r="G62" s="53"/>
      <c r="H62" s="295"/>
      <c r="I62" s="286"/>
      <c r="J62" s="286"/>
      <c r="K62" s="286"/>
      <c r="L62" s="296"/>
      <c r="M62" s="297"/>
      <c r="N62" s="298"/>
    </row>
    <row r="63" spans="1:72" ht="15.75" thickBot="1">
      <c r="B63" s="454"/>
      <c r="C63" s="455"/>
      <c r="D63" s="455"/>
      <c r="E63" s="455"/>
      <c r="F63" s="455"/>
      <c r="G63" s="455"/>
      <c r="H63" s="54"/>
      <c r="I63" s="132"/>
      <c r="J63" s="132"/>
      <c r="K63" s="132"/>
      <c r="L63" s="814"/>
      <c r="M63" s="815"/>
      <c r="N63" s="133"/>
    </row>
    <row r="64" spans="1:72" ht="15.75" thickBot="1">
      <c r="B64" s="831" t="s">
        <v>953</v>
      </c>
      <c r="C64" s="832"/>
      <c r="D64" s="832"/>
      <c r="E64" s="832"/>
      <c r="F64" s="832"/>
      <c r="G64" s="832"/>
      <c r="H64" s="832"/>
      <c r="I64" s="832"/>
      <c r="J64" s="832"/>
      <c r="K64" s="832"/>
      <c r="L64" s="832"/>
      <c r="M64" s="833"/>
      <c r="N64" s="110">
        <f>N58+N59+N60+N61+N62</f>
        <v>11.35039663097942</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3344</v>
      </c>
      <c r="N69" s="402">
        <f>K69/M69</f>
        <v>74.869013157894727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3344</v>
      </c>
      <c r="N70" s="402">
        <f>K70/M70</f>
        <v>31.903780985169853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SUM(N69:N75)</f>
        <v>106.77279414306457</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3774.6426901081186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754.92853802162381</v>
      </c>
      <c r="M83" s="860"/>
      <c r="N83" s="57"/>
    </row>
    <row r="84" spans="1:14">
      <c r="B84" s="95" t="s">
        <v>973</v>
      </c>
      <c r="C84" s="96"/>
      <c r="D84" s="96"/>
      <c r="E84" s="96"/>
      <c r="F84" s="96"/>
      <c r="G84" s="96"/>
      <c r="H84" s="96"/>
      <c r="I84" s="93"/>
      <c r="J84" s="94"/>
      <c r="K84" s="311">
        <v>0.05</v>
      </c>
      <c r="L84" s="859">
        <f>N78*K84</f>
        <v>188.73213450540595</v>
      </c>
      <c r="M84" s="860"/>
      <c r="N84" s="57"/>
    </row>
    <row r="85" spans="1:14" ht="15.75" thickBot="1">
      <c r="B85" s="97" t="s">
        <v>974</v>
      </c>
      <c r="C85" s="98"/>
      <c r="D85" s="98"/>
      <c r="E85" s="98"/>
      <c r="F85" s="98"/>
      <c r="G85" s="98"/>
      <c r="H85" s="98"/>
      <c r="I85" s="99"/>
      <c r="J85" s="100"/>
      <c r="K85" s="312">
        <v>0.05</v>
      </c>
      <c r="L85" s="861">
        <f>N78*K85</f>
        <v>188.73213450540595</v>
      </c>
      <c r="M85" s="862"/>
      <c r="N85" s="57"/>
    </row>
    <row r="86" spans="1:14" ht="15.75" thickBot="1">
      <c r="B86" s="825" t="s">
        <v>953</v>
      </c>
      <c r="C86" s="826"/>
      <c r="D86" s="826"/>
      <c r="E86" s="826"/>
      <c r="F86" s="826"/>
      <c r="G86" s="826"/>
      <c r="H86" s="826"/>
      <c r="I86" s="826"/>
      <c r="J86" s="826"/>
      <c r="K86" s="826"/>
      <c r="L86" s="826"/>
      <c r="M86" s="827"/>
      <c r="N86" s="58">
        <f>L83+L84+L85</f>
        <v>1132.3928070324357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4907.0354971405541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1052</v>
      </c>
      <c r="C31" s="87" t="s">
        <v>1529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136</v>
      </c>
      <c r="B36" s="838" t="str">
        <f>VLOOKUP(A36,EQUIPOS!A6:D154,3,FALSE)</f>
        <v>Camión de Slurry</v>
      </c>
      <c r="C36" s="839"/>
      <c r="D36" s="839"/>
      <c r="E36" s="839"/>
      <c r="F36" s="839"/>
      <c r="G36" s="839"/>
      <c r="H36" s="840"/>
      <c r="I36" s="274"/>
      <c r="J36" s="275"/>
      <c r="K36" s="276">
        <f>VLOOKUP(A36,EQUIPOS!A6:D163,4,FALSE)</f>
        <v>166379.3777537705</v>
      </c>
      <c r="L36" s="277"/>
      <c r="M36" s="278">
        <v>600</v>
      </c>
      <c r="N36" s="279">
        <f>K36/M36</f>
        <v>277.29896292295086</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83236.739870354431</v>
      </c>
      <c r="L37" s="277"/>
      <c r="M37" s="278">
        <v>600</v>
      </c>
      <c r="N37" s="279">
        <f>K37/M37</f>
        <v>138.72789978392404</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0.74385046586334991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416.77071317273828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767</v>
      </c>
      <c r="B48" s="49" t="str">
        <f>VLOOKUP(A48,MATERIALES!A5:D373,3,FALSE)</f>
        <v>Agregado tipo LA 13 (lechadas)</v>
      </c>
      <c r="C48" s="288"/>
      <c r="D48" s="288"/>
      <c r="E48" s="288"/>
      <c r="F48" s="288"/>
      <c r="G48" s="288"/>
      <c r="H48" s="288"/>
      <c r="I48" s="275"/>
      <c r="J48" s="231" t="str">
        <f>VLOOKUP(A48,MATERIALES!A4:D640,2,FALSE)</f>
        <v>m3</v>
      </c>
      <c r="K48" s="414">
        <v>1.2500000000000001E-2</v>
      </c>
      <c r="L48" s="274"/>
      <c r="M48" s="409">
        <f>VLOOKUP(A48,MATERIALES!A5:D396,4,FALSE)</f>
        <v>71457.311030827244</v>
      </c>
      <c r="N48" s="279">
        <f>K48*M48</f>
        <v>893.21638788534062</v>
      </c>
    </row>
    <row r="49" spans="1:14">
      <c r="A49" s="114" t="s">
        <v>850</v>
      </c>
      <c r="B49" s="49" t="str">
        <f>VLOOKUP(A49,MATERIALES!A6:D373,3,FALSE)</f>
        <v>Emulsión CRL-1h</v>
      </c>
      <c r="C49" s="288"/>
      <c r="D49" s="288"/>
      <c r="E49" s="288"/>
      <c r="F49" s="288"/>
      <c r="G49" s="288"/>
      <c r="H49" s="288"/>
      <c r="I49" s="275"/>
      <c r="J49" s="231" t="str">
        <f>VLOOKUP(A49,MATERIALES!A5:D641,2,FALSE)</f>
        <v>lt</v>
      </c>
      <c r="K49" s="414">
        <v>1.4625000000000001</v>
      </c>
      <c r="L49" s="274"/>
      <c r="M49" s="409">
        <f>VLOOKUP(A49,MATERIALES!A6:D397,4,FALSE)</f>
        <v>1980.9008519263807</v>
      </c>
      <c r="N49" s="279">
        <f>K49*M49</f>
        <v>2897.0674959423322</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3790.283883827673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1329</v>
      </c>
      <c r="B58" s="52" t="str">
        <f>VLOOKUP(A58,TRANSPORTE!A5:D117,3,FALSE)</f>
        <v>Transporte de agregado tipo LA-1</v>
      </c>
      <c r="C58" s="324"/>
      <c r="D58" s="324"/>
      <c r="E58" s="324"/>
      <c r="F58" s="324"/>
      <c r="G58" s="324"/>
      <c r="H58" s="318" t="s">
        <v>1468</v>
      </c>
      <c r="I58" s="415">
        <v>1.2500000000000001E-2</v>
      </c>
      <c r="J58" s="293">
        <v>1</v>
      </c>
      <c r="K58" s="415">
        <f>I58*J58</f>
        <v>1.2500000000000001E-2</v>
      </c>
      <c r="L58" s="829">
        <f>VLOOKUP(A58,TRANSPORTE!A5:D117,4,FALSE)</f>
        <v>1135.0396630979419</v>
      </c>
      <c r="M58" s="830"/>
      <c r="N58" s="294">
        <f>K58*L58</f>
        <v>14.187995788724274</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14.187995788724274</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4800</v>
      </c>
      <c r="N69" s="402">
        <f>K69/M69</f>
        <v>52.158745833333327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SUM(N69:N75)</f>
        <v>74.385046586334994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4295.6276393754706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859.12552787509412</v>
      </c>
      <c r="M83" s="860"/>
      <c r="N83" s="57"/>
    </row>
    <row r="84" spans="1:14">
      <c r="B84" s="95" t="s">
        <v>973</v>
      </c>
      <c r="C84" s="96"/>
      <c r="D84" s="96"/>
      <c r="E84" s="96"/>
      <c r="F84" s="96"/>
      <c r="G84" s="96"/>
      <c r="H84" s="96"/>
      <c r="I84" s="93"/>
      <c r="J84" s="94"/>
      <c r="K84" s="311">
        <v>0.05</v>
      </c>
      <c r="L84" s="859">
        <f>N78*K84</f>
        <v>214.78138196877353</v>
      </c>
      <c r="M84" s="860"/>
      <c r="N84" s="57"/>
    </row>
    <row r="85" spans="1:14" ht="15.75" thickBot="1">
      <c r="B85" s="97" t="s">
        <v>974</v>
      </c>
      <c r="C85" s="98"/>
      <c r="D85" s="98"/>
      <c r="E85" s="98"/>
      <c r="F85" s="98"/>
      <c r="G85" s="98"/>
      <c r="H85" s="98"/>
      <c r="I85" s="99"/>
      <c r="J85" s="100"/>
      <c r="K85" s="312">
        <v>0.05</v>
      </c>
      <c r="L85" s="861">
        <f>N78*K85</f>
        <v>214.78138196877353</v>
      </c>
      <c r="M85" s="862"/>
      <c r="N85" s="57"/>
    </row>
    <row r="86" spans="1:14" ht="15.75" thickBot="1">
      <c r="B86" s="825" t="s">
        <v>953</v>
      </c>
      <c r="C86" s="826"/>
      <c r="D86" s="826"/>
      <c r="E86" s="826"/>
      <c r="F86" s="826"/>
      <c r="G86" s="826"/>
      <c r="H86" s="826"/>
      <c r="I86" s="826"/>
      <c r="J86" s="826"/>
      <c r="K86" s="826"/>
      <c r="L86" s="826"/>
      <c r="M86" s="827"/>
      <c r="N86" s="58">
        <f>L83+L84+L85</f>
        <v>1288.6882918126412</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5584.3159311881118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1053</v>
      </c>
      <c r="C31" s="87" t="s">
        <v>2060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136</v>
      </c>
      <c r="B36" s="838" t="str">
        <f>VLOOKUP(A36,EQUIPOS!A6:D154,3,FALSE)</f>
        <v>Camión de Slurry</v>
      </c>
      <c r="C36" s="839"/>
      <c r="D36" s="839"/>
      <c r="E36" s="839"/>
      <c r="F36" s="839"/>
      <c r="G36" s="839"/>
      <c r="H36" s="840"/>
      <c r="I36" s="274"/>
      <c r="J36" s="275"/>
      <c r="K36" s="276">
        <f>VLOOKUP(A36,EQUIPOS!A6:D163,4,FALSE)</f>
        <v>166379.3777537705</v>
      </c>
      <c r="L36" s="277"/>
      <c r="M36" s="278">
        <v>600</v>
      </c>
      <c r="N36" s="279">
        <f>K36/M36</f>
        <v>277.29896292295086</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83236.739870354431</v>
      </c>
      <c r="L37" s="277"/>
      <c r="M37" s="278">
        <v>600</v>
      </c>
      <c r="N37" s="279">
        <f>K37/M37</f>
        <v>138.72789978392404</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0.74385046586334991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416.77071317273828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768</v>
      </c>
      <c r="B48" s="49" t="str">
        <f>VLOOKUP(A48,MATERIALES!A5:D373,3,FALSE)</f>
        <v>Agregado tipo LA 10 (lechadas)</v>
      </c>
      <c r="C48" s="288"/>
      <c r="D48" s="288"/>
      <c r="E48" s="288"/>
      <c r="F48" s="288"/>
      <c r="G48" s="288"/>
      <c r="H48" s="288"/>
      <c r="I48" s="275"/>
      <c r="J48" s="231" t="str">
        <f>VLOOKUP(A48,MATERIALES!A4:D640,2,FALSE)</f>
        <v>m3</v>
      </c>
      <c r="K48" s="414">
        <v>9.4999999999999998E-3</v>
      </c>
      <c r="L48" s="274"/>
      <c r="M48" s="409">
        <f>VLOOKUP(A48,MATERIALES!A5:D396,4,FALSE)</f>
        <v>71457.311030827244</v>
      </c>
      <c r="N48" s="279">
        <f>K48*M48</f>
        <v>678.84445479285876</v>
      </c>
    </row>
    <row r="49" spans="1:14">
      <c r="A49" s="114" t="s">
        <v>850</v>
      </c>
      <c r="B49" s="49" t="str">
        <f>VLOOKUP(A49,MATERIALES!A6:D373,3,FALSE)</f>
        <v>Emulsión CRL-1h</v>
      </c>
      <c r="C49" s="288"/>
      <c r="D49" s="288"/>
      <c r="E49" s="288"/>
      <c r="F49" s="288"/>
      <c r="G49" s="288"/>
      <c r="H49" s="288"/>
      <c r="I49" s="275"/>
      <c r="J49" s="231" t="str">
        <f>VLOOKUP(A49,MATERIALES!A5:D641,2,FALSE)</f>
        <v>lt</v>
      </c>
      <c r="K49" s="416">
        <v>1.4107499999999999</v>
      </c>
      <c r="L49" s="274"/>
      <c r="M49" s="409">
        <f>VLOOKUP(A49,MATERIALES!A6:D397,4,FALSE)</f>
        <v>1980.9008519263807</v>
      </c>
      <c r="N49" s="279">
        <f>K49*M49</f>
        <v>2794.5558768551414</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3473.4003316480002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1331</v>
      </c>
      <c r="B58" s="52" t="str">
        <f>VLOOKUP(A58,TRANSPORTE!A5:D117,3,FALSE)</f>
        <v>Transporte de agregado tipo LA-2</v>
      </c>
      <c r="C58" s="324"/>
      <c r="D58" s="324"/>
      <c r="E58" s="324"/>
      <c r="F58" s="324"/>
      <c r="G58" s="324"/>
      <c r="H58" s="318" t="s">
        <v>1468</v>
      </c>
      <c r="I58" s="415">
        <v>9.4999999999999998E-3</v>
      </c>
      <c r="J58" s="293">
        <v>1</v>
      </c>
      <c r="K58" s="415">
        <f>I58*J58</f>
        <v>9.4999999999999998E-3</v>
      </c>
      <c r="L58" s="829">
        <f>VLOOKUP(A58,TRANSPORTE!A5:D117,4,FALSE)</f>
        <v>1135.0396630979419</v>
      </c>
      <c r="M58" s="830"/>
      <c r="N58" s="294">
        <f>K58*L58</f>
        <v>10.782876799430447</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10.782876799430447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4800</v>
      </c>
      <c r="N69" s="402">
        <f>K69/M69</f>
        <v>52.158745833333327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SUM(N69:N75)</f>
        <v>74.385046586334994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3975.3389682065044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795.06779364130091</v>
      </c>
      <c r="M83" s="860"/>
      <c r="N83" s="57"/>
    </row>
    <row r="84" spans="1:14">
      <c r="B84" s="95" t="s">
        <v>973</v>
      </c>
      <c r="C84" s="96"/>
      <c r="D84" s="96"/>
      <c r="E84" s="96"/>
      <c r="F84" s="96"/>
      <c r="G84" s="96"/>
      <c r="H84" s="96"/>
      <c r="I84" s="93"/>
      <c r="J84" s="94"/>
      <c r="K84" s="311">
        <v>0.05</v>
      </c>
      <c r="L84" s="859">
        <f>N78*K84</f>
        <v>198.76694841032523</v>
      </c>
      <c r="M84" s="860"/>
      <c r="N84" s="57"/>
    </row>
    <row r="85" spans="1:14" ht="15.75" thickBot="1">
      <c r="B85" s="97" t="s">
        <v>974</v>
      </c>
      <c r="C85" s="98"/>
      <c r="D85" s="98"/>
      <c r="E85" s="98"/>
      <c r="F85" s="98"/>
      <c r="G85" s="98"/>
      <c r="H85" s="98"/>
      <c r="I85" s="99"/>
      <c r="J85" s="100"/>
      <c r="K85" s="312">
        <v>0.05</v>
      </c>
      <c r="L85" s="861">
        <f>N78*K85</f>
        <v>198.76694841032523</v>
      </c>
      <c r="M85" s="862"/>
      <c r="N85" s="57"/>
    </row>
    <row r="86" spans="1:14" ht="15.75" thickBot="1">
      <c r="B86" s="825" t="s">
        <v>953</v>
      </c>
      <c r="C86" s="826"/>
      <c r="D86" s="826"/>
      <c r="E86" s="826"/>
      <c r="F86" s="826"/>
      <c r="G86" s="826"/>
      <c r="H86" s="826"/>
      <c r="I86" s="826"/>
      <c r="J86" s="826"/>
      <c r="K86" s="826"/>
      <c r="L86" s="826"/>
      <c r="M86" s="827"/>
      <c r="N86" s="58">
        <f>L83+L84+L85</f>
        <v>1192.6016904619514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5167.9406586684563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1054</v>
      </c>
      <c r="C31" s="87" t="s">
        <v>2061</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136</v>
      </c>
      <c r="B36" s="838" t="str">
        <f>VLOOKUP(A36,EQUIPOS!A6:D154,3,FALSE)</f>
        <v>Camión de Slurry</v>
      </c>
      <c r="C36" s="839"/>
      <c r="D36" s="839"/>
      <c r="E36" s="839"/>
      <c r="F36" s="839"/>
      <c r="G36" s="839"/>
      <c r="H36" s="840"/>
      <c r="I36" s="274"/>
      <c r="J36" s="275"/>
      <c r="K36" s="276">
        <f>VLOOKUP(A36,EQUIPOS!A6:D163,4,FALSE)</f>
        <v>166379.3777537705</v>
      </c>
      <c r="L36" s="277"/>
      <c r="M36" s="278">
        <v>600</v>
      </c>
      <c r="N36" s="279">
        <f>K36/M36</f>
        <v>277.29896292295086</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83236.739870354431</v>
      </c>
      <c r="L37" s="277"/>
      <c r="M37" s="278">
        <v>600</v>
      </c>
      <c r="N37" s="279">
        <f>K37/M37</f>
        <v>138.72789978392404</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0.74385046586334991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416.77071317273828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769</v>
      </c>
      <c r="B48" s="49" t="str">
        <f>VLOOKUP(A48,MATERIALES!A5:D373,3,FALSE)</f>
        <v>Agregado tipo LA 5 (lechadas)</v>
      </c>
      <c r="C48" s="288"/>
      <c r="D48" s="288"/>
      <c r="E48" s="288"/>
      <c r="F48" s="288"/>
      <c r="G48" s="288"/>
      <c r="H48" s="288"/>
      <c r="I48" s="275"/>
      <c r="J48" s="231" t="str">
        <f>VLOOKUP(A48,MATERIALES!A4:D640,2,FALSE)</f>
        <v>m3</v>
      </c>
      <c r="K48" s="414">
        <v>9.4999999999999998E-3</v>
      </c>
      <c r="L48" s="274"/>
      <c r="M48" s="409">
        <f>VLOOKUP(A48,MATERIALES!A5:D396,4,FALSE)</f>
        <v>71457.311030827244</v>
      </c>
      <c r="N48" s="279">
        <f>K48*M48</f>
        <v>678.84445479285876</v>
      </c>
    </row>
    <row r="49" spans="1:14">
      <c r="A49" s="114" t="s">
        <v>850</v>
      </c>
      <c r="B49" s="49" t="str">
        <f>VLOOKUP(A49,MATERIALES!A6:D373,3,FALSE)</f>
        <v>Emulsión CRL-1h</v>
      </c>
      <c r="C49" s="288"/>
      <c r="D49" s="288"/>
      <c r="E49" s="288"/>
      <c r="F49" s="288"/>
      <c r="G49" s="288"/>
      <c r="H49" s="288"/>
      <c r="I49" s="275"/>
      <c r="J49" s="231" t="str">
        <f>VLOOKUP(A49,MATERIALES!A5:D641,2,FALSE)</f>
        <v>lt</v>
      </c>
      <c r="K49" s="289">
        <v>1.71</v>
      </c>
      <c r="L49" s="274"/>
      <c r="M49" s="409">
        <f>VLOOKUP(A49,MATERIALES!A6:D397,4,FALSE)</f>
        <v>1980.9008519263807</v>
      </c>
      <c r="N49" s="279">
        <f>K49*M49</f>
        <v>3387.3404567941111</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SUM(N48:N53)</f>
        <v>4066.18491158697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1333</v>
      </c>
      <c r="B59" s="52" t="str">
        <f>VLOOKUP(A59,TRANSPORTE!A5:D117,3,FALSE)</f>
        <v>Transporte de agregado tipo LA-3</v>
      </c>
      <c r="C59" s="324"/>
      <c r="D59" s="324"/>
      <c r="E59" s="324"/>
      <c r="F59" s="324"/>
      <c r="G59" s="324"/>
      <c r="H59" s="318" t="s">
        <v>1468</v>
      </c>
      <c r="I59" s="415">
        <v>9.4999999999999998E-3</v>
      </c>
      <c r="J59" s="293">
        <v>1</v>
      </c>
      <c r="K59" s="415">
        <f>I59*J59</f>
        <v>9.4999999999999998E-3</v>
      </c>
      <c r="L59" s="829">
        <f>VLOOKUP(A59,TRANSPORTE!A5:D117,4,FALSE)</f>
        <v>1135.0396630979419</v>
      </c>
      <c r="M59" s="830"/>
      <c r="N59" s="294">
        <f>K59*L59</f>
        <v>10.782876799430447</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10.782876799430447</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302">
        <v>4800</v>
      </c>
      <c r="N70" s="402">
        <f>K70/M70</f>
        <v>52.158745833333327</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4800</v>
      </c>
      <c r="N71" s="402">
        <f>K71/M71</f>
        <v>22.226300753001663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74.385046586334994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4568.1235481454742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913.62470962909492</v>
      </c>
      <c r="M83" s="860"/>
      <c r="N83" s="57"/>
    </row>
    <row r="84" spans="1:14">
      <c r="B84" s="95" t="s">
        <v>973</v>
      </c>
      <c r="C84" s="96"/>
      <c r="D84" s="96"/>
      <c r="E84" s="96"/>
      <c r="F84" s="96"/>
      <c r="G84" s="96"/>
      <c r="H84" s="96"/>
      <c r="I84" s="93"/>
      <c r="J84" s="94"/>
      <c r="K84" s="311">
        <v>0.05</v>
      </c>
      <c r="L84" s="859">
        <f>N78*K84</f>
        <v>228.40617740727373</v>
      </c>
      <c r="M84" s="860"/>
      <c r="N84" s="57"/>
    </row>
    <row r="85" spans="1:14" ht="15.75" thickBot="1">
      <c r="B85" s="97" t="s">
        <v>974</v>
      </c>
      <c r="C85" s="98"/>
      <c r="D85" s="98"/>
      <c r="E85" s="98"/>
      <c r="F85" s="98"/>
      <c r="G85" s="98"/>
      <c r="H85" s="98"/>
      <c r="I85" s="99"/>
      <c r="J85" s="100"/>
      <c r="K85" s="312">
        <v>0.05</v>
      </c>
      <c r="L85" s="861">
        <f>N78*K85</f>
        <v>228.40617740727373</v>
      </c>
      <c r="M85" s="862"/>
      <c r="N85" s="57"/>
    </row>
    <row r="86" spans="1:14" ht="15.75" thickBot="1">
      <c r="B86" s="825" t="s">
        <v>953</v>
      </c>
      <c r="C86" s="826"/>
      <c r="D86" s="826"/>
      <c r="E86" s="826"/>
      <c r="F86" s="826"/>
      <c r="G86" s="826"/>
      <c r="H86" s="826"/>
      <c r="I86" s="826"/>
      <c r="J86" s="826"/>
      <c r="K86" s="826"/>
      <c r="L86" s="826"/>
      <c r="M86" s="827"/>
      <c r="N86" s="58">
        <f>L83+L84+L85</f>
        <v>1370.4370644436426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5938.5606125891172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1055</v>
      </c>
      <c r="C31" s="87" t="s">
        <v>2062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136</v>
      </c>
      <c r="B36" s="838" t="str">
        <f>VLOOKUP(A36,EQUIPOS!A6:D154,3,FALSE)</f>
        <v>Camión de Slurry</v>
      </c>
      <c r="C36" s="839"/>
      <c r="D36" s="839"/>
      <c r="E36" s="839"/>
      <c r="F36" s="839"/>
      <c r="G36" s="839"/>
      <c r="H36" s="840"/>
      <c r="I36" s="274"/>
      <c r="J36" s="275"/>
      <c r="K36" s="276">
        <f>VLOOKUP(A36,EQUIPOS!A6:D163,4,FALSE)</f>
        <v>166379.3777537705</v>
      </c>
      <c r="L36" s="277"/>
      <c r="M36" s="278">
        <v>600</v>
      </c>
      <c r="N36" s="279">
        <f>K36/M36</f>
        <v>277.29896292295086</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83236.739870354431</v>
      </c>
      <c r="L37" s="277"/>
      <c r="M37" s="278">
        <v>600</v>
      </c>
      <c r="N37" s="279">
        <f>K37/M37</f>
        <v>138.72789978392404</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0.74385046586334991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416.77071317273828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770</v>
      </c>
      <c r="B48" s="49" t="str">
        <f>VLOOKUP(A48,MATERIALES!A5:D373,3,FALSE)</f>
        <v>Agregado tipo LA 4 (lechadas)</v>
      </c>
      <c r="C48" s="288"/>
      <c r="D48" s="288"/>
      <c r="E48" s="288"/>
      <c r="F48" s="288"/>
      <c r="G48" s="288"/>
      <c r="H48" s="288"/>
      <c r="I48" s="275"/>
      <c r="J48" s="231" t="str">
        <f>VLOOKUP(A48,MATERIALES!A4:D640,2,FALSE)</f>
        <v>m3</v>
      </c>
      <c r="K48" s="416">
        <v>4.7499999999999999E-3</v>
      </c>
      <c r="L48" s="274"/>
      <c r="M48" s="409">
        <f>VLOOKUP(A48,MATERIALES!A5:D396,4,FALSE)</f>
        <v>71457.311030827244</v>
      </c>
      <c r="N48" s="279">
        <f>K48*M48</f>
        <v>339.42222739642938</v>
      </c>
    </row>
    <row r="49" spans="1:14">
      <c r="A49" s="114" t="s">
        <v>850</v>
      </c>
      <c r="B49" s="49" t="str">
        <f>VLOOKUP(A49,MATERIALES!A6:D373,3,FALSE)</f>
        <v>Emulsión CRL-1h</v>
      </c>
      <c r="C49" s="288"/>
      <c r="D49" s="288"/>
      <c r="E49" s="288"/>
      <c r="F49" s="288"/>
      <c r="G49" s="288"/>
      <c r="H49" s="288"/>
      <c r="I49" s="275"/>
      <c r="J49" s="231" t="str">
        <f>VLOOKUP(A49,MATERIALES!A5:D641,2,FALSE)</f>
        <v>lt</v>
      </c>
      <c r="K49" s="416">
        <v>1.0687499999999999</v>
      </c>
      <c r="L49" s="274"/>
      <c r="M49" s="409">
        <f>VLOOKUP(A49,MATERIALES!A6:D397,4,FALSE)</f>
        <v>1980.9008519263807</v>
      </c>
      <c r="N49" s="279">
        <f>K49*M49</f>
        <v>2117.0877854963192</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2456.5100128927484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1335</v>
      </c>
      <c r="B58" s="52" t="str">
        <f>VLOOKUP(A58,TRANSPORTE!A5:D117,3,FALSE)</f>
        <v>Transporte de agregado tipo LA-4</v>
      </c>
      <c r="C58" s="324"/>
      <c r="D58" s="324"/>
      <c r="E58" s="324"/>
      <c r="F58" s="324"/>
      <c r="G58" s="324"/>
      <c r="H58" s="318" t="s">
        <v>1468</v>
      </c>
      <c r="I58" s="417">
        <v>4.7499999999999999E-3</v>
      </c>
      <c r="J58" s="293">
        <v>1</v>
      </c>
      <c r="K58" s="417">
        <f>I58*J58</f>
        <v>4.7499999999999999E-3</v>
      </c>
      <c r="L58" s="829">
        <f>VLOOKUP(A58,TRANSPORTE!A5:D117,4,FALSE)</f>
        <v>1135.0396630979419</v>
      </c>
      <c r="M58" s="830"/>
      <c r="N58" s="294">
        <f>K58*L58</f>
        <v>5.3914383997152235</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5.3914383997152235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4800</v>
      </c>
      <c r="N69" s="402">
        <f>K69/M69</f>
        <v>52.158745833333327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SUM(N69:N75)</f>
        <v>74.385046586334994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2953.0572110515373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590.61144221030747</v>
      </c>
      <c r="M83" s="860"/>
      <c r="N83" s="57"/>
    </row>
    <row r="84" spans="1:14">
      <c r="B84" s="95" t="s">
        <v>973</v>
      </c>
      <c r="C84" s="96"/>
      <c r="D84" s="96"/>
      <c r="E84" s="96"/>
      <c r="F84" s="96"/>
      <c r="G84" s="96"/>
      <c r="H84" s="96"/>
      <c r="I84" s="93"/>
      <c r="J84" s="94"/>
      <c r="K84" s="311">
        <v>0.05</v>
      </c>
      <c r="L84" s="859">
        <f>N78*K84</f>
        <v>147.65286055257687</v>
      </c>
      <c r="M84" s="860"/>
      <c r="N84" s="57"/>
    </row>
    <row r="85" spans="1:14" ht="15.75" thickBot="1">
      <c r="B85" s="97" t="s">
        <v>974</v>
      </c>
      <c r="C85" s="98"/>
      <c r="D85" s="98"/>
      <c r="E85" s="98"/>
      <c r="F85" s="98"/>
      <c r="G85" s="98"/>
      <c r="H85" s="98"/>
      <c r="I85" s="99"/>
      <c r="J85" s="100"/>
      <c r="K85" s="312">
        <v>0.05</v>
      </c>
      <c r="L85" s="861">
        <f>N78*K85</f>
        <v>147.65286055257687</v>
      </c>
      <c r="M85" s="862"/>
      <c r="N85" s="57"/>
    </row>
    <row r="86" spans="1:14" ht="15.75" thickBot="1">
      <c r="B86" s="825" t="s">
        <v>953</v>
      </c>
      <c r="C86" s="826"/>
      <c r="D86" s="826"/>
      <c r="E86" s="826"/>
      <c r="F86" s="826"/>
      <c r="G86" s="826"/>
      <c r="H86" s="826"/>
      <c r="I86" s="826"/>
      <c r="J86" s="826"/>
      <c r="K86" s="826"/>
      <c r="L86" s="826"/>
      <c r="M86" s="827"/>
      <c r="N86" s="58">
        <f>L83+L84+L85</f>
        <v>885.91716331546115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3838.9743743669983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1056</v>
      </c>
      <c r="C31" s="87" t="s">
        <v>2063</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136</v>
      </c>
      <c r="B36" s="838" t="str">
        <f>VLOOKUP(A36,EQUIPOS!A6:D154,3,FALSE)</f>
        <v>Camión de Slurry</v>
      </c>
      <c r="C36" s="839"/>
      <c r="D36" s="839"/>
      <c r="E36" s="839"/>
      <c r="F36" s="839"/>
      <c r="G36" s="839"/>
      <c r="H36" s="840"/>
      <c r="I36" s="274"/>
      <c r="J36" s="275"/>
      <c r="K36" s="276">
        <f>VLOOKUP(A36,EQUIPOS!A6:D163,4,FALSE)</f>
        <v>166379.3777537705</v>
      </c>
      <c r="L36" s="277"/>
      <c r="M36" s="278">
        <v>600</v>
      </c>
      <c r="N36" s="279">
        <f>K36/M36</f>
        <v>277.29896292295086</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83236.739870354431</v>
      </c>
      <c r="L37" s="277"/>
      <c r="M37" s="278">
        <v>600</v>
      </c>
      <c r="N37" s="279">
        <f>K37/M37</f>
        <v>138.72789978392404</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0.74385046586334991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416.77071317273828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767</v>
      </c>
      <c r="B48" s="49" t="str">
        <f>VLOOKUP(A48,MATERIALES!A5:D373,3,FALSE)</f>
        <v>Agregado tipo LA 13 (lechadas)</v>
      </c>
      <c r="C48" s="288"/>
      <c r="D48" s="288"/>
      <c r="E48" s="288"/>
      <c r="F48" s="288"/>
      <c r="G48" s="288"/>
      <c r="H48" s="288"/>
      <c r="I48" s="275"/>
      <c r="J48" s="231" t="str">
        <f>VLOOKUP(A48,MATERIALES!A4:D640,2,FALSE)</f>
        <v>m3</v>
      </c>
      <c r="K48" s="414">
        <v>1.2500000000000001E-2</v>
      </c>
      <c r="L48" s="274"/>
      <c r="M48" s="409">
        <f>VLOOKUP(A48,MATERIALES!A5:D396,4,FALSE)</f>
        <v>71457.311030827244</v>
      </c>
      <c r="N48" s="279">
        <f>K48*M48</f>
        <v>893.21638788534062</v>
      </c>
    </row>
    <row r="49" spans="1:14">
      <c r="A49" s="114" t="s">
        <v>852</v>
      </c>
      <c r="B49" s="49" t="str">
        <f>VLOOKUP(A49,MATERIALES!A6:D373,3,FALSE)</f>
        <v>Emulsión CRL-1hm</v>
      </c>
      <c r="C49" s="288"/>
      <c r="D49" s="288"/>
      <c r="E49" s="288"/>
      <c r="F49" s="288"/>
      <c r="G49" s="288"/>
      <c r="H49" s="288"/>
      <c r="I49" s="275"/>
      <c r="J49" s="231" t="str">
        <f>VLOOKUP(A49,MATERIALES!A5:D641,2,FALSE)</f>
        <v>lt</v>
      </c>
      <c r="K49" s="414">
        <v>1.4625000000000001</v>
      </c>
      <c r="L49" s="274"/>
      <c r="M49" s="409">
        <f>VLOOKUP(A49,MATERIALES!A6:D397,4,FALSE)</f>
        <v>1980.9008519263807</v>
      </c>
      <c r="N49" s="279">
        <f>K49*M49</f>
        <v>2897.0674959423322</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3790.283883827673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1329</v>
      </c>
      <c r="B58" s="52" t="str">
        <f>VLOOKUP(A58,TRANSPORTE!A5:D117,3,FALSE)</f>
        <v>Transporte de agregado tipo LA-1</v>
      </c>
      <c r="C58" s="324"/>
      <c r="D58" s="324"/>
      <c r="E58" s="324"/>
      <c r="F58" s="324"/>
      <c r="G58" s="324"/>
      <c r="H58" s="318" t="s">
        <v>1468</v>
      </c>
      <c r="I58" s="415">
        <v>1.2500000000000001E-2</v>
      </c>
      <c r="J58" s="293">
        <v>1</v>
      </c>
      <c r="K58" s="415">
        <f>I58*J58</f>
        <v>1.2500000000000001E-2</v>
      </c>
      <c r="L58" s="829">
        <f>VLOOKUP(A58,TRANSPORTE!A5:D117,4,FALSE)</f>
        <v>1135.0396630979419</v>
      </c>
      <c r="M58" s="830"/>
      <c r="N58" s="294">
        <f>K58*L58</f>
        <v>14.187995788724274</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14.187995788724274</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4800</v>
      </c>
      <c r="N69" s="402">
        <f>K69/M69</f>
        <v>52.158745833333327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31" t="s">
        <v>953</v>
      </c>
      <c r="C76" s="832"/>
      <c r="D76" s="832"/>
      <c r="E76" s="832"/>
      <c r="F76" s="832"/>
      <c r="G76" s="832"/>
      <c r="H76" s="832"/>
      <c r="I76" s="832"/>
      <c r="J76" s="832"/>
      <c r="K76" s="832"/>
      <c r="L76" s="832"/>
      <c r="M76" s="833"/>
      <c r="N76" s="467">
        <f>SUM(N69:N75)</f>
        <v>74.385046586334994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4295.6276393754706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859.12552787509412</v>
      </c>
      <c r="M83" s="860"/>
      <c r="N83" s="57"/>
    </row>
    <row r="84" spans="1:14">
      <c r="B84" s="95" t="s">
        <v>973</v>
      </c>
      <c r="C84" s="96"/>
      <c r="D84" s="96"/>
      <c r="E84" s="96"/>
      <c r="F84" s="96"/>
      <c r="G84" s="96"/>
      <c r="H84" s="96"/>
      <c r="I84" s="93"/>
      <c r="J84" s="94"/>
      <c r="K84" s="311">
        <v>0.05</v>
      </c>
      <c r="L84" s="859">
        <f>N78*K84</f>
        <v>214.78138196877353</v>
      </c>
      <c r="M84" s="860"/>
      <c r="N84" s="57"/>
    </row>
    <row r="85" spans="1:14" ht="15.75" thickBot="1">
      <c r="B85" s="97" t="s">
        <v>974</v>
      </c>
      <c r="C85" s="98"/>
      <c r="D85" s="98"/>
      <c r="E85" s="98"/>
      <c r="F85" s="98"/>
      <c r="G85" s="98"/>
      <c r="H85" s="98"/>
      <c r="I85" s="99"/>
      <c r="J85" s="100"/>
      <c r="K85" s="312">
        <v>0.05</v>
      </c>
      <c r="L85" s="861">
        <f>N78*K85</f>
        <v>214.78138196877353</v>
      </c>
      <c r="M85" s="862"/>
      <c r="N85" s="57"/>
    </row>
    <row r="86" spans="1:14" ht="15.75" thickBot="1">
      <c r="B86" s="825" t="s">
        <v>953</v>
      </c>
      <c r="C86" s="826"/>
      <c r="D86" s="826"/>
      <c r="E86" s="826"/>
      <c r="F86" s="826"/>
      <c r="G86" s="826"/>
      <c r="H86" s="826"/>
      <c r="I86" s="826"/>
      <c r="J86" s="826"/>
      <c r="K86" s="826"/>
      <c r="L86" s="826"/>
      <c r="M86" s="827"/>
      <c r="N86" s="58">
        <f>L83+L84+L85</f>
        <v>1288.6882918126412</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5584.3159311881118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1057</v>
      </c>
      <c r="C31" s="87" t="s">
        <v>2064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136</v>
      </c>
      <c r="B36" s="838" t="str">
        <f>VLOOKUP(A36,EQUIPOS!A6:D154,3,FALSE)</f>
        <v>Camión de Slurry</v>
      </c>
      <c r="C36" s="839"/>
      <c r="D36" s="839"/>
      <c r="E36" s="839"/>
      <c r="F36" s="839"/>
      <c r="G36" s="839"/>
      <c r="H36" s="840"/>
      <c r="I36" s="274"/>
      <c r="J36" s="275"/>
      <c r="K36" s="276">
        <f>VLOOKUP(A36,EQUIPOS!A6:D163,4,FALSE)</f>
        <v>166379.3777537705</v>
      </c>
      <c r="L36" s="277"/>
      <c r="M36" s="278">
        <v>600</v>
      </c>
      <c r="N36" s="279">
        <f>K36/M36</f>
        <v>277.29896292295086</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83236.739870354431</v>
      </c>
      <c r="L37" s="277"/>
      <c r="M37" s="278">
        <v>600</v>
      </c>
      <c r="N37" s="279">
        <f>K37/M37</f>
        <v>138.72789978392404</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0.74385046586334991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416.77071317273828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768</v>
      </c>
      <c r="B48" s="49" t="str">
        <f>VLOOKUP(A48,MATERIALES!A5:D373,3,FALSE)</f>
        <v>Agregado tipo LA 10 (lechadas)</v>
      </c>
      <c r="C48" s="288"/>
      <c r="D48" s="288"/>
      <c r="E48" s="288"/>
      <c r="F48" s="288"/>
      <c r="G48" s="288"/>
      <c r="H48" s="288"/>
      <c r="I48" s="275"/>
      <c r="J48" s="231" t="str">
        <f>VLOOKUP(A48,MATERIALES!A4:D640,2,FALSE)</f>
        <v>m3</v>
      </c>
      <c r="K48" s="414">
        <v>9.4999999999999998E-3</v>
      </c>
      <c r="L48" s="274"/>
      <c r="M48" s="409">
        <f>VLOOKUP(A48,MATERIALES!A5:D396,4,FALSE)</f>
        <v>71457.311030827244</v>
      </c>
      <c r="N48" s="279">
        <f>K48*M48</f>
        <v>678.84445479285876</v>
      </c>
    </row>
    <row r="49" spans="1:14">
      <c r="A49" s="114" t="s">
        <v>852</v>
      </c>
      <c r="B49" s="49" t="str">
        <f>VLOOKUP(A49,MATERIALES!A6:D373,3,FALSE)</f>
        <v>Emulsión CRL-1hm</v>
      </c>
      <c r="C49" s="288"/>
      <c r="D49" s="288"/>
      <c r="E49" s="288"/>
      <c r="F49" s="288"/>
      <c r="G49" s="288"/>
      <c r="H49" s="288"/>
      <c r="I49" s="275"/>
      <c r="J49" s="231" t="str">
        <f>VLOOKUP(A49,MATERIALES!A5:D641,2,FALSE)</f>
        <v>lt</v>
      </c>
      <c r="K49" s="416">
        <v>1.4107499999999999</v>
      </c>
      <c r="L49" s="274"/>
      <c r="M49" s="409">
        <f>VLOOKUP(A49,MATERIALES!A6:D397,4,FALSE)</f>
        <v>1980.9008519263807</v>
      </c>
      <c r="N49" s="279">
        <f>K49*M49</f>
        <v>2794.5558768551414</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3473.4003316480002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1331</v>
      </c>
      <c r="B58" s="52" t="str">
        <f>VLOOKUP(A58,TRANSPORTE!A5:D117,3,FALSE)</f>
        <v>Transporte de agregado tipo LA-2</v>
      </c>
      <c r="C58" s="324"/>
      <c r="D58" s="324"/>
      <c r="E58" s="324"/>
      <c r="F58" s="324"/>
      <c r="G58" s="324"/>
      <c r="H58" s="318" t="s">
        <v>1468</v>
      </c>
      <c r="I58" s="415">
        <v>9.4999999999999998E-3</v>
      </c>
      <c r="J58" s="293">
        <v>1</v>
      </c>
      <c r="K58" s="415">
        <f>I58*J58</f>
        <v>9.4999999999999998E-3</v>
      </c>
      <c r="L58" s="829">
        <f>VLOOKUP(A58,TRANSPORTE!A5:D117,4,FALSE)</f>
        <v>1135.0396630979419</v>
      </c>
      <c r="M58" s="830"/>
      <c r="N58" s="294">
        <f>K58*L58</f>
        <v>10.782876799430447</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10.782876799430447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4800</v>
      </c>
      <c r="N69" s="402">
        <f>K69/M69</f>
        <v>52.158745833333327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SUM(N69:N75)</f>
        <v>74.385046586334994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3975.3389682065044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795.06779364130091</v>
      </c>
      <c r="M83" s="860"/>
      <c r="N83" s="57"/>
    </row>
    <row r="84" spans="1:14">
      <c r="B84" s="95" t="s">
        <v>973</v>
      </c>
      <c r="C84" s="96"/>
      <c r="D84" s="96"/>
      <c r="E84" s="96"/>
      <c r="F84" s="96"/>
      <c r="G84" s="96"/>
      <c r="H84" s="96"/>
      <c r="I84" s="93"/>
      <c r="J84" s="94"/>
      <c r="K84" s="311">
        <v>0.05</v>
      </c>
      <c r="L84" s="859">
        <f>N78*K84</f>
        <v>198.76694841032523</v>
      </c>
      <c r="M84" s="860"/>
      <c r="N84" s="57"/>
    </row>
    <row r="85" spans="1:14" ht="15.75" thickBot="1">
      <c r="B85" s="97" t="s">
        <v>974</v>
      </c>
      <c r="C85" s="98"/>
      <c r="D85" s="98"/>
      <c r="E85" s="98"/>
      <c r="F85" s="98"/>
      <c r="G85" s="98"/>
      <c r="H85" s="98"/>
      <c r="I85" s="99"/>
      <c r="J85" s="100"/>
      <c r="K85" s="312">
        <v>0.05</v>
      </c>
      <c r="L85" s="861">
        <f>N78*K85</f>
        <v>198.76694841032523</v>
      </c>
      <c r="M85" s="862"/>
      <c r="N85" s="57"/>
    </row>
    <row r="86" spans="1:14" ht="15.75" thickBot="1">
      <c r="B86" s="825" t="s">
        <v>953</v>
      </c>
      <c r="C86" s="826"/>
      <c r="D86" s="826"/>
      <c r="E86" s="826"/>
      <c r="F86" s="826"/>
      <c r="G86" s="826"/>
      <c r="H86" s="826"/>
      <c r="I86" s="826"/>
      <c r="J86" s="826"/>
      <c r="K86" s="826"/>
      <c r="L86" s="826"/>
      <c r="M86" s="827"/>
      <c r="N86" s="58">
        <f>L83+L84+L85</f>
        <v>1192.6016904619514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5167.9406586684563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1058</v>
      </c>
      <c r="C31" s="87" t="s">
        <v>2065</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136</v>
      </c>
      <c r="B36" s="838" t="str">
        <f>VLOOKUP(A36,EQUIPOS!A6:D154,3,FALSE)</f>
        <v>Camión de Slurry</v>
      </c>
      <c r="C36" s="839"/>
      <c r="D36" s="839"/>
      <c r="E36" s="839"/>
      <c r="F36" s="839"/>
      <c r="G36" s="839"/>
      <c r="H36" s="840"/>
      <c r="I36" s="274"/>
      <c r="J36" s="275"/>
      <c r="K36" s="276">
        <f>VLOOKUP(A36,EQUIPOS!A6:D163,4,FALSE)</f>
        <v>166379.3777537705</v>
      </c>
      <c r="L36" s="277"/>
      <c r="M36" s="278">
        <v>600</v>
      </c>
      <c r="N36" s="279">
        <f>K36/M36</f>
        <v>277.29896292295086</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83236.739870354431</v>
      </c>
      <c r="L37" s="277"/>
      <c r="M37" s="278">
        <v>600</v>
      </c>
      <c r="N37" s="279">
        <f>K37/M37</f>
        <v>138.72789978392404</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0.74385046586334991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416.77071317273828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769</v>
      </c>
      <c r="B48" s="49" t="str">
        <f>VLOOKUP(A48,MATERIALES!A5:D373,3,FALSE)</f>
        <v>Agregado tipo LA 5 (lechadas)</v>
      </c>
      <c r="C48" s="288"/>
      <c r="D48" s="288"/>
      <c r="E48" s="288"/>
      <c r="F48" s="288"/>
      <c r="G48" s="288"/>
      <c r="H48" s="288"/>
      <c r="I48" s="275"/>
      <c r="J48" s="231" t="str">
        <f>VLOOKUP(A48,MATERIALES!A4:D640,2,FALSE)</f>
        <v>m3</v>
      </c>
      <c r="K48" s="414">
        <v>9.4999999999999998E-3</v>
      </c>
      <c r="L48" s="274"/>
      <c r="M48" s="409">
        <f>VLOOKUP(A48,MATERIALES!A5:D396,4,FALSE)</f>
        <v>71457.311030827244</v>
      </c>
      <c r="N48" s="279">
        <f>K48*M48</f>
        <v>678.84445479285876</v>
      </c>
    </row>
    <row r="49" spans="1:14">
      <c r="A49" s="114" t="s">
        <v>852</v>
      </c>
      <c r="B49" s="49" t="str">
        <f>VLOOKUP(A49,MATERIALES!A6:D373,3,FALSE)</f>
        <v>Emulsión CRL-1hm</v>
      </c>
      <c r="C49" s="288"/>
      <c r="D49" s="288"/>
      <c r="E49" s="288"/>
      <c r="F49" s="288"/>
      <c r="G49" s="288"/>
      <c r="H49" s="288"/>
      <c r="I49" s="275"/>
      <c r="J49" s="231" t="str">
        <f>VLOOKUP(A49,MATERIALES!A5:D641,2,FALSE)</f>
        <v>lt</v>
      </c>
      <c r="K49" s="289">
        <v>1.71</v>
      </c>
      <c r="L49" s="274"/>
      <c r="M49" s="409">
        <f>VLOOKUP(A49,MATERIALES!A6:D397,4,FALSE)</f>
        <v>1980.9008519263807</v>
      </c>
      <c r="N49" s="279">
        <f>K49*M49</f>
        <v>3387.3404567941111</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4066.18491158697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1333</v>
      </c>
      <c r="B58" s="52" t="str">
        <f>VLOOKUP(A58,TRANSPORTE!A5:D117,3,FALSE)</f>
        <v>Transporte de agregado tipo LA-3</v>
      </c>
      <c r="C58" s="324"/>
      <c r="D58" s="324"/>
      <c r="E58" s="324"/>
      <c r="F58" s="324"/>
      <c r="G58" s="324"/>
      <c r="H58" s="318" t="s">
        <v>1468</v>
      </c>
      <c r="I58" s="415">
        <v>9.4999999999999998E-3</v>
      </c>
      <c r="J58" s="293">
        <v>1</v>
      </c>
      <c r="K58" s="415">
        <f>I58*J58</f>
        <v>9.4999999999999998E-3</v>
      </c>
      <c r="L58" s="829">
        <f>VLOOKUP(A58,TRANSPORTE!A5:D117,4,FALSE)</f>
        <v>1135.0396630979419</v>
      </c>
      <c r="M58" s="830"/>
      <c r="N58" s="294">
        <f>K58*L58</f>
        <v>10.782876799430447</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10.782876799430447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4800</v>
      </c>
      <c r="N69" s="402">
        <f>K69/M69</f>
        <v>52.158745833333327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SUM(N69:N75)</f>
        <v>74.385046586334994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4568.1235481454742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913.62470962909492</v>
      </c>
      <c r="M83" s="860"/>
      <c r="N83" s="57"/>
    </row>
    <row r="84" spans="1:14">
      <c r="B84" s="95" t="s">
        <v>973</v>
      </c>
      <c r="C84" s="96"/>
      <c r="D84" s="96"/>
      <c r="E84" s="96"/>
      <c r="F84" s="96"/>
      <c r="G84" s="96"/>
      <c r="H84" s="96"/>
      <c r="I84" s="93"/>
      <c r="J84" s="94"/>
      <c r="K84" s="311">
        <v>0.05</v>
      </c>
      <c r="L84" s="859">
        <f>N78*K84</f>
        <v>228.40617740727373</v>
      </c>
      <c r="M84" s="860"/>
      <c r="N84" s="57"/>
    </row>
    <row r="85" spans="1:14" ht="15.75" thickBot="1">
      <c r="B85" s="97" t="s">
        <v>974</v>
      </c>
      <c r="C85" s="98"/>
      <c r="D85" s="98"/>
      <c r="E85" s="98"/>
      <c r="F85" s="98"/>
      <c r="G85" s="98"/>
      <c r="H85" s="98"/>
      <c r="I85" s="99"/>
      <c r="J85" s="100"/>
      <c r="K85" s="312">
        <v>0.05</v>
      </c>
      <c r="L85" s="861">
        <f>N78*K85</f>
        <v>228.40617740727373</v>
      </c>
      <c r="M85" s="862"/>
      <c r="N85" s="57"/>
    </row>
    <row r="86" spans="1:14" ht="15.75" thickBot="1">
      <c r="B86" s="825" t="s">
        <v>953</v>
      </c>
      <c r="C86" s="826"/>
      <c r="D86" s="826"/>
      <c r="E86" s="826"/>
      <c r="F86" s="826"/>
      <c r="G86" s="826"/>
      <c r="H86" s="826"/>
      <c r="I86" s="826"/>
      <c r="J86" s="826"/>
      <c r="K86" s="826"/>
      <c r="L86" s="826"/>
      <c r="M86" s="827"/>
      <c r="N86" s="58">
        <f>L83+L84+L85</f>
        <v>1370.4370644436426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5938.5606125891172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1059</v>
      </c>
      <c r="C31" s="87" t="s">
        <v>2066</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136</v>
      </c>
      <c r="B36" s="838" t="str">
        <f>VLOOKUP(A36,EQUIPOS!A6:D154,3,FALSE)</f>
        <v>Camión de Slurry</v>
      </c>
      <c r="C36" s="839"/>
      <c r="D36" s="839"/>
      <c r="E36" s="839"/>
      <c r="F36" s="839"/>
      <c r="G36" s="839"/>
      <c r="H36" s="840"/>
      <c r="I36" s="274"/>
      <c r="J36" s="275"/>
      <c r="K36" s="276">
        <f>VLOOKUP(A36,EQUIPOS!A6:D163,4,FALSE)</f>
        <v>166379.3777537705</v>
      </c>
      <c r="L36" s="277"/>
      <c r="M36" s="278">
        <v>600</v>
      </c>
      <c r="N36" s="279">
        <f>K36/M36</f>
        <v>277.29896292295086</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83236.739870354431</v>
      </c>
      <c r="L37" s="277"/>
      <c r="M37" s="278">
        <v>600</v>
      </c>
      <c r="N37" s="279">
        <f>K37/M37</f>
        <v>138.72789978392404</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N76*M41</f>
        <v>0.74385046586334991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416.77071317273828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770</v>
      </c>
      <c r="B48" s="49" t="str">
        <f>VLOOKUP(A48,MATERIALES!A5:D373,3,FALSE)</f>
        <v>Agregado tipo LA 4 (lechadas)</v>
      </c>
      <c r="C48" s="288"/>
      <c r="D48" s="288"/>
      <c r="E48" s="288"/>
      <c r="F48" s="288"/>
      <c r="G48" s="288"/>
      <c r="H48" s="288"/>
      <c r="I48" s="275"/>
      <c r="J48" s="231" t="str">
        <f>VLOOKUP(A48,MATERIALES!A4:D640,2,FALSE)</f>
        <v>m3</v>
      </c>
      <c r="K48" s="416">
        <v>4.7499999999999999E-3</v>
      </c>
      <c r="L48" s="274"/>
      <c r="M48" s="409">
        <f>VLOOKUP(A48,MATERIALES!A5:D396,4,FALSE)</f>
        <v>71457.311030827244</v>
      </c>
      <c r="N48" s="279">
        <f>K48*M48</f>
        <v>339.42222739642938</v>
      </c>
    </row>
    <row r="49" spans="1:14">
      <c r="A49" s="114" t="s">
        <v>852</v>
      </c>
      <c r="B49" s="49" t="str">
        <f>VLOOKUP(A49,MATERIALES!A6:D373,3,FALSE)</f>
        <v>Emulsión CRL-1hm</v>
      </c>
      <c r="C49" s="288"/>
      <c r="D49" s="288"/>
      <c r="E49" s="288"/>
      <c r="F49" s="288"/>
      <c r="G49" s="288"/>
      <c r="H49" s="288"/>
      <c r="I49" s="275"/>
      <c r="J49" s="231" t="str">
        <f>VLOOKUP(A49,MATERIALES!A5:D641,2,FALSE)</f>
        <v>lt</v>
      </c>
      <c r="K49" s="416">
        <v>1.0687499999999999</v>
      </c>
      <c r="L49" s="274"/>
      <c r="M49" s="409">
        <f>VLOOKUP(A49,MATERIALES!A6:D397,4,FALSE)</f>
        <v>1980.9008519263807</v>
      </c>
      <c r="N49" s="279">
        <f>K49*M49</f>
        <v>2117.0877854963192</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2456.5100128927484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1335</v>
      </c>
      <c r="B58" s="52" t="str">
        <f>VLOOKUP(A58,TRANSPORTE!A5:D117,3,FALSE)</f>
        <v>Transporte de agregado tipo LA-4</v>
      </c>
      <c r="C58" s="324"/>
      <c r="D58" s="324"/>
      <c r="E58" s="324"/>
      <c r="F58" s="324"/>
      <c r="G58" s="324"/>
      <c r="H58" s="318" t="s">
        <v>1468</v>
      </c>
      <c r="I58" s="417">
        <v>4.7499999999999999E-3</v>
      </c>
      <c r="J58" s="293">
        <v>1</v>
      </c>
      <c r="K58" s="417">
        <f>I58*J58</f>
        <v>4.7499999999999999E-3</v>
      </c>
      <c r="L58" s="829">
        <f>VLOOKUP(A58,TRANSPORTE!A5:D117,4,FALSE)</f>
        <v>1135.0396630979419</v>
      </c>
      <c r="M58" s="830"/>
      <c r="N58" s="294">
        <f>K58*L58</f>
        <v>5.3914383997152235</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5.3914383997152235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4800</v>
      </c>
      <c r="N69" s="402">
        <f>K69/M69</f>
        <v>52.158745833333327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SUM(N69:N75)</f>
        <v>74.385046586334994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N43+N53+N64+N76</f>
        <v>2953.0572110515373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590.61144221030747</v>
      </c>
      <c r="M83" s="860"/>
      <c r="N83" s="57"/>
    </row>
    <row r="84" spans="1:14">
      <c r="B84" s="95" t="s">
        <v>973</v>
      </c>
      <c r="C84" s="96"/>
      <c r="D84" s="96"/>
      <c r="E84" s="96"/>
      <c r="F84" s="96"/>
      <c r="G84" s="96"/>
      <c r="H84" s="96"/>
      <c r="I84" s="93"/>
      <c r="J84" s="94"/>
      <c r="K84" s="311">
        <v>0.05</v>
      </c>
      <c r="L84" s="859">
        <f>N78*K84</f>
        <v>147.65286055257687</v>
      </c>
      <c r="M84" s="860"/>
      <c r="N84" s="57"/>
    </row>
    <row r="85" spans="1:14" ht="15.75" thickBot="1">
      <c r="B85" s="97" t="s">
        <v>974</v>
      </c>
      <c r="C85" s="98"/>
      <c r="D85" s="98"/>
      <c r="E85" s="98"/>
      <c r="F85" s="98"/>
      <c r="G85" s="98"/>
      <c r="H85" s="98"/>
      <c r="I85" s="99"/>
      <c r="J85" s="100"/>
      <c r="K85" s="312">
        <v>0.05</v>
      </c>
      <c r="L85" s="861">
        <f>N78*K85</f>
        <v>147.65286055257687</v>
      </c>
      <c r="M85" s="862"/>
      <c r="N85" s="57"/>
    </row>
    <row r="86" spans="1:14" ht="15.75" thickBot="1">
      <c r="B86" s="825" t="s">
        <v>953</v>
      </c>
      <c r="C86" s="826"/>
      <c r="D86" s="826"/>
      <c r="E86" s="826"/>
      <c r="F86" s="826"/>
      <c r="G86" s="826"/>
      <c r="H86" s="826"/>
      <c r="I86" s="826"/>
      <c r="J86" s="826"/>
      <c r="K86" s="826"/>
      <c r="L86" s="826"/>
      <c r="M86" s="827"/>
      <c r="N86" s="58">
        <f>L83+L84+L85</f>
        <v>885.91716331546115</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3838.9743743669983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1060</v>
      </c>
      <c r="C31" s="87" t="s">
        <v>1573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290</v>
      </c>
      <c r="B37" s="838" t="str">
        <f>VLOOKUP(A37,EQUIPOS!A7:D154,3,FALSE)</f>
        <v>Planta trituradora</v>
      </c>
      <c r="C37" s="839"/>
      <c r="D37" s="839"/>
      <c r="E37" s="839"/>
      <c r="F37" s="839"/>
      <c r="G37" s="839"/>
      <c r="H37" s="840"/>
      <c r="I37" s="274"/>
      <c r="J37" s="275"/>
      <c r="K37" s="276">
        <f>VLOOKUP(A37,EQUIPOS!A7:D164,4,FALSE)</f>
        <v>517510.54406583734</v>
      </c>
      <c r="L37" s="277"/>
      <c r="M37" s="278">
        <v>30</v>
      </c>
      <c r="N37" s="279">
        <f t="shared" ref="N37:N43" si="0">K37/M37</f>
        <v>17250.351468861245</v>
      </c>
    </row>
    <row r="38" spans="1:14">
      <c r="A38" t="s">
        <v>168</v>
      </c>
      <c r="B38" s="838" t="str">
        <f>VLOOKUP(A38,EQUIPOS!A8:D154,3,FALSE)</f>
        <v>Compactador tipo  POTENCIA: 105 HP, PESO: 6 ton</v>
      </c>
      <c r="C38" s="839"/>
      <c r="D38" s="839"/>
      <c r="E38" s="839"/>
      <c r="F38" s="839"/>
      <c r="G38" s="839"/>
      <c r="H38" s="840"/>
      <c r="I38" s="274"/>
      <c r="J38" s="275"/>
      <c r="K38" s="276">
        <f>VLOOKUP(A38,EQUIPOS!A8:D165,4,FALSE)</f>
        <v>124855.10980553164</v>
      </c>
      <c r="L38" s="277"/>
      <c r="M38" s="278">
        <v>9</v>
      </c>
      <c r="N38" s="279">
        <f t="shared" si="0"/>
        <v>13872.789978392404</v>
      </c>
    </row>
    <row r="39" spans="1:14">
      <c r="A39" t="s">
        <v>173</v>
      </c>
      <c r="B39" s="838" t="str">
        <f>VLOOKUP(A39,EQUIPOS!A9:D154,3,FALSE)</f>
        <v>Compactador neumático de Potencia 70 HP, peso de 13 ton</v>
      </c>
      <c r="C39" s="839"/>
      <c r="D39" s="839"/>
      <c r="E39" s="839"/>
      <c r="F39" s="839"/>
      <c r="G39" s="839"/>
      <c r="H39" s="840"/>
      <c r="I39" s="274"/>
      <c r="J39" s="275"/>
      <c r="K39" s="276">
        <f>VLOOKUP(A39,EQUIPOS!A9:D166,4,FALSE)</f>
        <v>124855.10980553164</v>
      </c>
      <c r="L39" s="277"/>
      <c r="M39" s="278">
        <v>9</v>
      </c>
      <c r="N39" s="279">
        <f t="shared" si="0"/>
        <v>13872.789978392404</v>
      </c>
    </row>
    <row r="40" spans="1:14">
      <c r="A40" t="s">
        <v>286</v>
      </c>
      <c r="B40" s="838" t="str">
        <f>VLOOKUP(A40,EQUIPOS!A10:D154,3,FALSE)</f>
        <v>Planta de asfalto en frio</v>
      </c>
      <c r="C40" s="839"/>
      <c r="D40" s="839"/>
      <c r="E40" s="839"/>
      <c r="F40" s="839"/>
      <c r="G40" s="839"/>
      <c r="H40" s="840"/>
      <c r="I40" s="274"/>
      <c r="J40" s="275"/>
      <c r="K40" s="276">
        <f>VLOOKUP(A40,EQUIPOS!A10:D167,4,FALSE)</f>
        <v>268665.04840864748</v>
      </c>
      <c r="L40" s="277"/>
      <c r="M40" s="278">
        <v>9</v>
      </c>
      <c r="N40" s="279">
        <f t="shared" si="0"/>
        <v>29851.672045405274</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9</v>
      </c>
      <c r="N42" s="279">
        <f t="shared" si="0"/>
        <v>27344.224807243208</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9</v>
      </c>
      <c r="N43" s="279">
        <f t="shared" si="0"/>
        <v>5825.8532485178121</v>
      </c>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N77*M46</f>
        <v>1065.8882903278056</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119476.1166264944</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VLOOKUP(A53,MATERIALES!A4:D640,2,FALSE)</f>
        <v>m3</v>
      </c>
      <c r="K53" s="289">
        <v>1.4</v>
      </c>
      <c r="L53" s="274"/>
      <c r="M53" s="409">
        <f>VLOOKUP(A53,MATERIALES!A5:D396,4,FALSE)</f>
        <v>43973.729865124456</v>
      </c>
      <c r="N53" s="279">
        <f>K53*M53</f>
        <v>61563.221811174233</v>
      </c>
    </row>
    <row r="54" spans="1:14">
      <c r="A54" s="114" t="s">
        <v>774</v>
      </c>
      <c r="B54" s="49" t="str">
        <f>VLOOKUP(A54,MATERIALES!A6:D373,3,FALSE)</f>
        <v>Agua</v>
      </c>
      <c r="C54" s="288"/>
      <c r="D54" s="288"/>
      <c r="E54" s="288"/>
      <c r="F54" s="288"/>
      <c r="G54" s="288"/>
      <c r="H54" s="288"/>
      <c r="I54" s="275"/>
      <c r="J54" s="231" t="str">
        <f>VLOOKUP(A54,MATERIALES!A5:D641,2,FALSE)</f>
        <v>lt</v>
      </c>
      <c r="K54" s="289">
        <v>25</v>
      </c>
      <c r="L54" s="274"/>
      <c r="M54" s="409">
        <f>VLOOKUP(A54,MATERIALES!A6:D397,4,FALSE)</f>
        <v>67.149181421233251</v>
      </c>
      <c r="N54" s="279">
        <f>K54*M54</f>
        <v>1678.7295355308313</v>
      </c>
    </row>
    <row r="55" spans="1:14" ht="15.75" thickBot="1">
      <c r="B55" s="49"/>
      <c r="C55" s="288"/>
      <c r="D55" s="288"/>
      <c r="E55" s="288"/>
      <c r="F55" s="288"/>
      <c r="G55" s="288"/>
      <c r="H55" s="288"/>
      <c r="I55" s="275"/>
      <c r="J55" s="231"/>
      <c r="K55" s="289"/>
      <c r="L55" s="274"/>
      <c r="M55" s="290"/>
      <c r="N55" s="291"/>
    </row>
    <row r="56" spans="1:14" ht="15.75" thickBot="1">
      <c r="B56" s="825" t="s">
        <v>953</v>
      </c>
      <c r="C56" s="826"/>
      <c r="D56" s="826"/>
      <c r="E56" s="826"/>
      <c r="F56" s="826"/>
      <c r="G56" s="826"/>
      <c r="H56" s="826"/>
      <c r="I56" s="826"/>
      <c r="J56" s="826"/>
      <c r="K56" s="826"/>
      <c r="L56" s="826"/>
      <c r="M56" s="827"/>
      <c r="N56" s="401">
        <f>SUM(N53:N55)</f>
        <v>63241.951346705064</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8" t="s">
        <v>961</v>
      </c>
      <c r="M60" s="801"/>
      <c r="N60" s="82" t="s">
        <v>951</v>
      </c>
    </row>
    <row r="61" spans="1:14">
      <c r="A61" t="s">
        <v>1347</v>
      </c>
      <c r="B61" s="52" t="str">
        <f>VLOOKUP(A61,TRANSPORTE!A5:D117,3,FALSE)</f>
        <v>Transporte de Mezcla en Frio MDF-38</v>
      </c>
      <c r="C61" s="324"/>
      <c r="D61" s="324"/>
      <c r="E61" s="324"/>
      <c r="F61" s="324"/>
      <c r="G61" s="324"/>
      <c r="H61" s="318" t="s">
        <v>1468</v>
      </c>
      <c r="I61" s="286">
        <v>1.25</v>
      </c>
      <c r="J61" s="293">
        <v>1</v>
      </c>
      <c r="K61" s="286">
        <f>I61*J61</f>
        <v>1.25</v>
      </c>
      <c r="L61" s="829">
        <f>VLOOKUP(A61,TRANSPORTE!A5:D117,4,FALSE)</f>
        <v>1578.7369859453192</v>
      </c>
      <c r="M61" s="830"/>
      <c r="N61" s="294">
        <f>K61*L61</f>
        <v>1973.4212324316491</v>
      </c>
    </row>
    <row r="62" spans="1:14">
      <c r="A62" t="s">
        <v>1269</v>
      </c>
      <c r="B62" s="52" t="str">
        <f>VLOOKUP(A62,TRANSPORTE!A6:D117,3,FALSE)</f>
        <v>Transporte de Material Crudo de Rio</v>
      </c>
      <c r="C62" s="53"/>
      <c r="D62" s="53"/>
      <c r="E62" s="53"/>
      <c r="F62" s="53"/>
      <c r="G62" s="53"/>
      <c r="H62" s="318" t="s">
        <v>1468</v>
      </c>
      <c r="I62" s="286">
        <v>1.4</v>
      </c>
      <c r="J62" s="293">
        <v>1</v>
      </c>
      <c r="K62" s="286">
        <f>I62*J62</f>
        <v>1.4</v>
      </c>
      <c r="L62" s="829">
        <f>VLOOKUP(A62,TRANSPORTE!A6:D117,4,FALSE)</f>
        <v>1135.0396630979419</v>
      </c>
      <c r="M62" s="830"/>
      <c r="N62" s="294">
        <f>K62*L62</f>
        <v>1589.0555283371186</v>
      </c>
    </row>
    <row r="63" spans="1:14">
      <c r="B63" s="52"/>
      <c r="C63" s="53"/>
      <c r="D63" s="53"/>
      <c r="E63" s="53"/>
      <c r="F63" s="53"/>
      <c r="G63" s="53"/>
      <c r="H63" s="295"/>
      <c r="I63" s="286"/>
      <c r="J63" s="286"/>
      <c r="K63" s="286"/>
      <c r="L63" s="296"/>
      <c r="M63" s="297"/>
      <c r="N63" s="298"/>
    </row>
    <row r="64" spans="1:14">
      <c r="B64" s="52"/>
      <c r="C64" s="53"/>
      <c r="D64" s="53"/>
      <c r="E64" s="53"/>
      <c r="F64" s="53"/>
      <c r="G64" s="53"/>
      <c r="H64" s="295"/>
      <c r="I64" s="286"/>
      <c r="J64" s="286"/>
      <c r="K64" s="286"/>
      <c r="L64" s="296"/>
      <c r="M64" s="297"/>
      <c r="N64" s="298"/>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4"/>
      <c r="M66" s="815"/>
      <c r="N66" s="133"/>
    </row>
    <row r="67" spans="1:15" ht="15.75" thickBot="1">
      <c r="B67" s="831" t="s">
        <v>953</v>
      </c>
      <c r="C67" s="832"/>
      <c r="D67" s="832"/>
      <c r="E67" s="832"/>
      <c r="F67" s="832"/>
      <c r="G67" s="832"/>
      <c r="H67" s="832"/>
      <c r="I67" s="832"/>
      <c r="J67" s="832"/>
      <c r="K67" s="832"/>
      <c r="L67" s="832"/>
      <c r="M67" s="833"/>
      <c r="N67" s="110">
        <f>N61+N62+N63+N64+N65</f>
        <v>3562.4767607687677</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1" t="s">
        <v>963</v>
      </c>
      <c r="C71" s="852"/>
      <c r="D71" s="852"/>
      <c r="E71" s="852"/>
      <c r="F71" s="852"/>
      <c r="G71" s="852"/>
      <c r="H71" s="852"/>
      <c r="I71" s="79" t="s">
        <v>964</v>
      </c>
      <c r="J71" s="81" t="s">
        <v>1410</v>
      </c>
      <c r="K71" s="80" t="s">
        <v>966</v>
      </c>
      <c r="L71" s="853" t="s">
        <v>950</v>
      </c>
      <c r="M71" s="854"/>
      <c r="N71" s="104" t="s">
        <v>951</v>
      </c>
    </row>
    <row r="72" spans="1:15">
      <c r="A72" t="s">
        <v>19</v>
      </c>
      <c r="B72" s="55" t="str">
        <f>VLOOKUP(A72,'MANO DE OBRA'!A8:D68,3,FALSE)</f>
        <v>Obrero (8)</v>
      </c>
      <c r="C72" s="53"/>
      <c r="D72" s="53"/>
      <c r="E72" s="53"/>
      <c r="F72" s="53"/>
      <c r="G72" s="53"/>
      <c r="H72" s="53"/>
      <c r="I72" s="299">
        <f>K72/J72*100</f>
        <v>270661.59999999998</v>
      </c>
      <c r="J72" s="300">
        <v>185</v>
      </c>
      <c r="K72" s="301">
        <f>VLOOKUP(A72,'MANO DE OBRA'!A8:D99,4,FALSE)</f>
        <v>500723.95999999996</v>
      </c>
      <c r="L72" s="56"/>
      <c r="M72" s="302">
        <f>M38*8</f>
        <v>72</v>
      </c>
      <c r="N72" s="402">
        <f>K72/M72</f>
        <v>6954.4994444444437</v>
      </c>
      <c r="O72" s="112"/>
    </row>
    <row r="73" spans="1:15">
      <c r="A73"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306">
        <f>M72</f>
        <v>72</v>
      </c>
      <c r="N73" s="402">
        <f>K73/M73</f>
        <v>1481.7533835334443</v>
      </c>
    </row>
    <row r="74" spans="1:15">
      <c r="A74" t="s">
        <v>54</v>
      </c>
      <c r="B74" s="55" t="str">
        <f>VLOOKUP(A74,'MANO DE OBRA'!A9:D70,3,FALSE)</f>
        <v>Rastrilleros (2)</v>
      </c>
      <c r="C74" s="53"/>
      <c r="D74" s="53"/>
      <c r="E74" s="53"/>
      <c r="F74" s="53"/>
      <c r="G74" s="53"/>
      <c r="H74" s="53"/>
      <c r="I74" s="299">
        <f>K74/J74*100</f>
        <v>86502.359687357821</v>
      </c>
      <c r="J74" s="300">
        <v>185</v>
      </c>
      <c r="K74" s="301">
        <f>VLOOKUP(A74,'MANO DE OBRA'!A9:D101,4,FALSE)</f>
        <v>160029.36542161196</v>
      </c>
      <c r="L74" s="56"/>
      <c r="M74" s="307">
        <f>M73</f>
        <v>72</v>
      </c>
      <c r="N74" s="402">
        <f>K74/M74</f>
        <v>2222.630075300166</v>
      </c>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SUM(N72:N76)</f>
        <v>10658.882903278056</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N48+N56+N67+N77</f>
        <v>196939.42763724629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39387.88552744926</v>
      </c>
      <c r="M84" s="860"/>
      <c r="N84" s="57"/>
    </row>
    <row r="85" spans="1:14">
      <c r="B85" s="95" t="s">
        <v>973</v>
      </c>
      <c r="C85" s="96"/>
      <c r="D85" s="96"/>
      <c r="E85" s="96"/>
      <c r="F85" s="96"/>
      <c r="G85" s="96"/>
      <c r="H85" s="96"/>
      <c r="I85" s="93"/>
      <c r="J85" s="94"/>
      <c r="K85" s="311">
        <v>0.05</v>
      </c>
      <c r="L85" s="859">
        <f>N79*K85</f>
        <v>9846.971381862315</v>
      </c>
      <c r="M85" s="860"/>
      <c r="N85" s="57"/>
    </row>
    <row r="86" spans="1:14" ht="15.75" thickBot="1">
      <c r="B86" s="97" t="s">
        <v>974</v>
      </c>
      <c r="C86" s="98"/>
      <c r="D86" s="98"/>
      <c r="E86" s="98"/>
      <c r="F86" s="98"/>
      <c r="G86" s="98"/>
      <c r="H86" s="98"/>
      <c r="I86" s="99"/>
      <c r="J86" s="100"/>
      <c r="K86" s="312">
        <v>0.05</v>
      </c>
      <c r="L86" s="861">
        <f>N79*K86</f>
        <v>9846.971381862315</v>
      </c>
      <c r="M86" s="862"/>
      <c r="N86" s="57"/>
    </row>
    <row r="87" spans="1:14" ht="15.75" thickBot="1">
      <c r="B87" s="825" t="s">
        <v>953</v>
      </c>
      <c r="C87" s="826"/>
      <c r="D87" s="826"/>
      <c r="E87" s="826"/>
      <c r="F87" s="826"/>
      <c r="G87" s="826"/>
      <c r="H87" s="826"/>
      <c r="I87" s="826"/>
      <c r="J87" s="826"/>
      <c r="K87" s="826"/>
      <c r="L87" s="826"/>
      <c r="M87" s="827"/>
      <c r="N87" s="58">
        <f>L84+L85+L86</f>
        <v>59081.828291173886</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256021.25592842017</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976</v>
      </c>
      <c r="F94" s="59"/>
      <c r="G94" s="59"/>
      <c r="H94" s="59"/>
      <c r="I94" s="59"/>
      <c r="J94" s="59"/>
      <c r="K94" s="18"/>
      <c r="L94" s="18"/>
      <c r="M94" s="18"/>
      <c r="N94" s="23"/>
    </row>
    <row r="95" spans="1:14">
      <c r="B95" s="22"/>
      <c r="C95" s="18"/>
      <c r="D95" s="18"/>
      <c r="E95" s="18" t="s">
        <v>977</v>
      </c>
      <c r="F95" s="18"/>
      <c r="G95" s="18"/>
      <c r="H95" s="18"/>
      <c r="I95" s="18"/>
      <c r="J95" s="18"/>
      <c r="K95" s="18"/>
      <c r="L95" s="18"/>
      <c r="M95" s="18"/>
      <c r="N95" s="23"/>
    </row>
    <row r="96" spans="1:14">
      <c r="B96" s="22"/>
      <c r="C96" s="18"/>
      <c r="D96" s="18"/>
      <c r="E96" s="18" t="s">
        <v>978</v>
      </c>
      <c r="F96" s="18"/>
      <c r="G96" s="18"/>
      <c r="H96" s="18"/>
      <c r="I96" s="18"/>
      <c r="J96" s="18"/>
      <c r="K96" s="18"/>
      <c r="L96" s="18"/>
      <c r="M96" s="18"/>
      <c r="N96" s="23"/>
    </row>
    <row r="97" spans="2:14">
      <c r="B97" s="22"/>
      <c r="C97" s="18"/>
      <c r="D97" s="18"/>
      <c r="E97" s="18" t="s">
        <v>979</v>
      </c>
      <c r="F97" s="18"/>
      <c r="G97" s="18"/>
      <c r="H97" s="18"/>
      <c r="I97" s="18"/>
      <c r="J97" s="18"/>
      <c r="K97" s="18"/>
      <c r="L97" s="18"/>
      <c r="M97" s="18"/>
      <c r="N97" s="23"/>
    </row>
    <row r="98" spans="2:14" ht="15.75" thickBot="1">
      <c r="B98" s="22"/>
      <c r="C98" s="18"/>
      <c r="D98" s="18"/>
      <c r="E98" s="18"/>
      <c r="F98" s="18" t="s">
        <v>980</v>
      </c>
      <c r="G98" s="18"/>
      <c r="H98" s="18"/>
      <c r="I98" s="18"/>
      <c r="J98" s="18"/>
      <c r="K98" s="18"/>
      <c r="L98" s="18"/>
      <c r="M98" s="18"/>
      <c r="N98" s="23"/>
    </row>
    <row r="99" spans="2:14">
      <c r="B99" s="234" t="s">
        <v>2216</v>
      </c>
      <c r="C99" s="235"/>
      <c r="D99" s="235"/>
      <c r="E99" s="235"/>
      <c r="F99" s="235"/>
      <c r="G99" s="235"/>
      <c r="H99" s="235"/>
      <c r="I99" s="235"/>
      <c r="J99" s="235"/>
      <c r="K99" s="235"/>
      <c r="L99" s="235"/>
      <c r="M99" s="235"/>
      <c r="N99" s="236"/>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c r="B102" s="237"/>
      <c r="C102" s="238"/>
      <c r="D102" s="238"/>
      <c r="E102" s="238"/>
      <c r="F102" s="238"/>
      <c r="G102" s="238"/>
      <c r="H102" s="238"/>
      <c r="I102" s="238"/>
      <c r="J102" s="238"/>
      <c r="K102" s="238"/>
      <c r="L102" s="238"/>
      <c r="M102" s="238"/>
      <c r="N102" s="239"/>
    </row>
    <row r="103" spans="2:14" ht="15.75" thickBot="1">
      <c r="B103" s="240"/>
      <c r="C103" s="241"/>
      <c r="D103" s="241"/>
      <c r="E103" s="241"/>
      <c r="F103" s="241"/>
      <c r="G103" s="241"/>
      <c r="H103" s="241"/>
      <c r="I103" s="241"/>
      <c r="J103" s="241"/>
      <c r="K103" s="241"/>
      <c r="L103" s="241"/>
      <c r="M103" s="241"/>
      <c r="N103" s="242"/>
    </row>
    <row r="104" spans="2:14">
      <c r="B104" s="243"/>
      <c r="C104" s="244"/>
      <c r="D104" s="244"/>
      <c r="E104" s="244"/>
      <c r="F104" s="244"/>
      <c r="G104" s="244"/>
      <c r="H104" s="244"/>
      <c r="I104" s="244"/>
      <c r="J104" s="244"/>
      <c r="K104" s="244"/>
      <c r="L104" s="244"/>
      <c r="M104" s="244"/>
      <c r="N104" s="245"/>
    </row>
    <row r="105" spans="2:14">
      <c r="B105" s="229" t="s">
        <v>2217</v>
      </c>
      <c r="C105" s="37"/>
      <c r="D105" s="37"/>
      <c r="E105" s="37"/>
      <c r="F105" s="37"/>
      <c r="G105" s="37"/>
      <c r="H105" s="37"/>
      <c r="I105" s="37"/>
      <c r="J105" s="37"/>
      <c r="K105" s="37"/>
      <c r="L105" s="37"/>
      <c r="M105" s="37"/>
      <c r="N105" s="38"/>
    </row>
    <row r="106" spans="2:14" ht="15" customHeight="1">
      <c r="B106" s="863" t="s">
        <v>2218</v>
      </c>
      <c r="C106" s="864"/>
      <c r="D106" s="864"/>
      <c r="E106" s="864"/>
      <c r="F106" s="864"/>
      <c r="G106" s="864"/>
      <c r="H106" s="864"/>
      <c r="I106" s="864"/>
      <c r="J106" s="864"/>
      <c r="K106" s="864"/>
      <c r="L106" s="864"/>
      <c r="M106" s="864"/>
      <c r="N106" s="865"/>
    </row>
    <row r="107" spans="2:14" ht="15" customHeight="1">
      <c r="B107" s="863"/>
      <c r="C107" s="864"/>
      <c r="D107" s="864"/>
      <c r="E107" s="864"/>
      <c r="F107" s="864"/>
      <c r="G107" s="864"/>
      <c r="H107" s="864"/>
      <c r="I107" s="864"/>
      <c r="J107" s="864"/>
      <c r="K107" s="864"/>
      <c r="L107" s="864"/>
      <c r="M107" s="864"/>
      <c r="N107" s="865"/>
    </row>
    <row r="108" spans="2:14" ht="30" customHeight="1">
      <c r="B108" s="866" t="s">
        <v>2219</v>
      </c>
      <c r="C108" s="867"/>
      <c r="D108" s="867"/>
      <c r="E108" s="867"/>
      <c r="F108" s="867"/>
      <c r="G108" s="867"/>
      <c r="H108" s="867"/>
      <c r="I108" s="867"/>
      <c r="J108" s="867"/>
      <c r="K108" s="867"/>
      <c r="L108" s="867"/>
      <c r="M108" s="867"/>
      <c r="N108" s="868"/>
    </row>
    <row r="109" spans="2:14">
      <c r="B109" s="866"/>
      <c r="C109" s="867"/>
      <c r="D109" s="867"/>
      <c r="E109" s="867"/>
      <c r="F109" s="867"/>
      <c r="G109" s="867"/>
      <c r="H109" s="867"/>
      <c r="I109" s="867"/>
      <c r="J109" s="867"/>
      <c r="K109" s="867"/>
      <c r="L109" s="867"/>
      <c r="M109" s="867"/>
      <c r="N109" s="86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29"/>
      <c r="C113" s="37"/>
      <c r="D113" s="37"/>
      <c r="E113" s="37"/>
      <c r="F113" s="37"/>
      <c r="G113" s="37"/>
      <c r="H113" s="37"/>
      <c r="I113" s="37"/>
      <c r="J113" s="37"/>
      <c r="K113" s="37"/>
      <c r="L113" s="37"/>
      <c r="M113" s="37"/>
      <c r="N113" s="38"/>
    </row>
    <row r="114" spans="2:14">
      <c r="B114" s="22"/>
      <c r="C114" s="18"/>
      <c r="D114" s="18"/>
      <c r="E114" s="18" t="s">
        <v>976</v>
      </c>
      <c r="F114" s="59"/>
      <c r="G114" s="59"/>
      <c r="H114" s="18"/>
      <c r="I114" s="18"/>
      <c r="J114" s="18"/>
      <c r="K114" s="18"/>
      <c r="L114" s="18"/>
      <c r="M114" s="18"/>
      <c r="N114" s="23"/>
    </row>
    <row r="115" spans="2:14">
      <c r="B115" s="22"/>
      <c r="C115" s="18"/>
      <c r="D115" s="18"/>
      <c r="E115" s="60" t="s">
        <v>977</v>
      </c>
      <c r="F115" s="18"/>
      <c r="G115" s="18"/>
      <c r="H115" s="60"/>
      <c r="I115" s="60"/>
      <c r="J115" s="60"/>
      <c r="K115" s="18"/>
      <c r="L115" s="18"/>
      <c r="M115" s="18"/>
      <c r="N115" s="23"/>
    </row>
    <row r="116" spans="2:14">
      <c r="B116" s="22"/>
      <c r="C116" s="18"/>
      <c r="D116" s="18"/>
      <c r="E116" s="61" t="s">
        <v>981</v>
      </c>
      <c r="F116" s="18"/>
      <c r="G116" s="18"/>
      <c r="H116" s="61"/>
      <c r="I116" s="61"/>
      <c r="J116" s="61"/>
      <c r="K116" s="18"/>
      <c r="L116" s="18"/>
      <c r="M116" s="18"/>
      <c r="N116" s="23"/>
    </row>
    <row r="117" spans="2:14">
      <c r="B117" s="62"/>
      <c r="C117" s="37"/>
      <c r="D117" s="37"/>
      <c r="E117" s="18" t="s">
        <v>979</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2220</v>
      </c>
      <c r="C119" s="61"/>
      <c r="D119" s="61"/>
      <c r="E119" s="18"/>
      <c r="F119" s="18"/>
      <c r="G119" s="18"/>
      <c r="H119" s="18"/>
      <c r="I119" s="18"/>
      <c r="J119" s="802"/>
      <c r="K119" s="802"/>
      <c r="L119" s="802"/>
      <c r="M119" s="802"/>
      <c r="N119" s="803"/>
    </row>
    <row r="120" spans="2:14" ht="15.75" thickBot="1">
      <c r="B120" s="268" t="s">
        <v>2221</v>
      </c>
      <c r="C120" s="400"/>
      <c r="D120" s="400"/>
      <c r="E120" s="63"/>
      <c r="F120" s="63"/>
      <c r="G120" s="63"/>
      <c r="H120" s="63"/>
      <c r="I120" s="63"/>
      <c r="J120" s="804"/>
      <c r="K120" s="804"/>
      <c r="L120" s="804"/>
      <c r="M120" s="804"/>
      <c r="N120" s="805"/>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1061</v>
      </c>
      <c r="C31" s="87" t="s">
        <v>1574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168</v>
      </c>
      <c r="B37" s="838" t="str">
        <f>VLOOKUP(A37,EQUIPOS!A7:D154,3,FALSE)</f>
        <v>Compactador tipo  POTENCIA: 105 HP, PESO: 6 ton</v>
      </c>
      <c r="C37" s="839"/>
      <c r="D37" s="839"/>
      <c r="E37" s="839"/>
      <c r="F37" s="839"/>
      <c r="G37" s="839"/>
      <c r="H37" s="840"/>
      <c r="I37" s="274"/>
      <c r="J37" s="275"/>
      <c r="K37" s="276">
        <f>VLOOKUP(A37,EQUIPOS!A7:D164,4,FALSE)</f>
        <v>124855.10980553164</v>
      </c>
      <c r="L37" s="277"/>
      <c r="M37" s="278">
        <v>9</v>
      </c>
      <c r="N37" s="279">
        <f t="shared" ref="N37:N43" si="0">K37/M37</f>
        <v>13872.789978392404</v>
      </c>
    </row>
    <row r="38" spans="1:14">
      <c r="A38" t="s">
        <v>173</v>
      </c>
      <c r="B38" s="838" t="str">
        <f>VLOOKUP(A38,EQUIPOS!A8:D154,3,FALSE)</f>
        <v>Compactador neumático de Potencia 70 HP, peso de 13 ton</v>
      </c>
      <c r="C38" s="839"/>
      <c r="D38" s="839"/>
      <c r="E38" s="839"/>
      <c r="F38" s="839"/>
      <c r="G38" s="839"/>
      <c r="H38" s="840"/>
      <c r="I38" s="274"/>
      <c r="J38" s="275"/>
      <c r="K38" s="276">
        <f>VLOOKUP(A38,EQUIPOS!A8:D165,4,FALSE)</f>
        <v>124855.10980553164</v>
      </c>
      <c r="L38" s="277"/>
      <c r="M38" s="278">
        <v>9</v>
      </c>
      <c r="N38" s="279">
        <f t="shared" si="0"/>
        <v>13872.789978392404</v>
      </c>
    </row>
    <row r="39" spans="1:14">
      <c r="A39" t="s">
        <v>286</v>
      </c>
      <c r="B39" s="838" t="str">
        <f>VLOOKUP(A39,EQUIPOS!A9:D154,3,FALSE)</f>
        <v>Planta de asfalto en frio</v>
      </c>
      <c r="C39" s="839"/>
      <c r="D39" s="839"/>
      <c r="E39" s="839"/>
      <c r="F39" s="839"/>
      <c r="G39" s="839"/>
      <c r="H39" s="840"/>
      <c r="I39" s="274"/>
      <c r="J39" s="275"/>
      <c r="K39" s="276">
        <f>VLOOKUP(A39,EQUIPOS!A9:D166,4,FALSE)</f>
        <v>268665.04840864748</v>
      </c>
      <c r="L39" s="277"/>
      <c r="M39" s="278">
        <v>9</v>
      </c>
      <c r="N39" s="279">
        <f t="shared" si="0"/>
        <v>29851.672045405274</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9</v>
      </c>
      <c r="N42" s="279">
        <f t="shared" si="0"/>
        <v>27344.224807243208</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9</v>
      </c>
      <c r="N43" s="279">
        <f t="shared" si="0"/>
        <v>5825.8532485178121</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44"/>
      <c r="F46" s="839"/>
      <c r="G46" s="839"/>
      <c r="H46" s="840"/>
      <c r="I46" s="42"/>
      <c r="J46" s="43"/>
      <c r="K46" s="281"/>
      <c r="L46" s="283"/>
      <c r="M46" s="284"/>
      <c r="N46" s="285"/>
    </row>
    <row r="47" spans="1:14">
      <c r="B47" s="845" t="s">
        <v>952</v>
      </c>
      <c r="C47" s="846"/>
      <c r="D47" s="846"/>
      <c r="E47" s="44"/>
      <c r="F47" s="45"/>
      <c r="G47" s="45"/>
      <c r="H47" s="46"/>
      <c r="I47" s="42"/>
      <c r="J47" s="43"/>
      <c r="K47" s="286"/>
      <c r="L47" s="283"/>
      <c r="M47" s="408">
        <v>0.1</v>
      </c>
      <c r="N47" s="351">
        <f>N81*M47</f>
        <v>1065.8882903278056</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119476.1166264944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VLOOKUP(A54,MATERIALES!A4:D640,2,FALSE)</f>
        <v>m3</v>
      </c>
      <c r="K54" s="289">
        <v>1.4</v>
      </c>
      <c r="L54" s="274"/>
      <c r="M54" s="409">
        <f>VLOOKUP(A54,MATERIALES!A5:D396,4,FALSE)</f>
        <v>43973.729865124456</v>
      </c>
      <c r="N54" s="279">
        <f>K54*M54</f>
        <v>61563.221811174233</v>
      </c>
    </row>
    <row r="55" spans="1:14">
      <c r="A55" s="114" t="s">
        <v>774</v>
      </c>
      <c r="B55" s="49" t="str">
        <f>VLOOKUP(A55,MATERIALES!A6:D373,3,FALSE)</f>
        <v>Agua</v>
      </c>
      <c r="C55" s="288"/>
      <c r="D55" s="288"/>
      <c r="E55" s="288"/>
      <c r="F55" s="288"/>
      <c r="G55" s="288"/>
      <c r="H55" s="288"/>
      <c r="I55" s="275"/>
      <c r="J55" s="231" t="str">
        <f>VLOOKUP(A55,MATERIALES!A5:D641,2,FALSE)</f>
        <v>lt</v>
      </c>
      <c r="K55" s="289">
        <v>25</v>
      </c>
      <c r="L55" s="274"/>
      <c r="M55" s="409">
        <f>VLOOKUP(A55,MATERIALES!A6:D397,4,FALSE)</f>
        <v>67.149181421233251</v>
      </c>
      <c r="N55" s="279">
        <f>K55*M55</f>
        <v>1678.7295355308313</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63241.951346705064</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1135.0396630979419</v>
      </c>
      <c r="M64" s="830"/>
      <c r="N64" s="294">
        <f>K64*L64</f>
        <v>1589.0555283371186</v>
      </c>
    </row>
    <row r="65" spans="1:15">
      <c r="A65" t="s">
        <v>1369</v>
      </c>
      <c r="B65" s="52" t="str">
        <f>VLOOKUP(A65,TRANSPORTE!A6:D117,3,FALSE)</f>
        <v>Transporte de Mezcla densa En Frio MDF-25</v>
      </c>
      <c r="C65" s="53"/>
      <c r="D65" s="53"/>
      <c r="E65" s="53"/>
      <c r="F65" s="53"/>
      <c r="G65" s="53"/>
      <c r="H65" s="318" t="s">
        <v>1468</v>
      </c>
      <c r="I65" s="286">
        <v>1.25</v>
      </c>
      <c r="J65" s="293">
        <v>1</v>
      </c>
      <c r="K65" s="286">
        <f>I65*J65</f>
        <v>1.25</v>
      </c>
      <c r="L65" s="829">
        <f>VLOOKUP(A65,TRANSPORTE!A6:D117,4,FALSE)</f>
        <v>1578.7369859453192</v>
      </c>
      <c r="M65" s="830"/>
      <c r="N65" s="294">
        <f>K65*L65</f>
        <v>1973.4212324316491</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3562.4767607687677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72</v>
      </c>
      <c r="N75" s="402">
        <f>K75/M75</f>
        <v>6954.4994444444437</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72</v>
      </c>
      <c r="N76" s="402">
        <f>K76/M76</f>
        <v>1481.7533835334443</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72</v>
      </c>
      <c r="N77" s="402">
        <f>K77/M77</f>
        <v>2222.630075300166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10658.882903278056</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196939.42763724629</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39387.88552744926</v>
      </c>
      <c r="M88" s="860"/>
      <c r="N88" s="57"/>
    </row>
    <row r="89" spans="1:14">
      <c r="B89" s="95" t="s">
        <v>973</v>
      </c>
      <c r="C89" s="96"/>
      <c r="D89" s="96"/>
      <c r="E89" s="96"/>
      <c r="F89" s="96"/>
      <c r="G89" s="96"/>
      <c r="H89" s="96"/>
      <c r="I89" s="93"/>
      <c r="J89" s="94"/>
      <c r="K89" s="311">
        <v>0.05</v>
      </c>
      <c r="L89" s="859">
        <f>N83*K89</f>
        <v>9846.971381862315</v>
      </c>
      <c r="M89" s="860"/>
      <c r="N89" s="57"/>
    </row>
    <row r="90" spans="1:14" ht="15.75" thickBot="1">
      <c r="B90" s="97" t="s">
        <v>974</v>
      </c>
      <c r="C90" s="98"/>
      <c r="D90" s="98"/>
      <c r="E90" s="98"/>
      <c r="F90" s="98"/>
      <c r="G90" s="98"/>
      <c r="H90" s="98"/>
      <c r="I90" s="99"/>
      <c r="J90" s="100"/>
      <c r="K90" s="312">
        <v>0.05</v>
      </c>
      <c r="L90" s="861">
        <f>N83*K90</f>
        <v>9846.971381862315</v>
      </c>
      <c r="M90" s="862"/>
      <c r="N90" s="57"/>
    </row>
    <row r="91" spans="1:14" ht="15.75" thickBot="1">
      <c r="B91" s="825" t="s">
        <v>953</v>
      </c>
      <c r="C91" s="826"/>
      <c r="D91" s="826"/>
      <c r="E91" s="826"/>
      <c r="F91" s="826"/>
      <c r="G91" s="826"/>
      <c r="H91" s="826"/>
      <c r="I91" s="826"/>
      <c r="J91" s="826"/>
      <c r="K91" s="826"/>
      <c r="L91" s="826"/>
      <c r="M91" s="827"/>
      <c r="N91" s="58">
        <f>L88+L89+L90</f>
        <v>59081.828291173886</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256021.25592842017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1062</v>
      </c>
      <c r="C31" s="87" t="s">
        <v>1575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168</v>
      </c>
      <c r="B37" s="838" t="str">
        <f>VLOOKUP(A37,EQUIPOS!A7:D154,3,FALSE)</f>
        <v>Compactador tipo  POTENCIA: 105 HP, PESO: 6 ton</v>
      </c>
      <c r="C37" s="839"/>
      <c r="D37" s="839"/>
      <c r="E37" s="839"/>
      <c r="F37" s="839"/>
      <c r="G37" s="839"/>
      <c r="H37" s="840"/>
      <c r="I37" s="274"/>
      <c r="J37" s="275"/>
      <c r="K37" s="276">
        <f>VLOOKUP(A37,EQUIPOS!A7:D164,4,FALSE)</f>
        <v>124855.10980553164</v>
      </c>
      <c r="L37" s="277"/>
      <c r="M37" s="278">
        <v>9</v>
      </c>
      <c r="N37" s="279">
        <f t="shared" ref="N37:N43" si="0">K37/M37</f>
        <v>13872.789978392404</v>
      </c>
    </row>
    <row r="38" spans="1:14">
      <c r="A38" t="s">
        <v>173</v>
      </c>
      <c r="B38" s="838" t="str">
        <f>VLOOKUP(A38,EQUIPOS!A8:D154,3,FALSE)</f>
        <v>Compactador neumático de Potencia 70 HP, peso de 13 ton</v>
      </c>
      <c r="C38" s="839"/>
      <c r="D38" s="839"/>
      <c r="E38" s="839"/>
      <c r="F38" s="839"/>
      <c r="G38" s="839"/>
      <c r="H38" s="840"/>
      <c r="I38" s="274"/>
      <c r="J38" s="275"/>
      <c r="K38" s="276">
        <f>VLOOKUP(A38,EQUIPOS!A8:D165,4,FALSE)</f>
        <v>124855.10980553164</v>
      </c>
      <c r="L38" s="277"/>
      <c r="M38" s="278">
        <v>9</v>
      </c>
      <c r="N38" s="279">
        <f t="shared" si="0"/>
        <v>13872.789978392404</v>
      </c>
    </row>
    <row r="39" spans="1:14">
      <c r="A39" t="s">
        <v>286</v>
      </c>
      <c r="B39" s="838" t="str">
        <f>VLOOKUP(A39,EQUIPOS!A9:D154,3,FALSE)</f>
        <v>Planta de asfalto en frio</v>
      </c>
      <c r="C39" s="839"/>
      <c r="D39" s="839"/>
      <c r="E39" s="839"/>
      <c r="F39" s="839"/>
      <c r="G39" s="839"/>
      <c r="H39" s="840"/>
      <c r="I39" s="274"/>
      <c r="J39" s="275"/>
      <c r="K39" s="276">
        <f>VLOOKUP(A39,EQUIPOS!A9:D166,4,FALSE)</f>
        <v>268665.04840864748</v>
      </c>
      <c r="L39" s="277"/>
      <c r="M39" s="278">
        <v>9</v>
      </c>
      <c r="N39" s="279">
        <f t="shared" si="0"/>
        <v>29851.672045405274</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9</v>
      </c>
      <c r="N42" s="279">
        <f t="shared" si="0"/>
        <v>27344.224807243208</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9</v>
      </c>
      <c r="N43" s="279">
        <f t="shared" si="0"/>
        <v>5825.8532485178121</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44"/>
      <c r="F46" s="839"/>
      <c r="G46" s="839"/>
      <c r="H46" s="840"/>
      <c r="I46" s="42"/>
      <c r="J46" s="43"/>
      <c r="K46" s="281"/>
      <c r="L46" s="283"/>
      <c r="M46" s="284"/>
      <c r="N46" s="285"/>
    </row>
    <row r="47" spans="1:14">
      <c r="B47" s="845" t="s">
        <v>952</v>
      </c>
      <c r="C47" s="846"/>
      <c r="D47" s="846"/>
      <c r="E47" s="44"/>
      <c r="F47" s="45"/>
      <c r="G47" s="45"/>
      <c r="H47" s="46"/>
      <c r="I47" s="42"/>
      <c r="J47" s="43"/>
      <c r="K47" s="286"/>
      <c r="L47" s="283"/>
      <c r="M47" s="408">
        <v>0.1</v>
      </c>
      <c r="N47" s="351">
        <f>N81*M47</f>
        <v>1065.8882903278056</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119476.1166264944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43973.729865124456</v>
      </c>
      <c r="N54" s="279">
        <f>K54*M54</f>
        <v>61563.221811174233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67.149181421233251</v>
      </c>
      <c r="N55" s="279">
        <f>K55*M55</f>
        <v>1678.7295355308313</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18">
        <f>SUM(N54:N58)</f>
        <v>63241.951346705064</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v>1.4</v>
      </c>
      <c r="L64" s="829">
        <f>VLOOKUP(A64,TRANSPORTE!A5:D117,4,FALSE)</f>
        <v>1135.0396630979419</v>
      </c>
      <c r="M64" s="830"/>
      <c r="N64" s="294">
        <f>K64*L64</f>
        <v>1589.0555283371186</v>
      </c>
    </row>
    <row r="65" spans="1:15">
      <c r="A65" t="s">
        <v>1349</v>
      </c>
      <c r="B65" s="52" t="str">
        <f>VLOOKUP(A65,TRANSPORTE!A6:D117,3,FALSE)</f>
        <v>Transporte de Mezcla en Frio DMF-19</v>
      </c>
      <c r="C65" s="53"/>
      <c r="D65" s="53"/>
      <c r="E65" s="53"/>
      <c r="F65" s="53"/>
      <c r="G65" s="53"/>
      <c r="H65" s="318" t="s">
        <v>1468</v>
      </c>
      <c r="I65" s="286">
        <v>1.25</v>
      </c>
      <c r="J65" s="293">
        <v>1</v>
      </c>
      <c r="K65" s="286">
        <v>1.25</v>
      </c>
      <c r="L65" s="829">
        <f>VLOOKUP(A65,TRANSPORTE!A6:D117,4,FALSE)</f>
        <v>1578.7369859453192</v>
      </c>
      <c r="M65" s="830"/>
      <c r="N65" s="294">
        <f>K65*L65</f>
        <v>1973.4212324316491</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3562.4767607687677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72</v>
      </c>
      <c r="N75" s="402">
        <f>K75/M75</f>
        <v>6954.4994444444437</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72</v>
      </c>
      <c r="N76" s="402">
        <f>K76/M76</f>
        <v>1481.7533835334443</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6">
        <v>72</v>
      </c>
      <c r="N77" s="402">
        <f>K77/M77</f>
        <v>2222.630075300166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10658.882903278056</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196939.42763724629</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39387.88552744926</v>
      </c>
      <c r="M88" s="860"/>
      <c r="N88" s="57"/>
    </row>
    <row r="89" spans="1:14">
      <c r="B89" s="95" t="s">
        <v>973</v>
      </c>
      <c r="C89" s="96"/>
      <c r="D89" s="96"/>
      <c r="E89" s="96"/>
      <c r="F89" s="96"/>
      <c r="G89" s="96"/>
      <c r="H89" s="96"/>
      <c r="I89" s="93"/>
      <c r="J89" s="94"/>
      <c r="K89" s="311">
        <v>0.05</v>
      </c>
      <c r="L89" s="859">
        <f>N83*K89</f>
        <v>9846.971381862315</v>
      </c>
      <c r="M89" s="860"/>
      <c r="N89" s="57"/>
    </row>
    <row r="90" spans="1:14" ht="15.75" thickBot="1">
      <c r="B90" s="97" t="s">
        <v>974</v>
      </c>
      <c r="C90" s="98"/>
      <c r="D90" s="98"/>
      <c r="E90" s="98"/>
      <c r="F90" s="98"/>
      <c r="G90" s="98"/>
      <c r="H90" s="98"/>
      <c r="I90" s="99"/>
      <c r="J90" s="100"/>
      <c r="K90" s="312">
        <v>0.05</v>
      </c>
      <c r="L90" s="861">
        <f>N83*K90</f>
        <v>9846.971381862315</v>
      </c>
      <c r="M90" s="862"/>
      <c r="N90" s="57"/>
    </row>
    <row r="91" spans="1:14" ht="15.75" thickBot="1">
      <c r="B91" s="825" t="s">
        <v>953</v>
      </c>
      <c r="C91" s="826"/>
      <c r="D91" s="826"/>
      <c r="E91" s="826"/>
      <c r="F91" s="826"/>
      <c r="G91" s="826"/>
      <c r="H91" s="826"/>
      <c r="I91" s="826"/>
      <c r="J91" s="826"/>
      <c r="K91" s="826"/>
      <c r="L91" s="826"/>
      <c r="M91" s="827"/>
      <c r="N91" s="58">
        <f>L88+L89+L90</f>
        <v>59081.828291173886</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58">
        <f>N83+N91</f>
        <v>256021.25592842017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1063</v>
      </c>
      <c r="C31" s="87" t="s">
        <v>1576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168</v>
      </c>
      <c r="B37" s="838" t="str">
        <f>VLOOKUP(A37,EQUIPOS!A7:D154,3,FALSE)</f>
        <v>Compactador tipo  POTENCIA: 105 HP, PESO: 6 ton</v>
      </c>
      <c r="C37" s="839"/>
      <c r="D37" s="839"/>
      <c r="E37" s="839"/>
      <c r="F37" s="839"/>
      <c r="G37" s="839"/>
      <c r="H37" s="840"/>
      <c r="I37" s="274"/>
      <c r="J37" s="275"/>
      <c r="K37" s="276">
        <f>VLOOKUP(A37,EQUIPOS!A7:D164,4,FALSE)</f>
        <v>124855.10980553164</v>
      </c>
      <c r="L37" s="277"/>
      <c r="M37" s="278">
        <v>7</v>
      </c>
      <c r="N37" s="279">
        <f t="shared" ref="N37:N43" si="0">K37/M37</f>
        <v>17836.44425793309</v>
      </c>
    </row>
    <row r="38" spans="1:14">
      <c r="A38" t="s">
        <v>173</v>
      </c>
      <c r="B38" s="838" t="str">
        <f>VLOOKUP(A38,EQUIPOS!A8:D154,3,FALSE)</f>
        <v>Compactador neumático de Potencia 70 HP, peso de 13 ton</v>
      </c>
      <c r="C38" s="839"/>
      <c r="D38" s="839"/>
      <c r="E38" s="839"/>
      <c r="F38" s="839"/>
      <c r="G38" s="839"/>
      <c r="H38" s="840"/>
      <c r="I38" s="274"/>
      <c r="J38" s="275"/>
      <c r="K38" s="276">
        <f>VLOOKUP(A38,EQUIPOS!A8:D165,4,FALSE)</f>
        <v>124855.10980553164</v>
      </c>
      <c r="L38" s="277"/>
      <c r="M38" s="278">
        <v>7</v>
      </c>
      <c r="N38" s="279">
        <f t="shared" si="0"/>
        <v>17836.44425793309</v>
      </c>
    </row>
    <row r="39" spans="1:14">
      <c r="A39" t="s">
        <v>286</v>
      </c>
      <c r="B39" s="838" t="str">
        <f>VLOOKUP(A39,EQUIPOS!A9:D154,3,FALSE)</f>
        <v>Planta de asfalto en frio</v>
      </c>
      <c r="C39" s="839"/>
      <c r="D39" s="839"/>
      <c r="E39" s="839"/>
      <c r="F39" s="839"/>
      <c r="G39" s="839"/>
      <c r="H39" s="840"/>
      <c r="I39" s="274"/>
      <c r="J39" s="275"/>
      <c r="K39" s="276">
        <f>VLOOKUP(A39,EQUIPOS!A9:D166,4,FALSE)</f>
        <v>268665.04840864748</v>
      </c>
      <c r="L39" s="277"/>
      <c r="M39" s="278">
        <v>9</v>
      </c>
      <c r="N39" s="279">
        <f t="shared" si="0"/>
        <v>29851.672045405274</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7</v>
      </c>
      <c r="N42" s="279">
        <f t="shared" si="0"/>
        <v>35156.860466455553</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9</v>
      </c>
      <c r="N43" s="279">
        <f t="shared" si="0"/>
        <v>5825.8532485178121</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44"/>
      <c r="F46" s="839"/>
      <c r="G46" s="839"/>
      <c r="H46" s="840"/>
      <c r="I46" s="42"/>
      <c r="J46" s="43"/>
      <c r="K46" s="281"/>
      <c r="L46" s="283"/>
      <c r="M46" s="284"/>
      <c r="N46" s="285"/>
    </row>
    <row r="47" spans="1:14">
      <c r="B47" s="845" t="s">
        <v>952</v>
      </c>
      <c r="C47" s="846"/>
      <c r="D47" s="846"/>
      <c r="E47" s="44"/>
      <c r="F47" s="45"/>
      <c r="G47" s="45"/>
      <c r="H47" s="46"/>
      <c r="I47" s="42"/>
      <c r="J47" s="43"/>
      <c r="K47" s="286"/>
      <c r="L47" s="283"/>
      <c r="M47" s="408">
        <v>0.1</v>
      </c>
      <c r="N47" s="351">
        <f>N81*M47</f>
        <v>1218.1580460889206</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135368.33060054923</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43973.729865124456</v>
      </c>
      <c r="N54" s="279">
        <f>K54*M54</f>
        <v>61563.221811174233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67.149181421233251</v>
      </c>
      <c r="N55" s="279">
        <f>K55*M55</f>
        <v>1678.7295355308313</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63241.951346705064</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1135.0396630979419</v>
      </c>
      <c r="M64" s="830"/>
      <c r="N64" s="294">
        <f>K64*L64</f>
        <v>1589.0555283371186</v>
      </c>
    </row>
    <row r="65" spans="1:15">
      <c r="A65" t="s">
        <v>1343</v>
      </c>
      <c r="B65" s="52" t="str">
        <f>VLOOKUP(A65,TRANSPORTE!A5:D117,3,FALSE)</f>
        <v>Transporte de Mezcla Densa para Bacheo</v>
      </c>
      <c r="C65" s="53"/>
      <c r="D65" s="53"/>
      <c r="E65" s="53"/>
      <c r="F65" s="53"/>
      <c r="G65" s="53"/>
      <c r="H65" s="318" t="s">
        <v>1468</v>
      </c>
      <c r="I65" s="286">
        <v>1.25</v>
      </c>
      <c r="J65" s="286">
        <v>1</v>
      </c>
      <c r="K65" s="286">
        <f>I65*J65</f>
        <v>1.25</v>
      </c>
      <c r="L65" s="296"/>
      <c r="M65" s="297">
        <f>VLOOKUP(A64,TRANSPORTE!A5:D117,4,FALSE)</f>
        <v>1135.0396630979419</v>
      </c>
      <c r="N65" s="419">
        <f>K65*M65</f>
        <v>1418.7995788724274</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3007.8551072095461</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63</v>
      </c>
      <c r="N75" s="402">
        <f>K75/M75</f>
        <v>7947.9993650793649</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63</v>
      </c>
      <c r="N76" s="402">
        <f>K76/M76</f>
        <v>1693.4324383239361</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63</v>
      </c>
      <c r="N77" s="402">
        <f>K77/M77</f>
        <v>2540.1486574859041</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12181.580460889205</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213799.71751535306</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42759.943503070615</v>
      </c>
      <c r="M88" s="860"/>
      <c r="N88" s="57"/>
    </row>
    <row r="89" spans="1:14">
      <c r="B89" s="95" t="s">
        <v>973</v>
      </c>
      <c r="C89" s="96"/>
      <c r="D89" s="96"/>
      <c r="E89" s="96"/>
      <c r="F89" s="96"/>
      <c r="G89" s="96"/>
      <c r="H89" s="96"/>
      <c r="I89" s="93"/>
      <c r="J89" s="94"/>
      <c r="K89" s="311">
        <v>0.05</v>
      </c>
      <c r="L89" s="859">
        <f>N83*K89</f>
        <v>10689.985875767654</v>
      </c>
      <c r="M89" s="860"/>
      <c r="N89" s="57"/>
    </row>
    <row r="90" spans="1:14" ht="15.75" thickBot="1">
      <c r="B90" s="97" t="s">
        <v>974</v>
      </c>
      <c r="C90" s="98"/>
      <c r="D90" s="98"/>
      <c r="E90" s="98"/>
      <c r="F90" s="98"/>
      <c r="G90" s="98"/>
      <c r="H90" s="98"/>
      <c r="I90" s="99"/>
      <c r="J90" s="100"/>
      <c r="K90" s="312">
        <v>0.05</v>
      </c>
      <c r="L90" s="861">
        <f>N83*K90</f>
        <v>10689.985875767654</v>
      </c>
      <c r="M90" s="862"/>
      <c r="N90" s="57"/>
    </row>
    <row r="91" spans="1:14" ht="15.75" thickBot="1">
      <c r="B91" s="825" t="s">
        <v>953</v>
      </c>
      <c r="C91" s="826"/>
      <c r="D91" s="826"/>
      <c r="E91" s="826"/>
      <c r="F91" s="826"/>
      <c r="G91" s="826"/>
      <c r="H91" s="826"/>
      <c r="I91" s="826"/>
      <c r="J91" s="826"/>
      <c r="K91" s="826"/>
      <c r="L91" s="826"/>
      <c r="M91" s="827"/>
      <c r="N91" s="58">
        <f>L88+L89+L90</f>
        <v>64139.915254605927</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277939.63276995899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1064</v>
      </c>
      <c r="C31" s="87" t="s">
        <v>1577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9</v>
      </c>
      <c r="N37" s="279">
        <f t="shared" ref="N37:N43" si="0">K37/M37</f>
        <v>13872.789978392404</v>
      </c>
    </row>
    <row r="38" spans="1:14">
      <c r="A38" t="s">
        <v>168</v>
      </c>
      <c r="B38" s="838" t="str">
        <f>VLOOKUP(A38,EQUIPOS!A8:D154,3,FALSE)</f>
        <v>Compactador tipo  POTENCIA: 105 HP, PESO: 6 ton</v>
      </c>
      <c r="C38" s="839"/>
      <c r="D38" s="839"/>
      <c r="E38" s="839"/>
      <c r="F38" s="839"/>
      <c r="G38" s="839"/>
      <c r="H38" s="840"/>
      <c r="I38" s="274"/>
      <c r="J38" s="275"/>
      <c r="K38" s="276">
        <f>VLOOKUP(A38,EQUIPOS!A8:D165,4,FALSE)</f>
        <v>124855.10980553164</v>
      </c>
      <c r="L38" s="277"/>
      <c r="M38" s="278">
        <v>9</v>
      </c>
      <c r="N38" s="279">
        <f t="shared" si="0"/>
        <v>13872.789978392404</v>
      </c>
    </row>
    <row r="39" spans="1:14">
      <c r="A39" t="s">
        <v>286</v>
      </c>
      <c r="B39" s="838" t="str">
        <f>VLOOKUP(A39,EQUIPOS!A9:D154,3,FALSE)</f>
        <v>Planta de asfalto en frio</v>
      </c>
      <c r="C39" s="839"/>
      <c r="D39" s="839"/>
      <c r="E39" s="839"/>
      <c r="F39" s="839"/>
      <c r="G39" s="839"/>
      <c r="H39" s="840"/>
      <c r="I39" s="274"/>
      <c r="J39" s="275"/>
      <c r="K39" s="276">
        <f>VLOOKUP(A39,EQUIPOS!A9:D166,4,FALSE)</f>
        <v>268665.04840864748</v>
      </c>
      <c r="L39" s="277"/>
      <c r="M39" s="278">
        <v>9</v>
      </c>
      <c r="N39" s="279">
        <f t="shared" si="0"/>
        <v>29851.672045405274</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9</v>
      </c>
      <c r="N42" s="279">
        <f t="shared" si="0"/>
        <v>27344.224807243208</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9</v>
      </c>
      <c r="N43" s="279">
        <f t="shared" si="0"/>
        <v>5825.8532485178121</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39"/>
      <c r="F46" s="839"/>
      <c r="G46" s="839"/>
      <c r="H46" s="840"/>
      <c r="I46" s="42"/>
      <c r="J46" s="43"/>
      <c r="K46" s="281"/>
      <c r="L46" s="283"/>
      <c r="M46" s="284"/>
      <c r="N46" s="285"/>
    </row>
    <row r="47" spans="1:14">
      <c r="B47" s="845" t="s">
        <v>952</v>
      </c>
      <c r="C47" s="958"/>
      <c r="D47" s="958"/>
      <c r="E47" s="44"/>
      <c r="F47" s="45"/>
      <c r="G47" s="45"/>
      <c r="H47" s="46"/>
      <c r="I47" s="42"/>
      <c r="J47" s="43"/>
      <c r="K47" s="286"/>
      <c r="L47" s="283"/>
      <c r="M47" s="408">
        <v>0.1</v>
      </c>
      <c r="N47" s="351">
        <f>N81*M47</f>
        <v>1065.8882903278056</v>
      </c>
    </row>
    <row r="48" spans="1:14" ht="15.75" thickBot="1">
      <c r="B48" s="959"/>
      <c r="C48" s="960"/>
      <c r="D48" s="960"/>
      <c r="E48" s="960"/>
      <c r="F48" s="960"/>
      <c r="G48" s="960"/>
      <c r="H48" s="961"/>
      <c r="I48" s="847"/>
      <c r="J48" s="848"/>
      <c r="K48" s="47"/>
      <c r="L48" s="849"/>
      <c r="M48" s="962"/>
      <c r="N48" s="111"/>
    </row>
    <row r="49" spans="1:14" ht="15.75" thickBot="1">
      <c r="B49" s="825" t="s">
        <v>953</v>
      </c>
      <c r="C49" s="826"/>
      <c r="D49" s="826"/>
      <c r="E49" s="826"/>
      <c r="F49" s="826"/>
      <c r="G49" s="826"/>
      <c r="H49" s="826"/>
      <c r="I49" s="826"/>
      <c r="J49" s="826"/>
      <c r="K49" s="826"/>
      <c r="L49" s="826"/>
      <c r="M49" s="827"/>
      <c r="N49" s="401">
        <f>SUM(N36:N48)</f>
        <v>119476.1166264944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43973.729865124456</v>
      </c>
      <c r="N54" s="279">
        <f>K54*M54</f>
        <v>61563.221811174233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67.149181421233251</v>
      </c>
      <c r="N55" s="279">
        <f>K55*M55</f>
        <v>1678.7295355308313</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63241.951346705064</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1135.0396630979419</v>
      </c>
      <c r="M64" s="830"/>
      <c r="N64" s="294">
        <f>K64*L64</f>
        <v>1589.0555283371186</v>
      </c>
    </row>
    <row r="65" spans="1:15">
      <c r="A65" t="s">
        <v>1350</v>
      </c>
      <c r="B65" s="52" t="str">
        <f>VLOOKUP(A65,TRANSPORTE!A6:D117,3,FALSE)</f>
        <v>Transporte de Mezcla en Frio  MAF-19</v>
      </c>
      <c r="C65" s="53"/>
      <c r="D65" s="53"/>
      <c r="E65" s="53"/>
      <c r="F65" s="53"/>
      <c r="G65" s="53"/>
      <c r="H65" s="318" t="s">
        <v>1468</v>
      </c>
      <c r="I65" s="286">
        <v>1.25</v>
      </c>
      <c r="J65" s="293">
        <v>1</v>
      </c>
      <c r="K65" s="286">
        <f>I65*J65</f>
        <v>1.25</v>
      </c>
      <c r="L65" s="829">
        <f>VLOOKUP(A65,TRANSPORTE!A6:D117,4,FALSE)</f>
        <v>1578.7369859453192</v>
      </c>
      <c r="M65" s="830"/>
      <c r="N65" s="294">
        <f>K65*L65</f>
        <v>1973.4212324316491</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3562.4767607687677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72</v>
      </c>
      <c r="N75" s="402">
        <f>K75/M75</f>
        <v>6954.4994444444437</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72</v>
      </c>
      <c r="N76" s="402">
        <f>K76/M76</f>
        <v>1481.7533835334443</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6">
        <v>72</v>
      </c>
      <c r="N77" s="402">
        <f>K77/M77</f>
        <v>2222.630075300166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10658.882903278056</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196939.42763724629</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39387.88552744926</v>
      </c>
      <c r="M88" s="860"/>
      <c r="N88" s="57"/>
    </row>
    <row r="89" spans="1:14">
      <c r="B89" s="95" t="s">
        <v>973</v>
      </c>
      <c r="C89" s="96"/>
      <c r="D89" s="96"/>
      <c r="E89" s="96"/>
      <c r="F89" s="96"/>
      <c r="G89" s="96"/>
      <c r="H89" s="96"/>
      <c r="I89" s="93"/>
      <c r="J89" s="94"/>
      <c r="K89" s="311">
        <v>0.05</v>
      </c>
      <c r="L89" s="859">
        <f>N83*K89</f>
        <v>9846.971381862315</v>
      </c>
      <c r="M89" s="860"/>
      <c r="N89" s="57"/>
    </row>
    <row r="90" spans="1:14" ht="15.75" thickBot="1">
      <c r="B90" s="97" t="s">
        <v>974</v>
      </c>
      <c r="C90" s="98"/>
      <c r="D90" s="98"/>
      <c r="E90" s="98"/>
      <c r="F90" s="98"/>
      <c r="G90" s="98"/>
      <c r="H90" s="98"/>
      <c r="I90" s="99"/>
      <c r="J90" s="100"/>
      <c r="K90" s="312">
        <v>0.05</v>
      </c>
      <c r="L90" s="861">
        <f>N83*K90</f>
        <v>9846.971381862315</v>
      </c>
      <c r="M90" s="862"/>
      <c r="N90" s="57"/>
    </row>
    <row r="91" spans="1:14" ht="15.75" thickBot="1">
      <c r="B91" s="825" t="s">
        <v>953</v>
      </c>
      <c r="C91" s="826"/>
      <c r="D91" s="826"/>
      <c r="E91" s="826"/>
      <c r="F91" s="826"/>
      <c r="G91" s="826"/>
      <c r="H91" s="826"/>
      <c r="I91" s="826"/>
      <c r="J91" s="826"/>
      <c r="K91" s="826"/>
      <c r="L91" s="826"/>
      <c r="M91" s="827"/>
      <c r="N91" s="58">
        <f>L88+L89+L90</f>
        <v>59081.828291173886</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256021.25592842017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1065</v>
      </c>
      <c r="C31" s="87" t="s">
        <v>1578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9</v>
      </c>
      <c r="N37" s="279">
        <f t="shared" ref="N37:N43" si="0">K37/M37</f>
        <v>13872.789978392404</v>
      </c>
    </row>
    <row r="38" spans="1:14">
      <c r="A38" t="s">
        <v>168</v>
      </c>
      <c r="B38" s="838" t="str">
        <f>VLOOKUP(A38,EQUIPOS!A8:D154,3,FALSE)</f>
        <v>Compactador tipo  POTENCIA: 105 HP, PESO: 6 ton</v>
      </c>
      <c r="C38" s="839"/>
      <c r="D38" s="839"/>
      <c r="E38" s="839"/>
      <c r="F38" s="839"/>
      <c r="G38" s="839"/>
      <c r="H38" s="840"/>
      <c r="I38" s="274"/>
      <c r="J38" s="275"/>
      <c r="K38" s="276">
        <f>VLOOKUP(A38,EQUIPOS!A8:D165,4,FALSE)</f>
        <v>124855.10980553164</v>
      </c>
      <c r="L38" s="277"/>
      <c r="M38" s="278">
        <v>9</v>
      </c>
      <c r="N38" s="279">
        <f t="shared" si="0"/>
        <v>13872.789978392404</v>
      </c>
    </row>
    <row r="39" spans="1:14">
      <c r="A39" t="s">
        <v>286</v>
      </c>
      <c r="B39" s="838" t="str">
        <f>VLOOKUP(A39,EQUIPOS!A9:D154,3,FALSE)</f>
        <v>Planta de asfalto en frio</v>
      </c>
      <c r="C39" s="839"/>
      <c r="D39" s="839"/>
      <c r="E39" s="839"/>
      <c r="F39" s="839"/>
      <c r="G39" s="839"/>
      <c r="H39" s="840"/>
      <c r="I39" s="274"/>
      <c r="J39" s="275"/>
      <c r="K39" s="276">
        <f>VLOOKUP(A39,EQUIPOS!A9:D166,4,FALSE)</f>
        <v>268665.04840864748</v>
      </c>
      <c r="L39" s="277"/>
      <c r="M39" s="278">
        <v>9</v>
      </c>
      <c r="N39" s="279">
        <f t="shared" si="0"/>
        <v>29851.672045405274</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9</v>
      </c>
      <c r="N42" s="279">
        <f t="shared" si="0"/>
        <v>27344.224807243208</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9</v>
      </c>
      <c r="N43" s="279">
        <f t="shared" si="0"/>
        <v>5825.8532485178121</v>
      </c>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1065.8882903278056</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119476.1166264944</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43973.729865124456</v>
      </c>
      <c r="N53" s="279">
        <f>K53*M53</f>
        <v>61563.221811174233</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67.149181421233251</v>
      </c>
      <c r="N54" s="279">
        <f>K54*M54</f>
        <v>1678.7295355308313</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63241.951346705064</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9">
        <f>VLOOKUP(A63,TRANSPORTE!A5:D117,4,FALSE)</f>
        <v>1135.0396630979419</v>
      </c>
      <c r="M63" s="830"/>
      <c r="N63" s="294">
        <f>K63*L63</f>
        <v>1589.0555283371186</v>
      </c>
    </row>
    <row r="64" spans="1:14">
      <c r="A64" t="s">
        <v>1357</v>
      </c>
      <c r="B64" s="52" t="str">
        <f>VLOOKUP(A64,TRANSPORTE!A6:D117,3,FALSE)</f>
        <v>Transporte de Mezcla Abierta en Frio MAF-25</v>
      </c>
      <c r="C64" s="53"/>
      <c r="D64" s="53"/>
      <c r="E64" s="53"/>
      <c r="F64" s="53"/>
      <c r="G64" s="53"/>
      <c r="H64" s="318" t="s">
        <v>1468</v>
      </c>
      <c r="I64" s="286">
        <v>1.25</v>
      </c>
      <c r="J64" s="293">
        <v>1</v>
      </c>
      <c r="K64" s="286">
        <f>I64*J64</f>
        <v>1.25</v>
      </c>
      <c r="L64" s="829">
        <f>VLOOKUP(A64,TRANSPORTE!A6:D117,4,FALSE)</f>
        <v>1578.7369859453192</v>
      </c>
      <c r="M64" s="830"/>
      <c r="N64" s="294">
        <f>K64*L64</f>
        <v>1973.4212324316491</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3562.4767607687677</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19</v>
      </c>
      <c r="B74" s="55" t="str">
        <f>VLOOKUP(A74,'MANO DE OBRA'!A8:D68,3,FALSE)</f>
        <v>Obrero (8)</v>
      </c>
      <c r="C74" s="53"/>
      <c r="D74" s="53"/>
      <c r="E74" s="53"/>
      <c r="F74" s="53"/>
      <c r="G74" s="53"/>
      <c r="H74" s="53"/>
      <c r="I74" s="299">
        <f>K74/J74*100</f>
        <v>270661.59999999998</v>
      </c>
      <c r="J74" s="300">
        <v>185</v>
      </c>
      <c r="K74" s="301">
        <f>VLOOKUP(A74,'MANO DE OBRA'!A8:D99,4,FALSE)</f>
        <v>500723.95999999996</v>
      </c>
      <c r="L74" s="56"/>
      <c r="M74" s="302">
        <v>72</v>
      </c>
      <c r="N74" s="402">
        <f>K74/M74</f>
        <v>6954.4994444444437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6">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10658.882903278056</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196939.42763724629</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39387.88552744926</v>
      </c>
      <c r="M87" s="860"/>
      <c r="N87" s="57"/>
    </row>
    <row r="88" spans="1:14">
      <c r="B88" s="95" t="s">
        <v>973</v>
      </c>
      <c r="C88" s="96"/>
      <c r="D88" s="96"/>
      <c r="E88" s="96"/>
      <c r="F88" s="96"/>
      <c r="G88" s="96"/>
      <c r="H88" s="96"/>
      <c r="I88" s="93"/>
      <c r="J88" s="94"/>
      <c r="K88" s="311">
        <v>0.05</v>
      </c>
      <c r="L88" s="859">
        <f>N82*K88</f>
        <v>9846.971381862315</v>
      </c>
      <c r="M88" s="860"/>
      <c r="N88" s="57"/>
    </row>
    <row r="89" spans="1:14" ht="15.75" thickBot="1">
      <c r="B89" s="97" t="s">
        <v>974</v>
      </c>
      <c r="C89" s="98"/>
      <c r="D89" s="98"/>
      <c r="E89" s="98"/>
      <c r="F89" s="98"/>
      <c r="G89" s="98"/>
      <c r="H89" s="98"/>
      <c r="I89" s="99"/>
      <c r="J89" s="100"/>
      <c r="K89" s="312">
        <v>0.05</v>
      </c>
      <c r="L89" s="861">
        <f>N82*K89</f>
        <v>9846.971381862315</v>
      </c>
      <c r="M89" s="862"/>
      <c r="N89" s="57"/>
    </row>
    <row r="90" spans="1:14" ht="15.75" thickBot="1">
      <c r="B90" s="825" t="s">
        <v>953</v>
      </c>
      <c r="C90" s="826"/>
      <c r="D90" s="826"/>
      <c r="E90" s="826"/>
      <c r="F90" s="826"/>
      <c r="G90" s="826"/>
      <c r="H90" s="826"/>
      <c r="I90" s="826"/>
      <c r="J90" s="826"/>
      <c r="K90" s="826"/>
      <c r="L90" s="826"/>
      <c r="M90" s="827"/>
      <c r="N90" s="58">
        <f>L87+L88+L89</f>
        <v>59081.828291173886</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256021.25592842017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1066</v>
      </c>
      <c r="C31" s="87" t="s">
        <v>1579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9</v>
      </c>
      <c r="N37" s="279">
        <f t="shared" ref="N37:N43" si="0">K37/M37</f>
        <v>13872.789978392404</v>
      </c>
    </row>
    <row r="38" spans="1:14">
      <c r="A38" t="s">
        <v>168</v>
      </c>
      <c r="B38" s="838" t="str">
        <f>VLOOKUP(A38,EQUIPOS!A8:D154,3,FALSE)</f>
        <v>Compactador tipo  POTENCIA: 105 HP, PESO: 6 ton</v>
      </c>
      <c r="C38" s="839"/>
      <c r="D38" s="839"/>
      <c r="E38" s="839"/>
      <c r="F38" s="839"/>
      <c r="G38" s="839"/>
      <c r="H38" s="840"/>
      <c r="I38" s="274"/>
      <c r="J38" s="275"/>
      <c r="K38" s="276">
        <f>VLOOKUP(A38,EQUIPOS!A8:D165,4,FALSE)</f>
        <v>124855.10980553164</v>
      </c>
      <c r="L38" s="277"/>
      <c r="M38" s="278">
        <v>9</v>
      </c>
      <c r="N38" s="279">
        <f t="shared" si="0"/>
        <v>13872.789978392404</v>
      </c>
    </row>
    <row r="39" spans="1:14">
      <c r="A39" t="s">
        <v>286</v>
      </c>
      <c r="B39" s="838" t="str">
        <f>VLOOKUP(A39,EQUIPOS!A9:D154,3,FALSE)</f>
        <v>Planta de asfalto en frio</v>
      </c>
      <c r="C39" s="839"/>
      <c r="D39" s="839"/>
      <c r="E39" s="839"/>
      <c r="F39" s="839"/>
      <c r="G39" s="839"/>
      <c r="H39" s="840"/>
      <c r="I39" s="274"/>
      <c r="J39" s="275"/>
      <c r="K39" s="276">
        <f>VLOOKUP(A39,EQUIPOS!A9:D166,4,FALSE)</f>
        <v>268665.04840864748</v>
      </c>
      <c r="L39" s="277"/>
      <c r="M39" s="278">
        <v>9</v>
      </c>
      <c r="N39" s="279">
        <f t="shared" si="0"/>
        <v>29851.672045405274</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9</v>
      </c>
      <c r="N42" s="279">
        <f t="shared" si="0"/>
        <v>27344.224807243208</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9</v>
      </c>
      <c r="N43" s="279">
        <f t="shared" si="0"/>
        <v>5825.8532485178121</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39"/>
      <c r="F46" s="839"/>
      <c r="G46" s="839"/>
      <c r="H46" s="840"/>
      <c r="I46" s="42"/>
      <c r="J46" s="43"/>
      <c r="K46" s="281"/>
      <c r="L46" s="283"/>
      <c r="M46" s="284"/>
      <c r="N46" s="285"/>
    </row>
    <row r="47" spans="1:14">
      <c r="B47" s="845" t="s">
        <v>952</v>
      </c>
      <c r="C47" s="958"/>
      <c r="D47" s="958"/>
      <c r="E47" s="44"/>
      <c r="F47" s="45"/>
      <c r="G47" s="45"/>
      <c r="H47" s="46"/>
      <c r="I47" s="42"/>
      <c r="J47" s="43"/>
      <c r="K47" s="286"/>
      <c r="L47" s="283"/>
      <c r="M47" s="408">
        <v>0.1</v>
      </c>
      <c r="N47" s="351">
        <f>N81*M47</f>
        <v>1065.8882903278056</v>
      </c>
    </row>
    <row r="48" spans="1:14" ht="15.75" thickBot="1">
      <c r="B48" s="959"/>
      <c r="C48" s="960"/>
      <c r="D48" s="960"/>
      <c r="E48" s="960"/>
      <c r="F48" s="960"/>
      <c r="G48" s="960"/>
      <c r="H48" s="961"/>
      <c r="I48" s="847"/>
      <c r="J48" s="848"/>
      <c r="K48" s="47"/>
      <c r="L48" s="849"/>
      <c r="M48" s="962"/>
      <c r="N48" s="111"/>
    </row>
    <row r="49" spans="1:14" ht="15.75" thickBot="1">
      <c r="B49" s="825" t="s">
        <v>953</v>
      </c>
      <c r="C49" s="826"/>
      <c r="D49" s="826"/>
      <c r="E49" s="826"/>
      <c r="F49" s="826"/>
      <c r="G49" s="826"/>
      <c r="H49" s="826"/>
      <c r="I49" s="826"/>
      <c r="J49" s="826"/>
      <c r="K49" s="826"/>
      <c r="L49" s="826"/>
      <c r="M49" s="827"/>
      <c r="N49" s="401">
        <f>SUM(N36:N48)</f>
        <v>119476.1166264944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43973.729865124456</v>
      </c>
      <c r="N54" s="279">
        <f>K54*M54</f>
        <v>61563.221811174233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67.149181421233251</v>
      </c>
      <c r="N55" s="279">
        <f>K55*M55</f>
        <v>1678.7295355308313</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63241.951346705064</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1135.0396630979419</v>
      </c>
      <c r="M64" s="830"/>
      <c r="N64" s="294">
        <f>K64*L64</f>
        <v>1589.0555283371186</v>
      </c>
    </row>
    <row r="65" spans="1:15">
      <c r="A65" t="s">
        <v>1352</v>
      </c>
      <c r="B65" s="52" t="str">
        <f>VLOOKUP(A65,TRANSPORTE!A6:D117,3,FALSE)</f>
        <v xml:space="preserve">Transporte de Mezcla Abierta en Frio MAF-38 </v>
      </c>
      <c r="C65" s="53"/>
      <c r="D65" s="53"/>
      <c r="E65" s="53"/>
      <c r="F65" s="53"/>
      <c r="G65" s="53"/>
      <c r="H65" s="318" t="s">
        <v>1468</v>
      </c>
      <c r="I65" s="286">
        <v>1.25</v>
      </c>
      <c r="J65" s="293">
        <v>1</v>
      </c>
      <c r="K65" s="286">
        <f>I65*J65</f>
        <v>1.25</v>
      </c>
      <c r="L65" s="829">
        <f>VLOOKUP(A65,TRANSPORTE!A6:D117,4,FALSE)</f>
        <v>1578.7369859453192</v>
      </c>
      <c r="M65" s="830"/>
      <c r="N65" s="294">
        <f>K65*L65</f>
        <v>1973.4212324316491</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316"/>
      <c r="C69" s="317"/>
      <c r="D69" s="317"/>
      <c r="E69" s="317"/>
      <c r="F69" s="317"/>
      <c r="G69" s="317"/>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3562.4767607687677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72</v>
      </c>
      <c r="N75" s="402">
        <f>K75/M75</f>
        <v>6954.4994444444437</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72</v>
      </c>
      <c r="N76" s="402">
        <f>K76/M76</f>
        <v>1481.7533835334443</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72</v>
      </c>
      <c r="N77" s="402">
        <f>K77/M77</f>
        <v>2222.630075300166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10658.882903278056</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196939.42763724629</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39387.88552744926</v>
      </c>
      <c r="M88" s="860"/>
      <c r="N88" s="57"/>
    </row>
    <row r="89" spans="1:14">
      <c r="B89" s="95" t="s">
        <v>973</v>
      </c>
      <c r="C89" s="96"/>
      <c r="D89" s="96"/>
      <c r="E89" s="96"/>
      <c r="F89" s="96"/>
      <c r="G89" s="96"/>
      <c r="H89" s="96"/>
      <c r="I89" s="93"/>
      <c r="J89" s="94"/>
      <c r="K89" s="311">
        <v>0.05</v>
      </c>
      <c r="L89" s="859">
        <f>N83*K89</f>
        <v>9846.971381862315</v>
      </c>
      <c r="M89" s="860"/>
      <c r="N89" s="57"/>
    </row>
    <row r="90" spans="1:14" ht="15.75" thickBot="1">
      <c r="B90" s="97" t="s">
        <v>974</v>
      </c>
      <c r="C90" s="98"/>
      <c r="D90" s="98"/>
      <c r="E90" s="98"/>
      <c r="F90" s="98"/>
      <c r="G90" s="98"/>
      <c r="H90" s="98"/>
      <c r="I90" s="99"/>
      <c r="J90" s="100"/>
      <c r="K90" s="312">
        <v>0.05</v>
      </c>
      <c r="L90" s="861">
        <f>N83*K90</f>
        <v>9846.971381862315</v>
      </c>
      <c r="M90" s="862"/>
      <c r="N90" s="57"/>
    </row>
    <row r="91" spans="1:14" ht="15.75" thickBot="1">
      <c r="B91" s="825" t="s">
        <v>953</v>
      </c>
      <c r="C91" s="826"/>
      <c r="D91" s="826"/>
      <c r="E91" s="826"/>
      <c r="F91" s="826"/>
      <c r="G91" s="826"/>
      <c r="H91" s="826"/>
      <c r="I91" s="826"/>
      <c r="J91" s="826"/>
      <c r="K91" s="826"/>
      <c r="L91" s="826"/>
      <c r="M91" s="827"/>
      <c r="N91" s="58">
        <f>L88+L89+L90</f>
        <v>59081.828291173886</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256021.25592842017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 customHeight="1" thickBot="1">
      <c r="A31" t="s">
        <v>1845</v>
      </c>
      <c r="B31" s="86" t="s">
        <v>1067</v>
      </c>
      <c r="C31" s="963" t="s">
        <v>1580</v>
      </c>
      <c r="D31" s="963"/>
      <c r="E31" s="963"/>
      <c r="F31" s="964"/>
      <c r="G31" s="964"/>
      <c r="H31" s="964"/>
      <c r="I31" s="964"/>
      <c r="J31" s="964"/>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7</v>
      </c>
      <c r="N37" s="279">
        <f t="shared" ref="N37:N43" si="0">K37/M37</f>
        <v>17836.44425793309</v>
      </c>
    </row>
    <row r="38" spans="1:14">
      <c r="A38" t="s">
        <v>168</v>
      </c>
      <c r="B38" s="838" t="str">
        <f>VLOOKUP(A38,EQUIPOS!A8:D154,3,FALSE)</f>
        <v>Compactador tipo  POTENCIA: 105 HP, PESO: 6 ton</v>
      </c>
      <c r="C38" s="839"/>
      <c r="D38" s="839"/>
      <c r="E38" s="839"/>
      <c r="F38" s="839"/>
      <c r="G38" s="839"/>
      <c r="H38" s="840"/>
      <c r="I38" s="274"/>
      <c r="J38" s="275"/>
      <c r="K38" s="276">
        <f>VLOOKUP(A38,EQUIPOS!A8:D165,4,FALSE)</f>
        <v>124855.10980553164</v>
      </c>
      <c r="L38" s="277"/>
      <c r="M38" s="278">
        <v>7</v>
      </c>
      <c r="N38" s="279">
        <f t="shared" si="0"/>
        <v>17836.44425793309</v>
      </c>
    </row>
    <row r="39" spans="1:14">
      <c r="A39" t="s">
        <v>286</v>
      </c>
      <c r="B39" s="838" t="str">
        <f>VLOOKUP(A39,EQUIPOS!A9:D154,3,FALSE)</f>
        <v>Planta de asfalto en frio</v>
      </c>
      <c r="C39" s="839"/>
      <c r="D39" s="839"/>
      <c r="E39" s="839"/>
      <c r="F39" s="839"/>
      <c r="G39" s="839"/>
      <c r="H39" s="840"/>
      <c r="I39" s="274"/>
      <c r="J39" s="275"/>
      <c r="K39" s="276">
        <f>VLOOKUP(A39,EQUIPOS!A9:D166,4,FALSE)</f>
        <v>268665.04840864748</v>
      </c>
      <c r="L39" s="277"/>
      <c r="M39" s="278">
        <v>9</v>
      </c>
      <c r="N39" s="279">
        <f t="shared" si="0"/>
        <v>29851.672045405274</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7</v>
      </c>
      <c r="N42" s="279">
        <f t="shared" si="0"/>
        <v>35156.860466455553</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9</v>
      </c>
      <c r="N43" s="279">
        <f t="shared" si="0"/>
        <v>5825.8532485178121</v>
      </c>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1218.1580460889206</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135368.33060054923</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43973.729865124456</v>
      </c>
      <c r="N53" s="279">
        <f>K53*M53</f>
        <v>61563.221811174233</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67.149181421233251</v>
      </c>
      <c r="N54" s="279">
        <f>K54*M54</f>
        <v>1678.7295355308313</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63241.951346705064</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9">
        <f>VLOOKUP(A63,TRANSPORTE!A5:D117,4,FALSE)</f>
        <v>1135.0396630979419</v>
      </c>
      <c r="M63" s="830"/>
      <c r="N63" s="294">
        <f>K63*L63</f>
        <v>1589.0555283371186</v>
      </c>
    </row>
    <row r="64" spans="1:14">
      <c r="A64" t="s">
        <v>1352</v>
      </c>
      <c r="B64" s="52" t="str">
        <f>VLOOKUP(A64,TRANSPORTE!A6:D117,3,FALSE)</f>
        <v xml:space="preserve">Transporte de Mezcla Abierta en Frio MAF-38 </v>
      </c>
      <c r="C64" s="53"/>
      <c r="D64" s="53"/>
      <c r="E64" s="53"/>
      <c r="F64" s="53"/>
      <c r="G64" s="53"/>
      <c r="H64" s="318" t="s">
        <v>1468</v>
      </c>
      <c r="I64" s="286">
        <v>1.25</v>
      </c>
      <c r="J64" s="293">
        <v>1</v>
      </c>
      <c r="K64" s="286">
        <f>I64*J64</f>
        <v>1.25</v>
      </c>
      <c r="L64" s="829">
        <f>VLOOKUP(A64,TRANSPORTE!A6:D117,4,FALSE)</f>
        <v>1578.7369859453192</v>
      </c>
      <c r="M64" s="830"/>
      <c r="N64" s="294">
        <f>K64*L64</f>
        <v>1973.4212324316491</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316"/>
      <c r="C68" s="317"/>
      <c r="D68" s="317"/>
      <c r="E68" s="317"/>
      <c r="F68" s="317"/>
      <c r="G68" s="317"/>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3562.4767607687677</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19</v>
      </c>
      <c r="B74" s="55" t="str">
        <f>VLOOKUP(A74,'MANO DE OBRA'!A8:D68,3,FALSE)</f>
        <v>Obrero (8)</v>
      </c>
      <c r="C74" s="53"/>
      <c r="D74" s="53"/>
      <c r="E74" s="53"/>
      <c r="F74" s="53"/>
      <c r="G74" s="53"/>
      <c r="H74" s="53"/>
      <c r="I74" s="299">
        <f>K74/J74*100</f>
        <v>270661.59999999998</v>
      </c>
      <c r="J74" s="300">
        <v>185</v>
      </c>
      <c r="K74" s="301">
        <f>VLOOKUP(A74,'MANO DE OBRA'!A8:D99,4,FALSE)</f>
        <v>500723.95999999996</v>
      </c>
      <c r="L74" s="56"/>
      <c r="M74" s="302">
        <v>63</v>
      </c>
      <c r="N74" s="402">
        <f>K74/M74</f>
        <v>7947.9993650793649</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63</v>
      </c>
      <c r="N75" s="402">
        <f>K75/M75</f>
        <v>1693.4324383239361</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63</v>
      </c>
      <c r="N76" s="402">
        <f>K76/M76</f>
        <v>2540.1486574859041</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12181.580460889205</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214354.33916891227</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42870.867833782453</v>
      </c>
      <c r="M87" s="860"/>
      <c r="N87" s="57"/>
    </row>
    <row r="88" spans="1:14">
      <c r="B88" s="95" t="s">
        <v>973</v>
      </c>
      <c r="C88" s="96"/>
      <c r="D88" s="96"/>
      <c r="E88" s="96"/>
      <c r="F88" s="96"/>
      <c r="G88" s="96"/>
      <c r="H88" s="96"/>
      <c r="I88" s="93"/>
      <c r="J88" s="94"/>
      <c r="K88" s="311">
        <v>0.05</v>
      </c>
      <c r="L88" s="859">
        <f>N82*K88</f>
        <v>10717.716958445613</v>
      </c>
      <c r="M88" s="860"/>
      <c r="N88" s="57"/>
    </row>
    <row r="89" spans="1:14" ht="15.75" thickBot="1">
      <c r="B89" s="97" t="s">
        <v>974</v>
      </c>
      <c r="C89" s="98"/>
      <c r="D89" s="98"/>
      <c r="E89" s="98"/>
      <c r="F89" s="98"/>
      <c r="G89" s="98"/>
      <c r="H89" s="98"/>
      <c r="I89" s="99"/>
      <c r="J89" s="100"/>
      <c r="K89" s="312">
        <v>0.05</v>
      </c>
      <c r="L89" s="861">
        <f>N82*K89</f>
        <v>10717.716958445613</v>
      </c>
      <c r="M89" s="862"/>
      <c r="N89" s="57"/>
    </row>
    <row r="90" spans="1:14" ht="15.75" thickBot="1">
      <c r="B90" s="825" t="s">
        <v>953</v>
      </c>
      <c r="C90" s="826"/>
      <c r="D90" s="826"/>
      <c r="E90" s="826"/>
      <c r="F90" s="826"/>
      <c r="G90" s="826"/>
      <c r="H90" s="826"/>
      <c r="I90" s="826"/>
      <c r="J90" s="826"/>
      <c r="K90" s="826"/>
      <c r="L90" s="826"/>
      <c r="M90" s="827"/>
      <c r="N90" s="58">
        <f>L87+L88+L89</f>
        <v>64306.30175067368</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278660.64091958595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1068</v>
      </c>
      <c r="C31" s="87" t="s">
        <v>2067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10</v>
      </c>
      <c r="N37" s="279">
        <f t="shared" ref="N37:N43" si="0">K37/M37</f>
        <v>12485.510980553165</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104045.92483794304</v>
      </c>
      <c r="L38" s="277"/>
      <c r="M38" s="278">
        <v>10</v>
      </c>
      <c r="N38" s="279">
        <f t="shared" si="0"/>
        <v>10404.592483794304</v>
      </c>
    </row>
    <row r="39" spans="1:14">
      <c r="A39" t="s">
        <v>284</v>
      </c>
      <c r="B39" s="838" t="str">
        <f>VLOOKUP(A39,EQUIPOS!A9:D154,3,FALSE)</f>
        <v>Planta de asfalto en caliente</v>
      </c>
      <c r="C39" s="839"/>
      <c r="D39" s="839"/>
      <c r="E39" s="839"/>
      <c r="F39" s="839"/>
      <c r="G39" s="839"/>
      <c r="H39" s="840"/>
      <c r="I39" s="274"/>
      <c r="J39" s="275"/>
      <c r="K39" s="276">
        <f>VLOOKUP(A39,EQUIPOS!A9:D166,4,FALSE)</f>
        <v>649640.8957422215</v>
      </c>
      <c r="L39" s="277"/>
      <c r="M39" s="278">
        <v>10</v>
      </c>
      <c r="N39" s="279">
        <f t="shared" si="0"/>
        <v>64964.089574222147</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10</v>
      </c>
      <c r="N42" s="279">
        <f t="shared" si="0"/>
        <v>24609.802326518889</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10</v>
      </c>
      <c r="N43" s="279">
        <f t="shared" si="0"/>
        <v>5243.2679236660315</v>
      </c>
    </row>
    <row r="44" spans="1:14">
      <c r="B44" s="327"/>
      <c r="C44" s="328"/>
      <c r="D44" s="328"/>
      <c r="E44" s="328"/>
      <c r="F44" s="328"/>
      <c r="G44" s="328"/>
      <c r="H44" s="329"/>
      <c r="I44" s="274"/>
      <c r="J44" s="275"/>
      <c r="K44" s="276"/>
      <c r="L44" s="277"/>
      <c r="M44" s="278"/>
      <c r="N44" s="279"/>
    </row>
    <row r="45" spans="1:14">
      <c r="B45" s="327"/>
      <c r="C45" s="328"/>
      <c r="D45" s="328"/>
      <c r="E45" s="328"/>
      <c r="F45" s="328"/>
      <c r="G45" s="328"/>
      <c r="H45" s="329"/>
      <c r="I45" s="274"/>
      <c r="J45" s="275"/>
      <c r="K45" s="276"/>
      <c r="L45" s="277"/>
      <c r="M45" s="278"/>
      <c r="N45" s="279"/>
    </row>
    <row r="46" spans="1:14">
      <c r="B46" s="327"/>
      <c r="C46" s="328"/>
      <c r="D46" s="328"/>
      <c r="E46" s="328"/>
      <c r="F46" s="328"/>
      <c r="G46" s="328"/>
      <c r="H46" s="329"/>
      <c r="I46" s="274"/>
      <c r="J46" s="275"/>
      <c r="K46" s="276"/>
      <c r="L46" s="277"/>
      <c r="M46" s="278"/>
      <c r="N46" s="279"/>
    </row>
    <row r="47" spans="1:14">
      <c r="B47" s="838"/>
      <c r="C47" s="839"/>
      <c r="D47" s="839"/>
      <c r="E47" s="839"/>
      <c r="F47" s="839"/>
      <c r="G47" s="839"/>
      <c r="H47" s="840"/>
      <c r="I47" s="841"/>
      <c r="J47" s="822"/>
      <c r="K47" s="276"/>
      <c r="L47" s="842"/>
      <c r="M47" s="843"/>
      <c r="N47" s="279"/>
    </row>
    <row r="48" spans="1:14">
      <c r="B48" s="838"/>
      <c r="C48" s="839"/>
      <c r="D48" s="839"/>
      <c r="E48" s="844"/>
      <c r="F48" s="839"/>
      <c r="G48" s="839"/>
      <c r="H48" s="840"/>
      <c r="I48" s="42"/>
      <c r="J48" s="43"/>
      <c r="K48" s="281"/>
      <c r="L48" s="283"/>
      <c r="M48" s="284"/>
      <c r="N48" s="285"/>
    </row>
    <row r="49" spans="1:14">
      <c r="B49" s="845" t="s">
        <v>952</v>
      </c>
      <c r="C49" s="846"/>
      <c r="D49" s="846"/>
      <c r="E49" s="44"/>
      <c r="F49" s="45"/>
      <c r="G49" s="45"/>
      <c r="H49" s="46"/>
      <c r="I49" s="42"/>
      <c r="J49" s="43"/>
      <c r="K49" s="286"/>
      <c r="L49" s="283"/>
      <c r="M49" s="408">
        <v>0.1</v>
      </c>
      <c r="N49" s="351">
        <f>N83*M49</f>
        <v>959.29946129502503</v>
      </c>
    </row>
    <row r="50" spans="1:14" ht="15.75" thickBot="1">
      <c r="B50" s="838"/>
      <c r="C50" s="839"/>
      <c r="D50" s="839"/>
      <c r="E50" s="839"/>
      <c r="F50" s="839"/>
      <c r="G50" s="839"/>
      <c r="H50" s="840"/>
      <c r="I50" s="847"/>
      <c r="J50" s="848"/>
      <c r="K50" s="47"/>
      <c r="L50" s="849"/>
      <c r="M50" s="850"/>
      <c r="N50" s="111"/>
    </row>
    <row r="51" spans="1:14" ht="15.75" thickBot="1">
      <c r="B51" s="825" t="s">
        <v>953</v>
      </c>
      <c r="C51" s="826"/>
      <c r="D51" s="826"/>
      <c r="E51" s="826"/>
      <c r="F51" s="826"/>
      <c r="G51" s="826"/>
      <c r="H51" s="826"/>
      <c r="I51" s="826"/>
      <c r="J51" s="826"/>
      <c r="K51" s="826"/>
      <c r="L51" s="826"/>
      <c r="M51" s="827"/>
      <c r="N51" s="401">
        <f>SUM(N36:N50)</f>
        <v>146309.46102826504</v>
      </c>
    </row>
    <row r="52" spans="1:14">
      <c r="B52" s="287"/>
      <c r="C52" s="40"/>
      <c r="D52" s="40"/>
      <c r="E52" s="40"/>
      <c r="F52" s="40"/>
      <c r="G52" s="40"/>
      <c r="H52" s="40"/>
      <c r="I52" s="40"/>
      <c r="J52" s="40"/>
      <c r="K52" s="40"/>
      <c r="L52" s="40"/>
      <c r="M52" s="40"/>
      <c r="N52" s="41"/>
    </row>
    <row r="53" spans="1:14">
      <c r="B53" s="70" t="s">
        <v>954</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16" t="s">
        <v>944</v>
      </c>
      <c r="C55" s="817"/>
      <c r="D55" s="817"/>
      <c r="E55" s="817"/>
      <c r="F55" s="817"/>
      <c r="G55" s="817"/>
      <c r="H55" s="817"/>
      <c r="I55" s="818"/>
      <c r="J55" s="322" t="s">
        <v>945</v>
      </c>
      <c r="K55" s="91" t="s">
        <v>946</v>
      </c>
      <c r="L55" s="819" t="s">
        <v>955</v>
      </c>
      <c r="M55" s="818"/>
      <c r="N55" s="92" t="s">
        <v>951</v>
      </c>
    </row>
    <row r="56" spans="1:14">
      <c r="A56" t="s">
        <v>772</v>
      </c>
      <c r="B56" s="49" t="str">
        <f>VLOOKUP(A56,MATERIALES!A5:D373,3,FALSE)</f>
        <v>Agregado Petreo para Triturar (Crudo)</v>
      </c>
      <c r="C56" s="288"/>
      <c r="D56" s="288"/>
      <c r="E56" s="288"/>
      <c r="F56" s="288"/>
      <c r="G56" s="288"/>
      <c r="H56" s="288"/>
      <c r="I56" s="275"/>
      <c r="J56" s="231" t="str">
        <f>VLOOKUP(A56,MATERIALES!A10:D648,2,FALSE)</f>
        <v>m3</v>
      </c>
      <c r="K56" s="289">
        <v>1.4</v>
      </c>
      <c r="L56" s="274"/>
      <c r="M56" s="409">
        <f>VLOOKUP(A56,MATERIALES!A5:D396,4,FALSE)</f>
        <v>43973.729865124456</v>
      </c>
      <c r="N56" s="279">
        <f>K56*M56</f>
        <v>61563.221811174233</v>
      </c>
    </row>
    <row r="57" spans="1:14">
      <c r="A57" s="114" t="s">
        <v>774</v>
      </c>
      <c r="B57" s="49" t="str">
        <f>VLOOKUP(A57,MATERIALES!A6:D373,3,FALSE)</f>
        <v>Agua</v>
      </c>
      <c r="C57" s="288"/>
      <c r="D57" s="288"/>
      <c r="E57" s="288"/>
      <c r="F57" s="288"/>
      <c r="G57" s="288"/>
      <c r="H57" s="288"/>
      <c r="I57" s="275"/>
      <c r="J57" s="231" t="str">
        <f>VLOOKUP(A57,MATERIALES!A11:D649,2,FALSE)</f>
        <v>lt</v>
      </c>
      <c r="K57" s="289">
        <v>25</v>
      </c>
      <c r="L57" s="274"/>
      <c r="M57" s="409">
        <f>VLOOKUP(A57,MATERIALES!A6:D397,4,FALSE)</f>
        <v>67.149181421233251</v>
      </c>
      <c r="N57" s="279">
        <f>K57*M57</f>
        <v>1678.7295355308313</v>
      </c>
    </row>
    <row r="58" spans="1:14">
      <c r="B58" s="49"/>
      <c r="C58" s="288"/>
      <c r="D58" s="288"/>
      <c r="E58" s="288"/>
      <c r="F58" s="288"/>
      <c r="G58" s="288"/>
      <c r="H58" s="288"/>
      <c r="I58" s="275"/>
      <c r="J58" s="231"/>
      <c r="K58" s="289"/>
      <c r="L58" s="274"/>
      <c r="M58" s="290"/>
      <c r="N58" s="291"/>
    </row>
    <row r="59" spans="1:14">
      <c r="B59" s="49"/>
      <c r="C59" s="288"/>
      <c r="D59" s="288"/>
      <c r="E59" s="288"/>
      <c r="F59" s="288"/>
      <c r="G59" s="288"/>
      <c r="H59" s="288"/>
      <c r="I59" s="275"/>
      <c r="J59" s="231"/>
      <c r="K59" s="289"/>
      <c r="L59" s="274"/>
      <c r="M59" s="290"/>
      <c r="N59" s="291"/>
    </row>
    <row r="60" spans="1:14" ht="15.75" thickBot="1">
      <c r="B60" s="820"/>
      <c r="C60" s="821"/>
      <c r="D60" s="821"/>
      <c r="E60" s="821"/>
      <c r="F60" s="821"/>
      <c r="G60" s="821"/>
      <c r="H60" s="821"/>
      <c r="I60" s="822"/>
      <c r="J60" s="48"/>
      <c r="K60" s="50"/>
      <c r="L60" s="823"/>
      <c r="M60" s="824"/>
      <c r="N60" s="51"/>
    </row>
    <row r="61" spans="1:14" ht="15.75" thickBot="1">
      <c r="B61" s="825" t="s">
        <v>953</v>
      </c>
      <c r="C61" s="826"/>
      <c r="D61" s="826"/>
      <c r="E61" s="826"/>
      <c r="F61" s="826"/>
      <c r="G61" s="826"/>
      <c r="H61" s="826"/>
      <c r="I61" s="826"/>
      <c r="J61" s="826"/>
      <c r="K61" s="826"/>
      <c r="L61" s="826"/>
      <c r="M61" s="827"/>
      <c r="N61" s="401">
        <f>SUM(N56:N60)</f>
        <v>63241.951346705064</v>
      </c>
    </row>
    <row r="62" spans="1:14">
      <c r="B62" s="39"/>
      <c r="C62" s="40"/>
      <c r="D62" s="40"/>
      <c r="E62" s="40"/>
      <c r="F62" s="40"/>
      <c r="G62" s="40"/>
      <c r="H62" s="40"/>
      <c r="I62" s="40"/>
      <c r="J62" s="40"/>
      <c r="K62" s="40"/>
      <c r="L62" s="40"/>
      <c r="M62" s="40"/>
      <c r="N62" s="41"/>
    </row>
    <row r="63" spans="1:14">
      <c r="B63" s="70" t="s">
        <v>956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0" t="s">
        <v>957</v>
      </c>
      <c r="C65" s="321"/>
      <c r="D65" s="321"/>
      <c r="E65" s="321"/>
      <c r="F65" s="321"/>
      <c r="G65" s="321"/>
      <c r="H65" s="79" t="s">
        <v>945</v>
      </c>
      <c r="I65" s="80" t="s">
        <v>958</v>
      </c>
      <c r="J65" s="81" t="s">
        <v>959</v>
      </c>
      <c r="K65" s="79" t="s">
        <v>960</v>
      </c>
      <c r="L65" s="828" t="s">
        <v>961</v>
      </c>
      <c r="M65" s="801"/>
      <c r="N65" s="82" t="s">
        <v>951</v>
      </c>
    </row>
    <row r="66" spans="1:15">
      <c r="A66" t="s">
        <v>1269</v>
      </c>
      <c r="B66" s="52" t="str">
        <f>VLOOKUP(A66,TRANSPORTE!A5:D117,3,FALSE)</f>
        <v>Transporte de Material Crudo de Rio</v>
      </c>
      <c r="C66" s="324"/>
      <c r="D66" s="324"/>
      <c r="E66" s="324"/>
      <c r="F66" s="324"/>
      <c r="G66" s="324"/>
      <c r="H66" s="318" t="s">
        <v>1468</v>
      </c>
      <c r="I66" s="286">
        <v>1.4</v>
      </c>
      <c r="J66" s="293">
        <v>1</v>
      </c>
      <c r="K66" s="286">
        <f>I66*J66</f>
        <v>1.4</v>
      </c>
      <c r="L66" s="829">
        <f>VLOOKUP(A66,TRANSPORTE!A5:D117,4,FALSE)</f>
        <v>1135.0396630979419</v>
      </c>
      <c r="M66" s="830"/>
      <c r="N66" s="294">
        <f>K66*L66</f>
        <v>1589.0555283371186</v>
      </c>
    </row>
    <row r="67" spans="1:15">
      <c r="A67" t="s">
        <v>1364</v>
      </c>
      <c r="B67" s="52" t="str">
        <f>VLOOKUP(A67,TRANSPORTE!A6:D117,3,FALSE)</f>
        <v>Transporte de Mezcla densa en Caliente MDC-25</v>
      </c>
      <c r="C67" s="53"/>
      <c r="D67" s="53"/>
      <c r="E67" s="53"/>
      <c r="F67" s="53"/>
      <c r="G67" s="53"/>
      <c r="H67" s="318" t="s">
        <v>1468</v>
      </c>
      <c r="I67" s="286">
        <v>1.25</v>
      </c>
      <c r="J67" s="293">
        <v>1</v>
      </c>
      <c r="K67" s="286">
        <f>I67*J67</f>
        <v>1.25</v>
      </c>
      <c r="L67" s="829">
        <f>VLOOKUP(A67,TRANSPORTE!A6:D117,4,FALSE)</f>
        <v>1578.7369859453192</v>
      </c>
      <c r="M67" s="830"/>
      <c r="N67" s="294">
        <f>K67*L67</f>
        <v>1973.4212324316491</v>
      </c>
    </row>
    <row r="68" spans="1:15">
      <c r="B68" s="52"/>
      <c r="C68" s="53"/>
      <c r="D68" s="53"/>
      <c r="E68" s="53"/>
      <c r="F68" s="53"/>
      <c r="G68" s="53"/>
      <c r="H68" s="295"/>
      <c r="I68" s="286"/>
      <c r="J68" s="286"/>
      <c r="K68" s="286"/>
      <c r="L68" s="296"/>
      <c r="M68" s="297"/>
      <c r="N68" s="298"/>
    </row>
    <row r="69" spans="1:15">
      <c r="B69" s="52"/>
      <c r="C69" s="53"/>
      <c r="D69" s="53"/>
      <c r="E69" s="53"/>
      <c r="F69" s="53"/>
      <c r="G69" s="53"/>
      <c r="H69" s="295"/>
      <c r="I69" s="286"/>
      <c r="J69" s="286"/>
      <c r="K69" s="286"/>
      <c r="L69" s="296"/>
      <c r="M69" s="297"/>
      <c r="N69" s="298"/>
    </row>
    <row r="70" spans="1:15">
      <c r="B70" s="52"/>
      <c r="C70" s="53"/>
      <c r="D70" s="53"/>
      <c r="E70" s="53"/>
      <c r="F70" s="53"/>
      <c r="G70" s="53"/>
      <c r="H70" s="295"/>
      <c r="I70" s="286"/>
      <c r="J70" s="286"/>
      <c r="K70" s="286"/>
      <c r="L70" s="296"/>
      <c r="M70" s="297"/>
      <c r="N70" s="298"/>
    </row>
    <row r="71" spans="1:15" ht="15.75" thickBot="1">
      <c r="B71" s="316"/>
      <c r="C71" s="317"/>
      <c r="D71" s="317"/>
      <c r="E71" s="317"/>
      <c r="F71" s="317"/>
      <c r="G71" s="317"/>
      <c r="H71" s="54"/>
      <c r="I71" s="132"/>
      <c r="J71" s="132"/>
      <c r="K71" s="132"/>
      <c r="L71" s="814"/>
      <c r="M71" s="815"/>
      <c r="N71" s="133"/>
    </row>
    <row r="72" spans="1:15" ht="15.75" thickBot="1">
      <c r="B72" s="831" t="s">
        <v>953</v>
      </c>
      <c r="C72" s="832"/>
      <c r="D72" s="832"/>
      <c r="E72" s="832"/>
      <c r="F72" s="832"/>
      <c r="G72" s="832"/>
      <c r="H72" s="832"/>
      <c r="I72" s="832"/>
      <c r="J72" s="832"/>
      <c r="K72" s="832"/>
      <c r="L72" s="832"/>
      <c r="M72" s="833"/>
      <c r="N72" s="110">
        <f>N66+N67+N68+N69+N70</f>
        <v>3562.4767607687677</v>
      </c>
    </row>
    <row r="73" spans="1:15">
      <c r="B73" s="39"/>
      <c r="C73" s="40"/>
      <c r="D73" s="40"/>
      <c r="E73" s="40"/>
      <c r="F73" s="40"/>
      <c r="G73" s="40"/>
      <c r="H73" s="40"/>
      <c r="I73" s="40"/>
      <c r="J73" s="40"/>
      <c r="K73" s="40"/>
      <c r="L73" s="40"/>
      <c r="M73" s="40"/>
      <c r="N73" s="41"/>
    </row>
    <row r="74" spans="1:15">
      <c r="B74" s="70" t="s">
        <v>962</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1" t="s">
        <v>963</v>
      </c>
      <c r="C76" s="852"/>
      <c r="D76" s="852"/>
      <c r="E76" s="852"/>
      <c r="F76" s="852"/>
      <c r="G76" s="852"/>
      <c r="H76" s="852"/>
      <c r="I76" s="79" t="s">
        <v>964</v>
      </c>
      <c r="J76" s="81" t="s">
        <v>1410</v>
      </c>
      <c r="K76" s="80" t="s">
        <v>966</v>
      </c>
      <c r="L76" s="853" t="s">
        <v>950</v>
      </c>
      <c r="M76" s="854"/>
      <c r="N76" s="104" t="s">
        <v>951</v>
      </c>
    </row>
    <row r="77" spans="1:15">
      <c r="A77" t="s">
        <v>19</v>
      </c>
      <c r="B77" s="55" t="str">
        <f>VLOOKUP(A77,'MANO DE OBRA'!A8:D68,3,FALSE)</f>
        <v>Obrero (8)</v>
      </c>
      <c r="C77" s="53"/>
      <c r="D77" s="53"/>
      <c r="E77" s="53"/>
      <c r="F77" s="53"/>
      <c r="G77" s="53"/>
      <c r="H77" s="53"/>
      <c r="I77" s="299">
        <f>K77/J77*100</f>
        <v>270661.59999999998</v>
      </c>
      <c r="J77" s="300">
        <v>185</v>
      </c>
      <c r="K77" s="301">
        <f>VLOOKUP(A77,'MANO DE OBRA'!A8:D99,4,FALSE)</f>
        <v>500723.95999999996</v>
      </c>
      <c r="L77" s="56"/>
      <c r="M77" s="302">
        <v>80</v>
      </c>
      <c r="N77" s="402">
        <f>K77/M77</f>
        <v>6259.0494999999992</v>
      </c>
      <c r="O77" s="112"/>
    </row>
    <row r="78" spans="1:15">
      <c r="A78" t="s">
        <v>30</v>
      </c>
      <c r="B78" s="55" t="str">
        <f>VLOOKUP(A78,'MANO DE OBRA'!A8:D69,3,FALSE)</f>
        <v>Oficial</v>
      </c>
      <c r="C78" s="53"/>
      <c r="D78" s="53"/>
      <c r="E78" s="53"/>
      <c r="F78" s="53"/>
      <c r="G78" s="53"/>
      <c r="H78" s="53"/>
      <c r="I78" s="299">
        <f>K78/J78*100</f>
        <v>57668.23979157189</v>
      </c>
      <c r="J78" s="300">
        <v>185</v>
      </c>
      <c r="K78" s="301">
        <f>VLOOKUP(A78,'MANO DE OBRA'!A8:D100,4,FALSE)</f>
        <v>106686.24361440798</v>
      </c>
      <c r="L78" s="56"/>
      <c r="M78" s="306">
        <v>80</v>
      </c>
      <c r="N78" s="402">
        <f>K78/M78</f>
        <v>1333.5780451800997</v>
      </c>
    </row>
    <row r="79" spans="1:15">
      <c r="A79" t="s">
        <v>54</v>
      </c>
      <c r="B79" s="55" t="str">
        <f>VLOOKUP(A79,'MANO DE OBRA'!A9:D70,3,FALSE)</f>
        <v>Rastrilleros (2)</v>
      </c>
      <c r="C79" s="53"/>
      <c r="D79" s="53"/>
      <c r="E79" s="53"/>
      <c r="F79" s="53"/>
      <c r="G79" s="53"/>
      <c r="H79" s="53"/>
      <c r="I79" s="299">
        <f>K79/J79*100</f>
        <v>86502.359687357821</v>
      </c>
      <c r="J79" s="300">
        <v>185</v>
      </c>
      <c r="K79" s="301">
        <f>VLOOKUP(A79,'MANO DE OBRA'!A9:D101,4,FALSE)</f>
        <v>160029.36542161196</v>
      </c>
      <c r="L79" s="56"/>
      <c r="M79" s="307">
        <v>80</v>
      </c>
      <c r="N79" s="402">
        <f>K79/M79</f>
        <v>2000.3670677701496</v>
      </c>
    </row>
    <row r="80" spans="1:15">
      <c r="B80" s="55"/>
      <c r="C80" s="53"/>
      <c r="D80" s="53"/>
      <c r="E80" s="53"/>
      <c r="F80" s="53"/>
      <c r="G80" s="53"/>
      <c r="H80" s="53"/>
      <c r="I80" s="286"/>
      <c r="J80" s="304"/>
      <c r="K80" s="305"/>
      <c r="L80" s="325"/>
      <c r="M80" s="307"/>
      <c r="N80" s="303"/>
    </row>
    <row r="81" spans="1:14">
      <c r="B81" s="55"/>
      <c r="C81" s="53"/>
      <c r="D81" s="53"/>
      <c r="E81" s="53"/>
      <c r="F81" s="53"/>
      <c r="G81" s="53"/>
      <c r="H81" s="53"/>
      <c r="I81" s="286"/>
      <c r="J81" s="304"/>
      <c r="K81" s="305"/>
      <c r="L81" s="325"/>
      <c r="M81" s="307"/>
      <c r="N81" s="303"/>
    </row>
    <row r="82" spans="1:14" ht="15.75" thickBot="1">
      <c r="B82" s="812"/>
      <c r="C82" s="813"/>
      <c r="D82" s="813"/>
      <c r="E82" s="813"/>
      <c r="F82" s="813"/>
      <c r="G82" s="813"/>
      <c r="H82" s="813"/>
      <c r="I82" s="132"/>
      <c r="J82" s="132"/>
      <c r="K82" s="132"/>
      <c r="L82" s="913"/>
      <c r="M82" s="913"/>
      <c r="N82" s="51"/>
    </row>
    <row r="83" spans="1:14" ht="15.75" thickBot="1">
      <c r="B83" s="831" t="s">
        <v>953</v>
      </c>
      <c r="C83" s="832"/>
      <c r="D83" s="832"/>
      <c r="E83" s="832"/>
      <c r="F83" s="832"/>
      <c r="G83" s="832"/>
      <c r="H83" s="832"/>
      <c r="I83" s="832"/>
      <c r="J83" s="832"/>
      <c r="K83" s="832"/>
      <c r="L83" s="832"/>
      <c r="M83" s="833"/>
      <c r="N83" s="308">
        <f>SUM(N77:N82)</f>
        <v>9592.9946129502496</v>
      </c>
    </row>
    <row r="84" spans="1:14" ht="15.75" thickBot="1">
      <c r="B84" s="39"/>
      <c r="C84" s="40"/>
      <c r="D84" s="40"/>
      <c r="E84" s="40"/>
      <c r="F84" s="40"/>
      <c r="G84" s="40"/>
      <c r="H84" s="40"/>
      <c r="I84" s="40"/>
      <c r="J84" s="40"/>
      <c r="K84" s="40"/>
      <c r="L84" s="40"/>
      <c r="M84" s="40"/>
      <c r="N84" s="41"/>
    </row>
    <row r="85" spans="1:14" ht="15.75" thickBot="1">
      <c r="B85" s="825" t="s">
        <v>967</v>
      </c>
      <c r="C85" s="826"/>
      <c r="D85" s="826"/>
      <c r="E85" s="826"/>
      <c r="F85" s="826"/>
      <c r="G85" s="826"/>
      <c r="H85" s="826"/>
      <c r="I85" s="826"/>
      <c r="J85" s="826"/>
      <c r="K85" s="826"/>
      <c r="L85" s="826"/>
      <c r="M85" s="827"/>
      <c r="N85" s="105">
        <f>N51+N61+N72+N83</f>
        <v>222706.88374868911</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6" t="s">
        <v>969</v>
      </c>
      <c r="C89" s="817"/>
      <c r="D89" s="817"/>
      <c r="E89" s="817"/>
      <c r="F89" s="817"/>
      <c r="G89" s="817"/>
      <c r="H89" s="817"/>
      <c r="I89" s="321"/>
      <c r="J89" s="341"/>
      <c r="K89" s="309" t="s">
        <v>970</v>
      </c>
      <c r="L89" s="855" t="s">
        <v>971</v>
      </c>
      <c r="M89" s="856"/>
      <c r="N89" s="310"/>
    </row>
    <row r="90" spans="1:14">
      <c r="B90" s="857" t="s">
        <v>972</v>
      </c>
      <c r="C90" s="858"/>
      <c r="D90" s="858"/>
      <c r="E90" s="858"/>
      <c r="F90" s="858"/>
      <c r="G90" s="858"/>
      <c r="H90" s="858"/>
      <c r="I90" s="93"/>
      <c r="J90" s="94"/>
      <c r="K90" s="311">
        <v>0.2</v>
      </c>
      <c r="L90" s="859">
        <f>N85*K90</f>
        <v>44541.376749737829</v>
      </c>
      <c r="M90" s="860"/>
      <c r="N90" s="57"/>
    </row>
    <row r="91" spans="1:14">
      <c r="B91" s="95" t="s">
        <v>973</v>
      </c>
      <c r="C91" s="96"/>
      <c r="D91" s="96"/>
      <c r="E91" s="96"/>
      <c r="F91" s="96"/>
      <c r="G91" s="96"/>
      <c r="H91" s="96"/>
      <c r="I91" s="93"/>
      <c r="J91" s="94"/>
      <c r="K91" s="311">
        <v>0.05</v>
      </c>
      <c r="L91" s="859">
        <f>N85*K91</f>
        <v>11135.344187434457</v>
      </c>
      <c r="M91" s="860"/>
      <c r="N91" s="57"/>
    </row>
    <row r="92" spans="1:14" ht="15.75" thickBot="1">
      <c r="B92" s="97" t="s">
        <v>974</v>
      </c>
      <c r="C92" s="98"/>
      <c r="D92" s="98"/>
      <c r="E92" s="98"/>
      <c r="F92" s="98"/>
      <c r="G92" s="98"/>
      <c r="H92" s="98"/>
      <c r="I92" s="99"/>
      <c r="J92" s="100"/>
      <c r="K92" s="312">
        <v>0.05</v>
      </c>
      <c r="L92" s="861">
        <f>N85*K92</f>
        <v>11135.344187434457</v>
      </c>
      <c r="M92" s="862"/>
      <c r="N92" s="57"/>
    </row>
    <row r="93" spans="1:14" ht="15.75" thickBot="1">
      <c r="B93" s="825" t="s">
        <v>953</v>
      </c>
      <c r="C93" s="826"/>
      <c r="D93" s="826"/>
      <c r="E93" s="826"/>
      <c r="F93" s="826"/>
      <c r="G93" s="826"/>
      <c r="H93" s="826"/>
      <c r="I93" s="826"/>
      <c r="J93" s="826"/>
      <c r="K93" s="826"/>
      <c r="L93" s="826"/>
      <c r="M93" s="827"/>
      <c r="N93" s="58">
        <f>L90+L91+L92</f>
        <v>66812.065124606743</v>
      </c>
    </row>
    <row r="94" spans="1:14" ht="15.75" thickBot="1">
      <c r="B94" s="39"/>
      <c r="C94" s="40"/>
      <c r="D94" s="40"/>
      <c r="E94" s="40"/>
      <c r="F94" s="40"/>
      <c r="G94" s="40"/>
      <c r="H94" s="40"/>
      <c r="I94" s="40"/>
      <c r="J94" s="40"/>
      <c r="K94" s="40"/>
      <c r="L94" s="40"/>
      <c r="M94" s="40"/>
      <c r="N94" s="41"/>
    </row>
    <row r="95" spans="1:14" ht="15.75" thickBot="1">
      <c r="A95" t="s">
        <v>2016</v>
      </c>
      <c r="B95" s="825" t="s">
        <v>975</v>
      </c>
      <c r="C95" s="826"/>
      <c r="D95" s="826"/>
      <c r="E95" s="826"/>
      <c r="F95" s="826"/>
      <c r="G95" s="826"/>
      <c r="H95" s="826"/>
      <c r="I95" s="826"/>
      <c r="J95" s="826"/>
      <c r="K95" s="826"/>
      <c r="L95" s="826"/>
      <c r="M95" s="827"/>
      <c r="N95" s="195">
        <f>N85+N93</f>
        <v>289518.94887329586</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976</v>
      </c>
      <c r="F100" s="59"/>
      <c r="G100" s="59"/>
      <c r="H100" s="59"/>
      <c r="I100" s="59"/>
      <c r="J100" s="59"/>
      <c r="K100" s="18"/>
      <c r="L100" s="18"/>
      <c r="M100" s="18"/>
      <c r="N100" s="23"/>
    </row>
    <row r="101" spans="2:14">
      <c r="B101" s="22"/>
      <c r="C101" s="18"/>
      <c r="D101" s="18"/>
      <c r="E101" s="18" t="s">
        <v>977</v>
      </c>
      <c r="F101" s="18"/>
      <c r="G101" s="18"/>
      <c r="H101" s="18"/>
      <c r="I101" s="18"/>
      <c r="J101" s="18"/>
      <c r="K101" s="18"/>
      <c r="L101" s="18"/>
      <c r="M101" s="18"/>
      <c r="N101" s="23"/>
    </row>
    <row r="102" spans="2:14">
      <c r="B102" s="22"/>
      <c r="C102" s="18"/>
      <c r="D102" s="18"/>
      <c r="E102" s="18" t="s">
        <v>978</v>
      </c>
      <c r="F102" s="18"/>
      <c r="G102" s="18"/>
      <c r="H102" s="18"/>
      <c r="I102" s="18"/>
      <c r="J102" s="18"/>
      <c r="K102" s="18"/>
      <c r="L102" s="18"/>
      <c r="M102" s="18"/>
      <c r="N102" s="23"/>
    </row>
    <row r="103" spans="2:14">
      <c r="B103" s="22"/>
      <c r="C103" s="18"/>
      <c r="D103" s="18"/>
      <c r="E103" s="18" t="s">
        <v>979</v>
      </c>
      <c r="F103" s="18"/>
      <c r="G103" s="18"/>
      <c r="H103" s="18"/>
      <c r="I103" s="18"/>
      <c r="J103" s="18"/>
      <c r="K103" s="18"/>
      <c r="L103" s="18"/>
      <c r="M103" s="18"/>
      <c r="N103" s="23"/>
    </row>
    <row r="104" spans="2:14" ht="15.75" thickBot="1">
      <c r="B104" s="22"/>
      <c r="C104" s="18"/>
      <c r="D104" s="18"/>
      <c r="E104" s="18"/>
      <c r="F104" s="18" t="s">
        <v>980</v>
      </c>
      <c r="G104" s="18"/>
      <c r="H104" s="18"/>
      <c r="I104" s="18"/>
      <c r="J104" s="18"/>
      <c r="K104" s="18"/>
      <c r="L104" s="18"/>
      <c r="M104" s="18"/>
      <c r="N104" s="23"/>
    </row>
    <row r="105" spans="2:14">
      <c r="B105" s="234" t="s">
        <v>2216</v>
      </c>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ht="15.75" thickBot="1">
      <c r="B109" s="240"/>
      <c r="C109" s="241"/>
      <c r="D109" s="241"/>
      <c r="E109" s="241"/>
      <c r="F109" s="241"/>
      <c r="G109" s="241"/>
      <c r="H109" s="241"/>
      <c r="I109" s="241"/>
      <c r="J109" s="241"/>
      <c r="K109" s="241"/>
      <c r="L109" s="241"/>
      <c r="M109" s="241"/>
      <c r="N109" s="242"/>
    </row>
    <row r="110" spans="2:14">
      <c r="B110" s="243"/>
      <c r="C110" s="244"/>
      <c r="D110" s="244"/>
      <c r="E110" s="244"/>
      <c r="F110" s="244"/>
      <c r="G110" s="244"/>
      <c r="H110" s="244"/>
      <c r="I110" s="244"/>
      <c r="J110" s="244"/>
      <c r="K110" s="244"/>
      <c r="L110" s="244"/>
      <c r="M110" s="244"/>
      <c r="N110" s="245"/>
    </row>
    <row r="111" spans="2:14">
      <c r="B111" s="229" t="s">
        <v>2217</v>
      </c>
      <c r="C111" s="37"/>
      <c r="D111" s="37"/>
      <c r="E111" s="37"/>
      <c r="F111" s="37"/>
      <c r="G111" s="37"/>
      <c r="H111" s="37"/>
      <c r="I111" s="37"/>
      <c r="J111" s="37"/>
      <c r="K111" s="37"/>
      <c r="L111" s="37"/>
      <c r="M111" s="37"/>
      <c r="N111" s="38"/>
    </row>
    <row r="112" spans="2:14" ht="15" customHeight="1">
      <c r="B112" s="863" t="s">
        <v>2218</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2219</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29"/>
      <c r="C119" s="37"/>
      <c r="D119" s="37"/>
      <c r="E119" s="37"/>
      <c r="F119" s="37"/>
      <c r="G119" s="37"/>
      <c r="H119" s="37"/>
      <c r="I119" s="37"/>
      <c r="J119" s="37"/>
      <c r="K119" s="37"/>
      <c r="L119" s="37"/>
      <c r="M119" s="37"/>
      <c r="N119" s="38"/>
    </row>
    <row r="120" spans="2:14">
      <c r="B120" s="22"/>
      <c r="C120" s="18"/>
      <c r="D120" s="18"/>
      <c r="E120" s="18" t="s">
        <v>976</v>
      </c>
      <c r="F120" s="59"/>
      <c r="G120" s="59"/>
      <c r="H120" s="18"/>
      <c r="I120" s="18"/>
      <c r="J120" s="18"/>
      <c r="K120" s="18"/>
      <c r="L120" s="18"/>
      <c r="M120" s="18"/>
      <c r="N120" s="23"/>
    </row>
    <row r="121" spans="2:14">
      <c r="B121" s="22"/>
      <c r="C121" s="18"/>
      <c r="D121" s="18"/>
      <c r="E121" s="60" t="s">
        <v>977</v>
      </c>
      <c r="F121" s="18"/>
      <c r="G121" s="18"/>
      <c r="H121" s="60"/>
      <c r="I121" s="60"/>
      <c r="J121" s="60"/>
      <c r="K121" s="18"/>
      <c r="L121" s="18"/>
      <c r="M121" s="18"/>
      <c r="N121" s="23"/>
    </row>
    <row r="122" spans="2:14">
      <c r="B122" s="22"/>
      <c r="C122" s="18"/>
      <c r="D122" s="18"/>
      <c r="E122" s="61" t="s">
        <v>981</v>
      </c>
      <c r="F122" s="18"/>
      <c r="G122" s="18"/>
      <c r="H122" s="61"/>
      <c r="I122" s="61"/>
      <c r="J122" s="61"/>
      <c r="K122" s="18"/>
      <c r="L122" s="18"/>
      <c r="M122" s="18"/>
      <c r="N122" s="23"/>
    </row>
    <row r="123" spans="2:14">
      <c r="B123" s="62"/>
      <c r="C123" s="37"/>
      <c r="D123" s="37"/>
      <c r="E123" s="18" t="s">
        <v>979</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2220</v>
      </c>
      <c r="C125" s="61"/>
      <c r="D125" s="61"/>
      <c r="E125" s="18"/>
      <c r="F125" s="18"/>
      <c r="G125" s="18"/>
      <c r="H125" s="18"/>
      <c r="I125" s="18"/>
      <c r="J125" s="802"/>
      <c r="K125" s="802"/>
      <c r="L125" s="802"/>
      <c r="M125" s="802"/>
      <c r="N125" s="803"/>
    </row>
    <row r="126" spans="2:14" ht="15.75" thickBot="1">
      <c r="B126" s="268" t="s">
        <v>2221</v>
      </c>
      <c r="C126" s="400"/>
      <c r="D126" s="400"/>
      <c r="E126" s="63"/>
      <c r="F126" s="63"/>
      <c r="G126" s="63"/>
      <c r="H126" s="63"/>
      <c r="I126" s="63"/>
      <c r="J126" s="804"/>
      <c r="K126" s="804"/>
      <c r="L126" s="804"/>
      <c r="M126" s="804"/>
      <c r="N126"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1069</v>
      </c>
      <c r="C31" s="87" t="s">
        <v>2068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10</v>
      </c>
      <c r="N37" s="279">
        <f t="shared" ref="N37:N43" si="0">K37/M37</f>
        <v>12485.510980553165</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104045.92483794304</v>
      </c>
      <c r="L38" s="277"/>
      <c r="M38" s="278">
        <v>10</v>
      </c>
      <c r="N38" s="279">
        <f t="shared" si="0"/>
        <v>10404.592483794304</v>
      </c>
    </row>
    <row r="39" spans="1:14">
      <c r="A39" t="s">
        <v>284</v>
      </c>
      <c r="B39" s="838" t="str">
        <f>VLOOKUP(A39,EQUIPOS!A9:D154,3,FALSE)</f>
        <v>Planta de asfalto en caliente</v>
      </c>
      <c r="C39" s="839"/>
      <c r="D39" s="839"/>
      <c r="E39" s="839"/>
      <c r="F39" s="839"/>
      <c r="G39" s="839"/>
      <c r="H39" s="840"/>
      <c r="I39" s="274"/>
      <c r="J39" s="275"/>
      <c r="K39" s="276">
        <f>VLOOKUP(A39,EQUIPOS!A9:D166,4,FALSE)</f>
        <v>649640.8957422215</v>
      </c>
      <c r="L39" s="277"/>
      <c r="M39" s="278">
        <v>10</v>
      </c>
      <c r="N39" s="279">
        <f t="shared" si="0"/>
        <v>64964.089574222147</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10</v>
      </c>
      <c r="N42" s="279">
        <f t="shared" si="0"/>
        <v>24609.802326518889</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10</v>
      </c>
      <c r="N43" s="279">
        <f t="shared" si="0"/>
        <v>5243.2679236660315</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44"/>
      <c r="F46" s="839"/>
      <c r="G46" s="839"/>
      <c r="H46" s="840"/>
      <c r="I46" s="42"/>
      <c r="J46" s="43"/>
      <c r="K46" s="281"/>
      <c r="L46" s="283"/>
      <c r="M46" s="284"/>
      <c r="N46" s="285"/>
    </row>
    <row r="47" spans="1:14">
      <c r="B47" s="845" t="s">
        <v>952</v>
      </c>
      <c r="C47" s="846"/>
      <c r="D47" s="846"/>
      <c r="E47" s="44"/>
      <c r="F47" s="45"/>
      <c r="G47" s="45"/>
      <c r="H47" s="46"/>
      <c r="I47" s="42"/>
      <c r="J47" s="43"/>
      <c r="K47" s="286"/>
      <c r="L47" s="283"/>
      <c r="M47" s="408">
        <v>0.1</v>
      </c>
      <c r="N47" s="351">
        <f>N81*M47</f>
        <v>959.29946129502503</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146309.46102826504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43973.729865124456</v>
      </c>
      <c r="N54" s="279">
        <f>K54*M54</f>
        <v>61563.221811174233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67.149181421233251</v>
      </c>
      <c r="N55" s="279">
        <f>K55*M55</f>
        <v>1678.7295355308313</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63241.951346705064</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1135.0396630979419</v>
      </c>
      <c r="M64" s="830"/>
      <c r="N64" s="294">
        <f>K64*L64</f>
        <v>1589.0555283371186</v>
      </c>
    </row>
    <row r="65" spans="1:15">
      <c r="A65" t="s">
        <v>1362</v>
      </c>
      <c r="B65" s="52" t="str">
        <f>VLOOKUP(A65,TRANSPORTE!A6:D117,3,FALSE)</f>
        <v>Transporte de Mezcla Densa en Caliente MDC-19</v>
      </c>
      <c r="C65" s="53"/>
      <c r="D65" s="53"/>
      <c r="E65" s="53"/>
      <c r="F65" s="53"/>
      <c r="G65" s="53"/>
      <c r="H65" s="318" t="s">
        <v>1468</v>
      </c>
      <c r="I65" s="286">
        <v>1.25</v>
      </c>
      <c r="J65" s="293">
        <v>1</v>
      </c>
      <c r="K65" s="286">
        <f>I65*J65</f>
        <v>1.25</v>
      </c>
      <c r="L65" s="829">
        <f>VLOOKUP(A65,TRANSPORTE!A6:D117,4,FALSE)</f>
        <v>1578.7369859453192</v>
      </c>
      <c r="M65" s="830"/>
      <c r="N65" s="294">
        <f>K65*L65</f>
        <v>1973.4212324316491</v>
      </c>
    </row>
    <row r="66" spans="1:15">
      <c r="B66" s="52"/>
      <c r="C66" s="53"/>
      <c r="D66" s="53"/>
      <c r="E66" s="53"/>
      <c r="F66" s="53"/>
      <c r="G66" s="53"/>
      <c r="H66" s="295"/>
      <c r="I66" s="286"/>
      <c r="J66" s="286"/>
      <c r="K66" s="286"/>
      <c r="L66" s="829"/>
      <c r="M66" s="830"/>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3562.4767607687677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80</v>
      </c>
      <c r="N75" s="402">
        <f>K75/M75</f>
        <v>6259.0494999999992</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6">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9592.9946129502496</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222706.88374868911</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44541.376749737829</v>
      </c>
      <c r="M88" s="860"/>
      <c r="N88" s="57"/>
    </row>
    <row r="89" spans="1:14">
      <c r="B89" s="95" t="s">
        <v>973</v>
      </c>
      <c r="C89" s="96"/>
      <c r="D89" s="96"/>
      <c r="E89" s="96"/>
      <c r="F89" s="96"/>
      <c r="G89" s="96"/>
      <c r="H89" s="96"/>
      <c r="I89" s="93"/>
      <c r="J89" s="94"/>
      <c r="K89" s="311">
        <v>0.05</v>
      </c>
      <c r="L89" s="859">
        <f>N83*K89</f>
        <v>11135.344187434457</v>
      </c>
      <c r="M89" s="860"/>
      <c r="N89" s="57"/>
    </row>
    <row r="90" spans="1:14" ht="15.75" thickBot="1">
      <c r="B90" s="97" t="s">
        <v>974</v>
      </c>
      <c r="C90" s="98"/>
      <c r="D90" s="98"/>
      <c r="E90" s="98"/>
      <c r="F90" s="98"/>
      <c r="G90" s="98"/>
      <c r="H90" s="98"/>
      <c r="I90" s="99"/>
      <c r="J90" s="100"/>
      <c r="K90" s="312">
        <v>0.05</v>
      </c>
      <c r="L90" s="861">
        <f>N83*K90</f>
        <v>11135.344187434457</v>
      </c>
      <c r="M90" s="862"/>
      <c r="N90" s="57"/>
    </row>
    <row r="91" spans="1:14" ht="15.75" thickBot="1">
      <c r="B91" s="825" t="s">
        <v>953</v>
      </c>
      <c r="C91" s="826"/>
      <c r="D91" s="826"/>
      <c r="E91" s="826"/>
      <c r="F91" s="826"/>
      <c r="G91" s="826"/>
      <c r="H91" s="826"/>
      <c r="I91" s="826"/>
      <c r="J91" s="826"/>
      <c r="K91" s="826"/>
      <c r="L91" s="826"/>
      <c r="M91" s="827"/>
      <c r="N91" s="58">
        <f>L88+L89+L90</f>
        <v>66812.065124606743</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289518.94887329586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1070</v>
      </c>
      <c r="C31" s="87" t="s">
        <v>2069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10</v>
      </c>
      <c r="N37" s="279">
        <f t="shared" ref="N37:N43" si="0">K37/M37</f>
        <v>12485.510980553165</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104045.92483794304</v>
      </c>
      <c r="L38" s="277"/>
      <c r="M38" s="278">
        <v>10</v>
      </c>
      <c r="N38" s="279">
        <f t="shared" si="0"/>
        <v>10404.592483794304</v>
      </c>
    </row>
    <row r="39" spans="1:14">
      <c r="A39" t="s">
        <v>284</v>
      </c>
      <c r="B39" s="838" t="str">
        <f>VLOOKUP(A39,EQUIPOS!A9:D154,3,FALSE)</f>
        <v>Planta de asfalto en caliente</v>
      </c>
      <c r="C39" s="839"/>
      <c r="D39" s="839"/>
      <c r="E39" s="839"/>
      <c r="F39" s="839"/>
      <c r="G39" s="839"/>
      <c r="H39" s="840"/>
      <c r="I39" s="274"/>
      <c r="J39" s="275"/>
      <c r="K39" s="276">
        <f>VLOOKUP(A39,EQUIPOS!A9:D166,4,FALSE)</f>
        <v>649640.8957422215</v>
      </c>
      <c r="L39" s="277"/>
      <c r="M39" s="278">
        <v>10</v>
      </c>
      <c r="N39" s="279">
        <f t="shared" si="0"/>
        <v>64964.089574222147</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10</v>
      </c>
      <c r="N42" s="279">
        <f t="shared" si="0"/>
        <v>24609.802326518889</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10</v>
      </c>
      <c r="N43" s="279">
        <f t="shared" si="0"/>
        <v>5243.2679236660315</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44"/>
      <c r="F46" s="839"/>
      <c r="G46" s="839"/>
      <c r="H46" s="840"/>
      <c r="I46" s="42"/>
      <c r="J46" s="43"/>
      <c r="K46" s="281"/>
      <c r="L46" s="283"/>
      <c r="M46" s="284"/>
      <c r="N46" s="285"/>
    </row>
    <row r="47" spans="1:14">
      <c r="B47" s="845" t="s">
        <v>952</v>
      </c>
      <c r="C47" s="846"/>
      <c r="D47" s="846"/>
      <c r="E47" s="44"/>
      <c r="F47" s="45"/>
      <c r="G47" s="45"/>
      <c r="H47" s="46"/>
      <c r="I47" s="42"/>
      <c r="J47" s="43"/>
      <c r="K47" s="286"/>
      <c r="L47" s="283"/>
      <c r="M47" s="408">
        <v>0.1</v>
      </c>
      <c r="N47" s="351">
        <f>N81*M47</f>
        <v>959.29946129502503</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146309.46102826504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43973.729865124456</v>
      </c>
      <c r="N54" s="279">
        <f>K54*M54</f>
        <v>61563.221811174233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67.149181421233251</v>
      </c>
      <c r="N55" s="279">
        <f>K55*M55</f>
        <v>1678.7295355308313</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63241.951346705064</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1135.0396630979419</v>
      </c>
      <c r="M64" s="830"/>
      <c r="N64" s="294">
        <f>K64*L64</f>
        <v>1589.0555283371186</v>
      </c>
    </row>
    <row r="65" spans="1:15">
      <c r="A65" t="s">
        <v>1376</v>
      </c>
      <c r="B65" s="52" t="str">
        <f>VLOOKUP(A65,TRANSPORTE!A6:D117,3,FALSE)</f>
        <v>Transporte de Mezcla Densa en Caliente MDC-10</v>
      </c>
      <c r="C65" s="53"/>
      <c r="D65" s="53"/>
      <c r="E65" s="53"/>
      <c r="F65" s="53"/>
      <c r="G65" s="53"/>
      <c r="H65" s="318" t="s">
        <v>1468</v>
      </c>
      <c r="I65" s="286">
        <v>1.25</v>
      </c>
      <c r="J65" s="293">
        <v>1</v>
      </c>
      <c r="K65" s="286">
        <f>I65*J65</f>
        <v>1.25</v>
      </c>
      <c r="L65" s="829">
        <f>VLOOKUP(A65,TRANSPORTE!A6:D117,4,FALSE)</f>
        <v>1578.7369859453192</v>
      </c>
      <c r="M65" s="830"/>
      <c r="N65" s="294">
        <f>K65*L65</f>
        <v>1973.4212324316491</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3562.4767607687677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80</v>
      </c>
      <c r="N75" s="402">
        <f>K75/M75</f>
        <v>6259.0494999999992</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6">
        <v>80</v>
      </c>
      <c r="N77" s="402">
        <f>K77/M77</f>
        <v>2000.3670677701496</v>
      </c>
    </row>
    <row r="78" spans="1:15">
      <c r="B78" s="55"/>
      <c r="C78" s="53"/>
      <c r="D78" s="53"/>
      <c r="E78" s="53"/>
      <c r="F78" s="53"/>
      <c r="G78" s="53"/>
      <c r="H78" s="53"/>
      <c r="I78" s="286"/>
      <c r="J78" s="304"/>
      <c r="K78" s="305"/>
      <c r="L78" s="325"/>
      <c r="M78" s="307"/>
      <c r="N78" s="402"/>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9592.9946129502496</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222706.88374868911</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44541.376749737829</v>
      </c>
      <c r="M88" s="860"/>
      <c r="N88" s="57"/>
    </row>
    <row r="89" spans="1:14">
      <c r="B89" s="95" t="s">
        <v>973</v>
      </c>
      <c r="C89" s="96"/>
      <c r="D89" s="96"/>
      <c r="E89" s="96"/>
      <c r="F89" s="96"/>
      <c r="G89" s="96"/>
      <c r="H89" s="96"/>
      <c r="I89" s="93"/>
      <c r="J89" s="94"/>
      <c r="K89" s="311">
        <v>0.05</v>
      </c>
      <c r="L89" s="859">
        <f>N83*K89</f>
        <v>11135.344187434457</v>
      </c>
      <c r="M89" s="860"/>
      <c r="N89" s="57"/>
    </row>
    <row r="90" spans="1:14" ht="15.75" thickBot="1">
      <c r="B90" s="97" t="s">
        <v>974</v>
      </c>
      <c r="C90" s="98"/>
      <c r="D90" s="98"/>
      <c r="E90" s="98"/>
      <c r="F90" s="98"/>
      <c r="G90" s="98"/>
      <c r="H90" s="98"/>
      <c r="I90" s="99"/>
      <c r="J90" s="100"/>
      <c r="K90" s="312">
        <v>0.05</v>
      </c>
      <c r="L90" s="861">
        <f>N83*K90</f>
        <v>11135.344187434457</v>
      </c>
      <c r="M90" s="862"/>
      <c r="N90" s="57"/>
    </row>
    <row r="91" spans="1:14" ht="15.75" thickBot="1">
      <c r="B91" s="825" t="s">
        <v>953</v>
      </c>
      <c r="C91" s="826"/>
      <c r="D91" s="826"/>
      <c r="E91" s="826"/>
      <c r="F91" s="826"/>
      <c r="G91" s="826"/>
      <c r="H91" s="826"/>
      <c r="I91" s="826"/>
      <c r="J91" s="826"/>
      <c r="K91" s="826"/>
      <c r="L91" s="826"/>
      <c r="M91" s="827"/>
      <c r="N91" s="58">
        <f>L88+L89+L90</f>
        <v>66812.065124606743</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289518.94887329586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 customHeight="1" thickBot="1">
      <c r="A31" t="s">
        <v>1845</v>
      </c>
      <c r="B31" s="86" t="s">
        <v>1071</v>
      </c>
      <c r="C31" s="87" t="s">
        <v>2070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10</v>
      </c>
      <c r="N37" s="279">
        <f t="shared" ref="N37:N43" si="0">K37/M37</f>
        <v>12485.510980553165</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104045.92483794304</v>
      </c>
      <c r="L38" s="277"/>
      <c r="M38" s="278">
        <v>10</v>
      </c>
      <c r="N38" s="279">
        <f t="shared" si="0"/>
        <v>10404.592483794304</v>
      </c>
    </row>
    <row r="39" spans="1:14">
      <c r="A39" t="s">
        <v>284</v>
      </c>
      <c r="B39" s="838" t="str">
        <f>VLOOKUP(A39,EQUIPOS!A9:D154,3,FALSE)</f>
        <v>Planta de asfalto en caliente</v>
      </c>
      <c r="C39" s="839"/>
      <c r="D39" s="839"/>
      <c r="E39" s="839"/>
      <c r="F39" s="839"/>
      <c r="G39" s="839"/>
      <c r="H39" s="840"/>
      <c r="I39" s="274"/>
      <c r="J39" s="275"/>
      <c r="K39" s="276">
        <f>VLOOKUP(A39,EQUIPOS!A9:D166,4,FALSE)</f>
        <v>649640.8957422215</v>
      </c>
      <c r="L39" s="277"/>
      <c r="M39" s="278">
        <v>10</v>
      </c>
      <c r="N39" s="279">
        <f t="shared" si="0"/>
        <v>64964.089574222147</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10</v>
      </c>
      <c r="N42" s="279">
        <f t="shared" si="0"/>
        <v>24609.802326518889</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10</v>
      </c>
      <c r="N43" s="279">
        <f t="shared" si="0"/>
        <v>5243.2679236660315</v>
      </c>
    </row>
    <row r="44" spans="1:14" ht="15" customHeight="1">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959.29946129502503</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146309.46102826504</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43973.729865124456</v>
      </c>
      <c r="N53" s="279">
        <f>K53*M53</f>
        <v>61563.221811174233</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67.149181421233251</v>
      </c>
      <c r="N54" s="279">
        <f>K54*M54</f>
        <v>1678.7295355308313</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63241.951346705064</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9">
        <f>VLOOKUP(A63,TRANSPORTE!A5:D117,4,FALSE)</f>
        <v>1135.0396630979419</v>
      </c>
      <c r="M63" s="830"/>
      <c r="N63" s="294">
        <f>K63*L63</f>
        <v>1589.0555283371186</v>
      </c>
    </row>
    <row r="64" spans="1:14">
      <c r="A64" t="s">
        <v>1364</v>
      </c>
      <c r="B64" s="52" t="str">
        <f>VLOOKUP(A64,TRANSPORTE!A6:D117,3,FALSE)</f>
        <v>Transporte de Mezcla densa en Caliente MDC-25</v>
      </c>
      <c r="C64" s="53"/>
      <c r="D64" s="53"/>
      <c r="E64" s="53"/>
      <c r="F64" s="53"/>
      <c r="G64" s="53"/>
      <c r="H64" s="318" t="s">
        <v>1468</v>
      </c>
      <c r="I64" s="286">
        <v>1.25</v>
      </c>
      <c r="J64" s="293">
        <v>1</v>
      </c>
      <c r="K64" s="286">
        <f>I64*J64</f>
        <v>1.25</v>
      </c>
      <c r="L64" s="829">
        <f>VLOOKUP(A64,TRANSPORTE!A6:D117,4,FALSE)</f>
        <v>1578.7369859453192</v>
      </c>
      <c r="M64" s="830"/>
      <c r="N64" s="294">
        <f>K64*L64</f>
        <v>1973.4212324316491</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3562.4767607687677</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19</v>
      </c>
      <c r="B74" s="55" t="str">
        <f>VLOOKUP(A74,'MANO DE OBRA'!A8:D68,3,FALSE)</f>
        <v>Obrero (8)</v>
      </c>
      <c r="C74" s="53"/>
      <c r="D74" s="53"/>
      <c r="E74" s="53"/>
      <c r="F74" s="53"/>
      <c r="G74" s="53"/>
      <c r="H74" s="53"/>
      <c r="I74" s="299">
        <f>K74/J74*100</f>
        <v>270661.59999999998</v>
      </c>
      <c r="J74" s="300">
        <v>185</v>
      </c>
      <c r="K74" s="301">
        <f>VLOOKUP(A74,'MANO DE OBRA'!A8:D99,4,FALSE)</f>
        <v>500723.95999999996</v>
      </c>
      <c r="L74" s="56"/>
      <c r="M74" s="302">
        <v>80</v>
      </c>
      <c r="N74" s="402">
        <f>K74/M74</f>
        <v>6259.0494999999992</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9592.9946129502496</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222706.88374868911</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44541.376749737829</v>
      </c>
      <c r="M87" s="860"/>
      <c r="N87" s="57"/>
    </row>
    <row r="88" spans="1:14">
      <c r="B88" s="95" t="s">
        <v>973</v>
      </c>
      <c r="C88" s="96"/>
      <c r="D88" s="96"/>
      <c r="E88" s="96"/>
      <c r="F88" s="96"/>
      <c r="G88" s="96"/>
      <c r="H88" s="96"/>
      <c r="I88" s="93"/>
      <c r="J88" s="94"/>
      <c r="K88" s="311">
        <v>0.05</v>
      </c>
      <c r="L88" s="859">
        <f>N82*K88</f>
        <v>11135.344187434457</v>
      </c>
      <c r="M88" s="860"/>
      <c r="N88" s="57"/>
    </row>
    <row r="89" spans="1:14" ht="15.75" thickBot="1">
      <c r="B89" s="97" t="s">
        <v>974</v>
      </c>
      <c r="C89" s="98"/>
      <c r="D89" s="98"/>
      <c r="E89" s="98"/>
      <c r="F89" s="98"/>
      <c r="G89" s="98"/>
      <c r="H89" s="98"/>
      <c r="I89" s="99"/>
      <c r="J89" s="100"/>
      <c r="K89" s="312">
        <v>0.05</v>
      </c>
      <c r="L89" s="861">
        <f>N82*K89</f>
        <v>11135.344187434457</v>
      </c>
      <c r="M89" s="862"/>
      <c r="N89" s="57"/>
    </row>
    <row r="90" spans="1:14" ht="15.75" thickBot="1">
      <c r="B90" s="825" t="s">
        <v>953</v>
      </c>
      <c r="C90" s="826"/>
      <c r="D90" s="826"/>
      <c r="E90" s="826"/>
      <c r="F90" s="826"/>
      <c r="G90" s="826"/>
      <c r="H90" s="826"/>
      <c r="I90" s="826"/>
      <c r="J90" s="826"/>
      <c r="K90" s="826"/>
      <c r="L90" s="826"/>
      <c r="M90" s="827"/>
      <c r="N90" s="58">
        <f>L87+L88+L89</f>
        <v>66812.065124606743</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289518.94887329586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1072</v>
      </c>
      <c r="C31" s="87" t="s">
        <v>2071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10</v>
      </c>
      <c r="N37" s="279">
        <f t="shared" ref="N37:N43" si="0">K37/M37</f>
        <v>12485.510980553165</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104045.92483794304</v>
      </c>
      <c r="L38" s="277"/>
      <c r="M38" s="278">
        <v>10</v>
      </c>
      <c r="N38" s="279">
        <f t="shared" si="0"/>
        <v>10404.592483794304</v>
      </c>
    </row>
    <row r="39" spans="1:14">
      <c r="A39" t="s">
        <v>284</v>
      </c>
      <c r="B39" s="838" t="str">
        <f>VLOOKUP(A39,EQUIPOS!A9:D154,3,FALSE)</f>
        <v>Planta de asfalto en caliente</v>
      </c>
      <c r="C39" s="839"/>
      <c r="D39" s="839"/>
      <c r="E39" s="839"/>
      <c r="F39" s="839"/>
      <c r="G39" s="839"/>
      <c r="H39" s="840"/>
      <c r="I39" s="274"/>
      <c r="J39" s="275"/>
      <c r="K39" s="276">
        <f>VLOOKUP(A39,EQUIPOS!A9:D166,4,FALSE)</f>
        <v>649640.8957422215</v>
      </c>
      <c r="L39" s="277"/>
      <c r="M39" s="278">
        <v>10</v>
      </c>
      <c r="N39" s="279">
        <f t="shared" si="0"/>
        <v>64964.089574222147</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10</v>
      </c>
      <c r="N42" s="279">
        <f t="shared" si="0"/>
        <v>24609.802326518889</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10</v>
      </c>
      <c r="N43" s="279">
        <f t="shared" si="0"/>
        <v>5243.2679236660315</v>
      </c>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959.29946129502503</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146309.46102826504</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43973.729865124456</v>
      </c>
      <c r="N53" s="279">
        <f>K53*M53</f>
        <v>61563.221811174233</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67.149181421233251</v>
      </c>
      <c r="N54" s="279">
        <f>K54*M54</f>
        <v>1678.7295355308313</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63241.951346705064</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9">
        <f>VLOOKUP(A63,TRANSPORTE!A5:D117,4,FALSE)</f>
        <v>1135.0396630979419</v>
      </c>
      <c r="M63" s="830"/>
      <c r="N63" s="294">
        <f>K63*L63</f>
        <v>1589.0555283371186</v>
      </c>
    </row>
    <row r="64" spans="1:14">
      <c r="A64" t="s">
        <v>1339</v>
      </c>
      <c r="B64" s="52" t="str">
        <f>VLOOKUP(A64,TRANSPORTE!A6:D117,3,FALSE)</f>
        <v>Transporte de Mezcla Semi- Densa en Caliente MSC-19</v>
      </c>
      <c r="C64" s="53"/>
      <c r="D64" s="53"/>
      <c r="E64" s="53"/>
      <c r="F64" s="53"/>
      <c r="G64" s="53"/>
      <c r="H64" s="318" t="s">
        <v>1468</v>
      </c>
      <c r="I64" s="286">
        <v>1.25</v>
      </c>
      <c r="J64" s="293">
        <v>1</v>
      </c>
      <c r="K64" s="286">
        <f>I64*J64</f>
        <v>1.25</v>
      </c>
      <c r="L64" s="829">
        <f>VLOOKUP(A64,TRANSPORTE!A6:D117,4,FALSE)</f>
        <v>1578.7369859453192</v>
      </c>
      <c r="M64" s="830"/>
      <c r="N64" s="294">
        <f>K64*L64</f>
        <v>1973.4212324316491</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316"/>
      <c r="C68" s="317"/>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3562.4767607687677</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19</v>
      </c>
      <c r="B74" s="55" t="str">
        <f>VLOOKUP(A74,'MANO DE OBRA'!A8:D68,3,FALSE)</f>
        <v>Obrero (8)</v>
      </c>
      <c r="C74" s="53"/>
      <c r="D74" s="53"/>
      <c r="E74" s="53"/>
      <c r="F74" s="53"/>
      <c r="G74" s="53"/>
      <c r="H74" s="53"/>
      <c r="I74" s="299">
        <f>K74/J74*100</f>
        <v>270661.59999999998</v>
      </c>
      <c r="J74" s="300">
        <v>185</v>
      </c>
      <c r="K74" s="301">
        <f>VLOOKUP(A74,'MANO DE OBRA'!A8:D99,4,FALSE)</f>
        <v>500723.95999999996</v>
      </c>
      <c r="L74" s="56"/>
      <c r="M74" s="302">
        <v>80</v>
      </c>
      <c r="N74" s="402">
        <f>K74/M74</f>
        <v>6259.0494999999992</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9592.9946129502496</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222706.88374868911</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44541.376749737829</v>
      </c>
      <c r="M87" s="860"/>
      <c r="N87" s="57"/>
    </row>
    <row r="88" spans="1:14">
      <c r="B88" s="95" t="s">
        <v>973</v>
      </c>
      <c r="C88" s="96"/>
      <c r="D88" s="96"/>
      <c r="E88" s="96"/>
      <c r="F88" s="96"/>
      <c r="G88" s="96"/>
      <c r="H88" s="96"/>
      <c r="I88" s="93"/>
      <c r="J88" s="94"/>
      <c r="K88" s="311">
        <v>0.05</v>
      </c>
      <c r="L88" s="859">
        <f>N82*K88</f>
        <v>11135.344187434457</v>
      </c>
      <c r="M88" s="860"/>
      <c r="N88" s="57"/>
    </row>
    <row r="89" spans="1:14" ht="15.75" thickBot="1">
      <c r="B89" s="97" t="s">
        <v>974</v>
      </c>
      <c r="C89" s="98"/>
      <c r="D89" s="98"/>
      <c r="E89" s="98"/>
      <c r="F89" s="98"/>
      <c r="G89" s="98"/>
      <c r="H89" s="98"/>
      <c r="I89" s="99"/>
      <c r="J89" s="100"/>
      <c r="K89" s="312">
        <v>0.05</v>
      </c>
      <c r="L89" s="861">
        <f>N82*K89</f>
        <v>11135.344187434457</v>
      </c>
      <c r="M89" s="862"/>
      <c r="N89" s="57"/>
    </row>
    <row r="90" spans="1:14" ht="15.75" thickBot="1">
      <c r="B90" s="825" t="s">
        <v>953</v>
      </c>
      <c r="C90" s="826"/>
      <c r="D90" s="826"/>
      <c r="E90" s="826"/>
      <c r="F90" s="826"/>
      <c r="G90" s="826"/>
      <c r="H90" s="826"/>
      <c r="I90" s="826"/>
      <c r="J90" s="826"/>
      <c r="K90" s="826"/>
      <c r="L90" s="826"/>
      <c r="M90" s="827"/>
      <c r="N90" s="58">
        <f>L87+L88+L89</f>
        <v>66812.065124606743</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289518.94887329586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5.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1073</v>
      </c>
      <c r="C31" s="87" t="s">
        <v>1581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10</v>
      </c>
      <c r="N37" s="279">
        <f t="shared" ref="N37:N43" si="0">K37/M37</f>
        <v>12485.510980553165</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104045.92483794304</v>
      </c>
      <c r="L38" s="277"/>
      <c r="M38" s="278">
        <v>10</v>
      </c>
      <c r="N38" s="279">
        <f t="shared" si="0"/>
        <v>10404.592483794304</v>
      </c>
    </row>
    <row r="39" spans="1:14">
      <c r="A39" t="s">
        <v>284</v>
      </c>
      <c r="B39" s="838" t="str">
        <f>VLOOKUP(A39,EQUIPOS!A9:D154,3,FALSE)</f>
        <v>Planta de asfalto en caliente</v>
      </c>
      <c r="C39" s="839"/>
      <c r="D39" s="839"/>
      <c r="E39" s="839"/>
      <c r="F39" s="839"/>
      <c r="G39" s="839"/>
      <c r="H39" s="840"/>
      <c r="I39" s="274"/>
      <c r="J39" s="275"/>
      <c r="K39" s="276">
        <f>VLOOKUP(A39,EQUIPOS!A9:D166,4,FALSE)</f>
        <v>649640.8957422215</v>
      </c>
      <c r="L39" s="277"/>
      <c r="M39" s="278">
        <v>10</v>
      </c>
      <c r="N39" s="279">
        <f t="shared" si="0"/>
        <v>64964.089574222147</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10</v>
      </c>
      <c r="N42" s="279">
        <f t="shared" si="0"/>
        <v>24609.802326518889</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10</v>
      </c>
      <c r="N43" s="279">
        <f t="shared" si="0"/>
        <v>5243.2679236660315</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44"/>
      <c r="F46" s="839"/>
      <c r="G46" s="839"/>
      <c r="H46" s="840"/>
      <c r="I46" s="42"/>
      <c r="J46" s="43"/>
      <c r="K46" s="281"/>
      <c r="L46" s="283"/>
      <c r="M46" s="284"/>
      <c r="N46" s="285"/>
    </row>
    <row r="47" spans="1:14">
      <c r="B47" s="845" t="s">
        <v>952</v>
      </c>
      <c r="C47" s="846"/>
      <c r="D47" s="846"/>
      <c r="E47" s="44"/>
      <c r="F47" s="45"/>
      <c r="G47" s="45"/>
      <c r="H47" s="46"/>
      <c r="I47" s="42"/>
      <c r="J47" s="43"/>
      <c r="K47" s="286"/>
      <c r="L47" s="283"/>
      <c r="M47" s="408">
        <v>0.1</v>
      </c>
      <c r="N47" s="351">
        <f>N81*M47</f>
        <v>959.29946129502503</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146309.46102826504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43973.729865124456</v>
      </c>
      <c r="N54" s="279">
        <f>K54*M54</f>
        <v>61563.221811174233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67.149181421233251</v>
      </c>
      <c r="N55" s="279">
        <f>K55*M55</f>
        <v>1678.7295355308313</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63241.951346705064</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1135.0396630979419</v>
      </c>
      <c r="M64" s="830"/>
      <c r="N64" s="294">
        <f>K64*L64</f>
        <v>1589.0555283371186</v>
      </c>
    </row>
    <row r="65" spans="1:15">
      <c r="A65" t="s">
        <v>1375</v>
      </c>
      <c r="B65" s="52" t="str">
        <f>VLOOKUP(A65,TRANSPORTE!A6:D117,3,FALSE)</f>
        <v>Transporte de mezcla gruesa en Caliente MGC</v>
      </c>
      <c r="C65" s="53"/>
      <c r="D65" s="53"/>
      <c r="E65" s="53"/>
      <c r="F65" s="53"/>
      <c r="G65" s="53"/>
      <c r="H65" s="318" t="s">
        <v>1468</v>
      </c>
      <c r="I65" s="286">
        <v>1.25</v>
      </c>
      <c r="J65" s="293">
        <v>1</v>
      </c>
      <c r="K65" s="286">
        <f>I65*J65</f>
        <v>1.25</v>
      </c>
      <c r="L65" s="829">
        <f>VLOOKUP(A65,TRANSPORTE!A6:D117,4,FALSE)</f>
        <v>1578.7369859453192</v>
      </c>
      <c r="M65" s="830"/>
      <c r="N65" s="294">
        <f>K65*L65</f>
        <v>1973.4212324316491</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3562.4767607687677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80</v>
      </c>
      <c r="N75" s="402">
        <f>K75/M75</f>
        <v>6259.0494999999992</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9592.9946129502496</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222706.88374868911</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44541.376749737829</v>
      </c>
      <c r="M88" s="860"/>
      <c r="N88" s="57"/>
    </row>
    <row r="89" spans="1:14">
      <c r="B89" s="95" t="s">
        <v>973</v>
      </c>
      <c r="C89" s="96"/>
      <c r="D89" s="96"/>
      <c r="E89" s="96"/>
      <c r="F89" s="96"/>
      <c r="G89" s="96"/>
      <c r="H89" s="96"/>
      <c r="I89" s="93"/>
      <c r="J89" s="94"/>
      <c r="K89" s="311">
        <v>0.05</v>
      </c>
      <c r="L89" s="859">
        <f>N83*K89</f>
        <v>11135.344187434457</v>
      </c>
      <c r="M89" s="860"/>
      <c r="N89" s="57"/>
    </row>
    <row r="90" spans="1:14" ht="15.75" thickBot="1">
      <c r="B90" s="97" t="s">
        <v>974</v>
      </c>
      <c r="C90" s="98"/>
      <c r="D90" s="98"/>
      <c r="E90" s="98"/>
      <c r="F90" s="98"/>
      <c r="G90" s="98"/>
      <c r="H90" s="98"/>
      <c r="I90" s="99"/>
      <c r="J90" s="100"/>
      <c r="K90" s="312">
        <v>0.05</v>
      </c>
      <c r="L90" s="861">
        <f>N83*K90</f>
        <v>11135.344187434457</v>
      </c>
      <c r="M90" s="862"/>
      <c r="N90" s="57"/>
    </row>
    <row r="91" spans="1:14" ht="15.75" thickBot="1">
      <c r="B91" s="825" t="s">
        <v>953</v>
      </c>
      <c r="C91" s="826"/>
      <c r="D91" s="826"/>
      <c r="E91" s="826"/>
      <c r="F91" s="826"/>
      <c r="G91" s="826"/>
      <c r="H91" s="826"/>
      <c r="I91" s="826"/>
      <c r="J91" s="826"/>
      <c r="K91" s="826"/>
      <c r="L91" s="826"/>
      <c r="M91" s="827"/>
      <c r="N91" s="58">
        <f>L88+L89+L90</f>
        <v>66812.065124606743</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289518.94887329586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1074</v>
      </c>
      <c r="C31" s="87" t="s">
        <v>1582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10</v>
      </c>
      <c r="N37" s="279">
        <f t="shared" ref="N37:N43" si="0">K37/M37</f>
        <v>12485.510980553165</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104045.92483794304</v>
      </c>
      <c r="L38" s="277"/>
      <c r="M38" s="278">
        <v>10</v>
      </c>
      <c r="N38" s="279">
        <f t="shared" si="0"/>
        <v>10404.592483794304</v>
      </c>
    </row>
    <row r="39" spans="1:14">
      <c r="A39" t="s">
        <v>284</v>
      </c>
      <c r="B39" s="838" t="str">
        <f>VLOOKUP(A39,EQUIPOS!A9:D154,3,FALSE)</f>
        <v>Planta de asfalto en caliente</v>
      </c>
      <c r="C39" s="839"/>
      <c r="D39" s="839"/>
      <c r="E39" s="839"/>
      <c r="F39" s="839"/>
      <c r="G39" s="839"/>
      <c r="H39" s="840"/>
      <c r="I39" s="274"/>
      <c r="J39" s="275"/>
      <c r="K39" s="276">
        <f>VLOOKUP(A39,EQUIPOS!A9:D166,4,FALSE)</f>
        <v>649640.8957422215</v>
      </c>
      <c r="L39" s="277"/>
      <c r="M39" s="278">
        <v>10</v>
      </c>
      <c r="N39" s="279">
        <f t="shared" si="0"/>
        <v>64964.089574222147</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10</v>
      </c>
      <c r="N42" s="279">
        <f t="shared" si="0"/>
        <v>24609.802326518889</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10</v>
      </c>
      <c r="N43" s="279">
        <f t="shared" si="0"/>
        <v>5243.2679236660315</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44"/>
      <c r="F46" s="839"/>
      <c r="G46" s="839"/>
      <c r="H46" s="840"/>
      <c r="I46" s="42"/>
      <c r="J46" s="43"/>
      <c r="K46" s="281"/>
      <c r="L46" s="283"/>
      <c r="M46" s="284"/>
      <c r="N46" s="285"/>
    </row>
    <row r="47" spans="1:14">
      <c r="B47" s="845" t="s">
        <v>952</v>
      </c>
      <c r="C47" s="846"/>
      <c r="D47" s="846"/>
      <c r="E47" s="44"/>
      <c r="F47" s="45"/>
      <c r="G47" s="45"/>
      <c r="H47" s="46"/>
      <c r="I47" s="42"/>
      <c r="J47" s="43"/>
      <c r="K47" s="286"/>
      <c r="L47" s="283"/>
      <c r="M47" s="408">
        <v>0.1</v>
      </c>
      <c r="N47" s="351">
        <f>N81*M47</f>
        <v>959.29946129502503</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146309.46102826504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43973.729865124456</v>
      </c>
      <c r="N54" s="279">
        <f>K54*M54</f>
        <v>61563.221811174233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67.149181421233251</v>
      </c>
      <c r="N55" s="279">
        <f>K55*M55</f>
        <v>1678.7295355308313</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63241.951346705064</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1135.0396630979419</v>
      </c>
      <c r="M64" s="830"/>
      <c r="N64" s="294">
        <f>K64*L64</f>
        <v>1589.0555283371186</v>
      </c>
    </row>
    <row r="65" spans="1:15">
      <c r="A65" t="s">
        <v>1375</v>
      </c>
      <c r="B65" s="52" t="str">
        <f>VLOOKUP(A65,TRANSPORTE!A6:D117,3,FALSE)</f>
        <v>Transporte de mezcla gruesa en Caliente MGC</v>
      </c>
      <c r="C65" s="53"/>
      <c r="D65" s="53"/>
      <c r="E65" s="53"/>
      <c r="F65" s="53"/>
      <c r="G65" s="53"/>
      <c r="H65" s="318" t="s">
        <v>1468</v>
      </c>
      <c r="I65" s="286">
        <v>1.25</v>
      </c>
      <c r="J65" s="293">
        <v>1</v>
      </c>
      <c r="K65" s="286">
        <f>I65*J65</f>
        <v>1.25</v>
      </c>
      <c r="L65" s="829">
        <f>VLOOKUP(A65,TRANSPORTE!A6:D117,4,FALSE)</f>
        <v>1578.7369859453192</v>
      </c>
      <c r="M65" s="830"/>
      <c r="N65" s="294">
        <f>K65*L65</f>
        <v>1973.4212324316491</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3562.4767607687677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80</v>
      </c>
      <c r="N75" s="402">
        <f>K75/M75</f>
        <v>6259.0494999999992</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9592.9946129502496</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222706.88374868911</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44541.376749737829</v>
      </c>
      <c r="M88" s="860"/>
      <c r="N88" s="57"/>
    </row>
    <row r="89" spans="1:14">
      <c r="B89" s="95" t="s">
        <v>973</v>
      </c>
      <c r="C89" s="96"/>
      <c r="D89" s="96"/>
      <c r="E89" s="96"/>
      <c r="F89" s="96"/>
      <c r="G89" s="96"/>
      <c r="H89" s="96"/>
      <c r="I89" s="93"/>
      <c r="J89" s="94"/>
      <c r="K89" s="311">
        <v>0.05</v>
      </c>
      <c r="L89" s="859">
        <f>N83*K89</f>
        <v>11135.344187434457</v>
      </c>
      <c r="M89" s="860"/>
      <c r="N89" s="57"/>
    </row>
    <row r="90" spans="1:14" ht="15.75" thickBot="1">
      <c r="B90" s="97" t="s">
        <v>974</v>
      </c>
      <c r="C90" s="98"/>
      <c r="D90" s="98"/>
      <c r="E90" s="98"/>
      <c r="F90" s="98"/>
      <c r="G90" s="98"/>
      <c r="H90" s="98"/>
      <c r="I90" s="99"/>
      <c r="J90" s="100"/>
      <c r="K90" s="312">
        <v>0.05</v>
      </c>
      <c r="L90" s="861">
        <f>N83*K90</f>
        <v>11135.344187434457</v>
      </c>
      <c r="M90" s="862"/>
      <c r="N90" s="57"/>
    </row>
    <row r="91" spans="1:14" ht="15.75" thickBot="1">
      <c r="B91" s="825" t="s">
        <v>953</v>
      </c>
      <c r="C91" s="826"/>
      <c r="D91" s="826"/>
      <c r="E91" s="826"/>
      <c r="F91" s="826"/>
      <c r="G91" s="826"/>
      <c r="H91" s="826"/>
      <c r="I91" s="826"/>
      <c r="J91" s="826"/>
      <c r="K91" s="826"/>
      <c r="L91" s="826"/>
      <c r="M91" s="827"/>
      <c r="N91" s="58">
        <f>L88+L89+L90</f>
        <v>66812.065124606743</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289518.94887329586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1075</v>
      </c>
      <c r="C31" s="87" t="s">
        <v>1583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10</v>
      </c>
      <c r="N37" s="279">
        <f t="shared" ref="N37:N43" si="0">K37/M37</f>
        <v>12485.510980553165</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104045.92483794304</v>
      </c>
      <c r="L38" s="277"/>
      <c r="M38" s="278">
        <v>10</v>
      </c>
      <c r="N38" s="279">
        <f t="shared" si="0"/>
        <v>10404.592483794304</v>
      </c>
    </row>
    <row r="39" spans="1:14">
      <c r="A39" t="s">
        <v>284</v>
      </c>
      <c r="B39" s="838" t="str">
        <f>VLOOKUP(A39,EQUIPOS!A9:D154,3,FALSE)</f>
        <v>Planta de asfalto en caliente</v>
      </c>
      <c r="C39" s="839"/>
      <c r="D39" s="839"/>
      <c r="E39" s="839"/>
      <c r="F39" s="839"/>
      <c r="G39" s="839"/>
      <c r="H39" s="840"/>
      <c r="I39" s="274"/>
      <c r="J39" s="275"/>
      <c r="K39" s="276">
        <f>VLOOKUP(A39,EQUIPOS!A9:D166,4,FALSE)</f>
        <v>649640.8957422215</v>
      </c>
      <c r="L39" s="277"/>
      <c r="M39" s="278">
        <v>10</v>
      </c>
      <c r="N39" s="279">
        <f t="shared" si="0"/>
        <v>64964.089574222147</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10</v>
      </c>
      <c r="N42" s="279">
        <f t="shared" si="0"/>
        <v>24609.802326518889</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10</v>
      </c>
      <c r="N43" s="279">
        <f t="shared" si="0"/>
        <v>5243.2679236660315</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44"/>
      <c r="F46" s="839"/>
      <c r="G46" s="839"/>
      <c r="H46" s="840"/>
      <c r="I46" s="42"/>
      <c r="J46" s="43"/>
      <c r="K46" s="281"/>
      <c r="L46" s="283"/>
      <c r="M46" s="284"/>
      <c r="N46" s="285"/>
    </row>
    <row r="47" spans="1:14">
      <c r="B47" s="845" t="s">
        <v>952</v>
      </c>
      <c r="C47" s="846"/>
      <c r="D47" s="846"/>
      <c r="E47" s="44"/>
      <c r="F47" s="45"/>
      <c r="G47" s="45"/>
      <c r="H47" s="46"/>
      <c r="I47" s="42"/>
      <c r="J47" s="43"/>
      <c r="K47" s="286"/>
      <c r="L47" s="283"/>
      <c r="M47" s="408">
        <v>0.1</v>
      </c>
      <c r="N47" s="351">
        <f>N81*M47</f>
        <v>959.29946129502503</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146309.46102826504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43973.729865124456</v>
      </c>
      <c r="N54" s="279">
        <f>K54*M54</f>
        <v>61563.221811174233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67.149181421233251</v>
      </c>
      <c r="N55" s="279">
        <f>K55*M55</f>
        <v>1678.7295355308313</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63241.951346705064</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1135.0396630979419</v>
      </c>
      <c r="M64" s="830"/>
      <c r="N64" s="294">
        <f>K64*L64</f>
        <v>1589.0555283371186</v>
      </c>
    </row>
    <row r="65" spans="1:15">
      <c r="A65" t="s">
        <v>1293</v>
      </c>
      <c r="B65" s="52" t="str">
        <f>VLOOKUP(A65,TRANSPORTE!A6:D117,3,FALSE)</f>
        <v>Transporte de mezcla</v>
      </c>
      <c r="C65" s="53"/>
      <c r="D65" s="53"/>
      <c r="E65" s="53"/>
      <c r="F65" s="53"/>
      <c r="G65" s="53"/>
      <c r="H65" s="318" t="s">
        <v>1468</v>
      </c>
      <c r="I65" s="286">
        <v>1.25</v>
      </c>
      <c r="J65" s="293">
        <v>1</v>
      </c>
      <c r="K65" s="286">
        <f>I65*J65</f>
        <v>1.25</v>
      </c>
      <c r="L65" s="829">
        <f>VLOOKUP(A65,TRANSPORTE!A6:D117,4,FALSE)</f>
        <v>1578.7369859453192</v>
      </c>
      <c r="M65" s="830"/>
      <c r="N65" s="294">
        <f>K65*L65</f>
        <v>1973.4212324316491</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3562.4767607687677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80</v>
      </c>
      <c r="N75" s="402">
        <f>K75/M75</f>
        <v>6259.0494999999992</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9592.9946129502496</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222706.88374868911</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44541.376749737829</v>
      </c>
      <c r="M88" s="860"/>
      <c r="N88" s="57"/>
    </row>
    <row r="89" spans="1:14">
      <c r="B89" s="95" t="s">
        <v>973</v>
      </c>
      <c r="C89" s="96"/>
      <c r="D89" s="96"/>
      <c r="E89" s="96"/>
      <c r="F89" s="96"/>
      <c r="G89" s="96"/>
      <c r="H89" s="96"/>
      <c r="I89" s="93"/>
      <c r="J89" s="94"/>
      <c r="K89" s="311">
        <v>0.05</v>
      </c>
      <c r="L89" s="859">
        <f>N83*K89</f>
        <v>11135.344187434457</v>
      </c>
      <c r="M89" s="860"/>
      <c r="N89" s="57"/>
    </row>
    <row r="90" spans="1:14" ht="15.75" thickBot="1">
      <c r="B90" s="97" t="s">
        <v>974</v>
      </c>
      <c r="C90" s="98"/>
      <c r="D90" s="98"/>
      <c r="E90" s="98"/>
      <c r="F90" s="98"/>
      <c r="G90" s="98"/>
      <c r="H90" s="98"/>
      <c r="I90" s="99"/>
      <c r="J90" s="100"/>
      <c r="K90" s="312">
        <v>0.05</v>
      </c>
      <c r="L90" s="861">
        <f>N83*K90</f>
        <v>11135.344187434457</v>
      </c>
      <c r="M90" s="862"/>
      <c r="N90" s="57"/>
    </row>
    <row r="91" spans="1:14" ht="15.75" thickBot="1">
      <c r="B91" s="825" t="s">
        <v>953</v>
      </c>
      <c r="C91" s="826"/>
      <c r="D91" s="826"/>
      <c r="E91" s="826"/>
      <c r="F91" s="826"/>
      <c r="G91" s="826"/>
      <c r="H91" s="826"/>
      <c r="I91" s="826"/>
      <c r="J91" s="826"/>
      <c r="K91" s="826"/>
      <c r="L91" s="826"/>
      <c r="M91" s="827"/>
      <c r="N91" s="58">
        <f>L88+L89+L90</f>
        <v>66812.065124606743</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289518.94887329586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1584</v>
      </c>
      <c r="C31" s="87" t="s">
        <v>1585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8</v>
      </c>
      <c r="N37" s="279">
        <f t="shared" ref="N37:N43" si="0">K37/M37</f>
        <v>15606.888725691455</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104045.92483794304</v>
      </c>
      <c r="L38" s="277"/>
      <c r="M38" s="278">
        <v>8</v>
      </c>
      <c r="N38" s="279">
        <f t="shared" si="0"/>
        <v>13005.740604742879</v>
      </c>
    </row>
    <row r="39" spans="1:14">
      <c r="A39" t="s">
        <v>284</v>
      </c>
      <c r="B39" s="838" t="str">
        <f>VLOOKUP(A39,EQUIPOS!A9:D154,3,FALSE)</f>
        <v>Planta de asfalto en caliente</v>
      </c>
      <c r="C39" s="839"/>
      <c r="D39" s="839"/>
      <c r="E39" s="839"/>
      <c r="F39" s="839"/>
      <c r="G39" s="839"/>
      <c r="H39" s="840"/>
      <c r="I39" s="274"/>
      <c r="J39" s="275"/>
      <c r="K39" s="276">
        <f>VLOOKUP(A39,EQUIPOS!A9:D166,4,FALSE)</f>
        <v>649640.8957422215</v>
      </c>
      <c r="L39" s="277"/>
      <c r="M39" s="278">
        <v>8</v>
      </c>
      <c r="N39" s="279">
        <f t="shared" si="0"/>
        <v>81205.111967777688</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8</v>
      </c>
      <c r="N42" s="279">
        <f t="shared" si="0"/>
        <v>30762.25290814861</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8</v>
      </c>
      <c r="N43" s="279">
        <f t="shared" si="0"/>
        <v>6554.0849045825389</v>
      </c>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1065.8882903278056</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175842.86567948645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43973.729865124456</v>
      </c>
      <c r="N53" s="279">
        <f>K53*M53</f>
        <v>61563.221811174233</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67.149181421233251</v>
      </c>
      <c r="N54" s="279">
        <f>K54*M54</f>
        <v>1678.7295355308313</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63241.951346705064</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9">
        <f>VLOOKUP(A63,TRANSPORTE!A5:D117,4,FALSE)</f>
        <v>1135.0396630979419</v>
      </c>
      <c r="M63" s="830"/>
      <c r="N63" s="294">
        <f>K63*L63</f>
        <v>1589.0555283371186</v>
      </c>
    </row>
    <row r="64" spans="1:14">
      <c r="A64" t="s">
        <v>1364</v>
      </c>
      <c r="B64" s="52" t="str">
        <f>VLOOKUP(A64,TRANSPORTE!A6:D117,3,FALSE)</f>
        <v>Transporte de Mezcla densa en Caliente MDC-25</v>
      </c>
      <c r="C64" s="53"/>
      <c r="D64" s="53"/>
      <c r="E64" s="53"/>
      <c r="F64" s="53"/>
      <c r="G64" s="53"/>
      <c r="H64" s="318" t="s">
        <v>1468</v>
      </c>
      <c r="I64" s="286">
        <v>1.25</v>
      </c>
      <c r="J64" s="293">
        <v>1</v>
      </c>
      <c r="K64" s="286">
        <f>I64*J64</f>
        <v>1.25</v>
      </c>
      <c r="L64" s="829">
        <f>VLOOKUP(A64,TRANSPORTE!A6:D117,4,FALSE)</f>
        <v>1578.7369859453192</v>
      </c>
      <c r="M64" s="830"/>
      <c r="N64" s="294">
        <f>K64*L64</f>
        <v>1973.4212324316491</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3562.4767607687677</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19</v>
      </c>
      <c r="B74" s="55" t="str">
        <f>VLOOKUP(A74,'MANO DE OBRA'!A8:D68,3,FALSE)</f>
        <v>Obrero (8)</v>
      </c>
      <c r="C74" s="53"/>
      <c r="D74" s="53"/>
      <c r="E74" s="53"/>
      <c r="F74" s="53"/>
      <c r="G74" s="53"/>
      <c r="H74" s="53"/>
      <c r="I74" s="299">
        <f>K74/J74*100</f>
        <v>270661.59999999998</v>
      </c>
      <c r="J74" s="300">
        <v>185</v>
      </c>
      <c r="K74" s="301">
        <f>VLOOKUP(A74,'MANO DE OBRA'!A8:D99,4,FALSE)</f>
        <v>500723.95999999996</v>
      </c>
      <c r="L74" s="56"/>
      <c r="M74" s="302">
        <v>72</v>
      </c>
      <c r="N74" s="402">
        <f>K74/M74</f>
        <v>6954.4994444444437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10658.882903278056</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253306.17669023832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50661.235338047671</v>
      </c>
      <c r="M87" s="860"/>
      <c r="N87" s="57"/>
    </row>
    <row r="88" spans="1:14">
      <c r="B88" s="95" t="s">
        <v>973</v>
      </c>
      <c r="C88" s="96"/>
      <c r="D88" s="96"/>
      <c r="E88" s="96"/>
      <c r="F88" s="96"/>
      <c r="G88" s="96"/>
      <c r="H88" s="96"/>
      <c r="I88" s="93"/>
      <c r="J88" s="94"/>
      <c r="K88" s="311">
        <v>0.05</v>
      </c>
      <c r="L88" s="859">
        <f>N82*K88</f>
        <v>12665.308834511918</v>
      </c>
      <c r="M88" s="860"/>
      <c r="N88" s="57"/>
    </row>
    <row r="89" spans="1:14" ht="15.75" thickBot="1">
      <c r="B89" s="97" t="s">
        <v>974</v>
      </c>
      <c r="C89" s="98"/>
      <c r="D89" s="98"/>
      <c r="E89" s="98"/>
      <c r="F89" s="98"/>
      <c r="G89" s="98"/>
      <c r="H89" s="98"/>
      <c r="I89" s="99"/>
      <c r="J89" s="100"/>
      <c r="K89" s="312">
        <v>0.05</v>
      </c>
      <c r="L89" s="861">
        <f>N82*K89</f>
        <v>12665.308834511918</v>
      </c>
      <c r="M89" s="862"/>
      <c r="N89" s="57"/>
    </row>
    <row r="90" spans="1:14" ht="15.75" thickBot="1">
      <c r="B90" s="825" t="s">
        <v>953</v>
      </c>
      <c r="C90" s="826"/>
      <c r="D90" s="826"/>
      <c r="E90" s="826"/>
      <c r="F90" s="826"/>
      <c r="G90" s="826"/>
      <c r="H90" s="826"/>
      <c r="I90" s="826"/>
      <c r="J90" s="826"/>
      <c r="K90" s="826"/>
      <c r="L90" s="826"/>
      <c r="M90" s="827"/>
      <c r="N90" s="58">
        <f>L87+L88+L89</f>
        <v>75991.853007071506</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329298.02969730983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1586</v>
      </c>
      <c r="C31" s="87" t="s">
        <v>1587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8</v>
      </c>
      <c r="N37" s="279">
        <f t="shared" ref="N37:N43" si="0">K37/M37</f>
        <v>15606.888725691455</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104045.92483794304</v>
      </c>
      <c r="L38" s="277"/>
      <c r="M38" s="278">
        <v>8</v>
      </c>
      <c r="N38" s="279">
        <f t="shared" si="0"/>
        <v>13005.740604742879</v>
      </c>
    </row>
    <row r="39" spans="1:14">
      <c r="A39" t="s">
        <v>284</v>
      </c>
      <c r="B39" s="838" t="str">
        <f>VLOOKUP(A39,EQUIPOS!A9:D154,3,FALSE)</f>
        <v>Planta de asfalto en caliente</v>
      </c>
      <c r="C39" s="839"/>
      <c r="D39" s="839"/>
      <c r="E39" s="839"/>
      <c r="F39" s="839"/>
      <c r="G39" s="839"/>
      <c r="H39" s="840"/>
      <c r="I39" s="274"/>
      <c r="J39" s="275"/>
      <c r="K39" s="276">
        <f>VLOOKUP(A39,EQUIPOS!A9:D166,4,FALSE)</f>
        <v>649640.8957422215</v>
      </c>
      <c r="L39" s="277"/>
      <c r="M39" s="278">
        <v>8</v>
      </c>
      <c r="N39" s="279">
        <f t="shared" si="0"/>
        <v>81205.111967777688</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8</v>
      </c>
      <c r="N42" s="279">
        <f t="shared" si="0"/>
        <v>30762.25290814861</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8</v>
      </c>
      <c r="N43" s="279">
        <f t="shared" si="0"/>
        <v>6554.0849045825389</v>
      </c>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1065.8882903278056</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175842.86567948645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43973.729865124456</v>
      </c>
      <c r="N53" s="279">
        <f>K53*M53</f>
        <v>61563.221811174233</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67.149181421233251</v>
      </c>
      <c r="N54" s="279">
        <f>K54*M54</f>
        <v>1678.7295355308313</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63241.951346705064</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9">
        <f>VLOOKUP(A63,TRANSPORTE!A5:D117,4,FALSE)</f>
        <v>1135.0396630979419</v>
      </c>
      <c r="M63" s="830"/>
      <c r="N63" s="294">
        <f>K63*L63</f>
        <v>1589.0555283371186</v>
      </c>
    </row>
    <row r="64" spans="1:14">
      <c r="A64" t="s">
        <v>1375</v>
      </c>
      <c r="B64" s="52" t="str">
        <f>VLOOKUP(A64,TRANSPORTE!A6:D117,3,FALSE)</f>
        <v>Transporte de mezcla gruesa en Caliente MGC</v>
      </c>
      <c r="C64" s="53"/>
      <c r="D64" s="53"/>
      <c r="E64" s="53"/>
      <c r="F64" s="53"/>
      <c r="G64" s="53"/>
      <c r="H64" s="318" t="s">
        <v>1468</v>
      </c>
      <c r="I64" s="286">
        <v>1.25</v>
      </c>
      <c r="J64" s="293">
        <v>1</v>
      </c>
      <c r="K64" s="286">
        <f>I64*J64</f>
        <v>1.25</v>
      </c>
      <c r="L64" s="829">
        <f>VLOOKUP(A64,TRANSPORTE!A6:D117,4,FALSE)</f>
        <v>1578.7369859453192</v>
      </c>
      <c r="M64" s="830"/>
      <c r="N64" s="294">
        <f>K64*L64</f>
        <v>1973.4212324316491</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316"/>
      <c r="C68" s="317"/>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3562.4767607687677</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19</v>
      </c>
      <c r="B74" s="55" t="str">
        <f>VLOOKUP(A74,'MANO DE OBRA'!A8:D68,3,FALSE)</f>
        <v>Obrero (8)</v>
      </c>
      <c r="C74" s="53"/>
      <c r="D74" s="53"/>
      <c r="E74" s="53"/>
      <c r="F74" s="53"/>
      <c r="G74" s="53"/>
      <c r="H74" s="53"/>
      <c r="I74" s="299">
        <f>K74/J74*100</f>
        <v>270661.59999999998</v>
      </c>
      <c r="J74" s="300">
        <v>185</v>
      </c>
      <c r="K74" s="301">
        <f>VLOOKUP(A74,'MANO DE OBRA'!A8:D99,4,FALSE)</f>
        <v>500723.95999999996</v>
      </c>
      <c r="L74" s="56"/>
      <c r="M74" s="302">
        <v>72</v>
      </c>
      <c r="N74" s="402">
        <f>K74/M74</f>
        <v>6954.4994444444437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133"/>
    </row>
    <row r="80" spans="1:15" ht="15.75" thickBot="1">
      <c r="B80" s="831" t="s">
        <v>953</v>
      </c>
      <c r="C80" s="832"/>
      <c r="D80" s="832"/>
      <c r="E80" s="832"/>
      <c r="F80" s="832"/>
      <c r="G80" s="832"/>
      <c r="H80" s="832"/>
      <c r="I80" s="832"/>
      <c r="J80" s="832"/>
      <c r="K80" s="832"/>
      <c r="L80" s="832"/>
      <c r="M80" s="833"/>
      <c r="N80" s="467">
        <f>SUM(N74:N79)</f>
        <v>10658.882903278056</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253306.17669023832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50661.235338047671</v>
      </c>
      <c r="M87" s="860"/>
      <c r="N87" s="57"/>
    </row>
    <row r="88" spans="1:14">
      <c r="B88" s="95" t="s">
        <v>973</v>
      </c>
      <c r="C88" s="96"/>
      <c r="D88" s="96"/>
      <c r="E88" s="96"/>
      <c r="F88" s="96"/>
      <c r="G88" s="96"/>
      <c r="H88" s="96"/>
      <c r="I88" s="93"/>
      <c r="J88" s="94"/>
      <c r="K88" s="311">
        <v>0.05</v>
      </c>
      <c r="L88" s="859">
        <f>N82*K88</f>
        <v>12665.308834511918</v>
      </c>
      <c r="M88" s="860"/>
      <c r="N88" s="57"/>
    </row>
    <row r="89" spans="1:14" ht="15.75" thickBot="1">
      <c r="B89" s="97" t="s">
        <v>974</v>
      </c>
      <c r="C89" s="98"/>
      <c r="D89" s="98"/>
      <c r="E89" s="98"/>
      <c r="F89" s="98"/>
      <c r="G89" s="98"/>
      <c r="H89" s="98"/>
      <c r="I89" s="99"/>
      <c r="J89" s="100"/>
      <c r="K89" s="312">
        <v>0.05</v>
      </c>
      <c r="L89" s="861">
        <f>N82*K89</f>
        <v>12665.308834511918</v>
      </c>
      <c r="M89" s="862"/>
      <c r="N89" s="57"/>
    </row>
    <row r="90" spans="1:14" ht="15.75" thickBot="1">
      <c r="B90" s="825" t="s">
        <v>953</v>
      </c>
      <c r="C90" s="826"/>
      <c r="D90" s="826"/>
      <c r="E90" s="826"/>
      <c r="F90" s="826"/>
      <c r="G90" s="826"/>
      <c r="H90" s="826"/>
      <c r="I90" s="826"/>
      <c r="J90" s="826"/>
      <c r="K90" s="826"/>
      <c r="L90" s="826"/>
      <c r="M90" s="827"/>
      <c r="N90" s="58">
        <f>L87+L88+L89</f>
        <v>75991.853007071506</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329298.02969730983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1588</v>
      </c>
      <c r="C31" s="87" t="s">
        <v>1589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8</v>
      </c>
      <c r="N37" s="279">
        <f t="shared" ref="N37:N43" si="0">K37/M37</f>
        <v>15606.888725691455</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104045.92483794304</v>
      </c>
      <c r="L38" s="277"/>
      <c r="M38" s="278">
        <v>8</v>
      </c>
      <c r="N38" s="279">
        <f t="shared" si="0"/>
        <v>13005.740604742879</v>
      </c>
    </row>
    <row r="39" spans="1:14">
      <c r="A39" t="s">
        <v>284</v>
      </c>
      <c r="B39" s="838" t="str">
        <f>VLOOKUP(A39,EQUIPOS!A9:D154,3,FALSE)</f>
        <v>Planta de asfalto en caliente</v>
      </c>
      <c r="C39" s="839"/>
      <c r="D39" s="839"/>
      <c r="E39" s="839"/>
      <c r="F39" s="839"/>
      <c r="G39" s="839"/>
      <c r="H39" s="840"/>
      <c r="I39" s="274"/>
      <c r="J39" s="275"/>
      <c r="K39" s="276">
        <f>VLOOKUP(A39,EQUIPOS!A9:D166,4,FALSE)</f>
        <v>649640.8957422215</v>
      </c>
      <c r="L39" s="277"/>
      <c r="M39" s="278">
        <v>8</v>
      </c>
      <c r="N39" s="279">
        <f t="shared" si="0"/>
        <v>81205.111967777688</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8</v>
      </c>
      <c r="N42" s="279">
        <f t="shared" si="0"/>
        <v>30762.25290814861</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8</v>
      </c>
      <c r="N43" s="279">
        <f t="shared" si="0"/>
        <v>6554.0849045825389</v>
      </c>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1065.8882903278056</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175842.86567948645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43973.729865124456</v>
      </c>
      <c r="N53" s="279">
        <f>K53*M53</f>
        <v>61563.221811174233</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67.149181421233251</v>
      </c>
      <c r="N54" s="279">
        <f>K54*M54</f>
        <v>1678.7295355308313</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63241.951346705064</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9">
        <f>VLOOKUP(A63,TRANSPORTE!A5:D117,4,FALSE)</f>
        <v>1135.0396630979419</v>
      </c>
      <c r="M63" s="830"/>
      <c r="N63" s="294">
        <f>K63*L63</f>
        <v>1589.0555283371186</v>
      </c>
    </row>
    <row r="64" spans="1:14">
      <c r="A64" t="s">
        <v>1375</v>
      </c>
      <c r="B64" s="52" t="str">
        <f>VLOOKUP(A64,TRANSPORTE!A6:D117,3,FALSE)</f>
        <v>Transporte de mezcla gruesa en Caliente MGC</v>
      </c>
      <c r="C64" s="53"/>
      <c r="D64" s="53"/>
      <c r="E64" s="53"/>
      <c r="F64" s="53"/>
      <c r="G64" s="53"/>
      <c r="H64" s="318" t="s">
        <v>1468</v>
      </c>
      <c r="I64" s="286">
        <v>1.25</v>
      </c>
      <c r="J64" s="293">
        <v>1</v>
      </c>
      <c r="K64" s="286">
        <f>I64*J64</f>
        <v>1.25</v>
      </c>
      <c r="L64" s="829">
        <f>VLOOKUP(A64,TRANSPORTE!A6:D117,4,FALSE)</f>
        <v>1578.7369859453192</v>
      </c>
      <c r="M64" s="830"/>
      <c r="N64" s="294">
        <f>K64*L64</f>
        <v>1973.4212324316491</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3562.4767607687677</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19</v>
      </c>
      <c r="B74" s="55" t="str">
        <f>VLOOKUP(A74,'MANO DE OBRA'!A8:D68,3,FALSE)</f>
        <v>Obrero (8)</v>
      </c>
      <c r="C74" s="53"/>
      <c r="D74" s="53"/>
      <c r="E74" s="53"/>
      <c r="F74" s="53"/>
      <c r="G74" s="53"/>
      <c r="H74" s="53"/>
      <c r="I74" s="299">
        <f>K74/J74*100</f>
        <v>270661.59999999998</v>
      </c>
      <c r="J74" s="300">
        <v>185</v>
      </c>
      <c r="K74" s="301">
        <f>VLOOKUP(A74,'MANO DE OBRA'!A8:D99,4,FALSE)</f>
        <v>500723.95999999996</v>
      </c>
      <c r="L74" s="56"/>
      <c r="M74" s="302">
        <v>72</v>
      </c>
      <c r="N74" s="402">
        <f>K74/M74</f>
        <v>6954.4994444444437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10658.882903278056</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253306.17669023832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50661.235338047671</v>
      </c>
      <c r="M87" s="860"/>
      <c r="N87" s="57"/>
    </row>
    <row r="88" spans="1:14">
      <c r="B88" s="95" t="s">
        <v>973</v>
      </c>
      <c r="C88" s="96"/>
      <c r="D88" s="96"/>
      <c r="E88" s="96"/>
      <c r="F88" s="96"/>
      <c r="G88" s="96"/>
      <c r="H88" s="96"/>
      <c r="I88" s="93"/>
      <c r="J88" s="94"/>
      <c r="K88" s="311">
        <v>0.05</v>
      </c>
      <c r="L88" s="859">
        <f>N82*K88</f>
        <v>12665.308834511918</v>
      </c>
      <c r="M88" s="860"/>
      <c r="N88" s="57"/>
    </row>
    <row r="89" spans="1:14" ht="15.75" thickBot="1">
      <c r="B89" s="97" t="s">
        <v>974</v>
      </c>
      <c r="C89" s="98"/>
      <c r="D89" s="98"/>
      <c r="E89" s="98"/>
      <c r="F89" s="98"/>
      <c r="G89" s="98"/>
      <c r="H89" s="98"/>
      <c r="I89" s="99"/>
      <c r="J89" s="100"/>
      <c r="K89" s="312">
        <v>0.05</v>
      </c>
      <c r="L89" s="861">
        <f>N82*K89</f>
        <v>12665.308834511918</v>
      </c>
      <c r="M89" s="862"/>
      <c r="N89" s="57"/>
    </row>
    <row r="90" spans="1:14" ht="15.75" thickBot="1">
      <c r="B90" s="825" t="s">
        <v>953</v>
      </c>
      <c r="C90" s="826"/>
      <c r="D90" s="826"/>
      <c r="E90" s="826"/>
      <c r="F90" s="826"/>
      <c r="G90" s="826"/>
      <c r="H90" s="826"/>
      <c r="I90" s="826"/>
      <c r="J90" s="826"/>
      <c r="K90" s="826"/>
      <c r="L90" s="826"/>
      <c r="M90" s="827"/>
      <c r="N90" s="58">
        <f>L87+L88+L89</f>
        <v>75991.853007071506</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329298.02969730983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1076</v>
      </c>
      <c r="C31" s="87" t="s">
        <v>2032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10</v>
      </c>
      <c r="N37" s="279">
        <f t="shared" ref="N37:N43" si="0">K37/M37</f>
        <v>12485.510980553165</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104045.92483794304</v>
      </c>
      <c r="L38" s="277"/>
      <c r="M38" s="278">
        <v>10</v>
      </c>
      <c r="N38" s="279">
        <f t="shared" si="0"/>
        <v>10404.592483794304</v>
      </c>
    </row>
    <row r="39" spans="1:14">
      <c r="A39" t="s">
        <v>284</v>
      </c>
      <c r="B39" s="838" t="str">
        <f>VLOOKUP(A39,EQUIPOS!A9:D154,3,FALSE)</f>
        <v>Planta de asfalto en caliente</v>
      </c>
      <c r="C39" s="839"/>
      <c r="D39" s="839"/>
      <c r="E39" s="839"/>
      <c r="F39" s="839"/>
      <c r="G39" s="839"/>
      <c r="H39" s="840"/>
      <c r="I39" s="274"/>
      <c r="J39" s="275"/>
      <c r="K39" s="276">
        <f>VLOOKUP(A39,EQUIPOS!A9:D166,4,FALSE)</f>
        <v>649640.8957422215</v>
      </c>
      <c r="L39" s="277"/>
      <c r="M39" s="278">
        <v>10</v>
      </c>
      <c r="N39" s="279">
        <f t="shared" si="0"/>
        <v>64964.089574222147</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10</v>
      </c>
      <c r="N42" s="279">
        <f t="shared" si="0"/>
        <v>24609.802326518889</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10</v>
      </c>
      <c r="N43" s="279">
        <f t="shared" si="0"/>
        <v>5243.2679236660315</v>
      </c>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959.29946129502503</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146309.46102826504</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43973.729865124456</v>
      </c>
      <c r="N53" s="279">
        <f>K53*M53</f>
        <v>61563.221811174233</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67.149181421233251</v>
      </c>
      <c r="N54" s="279">
        <f>K54*M54</f>
        <v>1678.7295355308313</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63241.951346705064</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9">
        <f>VLOOKUP(A63,TRANSPORTE!A5:D117,4,FALSE)</f>
        <v>1135.0396630979419</v>
      </c>
      <c r="M63" s="830"/>
      <c r="N63" s="294">
        <f>K63*L63</f>
        <v>1589.0555283371186</v>
      </c>
    </row>
    <row r="64" spans="1:14">
      <c r="A64" t="s">
        <v>1378</v>
      </c>
      <c r="B64" s="52" t="str">
        <f>VLOOKUP(A64,TRANSPORTE!A6:D117,3,FALSE)</f>
        <v>Transporte de mezcla abierta en caliente MAC-75</v>
      </c>
      <c r="C64" s="53"/>
      <c r="D64" s="53"/>
      <c r="E64" s="53"/>
      <c r="F64" s="53"/>
      <c r="G64" s="53"/>
      <c r="H64" s="318" t="s">
        <v>1468</v>
      </c>
      <c r="I64" s="286">
        <v>1.25</v>
      </c>
      <c r="J64" s="293">
        <v>1</v>
      </c>
      <c r="K64" s="286">
        <f>I64*J64</f>
        <v>1.25</v>
      </c>
      <c r="L64" s="829">
        <f>VLOOKUP(A64,TRANSPORTE!A6:D117,4,FALSE)</f>
        <v>1578.7369859453192</v>
      </c>
      <c r="M64" s="830"/>
      <c r="N64" s="294">
        <f>K64*L64</f>
        <v>1973.4212324316491</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3562.4767607687677</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19</v>
      </c>
      <c r="B74" s="55" t="str">
        <f>VLOOKUP(A74,'MANO DE OBRA'!A8:D68,3,FALSE)</f>
        <v>Obrero (8)</v>
      </c>
      <c r="C74" s="53"/>
      <c r="D74" s="53"/>
      <c r="E74" s="53"/>
      <c r="F74" s="53"/>
      <c r="G74" s="53"/>
      <c r="H74" s="53"/>
      <c r="I74" s="299">
        <f>K74/J74*100</f>
        <v>270661.59999999998</v>
      </c>
      <c r="J74" s="300">
        <v>185</v>
      </c>
      <c r="K74" s="301">
        <f>VLOOKUP(A74,'MANO DE OBRA'!A8:D99,4,FALSE)</f>
        <v>500723.95999999996</v>
      </c>
      <c r="L74" s="56"/>
      <c r="M74" s="302">
        <v>80</v>
      </c>
      <c r="N74" s="402">
        <f>K74/M74</f>
        <v>6259.0494999999992</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9592.9946129502496</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222706.88374868911</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44541.376749737829</v>
      </c>
      <c r="M87" s="860"/>
      <c r="N87" s="57"/>
    </row>
    <row r="88" spans="1:14">
      <c r="B88" s="95" t="s">
        <v>973</v>
      </c>
      <c r="C88" s="96"/>
      <c r="D88" s="96"/>
      <c r="E88" s="96"/>
      <c r="F88" s="96"/>
      <c r="G88" s="96"/>
      <c r="H88" s="96"/>
      <c r="I88" s="93"/>
      <c r="J88" s="94"/>
      <c r="K88" s="311">
        <v>0.05</v>
      </c>
      <c r="L88" s="859">
        <f>N82*K88</f>
        <v>11135.344187434457</v>
      </c>
      <c r="M88" s="860"/>
      <c r="N88" s="57"/>
    </row>
    <row r="89" spans="1:14" ht="15.75" thickBot="1">
      <c r="B89" s="97" t="s">
        <v>974</v>
      </c>
      <c r="C89" s="98"/>
      <c r="D89" s="98"/>
      <c r="E89" s="98"/>
      <c r="F89" s="98"/>
      <c r="G89" s="98"/>
      <c r="H89" s="98"/>
      <c r="I89" s="99"/>
      <c r="J89" s="100"/>
      <c r="K89" s="312">
        <v>0.05</v>
      </c>
      <c r="L89" s="861">
        <f>N82*K89</f>
        <v>11135.344187434457</v>
      </c>
      <c r="M89" s="862"/>
      <c r="N89" s="57"/>
    </row>
    <row r="90" spans="1:14" ht="15.75" thickBot="1">
      <c r="B90" s="825" t="s">
        <v>953</v>
      </c>
      <c r="C90" s="826"/>
      <c r="D90" s="826"/>
      <c r="E90" s="826"/>
      <c r="F90" s="826"/>
      <c r="G90" s="826"/>
      <c r="H90" s="826"/>
      <c r="I90" s="826"/>
      <c r="J90" s="826"/>
      <c r="K90" s="826"/>
      <c r="L90" s="826"/>
      <c r="M90" s="827"/>
      <c r="N90" s="58">
        <f>L87+L88+L89</f>
        <v>66812.065124606743</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289518.94887329586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1077</v>
      </c>
      <c r="C31" s="87" t="s">
        <v>1590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10</v>
      </c>
      <c r="N37" s="279">
        <f t="shared" ref="N37:N43" si="0">K37/M37</f>
        <v>12485.510980553165</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104045.92483794304</v>
      </c>
      <c r="L38" s="277"/>
      <c r="M38" s="278">
        <v>10</v>
      </c>
      <c r="N38" s="279">
        <f t="shared" si="0"/>
        <v>10404.592483794304</v>
      </c>
    </row>
    <row r="39" spans="1:14">
      <c r="A39" t="s">
        <v>284</v>
      </c>
      <c r="B39" s="838" t="str">
        <f>VLOOKUP(A39,EQUIPOS!A9:D154,3,FALSE)</f>
        <v>Planta de asfalto en caliente</v>
      </c>
      <c r="C39" s="839"/>
      <c r="D39" s="839"/>
      <c r="E39" s="839"/>
      <c r="F39" s="839"/>
      <c r="G39" s="839"/>
      <c r="H39" s="840"/>
      <c r="I39" s="274"/>
      <c r="J39" s="275"/>
      <c r="K39" s="276">
        <f>VLOOKUP(A39,EQUIPOS!A9:D166,4,FALSE)</f>
        <v>649640.8957422215</v>
      </c>
      <c r="L39" s="277"/>
      <c r="M39" s="278">
        <v>10</v>
      </c>
      <c r="N39" s="279">
        <f t="shared" si="0"/>
        <v>64964.089574222147</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10</v>
      </c>
      <c r="N42" s="279">
        <f t="shared" si="0"/>
        <v>24609.802326518889</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10</v>
      </c>
      <c r="N43" s="279">
        <f t="shared" si="0"/>
        <v>5243.2679236660315</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44"/>
      <c r="F46" s="839"/>
      <c r="G46" s="839"/>
      <c r="H46" s="840"/>
      <c r="I46" s="42"/>
      <c r="J46" s="43"/>
      <c r="K46" s="281"/>
      <c r="L46" s="283"/>
      <c r="M46" s="284"/>
      <c r="N46" s="285"/>
    </row>
    <row r="47" spans="1:14">
      <c r="B47" s="845" t="s">
        <v>952</v>
      </c>
      <c r="C47" s="846"/>
      <c r="D47" s="846"/>
      <c r="E47" s="44"/>
      <c r="F47" s="45"/>
      <c r="G47" s="45"/>
      <c r="H47" s="46"/>
      <c r="I47" s="42"/>
      <c r="J47" s="43"/>
      <c r="K47" s="286"/>
      <c r="L47" s="283"/>
      <c r="M47" s="408">
        <v>0.1</v>
      </c>
      <c r="N47" s="351">
        <f>N81*M47</f>
        <v>959.29946129502503</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146309.46102826504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43973.729865124456</v>
      </c>
      <c r="N54" s="279">
        <f>K54*M54</f>
        <v>61563.221811174233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67.149181421233251</v>
      </c>
      <c r="N55" s="279">
        <f>K55*M55</f>
        <v>1678.7295355308313</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63241.951346705064</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1135.0396630979419</v>
      </c>
      <c r="M64" s="830"/>
      <c r="N64" s="294">
        <f>K64*L64</f>
        <v>1589.0555283371186</v>
      </c>
    </row>
    <row r="65" spans="1:15">
      <c r="A65" t="s">
        <v>1379</v>
      </c>
      <c r="B65" s="52" t="str">
        <f>VLOOKUP(A65,TRANSPORTE!A6:D117,3,FALSE)</f>
        <v>Transporte de mezcla abierta en caliente MAC-63</v>
      </c>
      <c r="C65" s="53"/>
      <c r="D65" s="53"/>
      <c r="E65" s="53"/>
      <c r="F65" s="53"/>
      <c r="G65" s="53"/>
      <c r="H65" s="318" t="s">
        <v>1468</v>
      </c>
      <c r="I65" s="286">
        <v>1.25</v>
      </c>
      <c r="J65" s="293">
        <v>1</v>
      </c>
      <c r="K65" s="286">
        <f>I65*J65</f>
        <v>1.25</v>
      </c>
      <c r="L65" s="829">
        <f>VLOOKUP(A65,TRANSPORTE!A6:D117,4,FALSE)</f>
        <v>1578.7369859453192</v>
      </c>
      <c r="M65" s="830"/>
      <c r="N65" s="294">
        <f>K65*L65</f>
        <v>1973.4212324316491</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316"/>
      <c r="C69" s="317"/>
      <c r="D69" s="317"/>
      <c r="E69" s="317"/>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3562.4767607687677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80</v>
      </c>
      <c r="N75" s="402">
        <f>K75/M75</f>
        <v>6259.0494999999992</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133"/>
    </row>
    <row r="81" spans="1:14" ht="15.75" thickBot="1">
      <c r="B81" s="831" t="s">
        <v>953</v>
      </c>
      <c r="C81" s="832"/>
      <c r="D81" s="832"/>
      <c r="E81" s="832"/>
      <c r="F81" s="832"/>
      <c r="G81" s="832"/>
      <c r="H81" s="832"/>
      <c r="I81" s="832"/>
      <c r="J81" s="832"/>
      <c r="K81" s="832"/>
      <c r="L81" s="832"/>
      <c r="M81" s="833"/>
      <c r="N81" s="467">
        <f>SUM(N75:N80)</f>
        <v>9592.9946129502496</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222706.88374868911</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44541.376749737829</v>
      </c>
      <c r="M88" s="860"/>
      <c r="N88" s="57"/>
    </row>
    <row r="89" spans="1:14">
      <c r="B89" s="95" t="s">
        <v>973</v>
      </c>
      <c r="C89" s="96"/>
      <c r="D89" s="96"/>
      <c r="E89" s="96"/>
      <c r="F89" s="96"/>
      <c r="G89" s="96"/>
      <c r="H89" s="96"/>
      <c r="I89" s="93"/>
      <c r="J89" s="94"/>
      <c r="K89" s="311">
        <v>0.05</v>
      </c>
      <c r="L89" s="859">
        <f>N83*K89</f>
        <v>11135.344187434457</v>
      </c>
      <c r="M89" s="860"/>
      <c r="N89" s="57"/>
    </row>
    <row r="90" spans="1:14" ht="15.75" thickBot="1">
      <c r="B90" s="97" t="s">
        <v>974</v>
      </c>
      <c r="C90" s="98"/>
      <c r="D90" s="98"/>
      <c r="E90" s="98"/>
      <c r="F90" s="98"/>
      <c r="G90" s="98"/>
      <c r="H90" s="98"/>
      <c r="I90" s="99"/>
      <c r="J90" s="100"/>
      <c r="K90" s="312">
        <v>0.05</v>
      </c>
      <c r="L90" s="861">
        <f>N83*K90</f>
        <v>11135.344187434457</v>
      </c>
      <c r="M90" s="862"/>
      <c r="N90" s="57"/>
    </row>
    <row r="91" spans="1:14" ht="15.75" thickBot="1">
      <c r="B91" s="825" t="s">
        <v>953</v>
      </c>
      <c r="C91" s="826"/>
      <c r="D91" s="826"/>
      <c r="E91" s="826"/>
      <c r="F91" s="826"/>
      <c r="G91" s="826"/>
      <c r="H91" s="826"/>
      <c r="I91" s="826"/>
      <c r="J91" s="826"/>
      <c r="K91" s="826"/>
      <c r="L91" s="826"/>
      <c r="M91" s="827"/>
      <c r="N91" s="58">
        <f>L88+L89+L90</f>
        <v>66812.065124606743</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289518.94887329586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1078</v>
      </c>
      <c r="C31" s="87" t="s">
        <v>1591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10</v>
      </c>
      <c r="N37" s="279">
        <f t="shared" ref="N37:N43" si="0">K37/M37</f>
        <v>12485.510980553165</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104045.92483794304</v>
      </c>
      <c r="L38" s="277"/>
      <c r="M38" s="278">
        <v>10</v>
      </c>
      <c r="N38" s="279">
        <f t="shared" si="0"/>
        <v>10404.592483794304</v>
      </c>
    </row>
    <row r="39" spans="1:14">
      <c r="A39" t="s">
        <v>284</v>
      </c>
      <c r="B39" s="838" t="str">
        <f>VLOOKUP(A39,EQUIPOS!A9:D154,3,FALSE)</f>
        <v>Planta de asfalto en caliente</v>
      </c>
      <c r="C39" s="839"/>
      <c r="D39" s="839"/>
      <c r="E39" s="839"/>
      <c r="F39" s="839"/>
      <c r="G39" s="839"/>
      <c r="H39" s="840"/>
      <c r="I39" s="274"/>
      <c r="J39" s="275"/>
      <c r="K39" s="276">
        <f>VLOOKUP(A39,EQUIPOS!A9:D166,4,FALSE)</f>
        <v>649640.8957422215</v>
      </c>
      <c r="L39" s="277"/>
      <c r="M39" s="278">
        <v>10</v>
      </c>
      <c r="N39" s="279">
        <f t="shared" si="0"/>
        <v>64964.089574222147</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10</v>
      </c>
      <c r="N42" s="279">
        <f t="shared" si="0"/>
        <v>24609.802326518889</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10</v>
      </c>
      <c r="N43" s="279">
        <f t="shared" si="0"/>
        <v>5243.2679236660315</v>
      </c>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959.29946129502503</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146309.46102826504</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43973.729865124456</v>
      </c>
      <c r="N53" s="279">
        <f>K53*M53</f>
        <v>61563.221811174233</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67.149181421233251</v>
      </c>
      <c r="N54" s="279">
        <f>K54*M54</f>
        <v>1678.7295355308313</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63241.951346705064</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9">
        <f>VLOOKUP(A63,TRANSPORTE!A5:D117,4,FALSE)</f>
        <v>1135.0396630979419</v>
      </c>
      <c r="M63" s="830"/>
      <c r="N63" s="294">
        <f>K63*L63</f>
        <v>1589.0555283371186</v>
      </c>
    </row>
    <row r="64" spans="1:14">
      <c r="A64" t="s">
        <v>1380</v>
      </c>
      <c r="B64" s="52" t="str">
        <f>VLOOKUP(A64,TRANSPORTE!A6:D117,3,FALSE)</f>
        <v>Transporte de mezcla abierta en caliente MAC-50</v>
      </c>
      <c r="C64" s="53"/>
      <c r="D64" s="53"/>
      <c r="E64" s="53"/>
      <c r="F64" s="53"/>
      <c r="G64" s="53"/>
      <c r="H64" s="318" t="s">
        <v>1468</v>
      </c>
      <c r="I64" s="286">
        <v>1.25</v>
      </c>
      <c r="J64" s="293">
        <v>1</v>
      </c>
      <c r="K64" s="286">
        <f>I64*J64</f>
        <v>1.25</v>
      </c>
      <c r="L64" s="829">
        <f>VLOOKUP(A64,TRANSPORTE!A6:D117,4,FALSE)</f>
        <v>1578.7369859453192</v>
      </c>
      <c r="M64" s="830"/>
      <c r="N64" s="294">
        <f>K64*L64</f>
        <v>1973.4212324316491</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3562.4767607687677</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19</v>
      </c>
      <c r="B74" s="55" t="str">
        <f>VLOOKUP(A74,'MANO DE OBRA'!A8:D68,3,FALSE)</f>
        <v>Obrero (8)</v>
      </c>
      <c r="C74" s="53"/>
      <c r="D74" s="53"/>
      <c r="E74" s="53"/>
      <c r="F74" s="53"/>
      <c r="G74" s="53"/>
      <c r="H74" s="53"/>
      <c r="I74" s="299">
        <f>K74/J74*100</f>
        <v>270661.59999999998</v>
      </c>
      <c r="J74" s="300">
        <v>185</v>
      </c>
      <c r="K74" s="301">
        <f>VLOOKUP(A74,'MANO DE OBRA'!A8:D99,4,FALSE)</f>
        <v>500723.95999999996</v>
      </c>
      <c r="L74" s="56"/>
      <c r="M74" s="302">
        <v>80</v>
      </c>
      <c r="N74" s="402">
        <f>K74/M74</f>
        <v>6259.0494999999992</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9592.9946129502496</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222706.88374868911</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44541.376749737829</v>
      </c>
      <c r="M87" s="860"/>
      <c r="N87" s="57"/>
    </row>
    <row r="88" spans="1:14">
      <c r="B88" s="95" t="s">
        <v>973</v>
      </c>
      <c r="C88" s="96"/>
      <c r="D88" s="96"/>
      <c r="E88" s="96"/>
      <c r="F88" s="96"/>
      <c r="G88" s="96"/>
      <c r="H88" s="96"/>
      <c r="I88" s="93"/>
      <c r="J88" s="94"/>
      <c r="K88" s="311">
        <v>0.05</v>
      </c>
      <c r="L88" s="859">
        <f>N82*K88</f>
        <v>11135.344187434457</v>
      </c>
      <c r="M88" s="860"/>
      <c r="N88" s="57"/>
    </row>
    <row r="89" spans="1:14" ht="15.75" thickBot="1">
      <c r="B89" s="97" t="s">
        <v>974</v>
      </c>
      <c r="C89" s="98"/>
      <c r="D89" s="98"/>
      <c r="E89" s="98"/>
      <c r="F89" s="98"/>
      <c r="G89" s="98"/>
      <c r="H89" s="98"/>
      <c r="I89" s="99"/>
      <c r="J89" s="100"/>
      <c r="K89" s="312">
        <v>0.05</v>
      </c>
      <c r="L89" s="861">
        <f>N82*K89</f>
        <v>11135.344187434457</v>
      </c>
      <c r="M89" s="862"/>
      <c r="N89" s="57"/>
    </row>
    <row r="90" spans="1:14" ht="15.75" thickBot="1">
      <c r="B90" s="825" t="s">
        <v>953</v>
      </c>
      <c r="C90" s="826"/>
      <c r="D90" s="826"/>
      <c r="E90" s="826"/>
      <c r="F90" s="826"/>
      <c r="G90" s="826"/>
      <c r="H90" s="826"/>
      <c r="I90" s="826"/>
      <c r="J90" s="826"/>
      <c r="K90" s="826"/>
      <c r="L90" s="826"/>
      <c r="M90" s="827"/>
      <c r="N90" s="58">
        <f>L87+L88+L89</f>
        <v>66812.065124606743</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289518.94887329586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1079</v>
      </c>
      <c r="C31" s="87" t="s">
        <v>1592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8</v>
      </c>
      <c r="N37" s="279">
        <f t="shared" ref="N37:N43" si="0">K37/M37</f>
        <v>15606.888725691455</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104045.92483794304</v>
      </c>
      <c r="L38" s="277"/>
      <c r="M38" s="278">
        <v>8</v>
      </c>
      <c r="N38" s="279">
        <f t="shared" si="0"/>
        <v>13005.740604742879</v>
      </c>
    </row>
    <row r="39" spans="1:14">
      <c r="A39" t="s">
        <v>284</v>
      </c>
      <c r="B39" s="838" t="str">
        <f>VLOOKUP(A39,EQUIPOS!A9:D154,3,FALSE)</f>
        <v>Planta de asfalto en caliente</v>
      </c>
      <c r="C39" s="839"/>
      <c r="D39" s="839"/>
      <c r="E39" s="839"/>
      <c r="F39" s="839"/>
      <c r="G39" s="839"/>
      <c r="H39" s="840"/>
      <c r="I39" s="274"/>
      <c r="J39" s="275"/>
      <c r="K39" s="276">
        <f>VLOOKUP(A39,EQUIPOS!A9:D166,4,FALSE)</f>
        <v>649640.8957422215</v>
      </c>
      <c r="L39" s="277"/>
      <c r="M39" s="278">
        <v>8</v>
      </c>
      <c r="N39" s="279">
        <f t="shared" si="0"/>
        <v>81205.111967777688</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8</v>
      </c>
      <c r="N42" s="279">
        <f t="shared" si="0"/>
        <v>30762.25290814861</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8</v>
      </c>
      <c r="N43" s="279">
        <f t="shared" si="0"/>
        <v>6554.0849045825389</v>
      </c>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1065.8882903278056</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175842.86567948645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43973.729865124456</v>
      </c>
      <c r="N53" s="279">
        <f>K53*M53</f>
        <v>61563.221811174233</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67.149181421233251</v>
      </c>
      <c r="N54" s="279">
        <f>K54*M54</f>
        <v>1678.7295355308313</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63241.951346705064</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9">
        <f>VLOOKUP(A63,TRANSPORTE!A5:D117,4,FALSE)</f>
        <v>1135.0396630979419</v>
      </c>
      <c r="M63" s="830"/>
      <c r="N63" s="294">
        <f>K63*L63</f>
        <v>1589.0555283371186</v>
      </c>
    </row>
    <row r="64" spans="1:14">
      <c r="A64" t="s">
        <v>1380</v>
      </c>
      <c r="B64" s="52" t="str">
        <f>VLOOKUP(A64,TRANSPORTE!A6:D117,3,FALSE)</f>
        <v>Transporte de mezcla abierta en caliente MAC-50</v>
      </c>
      <c r="C64" s="53"/>
      <c r="D64" s="53"/>
      <c r="E64" s="53"/>
      <c r="F64" s="53"/>
      <c r="G64" s="53"/>
      <c r="H64" s="318" t="s">
        <v>1468</v>
      </c>
      <c r="I64" s="286">
        <v>1.25</v>
      </c>
      <c r="J64" s="293">
        <v>1</v>
      </c>
      <c r="K64" s="286">
        <f>I64*J64</f>
        <v>1.25</v>
      </c>
      <c r="L64" s="829">
        <f>VLOOKUP(A64,TRANSPORTE!A6:D117,4,FALSE)</f>
        <v>1578.7369859453192</v>
      </c>
      <c r="M64" s="830"/>
      <c r="N64" s="294">
        <f>K64*L64</f>
        <v>1973.4212324316491</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3562.4767607687677</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19</v>
      </c>
      <c r="B74" s="55" t="str">
        <f>VLOOKUP(A74,'MANO DE OBRA'!A8:D68,3,FALSE)</f>
        <v>Obrero (8)</v>
      </c>
      <c r="C74" s="53"/>
      <c r="D74" s="53"/>
      <c r="E74" s="53"/>
      <c r="F74" s="53"/>
      <c r="G74" s="53"/>
      <c r="H74" s="53"/>
      <c r="I74" s="299">
        <f>K74/J74*100</f>
        <v>270661.59999999998</v>
      </c>
      <c r="J74" s="300">
        <v>185</v>
      </c>
      <c r="K74" s="301">
        <f>VLOOKUP(A74,'MANO DE OBRA'!A8:D99,4,FALSE)</f>
        <v>500723.95999999996</v>
      </c>
      <c r="L74" s="56"/>
      <c r="M74" s="302">
        <v>72</v>
      </c>
      <c r="N74" s="402">
        <f>K74/M74</f>
        <v>6954.4994444444437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10658.882903278056</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253306.17669023832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50661.235338047671</v>
      </c>
      <c r="M87" s="860"/>
      <c r="N87" s="57"/>
    </row>
    <row r="88" spans="1:14">
      <c r="B88" s="95" t="s">
        <v>973</v>
      </c>
      <c r="C88" s="96"/>
      <c r="D88" s="96"/>
      <c r="E88" s="96"/>
      <c r="F88" s="96"/>
      <c r="G88" s="96"/>
      <c r="H88" s="96"/>
      <c r="I88" s="93"/>
      <c r="J88" s="94"/>
      <c r="K88" s="311">
        <v>0.05</v>
      </c>
      <c r="L88" s="859">
        <f>N82*K88</f>
        <v>12665.308834511918</v>
      </c>
      <c r="M88" s="860"/>
      <c r="N88" s="57"/>
    </row>
    <row r="89" spans="1:14" ht="15.75" thickBot="1">
      <c r="B89" s="97" t="s">
        <v>974</v>
      </c>
      <c r="C89" s="98"/>
      <c r="D89" s="98"/>
      <c r="E89" s="98"/>
      <c r="F89" s="98"/>
      <c r="G89" s="98"/>
      <c r="H89" s="98"/>
      <c r="I89" s="99"/>
      <c r="J89" s="100"/>
      <c r="K89" s="312">
        <v>0.05</v>
      </c>
      <c r="L89" s="861">
        <f>N82*K89</f>
        <v>12665.308834511918</v>
      </c>
      <c r="M89" s="862"/>
      <c r="N89" s="57"/>
    </row>
    <row r="90" spans="1:14" ht="15.75" thickBot="1">
      <c r="B90" s="825" t="s">
        <v>953</v>
      </c>
      <c r="C90" s="826"/>
      <c r="D90" s="826"/>
      <c r="E90" s="826"/>
      <c r="F90" s="826"/>
      <c r="G90" s="826"/>
      <c r="H90" s="826"/>
      <c r="I90" s="826"/>
      <c r="J90" s="826"/>
      <c r="K90" s="826"/>
      <c r="L90" s="826"/>
      <c r="M90" s="827"/>
      <c r="N90" s="58">
        <f>L87+L88+L89</f>
        <v>75991.853007071506</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329298.02969730983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1080</v>
      </c>
      <c r="C31" s="87" t="s">
        <v>1593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10</v>
      </c>
      <c r="N37" s="279">
        <f t="shared" ref="N37:N43" si="0">K37/M37</f>
        <v>12485.510980553165</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104045.92483794304</v>
      </c>
      <c r="L38" s="277"/>
      <c r="M38" s="278">
        <v>10</v>
      </c>
      <c r="N38" s="279">
        <f t="shared" si="0"/>
        <v>10404.592483794304</v>
      </c>
    </row>
    <row r="39" spans="1:14">
      <c r="A39" t="s">
        <v>284</v>
      </c>
      <c r="B39" s="838" t="str">
        <f>VLOOKUP(A39,EQUIPOS!A9:D154,3,FALSE)</f>
        <v>Planta de asfalto en caliente</v>
      </c>
      <c r="C39" s="839"/>
      <c r="D39" s="839"/>
      <c r="E39" s="839"/>
      <c r="F39" s="839"/>
      <c r="G39" s="839"/>
      <c r="H39" s="840"/>
      <c r="I39" s="274"/>
      <c r="J39" s="275"/>
      <c r="K39" s="276">
        <f>VLOOKUP(A39,EQUIPOS!A9:D166,4,FALSE)</f>
        <v>649640.8957422215</v>
      </c>
      <c r="L39" s="277"/>
      <c r="M39" s="278">
        <v>10</v>
      </c>
      <c r="N39" s="279">
        <f t="shared" si="0"/>
        <v>64964.089574222147</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10</v>
      </c>
      <c r="N42" s="279">
        <f t="shared" si="0"/>
        <v>24609.802326518889</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10</v>
      </c>
      <c r="N43" s="279">
        <f t="shared" si="0"/>
        <v>5243.2679236660315</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44"/>
      <c r="F46" s="839"/>
      <c r="G46" s="839"/>
      <c r="H46" s="840"/>
      <c r="I46" s="42"/>
      <c r="J46" s="43"/>
      <c r="K46" s="281"/>
      <c r="L46" s="283"/>
      <c r="M46" s="284"/>
      <c r="N46" s="285"/>
    </row>
    <row r="47" spans="1:14">
      <c r="B47" s="845" t="s">
        <v>952</v>
      </c>
      <c r="C47" s="846"/>
      <c r="D47" s="846"/>
      <c r="E47" s="44"/>
      <c r="F47" s="45"/>
      <c r="G47" s="45"/>
      <c r="H47" s="46"/>
      <c r="I47" s="42"/>
      <c r="J47" s="43"/>
      <c r="K47" s="286"/>
      <c r="L47" s="283"/>
      <c r="M47" s="408">
        <v>0.1</v>
      </c>
      <c r="N47" s="351">
        <f>N81*M47</f>
        <v>959.29946129502503</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146309.46102826504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43973.729865124456</v>
      </c>
      <c r="N54" s="279">
        <f>K54*M54</f>
        <v>61563.221811174233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67.149181421233251</v>
      </c>
      <c r="N55" s="279">
        <f>K55*M55</f>
        <v>1678.7295355308313</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63241.951346705064</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1135.0396630979419</v>
      </c>
      <c r="M64" s="830"/>
      <c r="N64" s="294">
        <f>K64*L64</f>
        <v>1589.0555283371186</v>
      </c>
    </row>
    <row r="65" spans="1:15">
      <c r="A65" t="s">
        <v>1381</v>
      </c>
      <c r="B65" s="52" t="str">
        <f>VLOOKUP(A65,TRANSPORTE!A6:D117,3,FALSE)</f>
        <v>Transporte de mezcla discontinua en caliente tipo M-13</v>
      </c>
      <c r="C65" s="53"/>
      <c r="D65" s="53"/>
      <c r="E65" s="53"/>
      <c r="F65" s="53"/>
      <c r="G65" s="53"/>
      <c r="H65" s="318" t="s">
        <v>1468</v>
      </c>
      <c r="I65" s="286">
        <v>1.25</v>
      </c>
      <c r="J65" s="293">
        <v>1</v>
      </c>
      <c r="K65" s="286">
        <f>I65*J65</f>
        <v>1.25</v>
      </c>
      <c r="L65" s="829">
        <f>VLOOKUP(A65,TRANSPORTE!A6:D117,4,FALSE)</f>
        <v>1578.7369859453192</v>
      </c>
      <c r="M65" s="830"/>
      <c r="N65" s="294">
        <f>K65*L65</f>
        <v>1973.4212324316491</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3562.4767607687677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80</v>
      </c>
      <c r="N75" s="402">
        <f>K75/M75</f>
        <v>6259.0494999999992</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9592.9946129502496</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222706.88374868911</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44541.376749737829</v>
      </c>
      <c r="M88" s="860"/>
      <c r="N88" s="57"/>
    </row>
    <row r="89" spans="1:14">
      <c r="B89" s="95" t="s">
        <v>973</v>
      </c>
      <c r="C89" s="96"/>
      <c r="D89" s="96"/>
      <c r="E89" s="96"/>
      <c r="F89" s="96"/>
      <c r="G89" s="96"/>
      <c r="H89" s="96"/>
      <c r="I89" s="93"/>
      <c r="J89" s="94"/>
      <c r="K89" s="311">
        <v>0.05</v>
      </c>
      <c r="L89" s="859">
        <f>N83*K89</f>
        <v>11135.344187434457</v>
      </c>
      <c r="M89" s="860"/>
      <c r="N89" s="57"/>
    </row>
    <row r="90" spans="1:14" ht="15.75" thickBot="1">
      <c r="B90" s="97" t="s">
        <v>974</v>
      </c>
      <c r="C90" s="98"/>
      <c r="D90" s="98"/>
      <c r="E90" s="98"/>
      <c r="F90" s="98"/>
      <c r="G90" s="98"/>
      <c r="H90" s="98"/>
      <c r="I90" s="99"/>
      <c r="J90" s="100"/>
      <c r="K90" s="312">
        <v>0.05</v>
      </c>
      <c r="L90" s="861">
        <f>N83*K90</f>
        <v>11135.344187434457</v>
      </c>
      <c r="M90" s="862"/>
      <c r="N90" s="57"/>
    </row>
    <row r="91" spans="1:14" ht="15.75" thickBot="1">
      <c r="B91" s="825" t="s">
        <v>953</v>
      </c>
      <c r="C91" s="826"/>
      <c r="D91" s="826"/>
      <c r="E91" s="826"/>
      <c r="F91" s="826"/>
      <c r="G91" s="826"/>
      <c r="H91" s="826"/>
      <c r="I91" s="826"/>
      <c r="J91" s="826"/>
      <c r="K91" s="826"/>
      <c r="L91" s="826"/>
      <c r="M91" s="827"/>
      <c r="N91" s="58">
        <f>L88+L89+L90</f>
        <v>66812.065124606743</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289518.94887329586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1081</v>
      </c>
      <c r="C31" s="87" t="s">
        <v>1594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10</v>
      </c>
      <c r="N37" s="279">
        <f t="shared" ref="N37:N43" si="0">K37/M37</f>
        <v>12485.510980553165</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104045.92483794304</v>
      </c>
      <c r="L38" s="277"/>
      <c r="M38" s="278">
        <v>10</v>
      </c>
      <c r="N38" s="279">
        <f t="shared" si="0"/>
        <v>10404.592483794304</v>
      </c>
    </row>
    <row r="39" spans="1:14">
      <c r="A39" t="s">
        <v>284</v>
      </c>
      <c r="B39" s="838" t="str">
        <f>VLOOKUP(A39,EQUIPOS!A9:D154,3,FALSE)</f>
        <v>Planta de asfalto en caliente</v>
      </c>
      <c r="C39" s="839"/>
      <c r="D39" s="839"/>
      <c r="E39" s="839"/>
      <c r="F39" s="839"/>
      <c r="G39" s="839"/>
      <c r="H39" s="840"/>
      <c r="I39" s="274"/>
      <c r="J39" s="275"/>
      <c r="K39" s="276">
        <f>VLOOKUP(A39,EQUIPOS!A9:D166,4,FALSE)</f>
        <v>649640.8957422215</v>
      </c>
      <c r="L39" s="277"/>
      <c r="M39" s="278">
        <v>10</v>
      </c>
      <c r="N39" s="279">
        <f t="shared" si="0"/>
        <v>64964.089574222147</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10</v>
      </c>
      <c r="N42" s="279">
        <f t="shared" si="0"/>
        <v>24609.802326518889</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10</v>
      </c>
      <c r="N43" s="279">
        <f t="shared" si="0"/>
        <v>5243.2679236660315</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44"/>
      <c r="F46" s="839"/>
      <c r="G46" s="839"/>
      <c r="H46" s="840"/>
      <c r="I46" s="42"/>
      <c r="J46" s="43"/>
      <c r="K46" s="281"/>
      <c r="L46" s="283"/>
      <c r="M46" s="284"/>
      <c r="N46" s="285"/>
    </row>
    <row r="47" spans="1:14">
      <c r="B47" s="845" t="s">
        <v>952</v>
      </c>
      <c r="C47" s="846"/>
      <c r="D47" s="846"/>
      <c r="E47" s="44"/>
      <c r="F47" s="45"/>
      <c r="G47" s="45"/>
      <c r="H47" s="46"/>
      <c r="I47" s="42"/>
      <c r="J47" s="43"/>
      <c r="K47" s="286"/>
      <c r="L47" s="283"/>
      <c r="M47" s="408">
        <v>0.1</v>
      </c>
      <c r="N47" s="351">
        <f>N81*M47</f>
        <v>959.29946129502503</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146309.46102826504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43973.729865124456</v>
      </c>
      <c r="N54" s="279">
        <f>K54*M54</f>
        <v>61563.221811174233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67.149181421233251</v>
      </c>
      <c r="N55" s="279">
        <f>K55*M55</f>
        <v>1678.7295355308313</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63241.951346705064</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1135.0396630979419</v>
      </c>
      <c r="M64" s="830"/>
      <c r="N64" s="294">
        <f>K64*L64</f>
        <v>1589.0555283371186</v>
      </c>
    </row>
    <row r="65" spans="1:15">
      <c r="A65" t="s">
        <v>1382</v>
      </c>
      <c r="B65" s="52" t="str">
        <f>VLOOKUP(A65,TRANSPORTE!A6:D117,3,FALSE)</f>
        <v>Transporte de mezcla discontinua en caliente tipo M-10</v>
      </c>
      <c r="C65" s="53"/>
      <c r="D65" s="53"/>
      <c r="E65" s="53"/>
      <c r="F65" s="53"/>
      <c r="G65" s="53"/>
      <c r="H65" s="318" t="s">
        <v>1468</v>
      </c>
      <c r="I65" s="286">
        <v>1.25</v>
      </c>
      <c r="J65" s="293">
        <v>1</v>
      </c>
      <c r="K65" s="286">
        <f>I65*J65</f>
        <v>1.25</v>
      </c>
      <c r="L65" s="829">
        <f>VLOOKUP(A65,TRANSPORTE!A6:D117,4,FALSE)</f>
        <v>1578.7369859453192</v>
      </c>
      <c r="M65" s="830"/>
      <c r="N65" s="294">
        <f>K65*L65</f>
        <v>1973.4212324316491</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316"/>
      <c r="C69" s="317"/>
      <c r="D69" s="317"/>
      <c r="E69" s="317"/>
      <c r="F69" s="317"/>
      <c r="G69" s="317"/>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3562.4767607687677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80</v>
      </c>
      <c r="N75" s="402">
        <f>K75/M75</f>
        <v>6259.0494999999992</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9592.9946129502496</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222706.88374868911</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44541.376749737829</v>
      </c>
      <c r="M88" s="860"/>
      <c r="N88" s="57"/>
    </row>
    <row r="89" spans="1:14">
      <c r="B89" s="95" t="s">
        <v>973</v>
      </c>
      <c r="C89" s="96"/>
      <c r="D89" s="96"/>
      <c r="E89" s="96"/>
      <c r="F89" s="96"/>
      <c r="G89" s="96"/>
      <c r="H89" s="96"/>
      <c r="I89" s="93"/>
      <c r="J89" s="94"/>
      <c r="K89" s="311">
        <v>0.05</v>
      </c>
      <c r="L89" s="859">
        <f>N83*K89</f>
        <v>11135.344187434457</v>
      </c>
      <c r="M89" s="860"/>
      <c r="N89" s="57"/>
    </row>
    <row r="90" spans="1:14" ht="15.75" thickBot="1">
      <c r="B90" s="97" t="s">
        <v>974</v>
      </c>
      <c r="C90" s="98"/>
      <c r="D90" s="98"/>
      <c r="E90" s="98"/>
      <c r="F90" s="98"/>
      <c r="G90" s="98"/>
      <c r="H90" s="98"/>
      <c r="I90" s="99"/>
      <c r="J90" s="100"/>
      <c r="K90" s="312">
        <v>0.05</v>
      </c>
      <c r="L90" s="861">
        <f>N83*K90</f>
        <v>11135.344187434457</v>
      </c>
      <c r="M90" s="862"/>
      <c r="N90" s="57"/>
    </row>
    <row r="91" spans="1:14" ht="15.75" thickBot="1">
      <c r="B91" s="825" t="s">
        <v>953</v>
      </c>
      <c r="C91" s="826"/>
      <c r="D91" s="826"/>
      <c r="E91" s="826"/>
      <c r="F91" s="826"/>
      <c r="G91" s="826"/>
      <c r="H91" s="826"/>
      <c r="I91" s="826"/>
      <c r="J91" s="826"/>
      <c r="K91" s="826"/>
      <c r="L91" s="826"/>
      <c r="M91" s="827"/>
      <c r="N91" s="58">
        <f>L88+L89+L90</f>
        <v>66812.065124606743</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289518.94887329586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224" t="s">
        <v>1082</v>
      </c>
      <c r="C31" s="87" t="s">
        <v>1595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10</v>
      </c>
      <c r="N37" s="279">
        <f t="shared" ref="N37:N43" si="0">K37/M37</f>
        <v>12485.510980553165</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104045.92483794304</v>
      </c>
      <c r="L38" s="277"/>
      <c r="M38" s="278">
        <v>10</v>
      </c>
      <c r="N38" s="279">
        <f t="shared" si="0"/>
        <v>10404.592483794304</v>
      </c>
    </row>
    <row r="39" spans="1:14">
      <c r="A39" t="s">
        <v>284</v>
      </c>
      <c r="B39" s="838" t="str">
        <f>VLOOKUP(A39,EQUIPOS!A9:D154,3,FALSE)</f>
        <v>Planta de asfalto en caliente</v>
      </c>
      <c r="C39" s="839"/>
      <c r="D39" s="839"/>
      <c r="E39" s="839"/>
      <c r="F39" s="839"/>
      <c r="G39" s="839"/>
      <c r="H39" s="840"/>
      <c r="I39" s="274"/>
      <c r="J39" s="275"/>
      <c r="K39" s="276">
        <f>VLOOKUP(A39,EQUIPOS!A9:D166,4,FALSE)</f>
        <v>649640.8957422215</v>
      </c>
      <c r="L39" s="277"/>
      <c r="M39" s="278">
        <v>10</v>
      </c>
      <c r="N39" s="279">
        <f t="shared" si="0"/>
        <v>64964.089574222147</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10</v>
      </c>
      <c r="N42" s="279">
        <f t="shared" si="0"/>
        <v>24609.802326518889</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10</v>
      </c>
      <c r="N43" s="279">
        <f t="shared" si="0"/>
        <v>5243.2679236660315</v>
      </c>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959.29946129502503</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146309.46102826504</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43973.729865124456</v>
      </c>
      <c r="N53" s="279">
        <f>K53*M53</f>
        <v>61563.221811174233</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67.149181421233251</v>
      </c>
      <c r="N54" s="279">
        <f>K54*M54</f>
        <v>1678.7295355308313</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63241.951346705064</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9">
        <f>VLOOKUP(A63,TRANSPORTE!A5:D117,4,FALSE)</f>
        <v>1135.0396630979419</v>
      </c>
      <c r="M63" s="830"/>
      <c r="N63" s="294">
        <f>K63*L63</f>
        <v>1589.0555283371186</v>
      </c>
    </row>
    <row r="64" spans="1:14">
      <c r="A64" t="s">
        <v>1383</v>
      </c>
      <c r="B64" s="52" t="str">
        <f>VLOOKUP(A64,TRANSPORTE!A6:D117,3,FALSE)</f>
        <v>Transporte de mezcla discontinua en caliente tipo F-13</v>
      </c>
      <c r="C64" s="53"/>
      <c r="D64" s="53"/>
      <c r="E64" s="53"/>
      <c r="F64" s="53"/>
      <c r="G64" s="53"/>
      <c r="H64" s="318" t="s">
        <v>1468</v>
      </c>
      <c r="I64" s="286">
        <v>1.25</v>
      </c>
      <c r="J64" s="293">
        <v>1</v>
      </c>
      <c r="K64" s="286">
        <f>I64*J64</f>
        <v>1.25</v>
      </c>
      <c r="L64" s="829">
        <f>VLOOKUP(A64,TRANSPORTE!A6:D117,4,FALSE)</f>
        <v>1578.7369859453192</v>
      </c>
      <c r="M64" s="830"/>
      <c r="N64" s="294">
        <f>K64*L64</f>
        <v>1973.4212324316491</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3562.4767607687677</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19</v>
      </c>
      <c r="B74" s="55" t="str">
        <f>VLOOKUP(A74,'MANO DE OBRA'!A8:D68,3,FALSE)</f>
        <v>Obrero (8)</v>
      </c>
      <c r="C74" s="53"/>
      <c r="D74" s="53"/>
      <c r="E74" s="53"/>
      <c r="F74" s="53"/>
      <c r="G74" s="53"/>
      <c r="H74" s="53"/>
      <c r="I74" s="299">
        <f>K74/J74*100</f>
        <v>270661.59999999998</v>
      </c>
      <c r="J74" s="300">
        <v>185</v>
      </c>
      <c r="K74" s="301">
        <f>VLOOKUP(A74,'MANO DE OBRA'!A8:D99,4,FALSE)</f>
        <v>500723.95999999996</v>
      </c>
      <c r="L74" s="56"/>
      <c r="M74" s="302">
        <v>80</v>
      </c>
      <c r="N74" s="402">
        <f>K74/M74</f>
        <v>6259.0494999999992</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9592.9946129502496</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222706.88374868911</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44541.376749737829</v>
      </c>
      <c r="M87" s="860"/>
      <c r="N87" s="57"/>
    </row>
    <row r="88" spans="1:14">
      <c r="B88" s="95" t="s">
        <v>973</v>
      </c>
      <c r="C88" s="96"/>
      <c r="D88" s="96"/>
      <c r="E88" s="96"/>
      <c r="F88" s="96"/>
      <c r="G88" s="96"/>
      <c r="H88" s="96"/>
      <c r="I88" s="93"/>
      <c r="J88" s="94"/>
      <c r="K88" s="311">
        <v>0.05</v>
      </c>
      <c r="L88" s="859">
        <f>N82*K88</f>
        <v>11135.344187434457</v>
      </c>
      <c r="M88" s="860"/>
      <c r="N88" s="57"/>
    </row>
    <row r="89" spans="1:14" ht="15.75" thickBot="1">
      <c r="B89" s="97" t="s">
        <v>974</v>
      </c>
      <c r="C89" s="98"/>
      <c r="D89" s="98"/>
      <c r="E89" s="98"/>
      <c r="F89" s="98"/>
      <c r="G89" s="98"/>
      <c r="H89" s="98"/>
      <c r="I89" s="99"/>
      <c r="J89" s="100"/>
      <c r="K89" s="312">
        <v>0.05</v>
      </c>
      <c r="L89" s="861">
        <f>N82*K89</f>
        <v>11135.344187434457</v>
      </c>
      <c r="M89" s="862"/>
      <c r="N89" s="57"/>
    </row>
    <row r="90" spans="1:14" ht="15.75" thickBot="1">
      <c r="B90" s="825" t="s">
        <v>953</v>
      </c>
      <c r="C90" s="826"/>
      <c r="D90" s="826"/>
      <c r="E90" s="826"/>
      <c r="F90" s="826"/>
      <c r="G90" s="826"/>
      <c r="H90" s="826"/>
      <c r="I90" s="826"/>
      <c r="J90" s="826"/>
      <c r="K90" s="826"/>
      <c r="L90" s="826"/>
      <c r="M90" s="827"/>
      <c r="N90" s="58">
        <f>L87+L88+L89</f>
        <v>66812.065124606743</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289518.94887329586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1083</v>
      </c>
      <c r="C31" s="87" t="s">
        <v>1596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150</v>
      </c>
      <c r="B36" s="838" t="str">
        <f>VLOOKUP(A36,EQUIPOS!A6:D154,3,FALSE)</f>
        <v>Cargador : Potencia en el volante 125 hp, Clasificación de RPM del motor 2300.</v>
      </c>
      <c r="C36" s="839"/>
      <c r="D36" s="839"/>
      <c r="E36" s="839"/>
      <c r="F36" s="839"/>
      <c r="G36" s="839"/>
      <c r="H36" s="840"/>
      <c r="I36" s="274"/>
      <c r="J36" s="275"/>
      <c r="K36" s="276">
        <f>VLOOKUP(A36,EQUIPOS!A6:D163,4,FALSE)</f>
        <v>150817.35855632974</v>
      </c>
      <c r="L36" s="277"/>
      <c r="M36" s="278">
        <v>30</v>
      </c>
      <c r="N36" s="279">
        <f>K36/M36</f>
        <v>5027.2452852109909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10</v>
      </c>
      <c r="N37" s="279">
        <f t="shared" ref="N37:N43" si="0">K37/M37</f>
        <v>12485.510980553165</v>
      </c>
    </row>
    <row r="38" spans="1:14">
      <c r="A38" t="s">
        <v>166</v>
      </c>
      <c r="B38" s="838" t="str">
        <f>VLOOKUP(A38,EQUIPOS!A8:D154,3,FALSE)</f>
        <v>Compactador de Rodillo POTENCIA: 99HP, PESO: 8 ton</v>
      </c>
      <c r="C38" s="839"/>
      <c r="D38" s="839"/>
      <c r="E38" s="839"/>
      <c r="F38" s="839"/>
      <c r="G38" s="839"/>
      <c r="H38" s="840"/>
      <c r="I38" s="274"/>
      <c r="J38" s="275"/>
      <c r="K38" s="276">
        <f>VLOOKUP(A38,EQUIPOS!A8:D165,4,FALSE)</f>
        <v>104045.92483794304</v>
      </c>
      <c r="L38" s="277"/>
      <c r="M38" s="278">
        <v>10</v>
      </c>
      <c r="N38" s="279">
        <f t="shared" si="0"/>
        <v>10404.592483794304</v>
      </c>
    </row>
    <row r="39" spans="1:14">
      <c r="A39" t="s">
        <v>284</v>
      </c>
      <c r="B39" s="838" t="str">
        <f>VLOOKUP(A39,EQUIPOS!A9:D154,3,FALSE)</f>
        <v>Planta de asfalto en caliente</v>
      </c>
      <c r="C39" s="839"/>
      <c r="D39" s="839"/>
      <c r="E39" s="839"/>
      <c r="F39" s="839"/>
      <c r="G39" s="839"/>
      <c r="H39" s="840"/>
      <c r="I39" s="274"/>
      <c r="J39" s="275"/>
      <c r="K39" s="276">
        <f>VLOOKUP(A39,EQUIPOS!A9:D166,4,FALSE)</f>
        <v>649640.8957422215</v>
      </c>
      <c r="L39" s="277"/>
      <c r="M39" s="278">
        <v>10</v>
      </c>
      <c r="N39" s="279">
        <f t="shared" si="0"/>
        <v>64964.089574222147</v>
      </c>
    </row>
    <row r="40" spans="1:14">
      <c r="A40" t="s">
        <v>290</v>
      </c>
      <c r="B40" s="838" t="str">
        <f>VLOOKUP(A40,EQUIPOS!A10:D154,3,FALSE)</f>
        <v>Planta trituradora</v>
      </c>
      <c r="C40" s="839"/>
      <c r="D40" s="839"/>
      <c r="E40" s="839"/>
      <c r="F40" s="839"/>
      <c r="G40" s="839"/>
      <c r="H40" s="840"/>
      <c r="I40" s="274"/>
      <c r="J40" s="275"/>
      <c r="K40" s="276">
        <f>VLOOKUP(A40,EQUIPOS!A10:D167,4,FALSE)</f>
        <v>517510.54406583734</v>
      </c>
      <c r="L40" s="277"/>
      <c r="M40" s="278">
        <v>30</v>
      </c>
      <c r="N40" s="279">
        <f t="shared" si="0"/>
        <v>17250.351468861245</v>
      </c>
    </row>
    <row r="41" spans="1:14">
      <c r="A41" t="s">
        <v>314</v>
      </c>
      <c r="B41" s="838" t="str">
        <f>VLOOKUP(A41,EQUIPOS!A11:D155,3,FALSE)</f>
        <v xml:space="preserve">Retroexcavadora E-200 sobre orugas
</v>
      </c>
      <c r="C41" s="839"/>
      <c r="D41" s="839"/>
      <c r="E41" s="839"/>
      <c r="F41" s="839"/>
      <c r="G41" s="839"/>
      <c r="H41" s="840"/>
      <c r="I41" s="274"/>
      <c r="J41" s="275"/>
      <c r="K41" s="276">
        <f>VLOOKUP(A41,EQUIPOS!A11:D168,4,FALSE)</f>
        <v>160959.04572429787</v>
      </c>
      <c r="L41" s="277"/>
      <c r="M41" s="278">
        <v>30</v>
      </c>
      <c r="N41" s="279">
        <f t="shared" si="0"/>
        <v>5365.3015241432622</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4"/>
      <c r="J42" s="275"/>
      <c r="K42" s="276">
        <f>VLOOKUP(A42,EQUIPOS!A12:D169,4,FALSE)</f>
        <v>246098.02326518888</v>
      </c>
      <c r="L42" s="277"/>
      <c r="M42" s="278">
        <v>10</v>
      </c>
      <c r="N42" s="279">
        <f t="shared" si="0"/>
        <v>24609.802326518889</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10</v>
      </c>
      <c r="N43" s="279">
        <f t="shared" si="0"/>
        <v>5243.2679236660315</v>
      </c>
    </row>
    <row r="44" spans="1:14">
      <c r="B44" s="327"/>
      <c r="C44" s="328"/>
      <c r="D44" s="328"/>
      <c r="E44" s="328"/>
      <c r="F44" s="328"/>
      <c r="G44" s="328"/>
      <c r="H44" s="329"/>
      <c r="I44" s="274"/>
      <c r="J44" s="275"/>
      <c r="K44" s="276"/>
      <c r="L44" s="277"/>
      <c r="M44" s="278"/>
      <c r="N44" s="279"/>
    </row>
    <row r="45" spans="1:14">
      <c r="B45" s="838"/>
      <c r="C45" s="839"/>
      <c r="D45" s="839"/>
      <c r="E45" s="839"/>
      <c r="F45" s="839"/>
      <c r="G45" s="839"/>
      <c r="H45" s="840"/>
      <c r="I45" s="841"/>
      <c r="J45" s="822"/>
      <c r="K45" s="276"/>
      <c r="L45" s="842"/>
      <c r="M45" s="843"/>
      <c r="N45" s="279"/>
    </row>
    <row r="46" spans="1:14">
      <c r="B46" s="838"/>
      <c r="C46" s="839"/>
      <c r="D46" s="839"/>
      <c r="E46" s="844"/>
      <c r="F46" s="839"/>
      <c r="G46" s="839"/>
      <c r="H46" s="840"/>
      <c r="I46" s="42"/>
      <c r="J46" s="43"/>
      <c r="K46" s="281"/>
      <c r="L46" s="283"/>
      <c r="M46" s="284"/>
      <c r="N46" s="285"/>
    </row>
    <row r="47" spans="1:14">
      <c r="B47" s="845" t="s">
        <v>952</v>
      </c>
      <c r="C47" s="846"/>
      <c r="D47" s="846"/>
      <c r="E47" s="44"/>
      <c r="F47" s="45"/>
      <c r="G47" s="45"/>
      <c r="H47" s="46"/>
      <c r="I47" s="42"/>
      <c r="J47" s="43"/>
      <c r="K47" s="286"/>
      <c r="L47" s="283"/>
      <c r="M47" s="408">
        <v>0.1</v>
      </c>
      <c r="N47" s="351">
        <f>N81*M47</f>
        <v>959.29946129502503</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146309.46102826504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43973.729865124456</v>
      </c>
      <c r="N54" s="279">
        <f>K54*M54</f>
        <v>61563.221811174233</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67.149181421233251</v>
      </c>
      <c r="N55" s="279">
        <f>K55*M55</f>
        <v>1678.7295355308313</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820"/>
      <c r="C58" s="821"/>
      <c r="D58" s="821"/>
      <c r="E58" s="821"/>
      <c r="F58" s="821"/>
      <c r="G58" s="821"/>
      <c r="H58" s="821"/>
      <c r="I58" s="822"/>
      <c r="J58" s="48"/>
      <c r="K58" s="50"/>
      <c r="L58" s="823"/>
      <c r="M58" s="824"/>
      <c r="N58" s="51"/>
    </row>
    <row r="59" spans="1:14" ht="15.75" thickBot="1">
      <c r="B59" s="825" t="s">
        <v>953</v>
      </c>
      <c r="C59" s="826"/>
      <c r="D59" s="826"/>
      <c r="E59" s="826"/>
      <c r="F59" s="826"/>
      <c r="G59" s="826"/>
      <c r="H59" s="826"/>
      <c r="I59" s="826"/>
      <c r="J59" s="826"/>
      <c r="K59" s="826"/>
      <c r="L59" s="826"/>
      <c r="M59" s="827"/>
      <c r="N59" s="401">
        <f>SUM(N54:N58)</f>
        <v>63241.951346705064</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829">
        <f>VLOOKUP(A64,TRANSPORTE!A5:D117,4,FALSE)</f>
        <v>1135.0396630979419</v>
      </c>
      <c r="M64" s="830"/>
      <c r="N64" s="294">
        <f>K64*L64</f>
        <v>1589.0555283371186</v>
      </c>
    </row>
    <row r="65" spans="1:15">
      <c r="A65" t="s">
        <v>1384</v>
      </c>
      <c r="B65" s="52" t="str">
        <f>VLOOKUP(A65,TRANSPORTE!A6:D117,3,FALSE)</f>
        <v>Transporte de mezcla discontinua en caliente tipo F-10</v>
      </c>
      <c r="C65" s="53"/>
      <c r="D65" s="53"/>
      <c r="E65" s="53"/>
      <c r="F65" s="53"/>
      <c r="G65" s="53"/>
      <c r="H65" s="318" t="s">
        <v>1468</v>
      </c>
      <c r="I65" s="286">
        <v>1.25</v>
      </c>
      <c r="J65" s="293">
        <v>1</v>
      </c>
      <c r="K65" s="286">
        <f>I65*J65</f>
        <v>1.25</v>
      </c>
      <c r="L65" s="829">
        <f>VLOOKUP(A65,TRANSPORTE!A6:D117,4,FALSE)</f>
        <v>1578.7369859453192</v>
      </c>
      <c r="M65" s="830"/>
      <c r="N65" s="294">
        <f>K65*L65</f>
        <v>1973.4212324316491</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3562.4767607687677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302">
        <v>80</v>
      </c>
      <c r="N75" s="402">
        <f>K75/M75</f>
        <v>6259.0494999999992</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9592.9946129502496</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N49+N59+N70+N81</f>
        <v>222706.88374868911</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44541.376749737829</v>
      </c>
      <c r="M88" s="860"/>
      <c r="N88" s="57"/>
    </row>
    <row r="89" spans="1:14">
      <c r="B89" s="95" t="s">
        <v>973</v>
      </c>
      <c r="C89" s="96"/>
      <c r="D89" s="96"/>
      <c r="E89" s="96"/>
      <c r="F89" s="96"/>
      <c r="G89" s="96"/>
      <c r="H89" s="96"/>
      <c r="I89" s="93"/>
      <c r="J89" s="94"/>
      <c r="K89" s="311">
        <v>0.05</v>
      </c>
      <c r="L89" s="859">
        <f>N83*K89</f>
        <v>11135.344187434457</v>
      </c>
      <c r="M89" s="860"/>
      <c r="N89" s="57"/>
    </row>
    <row r="90" spans="1:14" ht="15.75" thickBot="1">
      <c r="B90" s="97" t="s">
        <v>974</v>
      </c>
      <c r="C90" s="98"/>
      <c r="D90" s="98"/>
      <c r="E90" s="98"/>
      <c r="F90" s="98"/>
      <c r="G90" s="98"/>
      <c r="H90" s="98"/>
      <c r="I90" s="99"/>
      <c r="J90" s="100"/>
      <c r="K90" s="312">
        <v>0.05</v>
      </c>
      <c r="L90" s="861">
        <f>N83*K90</f>
        <v>11135.344187434457</v>
      </c>
      <c r="M90" s="862"/>
      <c r="N90" s="57"/>
    </row>
    <row r="91" spans="1:14" ht="15.75" thickBot="1">
      <c r="B91" s="825" t="s">
        <v>953</v>
      </c>
      <c r="C91" s="826"/>
      <c r="D91" s="826"/>
      <c r="E91" s="826"/>
      <c r="F91" s="826"/>
      <c r="G91" s="826"/>
      <c r="H91" s="826"/>
      <c r="I91" s="826"/>
      <c r="J91" s="826"/>
      <c r="K91" s="826"/>
      <c r="L91" s="826"/>
      <c r="M91" s="827"/>
      <c r="N91" s="58">
        <f>L88+L89+L90</f>
        <v>66812.065124606743</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289518.94887329586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63" t="s">
        <v>2218</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2219</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02"/>
      <c r="K123" s="802"/>
      <c r="L123" s="802"/>
      <c r="M123" s="802"/>
      <c r="N123" s="803"/>
    </row>
    <row r="124" spans="2:14" ht="15.75" thickBot="1">
      <c r="B124" s="268" t="s">
        <v>2221</v>
      </c>
      <c r="C124" s="400"/>
      <c r="D124" s="400"/>
      <c r="E124" s="63"/>
      <c r="F124" s="63"/>
      <c r="G124" s="63"/>
      <c r="H124" s="63"/>
      <c r="I124" s="63"/>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1084</v>
      </c>
      <c r="C31" s="87" t="s">
        <v>1597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148</v>
      </c>
      <c r="B36" s="838" t="str">
        <f>VLOOKUP(A36,EQUIPOS!A6:D154,3,FALSE)</f>
        <v>Cargador : Potencia en el volante 110 hp, Clasificación de RPM del motor 2300.</v>
      </c>
      <c r="C36" s="839"/>
      <c r="D36" s="839"/>
      <c r="E36" s="839"/>
      <c r="F36" s="839"/>
      <c r="G36" s="839"/>
      <c r="H36" s="840"/>
      <c r="I36" s="274"/>
      <c r="J36" s="275"/>
      <c r="K36" s="276">
        <f>VLOOKUP(A36,EQUIPOS!A6:D163,4,FALSE)</f>
        <v>130924.40005394082</v>
      </c>
      <c r="L36" s="277"/>
      <c r="M36" s="278">
        <v>30</v>
      </c>
      <c r="N36" s="279">
        <f>K36/M36</f>
        <v>4364.1466684646939</v>
      </c>
    </row>
    <row r="37" spans="1:14">
      <c r="A37" s="119" t="s">
        <v>173</v>
      </c>
      <c r="B37" s="838" t="str">
        <f>VLOOKUP(A37,EQUIPOS!A7:D154,3,FALSE)</f>
        <v>Compactador neumático de Potencia 70 HP, peso de 13 ton</v>
      </c>
      <c r="C37" s="839"/>
      <c r="D37" s="839"/>
      <c r="E37" s="839"/>
      <c r="F37" s="839"/>
      <c r="G37" s="839"/>
      <c r="H37" s="840"/>
      <c r="I37" s="274"/>
      <c r="J37" s="275"/>
      <c r="K37" s="276">
        <f>VLOOKUP(A37,EQUIPOS!A7:D164,4,FALSE)</f>
        <v>124855.10980553164</v>
      </c>
      <c r="L37" s="277"/>
      <c r="M37" s="278">
        <v>10</v>
      </c>
      <c r="N37" s="279">
        <f t="shared" ref="N37:N43" si="0">K37/M37</f>
        <v>12485.510980553165</v>
      </c>
    </row>
    <row r="38" spans="1:14">
      <c r="A38" t="s">
        <v>284</v>
      </c>
      <c r="B38" s="838" t="str">
        <f>VLOOKUP(A38,EQUIPOS!A8:D154,3,FALSE)</f>
        <v>Planta de asfalto en caliente</v>
      </c>
      <c r="C38" s="839"/>
      <c r="D38" s="839"/>
      <c r="E38" s="839"/>
      <c r="F38" s="839"/>
      <c r="G38" s="839"/>
      <c r="H38" s="840"/>
      <c r="I38" s="274"/>
      <c r="J38" s="275"/>
      <c r="K38" s="276">
        <f>VLOOKUP(A38,EQUIPOS!A8:D165,4,FALSE)</f>
        <v>649640.8957422215</v>
      </c>
      <c r="L38" s="277"/>
      <c r="M38" s="278">
        <v>10</v>
      </c>
      <c r="N38" s="279">
        <f t="shared" si="0"/>
        <v>64964.089574222147</v>
      </c>
    </row>
    <row r="39" spans="1:14">
      <c r="A39" t="s">
        <v>290</v>
      </c>
      <c r="B39" s="838" t="str">
        <f>VLOOKUP(A39,EQUIPOS!A9:D154,3,FALSE)</f>
        <v>Planta trituradora</v>
      </c>
      <c r="C39" s="839"/>
      <c r="D39" s="839"/>
      <c r="E39" s="839"/>
      <c r="F39" s="839"/>
      <c r="G39" s="839"/>
      <c r="H39" s="840"/>
      <c r="I39" s="274"/>
      <c r="J39" s="275"/>
      <c r="K39" s="276">
        <f>VLOOKUP(A39,EQUIPOS!A9:D166,4,FALSE)</f>
        <v>517510.54406583734</v>
      </c>
      <c r="L39" s="277"/>
      <c r="M39" s="278">
        <v>30</v>
      </c>
      <c r="N39" s="279">
        <f t="shared" si="0"/>
        <v>17250.351468861245</v>
      </c>
    </row>
    <row r="40" spans="1:14">
      <c r="A40" t="s">
        <v>316</v>
      </c>
      <c r="B40" s="838" t="str">
        <f>VLOOKUP(A40,EQUIPOS!A10:D154,3,FALSE)</f>
        <v>Retroexcavadora Tipo E-200 o  Equivalente</v>
      </c>
      <c r="C40" s="839"/>
      <c r="D40" s="839"/>
      <c r="E40" s="839"/>
      <c r="F40" s="839"/>
      <c r="G40" s="839"/>
      <c r="H40" s="840"/>
      <c r="I40" s="274"/>
      <c r="J40" s="275"/>
      <c r="K40" s="276">
        <f>VLOOKUP(A40,EQUIPOS!A10:D167,4,FALSE)</f>
        <v>162226.70955822704</v>
      </c>
      <c r="L40" s="277"/>
      <c r="M40" s="278">
        <v>30</v>
      </c>
      <c r="N40" s="279">
        <f t="shared" si="0"/>
        <v>5407.5569852742346</v>
      </c>
    </row>
    <row r="41" spans="1:14">
      <c r="A41" t="s">
        <v>358</v>
      </c>
      <c r="B41" s="838" t="str">
        <f>VLOOKUP(A41,EQUIPOS!A11:D155,3,FALSE)</f>
        <v xml:space="preserve">Terminadora de asfalto (Finisher), potencia en el volante 174 HP, R=20M3/H, velocidad de desplazamiento 114 m/min
</v>
      </c>
      <c r="C41" s="839"/>
      <c r="D41" s="839"/>
      <c r="E41" s="839"/>
      <c r="F41" s="839"/>
      <c r="G41" s="839"/>
      <c r="H41" s="840"/>
      <c r="I41" s="274"/>
      <c r="J41" s="275"/>
      <c r="K41" s="276">
        <f>VLOOKUP(A41,EQUIPOS!A11:D168,4,FALSE)</f>
        <v>246098.02326518888</v>
      </c>
      <c r="L41" s="277"/>
      <c r="M41" s="278">
        <v>10</v>
      </c>
      <c r="N41" s="279">
        <f t="shared" si="0"/>
        <v>24609.802326518889</v>
      </c>
    </row>
    <row r="42" spans="1:14">
      <c r="A42" t="s">
        <v>166</v>
      </c>
      <c r="B42" s="838" t="str">
        <f>VLOOKUP(A42,EQUIPOS!A12:D156,3,FALSE)</f>
        <v>Compactador de Rodillo POTENCIA: 99HP, PESO: 8 ton</v>
      </c>
      <c r="C42" s="839"/>
      <c r="D42" s="839"/>
      <c r="E42" s="839"/>
      <c r="F42" s="839"/>
      <c r="G42" s="839"/>
      <c r="H42" s="840"/>
      <c r="I42" s="274"/>
      <c r="J42" s="275"/>
      <c r="K42" s="276">
        <f>VLOOKUP(A42,EQUIPOS!A12:D169,4,FALSE)</f>
        <v>104045.92483794304</v>
      </c>
      <c r="L42" s="277"/>
      <c r="M42" s="278">
        <v>10</v>
      </c>
      <c r="N42" s="279">
        <f t="shared" si="0"/>
        <v>10404.592483794304</v>
      </c>
    </row>
    <row r="43" spans="1:14">
      <c r="A43" t="s">
        <v>373</v>
      </c>
      <c r="B43" s="838" t="str">
        <f>VLOOKUP(A43,EQUIPOS!A13:D157,3,FALSE)</f>
        <v>Volqueta 6 m3</v>
      </c>
      <c r="C43" s="839"/>
      <c r="D43" s="839"/>
      <c r="E43" s="839"/>
      <c r="F43" s="839"/>
      <c r="G43" s="839"/>
      <c r="H43" s="840"/>
      <c r="I43" s="274"/>
      <c r="J43" s="275"/>
      <c r="K43" s="276">
        <f>VLOOKUP(A43,EQUIPOS!A13:D170,4,FALSE)</f>
        <v>52432.679236660311</v>
      </c>
      <c r="L43" s="277"/>
      <c r="M43" s="278">
        <v>10</v>
      </c>
      <c r="N43" s="279">
        <f t="shared" si="0"/>
        <v>5243.2679236660315</v>
      </c>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1226.0150703310451</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145955.33348168575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43973.729865124456</v>
      </c>
      <c r="N53" s="279">
        <f>K53*M53</f>
        <v>61563.221811174233</v>
      </c>
    </row>
    <row r="54" spans="1:14">
      <c r="A54" s="114"/>
      <c r="B54" s="49"/>
      <c r="C54" s="288"/>
      <c r="D54" s="288"/>
      <c r="E54" s="288"/>
      <c r="F54" s="288"/>
      <c r="G54" s="288"/>
      <c r="H54" s="288"/>
      <c r="I54" s="275"/>
      <c r="J54" s="231"/>
      <c r="K54" s="289"/>
      <c r="L54" s="274"/>
      <c r="M54" s="409"/>
      <c r="N54" s="279"/>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61563.221811174233</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829">
        <f>VLOOKUP(A63,TRANSPORTE!A5:D117,4,FALSE)</f>
        <v>1135.0396630979419</v>
      </c>
      <c r="M63" s="830"/>
      <c r="N63" s="294">
        <f>K63*L63</f>
        <v>1589.0555283371186</v>
      </c>
    </row>
    <row r="64" spans="1:14">
      <c r="A64" t="s">
        <v>1293</v>
      </c>
      <c r="B64" s="52" t="str">
        <f>VLOOKUP(A64,TRANSPORTE!A6:D117,3,FALSE)</f>
        <v>Transporte de mezcla</v>
      </c>
      <c r="C64" s="53"/>
      <c r="D64" s="53"/>
      <c r="E64" s="53"/>
      <c r="F64" s="53"/>
      <c r="G64" s="53"/>
      <c r="H64" s="318" t="s">
        <v>1468</v>
      </c>
      <c r="I64" s="286">
        <v>1.25</v>
      </c>
      <c r="J64" s="293">
        <v>1</v>
      </c>
      <c r="K64" s="286">
        <f>I64*J64</f>
        <v>1.25</v>
      </c>
      <c r="L64" s="829">
        <f>VLOOKUP(A64,TRANSPORTE!A6:D117,4,FALSE)</f>
        <v>1578.7369859453192</v>
      </c>
      <c r="M64" s="830"/>
      <c r="N64" s="294">
        <f>K64*L64</f>
        <v>1973.4212324316491</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3562.4767607687677</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19</v>
      </c>
      <c r="B74" s="55" t="str">
        <f>VLOOKUP(A74,'MANO DE OBRA'!A8:D68,3,FALSE)</f>
        <v>Obrero (8)</v>
      </c>
      <c r="C74" s="53"/>
      <c r="D74" s="53"/>
      <c r="E74" s="53"/>
      <c r="F74" s="53"/>
      <c r="G74" s="53"/>
      <c r="H74" s="53"/>
      <c r="I74" s="299">
        <f>K74/J74*100</f>
        <v>270661.59999999998</v>
      </c>
      <c r="J74" s="300">
        <v>185</v>
      </c>
      <c r="K74" s="301">
        <f>VLOOKUP(A74,'MANO DE OBRA'!A8:D99,4,FALSE)</f>
        <v>500723.95999999996</v>
      </c>
      <c r="L74" s="56"/>
      <c r="M74" s="302">
        <v>80</v>
      </c>
      <c r="N74" s="402">
        <f>K74/M74</f>
        <v>6259.0494999999992</v>
      </c>
      <c r="O74" s="112"/>
    </row>
    <row r="75" spans="1:15">
      <c r="A75" t="s">
        <v>54</v>
      </c>
      <c r="B75" s="55" t="str">
        <f>VLOOKUP(A75,'MANO DE OBRA'!A8:D69,3,FALSE)</f>
        <v>Rastrilleros (2)</v>
      </c>
      <c r="C75" s="53"/>
      <c r="D75" s="53"/>
      <c r="E75" s="53"/>
      <c r="F75" s="53"/>
      <c r="G75" s="53"/>
      <c r="H75" s="53"/>
      <c r="I75" s="299">
        <f>K75/J75*100</f>
        <v>86502.359687357821</v>
      </c>
      <c r="J75" s="300">
        <v>185</v>
      </c>
      <c r="K75" s="301">
        <f>VLOOKUP(A75,'MANO DE OBRA'!A8:D100,4,FALSE)</f>
        <v>160029.36542161196</v>
      </c>
      <c r="L75" s="56"/>
      <c r="M75" s="306">
        <v>80</v>
      </c>
      <c r="N75" s="402">
        <f>K75/M75</f>
        <v>2000.3670677701496</v>
      </c>
    </row>
    <row r="76" spans="1:15">
      <c r="A76" t="s">
        <v>34</v>
      </c>
      <c r="B76" s="55" t="str">
        <f>VLOOKUP(A76,'MANO DE OBRA'!A9:D70,3,FALSE)</f>
        <v>Oficial (3)</v>
      </c>
      <c r="C76" s="53"/>
      <c r="D76" s="53"/>
      <c r="E76" s="53"/>
      <c r="F76" s="53"/>
      <c r="G76" s="53"/>
      <c r="H76" s="53"/>
      <c r="I76" s="299">
        <f>K76/J76*100</f>
        <v>173004.71937471567</v>
      </c>
      <c r="J76" s="300">
        <v>185</v>
      </c>
      <c r="K76" s="301">
        <f>VLOOKUP(A76,'MANO DE OBRA'!A9:D101,4,FALSE)</f>
        <v>320058.73084322398</v>
      </c>
      <c r="L76" s="56"/>
      <c r="M76" s="307">
        <v>80</v>
      </c>
      <c r="N76" s="402">
        <f>K76/M76</f>
        <v>4000.7341355402996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12260.15070331045</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223341.1827569392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44668.236551387847</v>
      </c>
      <c r="M87" s="860"/>
      <c r="N87" s="57"/>
    </row>
    <row r="88" spans="1:14">
      <c r="B88" s="95" t="s">
        <v>973</v>
      </c>
      <c r="C88" s="96"/>
      <c r="D88" s="96"/>
      <c r="E88" s="96"/>
      <c r="F88" s="96"/>
      <c r="G88" s="96"/>
      <c r="H88" s="96"/>
      <c r="I88" s="93"/>
      <c r="J88" s="94"/>
      <c r="K88" s="311">
        <v>0.05</v>
      </c>
      <c r="L88" s="859">
        <f>N82*K88</f>
        <v>11167.059137846962</v>
      </c>
      <c r="M88" s="860"/>
      <c r="N88" s="57"/>
    </row>
    <row r="89" spans="1:14" ht="15.75" thickBot="1">
      <c r="B89" s="97" t="s">
        <v>974</v>
      </c>
      <c r="C89" s="98"/>
      <c r="D89" s="98"/>
      <c r="E89" s="98"/>
      <c r="F89" s="98"/>
      <c r="G89" s="98"/>
      <c r="H89" s="98"/>
      <c r="I89" s="99"/>
      <c r="J89" s="100"/>
      <c r="K89" s="312">
        <v>0.05</v>
      </c>
      <c r="L89" s="861">
        <f>N82*K89</f>
        <v>11167.059137846962</v>
      </c>
      <c r="M89" s="862"/>
      <c r="N89" s="57"/>
    </row>
    <row r="90" spans="1:14" ht="15.75" thickBot="1">
      <c r="B90" s="825" t="s">
        <v>953</v>
      </c>
      <c r="C90" s="826"/>
      <c r="D90" s="826"/>
      <c r="E90" s="826"/>
      <c r="F90" s="826"/>
      <c r="G90" s="826"/>
      <c r="H90" s="826"/>
      <c r="I90" s="826"/>
      <c r="J90" s="826"/>
      <c r="K90" s="826"/>
      <c r="L90" s="826"/>
      <c r="M90" s="827"/>
      <c r="N90" s="58">
        <f>L87+L88+L89</f>
        <v>67002.35482708177</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290343.53758402099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1085</v>
      </c>
      <c r="C31" s="87" t="s">
        <v>2072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117</v>
      </c>
      <c r="B36" s="838" t="str">
        <f>VLOOKUP(A36,EQUIPOS!A6:D154,3,FALSE)</f>
        <v xml:space="preserve">Barredora mecánica de cepillo de 3658 mm ; 6 m3 </v>
      </c>
      <c r="C36" s="839"/>
      <c r="D36" s="839"/>
      <c r="E36" s="839"/>
      <c r="F36" s="839"/>
      <c r="G36" s="839"/>
      <c r="H36" s="840"/>
      <c r="I36" s="274"/>
      <c r="J36" s="275"/>
      <c r="K36" s="276">
        <f>VLOOKUP(A36,EQUIPOS!A6:D163,4,FALSE)</f>
        <v>82581.469797740006</v>
      </c>
      <c r="L36" s="277"/>
      <c r="M36" s="278">
        <v>150</v>
      </c>
      <c r="N36" s="279">
        <f>K36/M36</f>
        <v>550.54313198493332</v>
      </c>
    </row>
    <row r="37" spans="1:14">
      <c r="A37" s="119" t="s">
        <v>148</v>
      </c>
      <c r="B37" s="838" t="str">
        <f>VLOOKUP(A37,EQUIPOS!A7:D154,3,FALSE)</f>
        <v>Cargador : Potencia en el volante 110 hp, Clasificación de RPM del motor 2300.</v>
      </c>
      <c r="C37" s="839"/>
      <c r="D37" s="839"/>
      <c r="E37" s="839"/>
      <c r="F37" s="839"/>
      <c r="G37" s="839"/>
      <c r="H37" s="840"/>
      <c r="I37" s="274"/>
      <c r="J37" s="275"/>
      <c r="K37" s="276">
        <f>VLOOKUP(A37,EQUIPOS!A7:D164,4,FALSE)</f>
        <v>130924.40005394082</v>
      </c>
      <c r="L37" s="277"/>
      <c r="M37" s="278">
        <v>150</v>
      </c>
      <c r="N37" s="279">
        <f>K37/M37</f>
        <v>872.8293336929388</v>
      </c>
    </row>
    <row r="38" spans="1:14">
      <c r="A38" t="s">
        <v>236</v>
      </c>
      <c r="B38" s="838" t="str">
        <f>VLOOKUP(A38,EQUIPOS!A8:D154,3,FALSE)</f>
        <v>Fresadora de pavimento, potencia 255 HP, peso 19 Ton, PROFUNDIDAD DE CORTE 305 mm</v>
      </c>
      <c r="C38" s="839"/>
      <c r="D38" s="839"/>
      <c r="E38" s="839"/>
      <c r="F38" s="839"/>
      <c r="G38" s="839"/>
      <c r="H38" s="840"/>
      <c r="I38" s="274"/>
      <c r="J38" s="275"/>
      <c r="K38" s="276">
        <f>VLOOKUP(A38,EQUIPOS!A8:D165,4,FALSE)</f>
        <v>404056.71273355174</v>
      </c>
      <c r="L38" s="277"/>
      <c r="M38" s="278">
        <v>150</v>
      </c>
      <c r="N38" s="279">
        <f>K38/M38</f>
        <v>2693.7114182236783</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N75*M41</f>
        <v>2.0863498333333332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4119.1702337348843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409"/>
      <c r="N48" s="279"/>
    </row>
    <row r="49" spans="1:14">
      <c r="A49" s="114"/>
      <c r="B49" s="49"/>
      <c r="C49" s="288"/>
      <c r="D49" s="288"/>
      <c r="E49" s="288"/>
      <c r="F49" s="288"/>
      <c r="G49" s="288"/>
      <c r="H49" s="288"/>
      <c r="I49" s="275"/>
      <c r="J49" s="231"/>
      <c r="K49" s="289"/>
      <c r="L49" s="274"/>
      <c r="M49" s="409"/>
      <c r="N49" s="279"/>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1233</v>
      </c>
      <c r="B58" s="52" t="str">
        <f>VLOOKUP(A58,TRANSPORTE!A5:D117,3,FALSE)</f>
        <v>Transporte de material fresado</v>
      </c>
      <c r="C58" s="324"/>
      <c r="D58" s="324"/>
      <c r="E58" s="324"/>
      <c r="F58" s="324"/>
      <c r="G58" s="324"/>
      <c r="H58" s="318" t="s">
        <v>1468</v>
      </c>
      <c r="I58" s="286">
        <v>0.13</v>
      </c>
      <c r="J58" s="293">
        <v>1</v>
      </c>
      <c r="K58" s="286">
        <f>I58*J58</f>
        <v>0.13</v>
      </c>
      <c r="L58" s="829">
        <f>VLOOKUP(A58,TRANSPORTE!A5:D117,4,FALSE)</f>
        <v>1135.0396630979419</v>
      </c>
      <c r="M58" s="830"/>
      <c r="N58" s="294">
        <f>K58*L58</f>
        <v>147.55515620273246</v>
      </c>
    </row>
    <row r="59" spans="1:14">
      <c r="B59" s="52"/>
      <c r="C59" s="53"/>
      <c r="D59" s="53"/>
      <c r="E59" s="53"/>
      <c r="F59" s="53"/>
      <c r="G59" s="53"/>
      <c r="H59" s="318"/>
      <c r="I59" s="286"/>
      <c r="J59" s="293"/>
      <c r="K59" s="286"/>
      <c r="L59" s="829"/>
      <c r="M59" s="830"/>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147.55515620273246</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1200</v>
      </c>
      <c r="N69" s="402">
        <f>K69/M69</f>
        <v>208.63498333333331</v>
      </c>
      <c r="O69" s="112"/>
    </row>
    <row r="70" spans="1:15">
      <c r="B70" s="55"/>
      <c r="C70" s="53"/>
      <c r="D70" s="53"/>
      <c r="E70" s="53"/>
      <c r="F70" s="53"/>
      <c r="G70" s="53"/>
      <c r="H70" s="53"/>
      <c r="I70" s="299"/>
      <c r="J70" s="300"/>
      <c r="K70" s="301"/>
      <c r="L70" s="56"/>
      <c r="M70" s="306"/>
      <c r="N70" s="402"/>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133"/>
    </row>
    <row r="75" spans="1:15" ht="15.75" thickBot="1">
      <c r="B75" s="831" t="s">
        <v>953</v>
      </c>
      <c r="C75" s="832"/>
      <c r="D75" s="832"/>
      <c r="E75" s="832"/>
      <c r="F75" s="832"/>
      <c r="G75" s="832"/>
      <c r="H75" s="832"/>
      <c r="I75" s="832"/>
      <c r="J75" s="832"/>
      <c r="K75" s="832"/>
      <c r="L75" s="832"/>
      <c r="M75" s="833"/>
      <c r="N75" s="467">
        <f>SUM(N69:N74)</f>
        <v>208.63498333333331</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4475.3603732709498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895.07207465419003</v>
      </c>
      <c r="M82" s="860"/>
      <c r="N82" s="57"/>
    </row>
    <row r="83" spans="1:14">
      <c r="B83" s="95" t="s">
        <v>973</v>
      </c>
      <c r="C83" s="96"/>
      <c r="D83" s="96"/>
      <c r="E83" s="96"/>
      <c r="F83" s="96"/>
      <c r="G83" s="96"/>
      <c r="H83" s="96"/>
      <c r="I83" s="93"/>
      <c r="J83" s="94"/>
      <c r="K83" s="311">
        <v>0.05</v>
      </c>
      <c r="L83" s="859">
        <f>N77*K83</f>
        <v>223.76801866354751</v>
      </c>
      <c r="M83" s="860"/>
      <c r="N83" s="57"/>
    </row>
    <row r="84" spans="1:14" ht="15.75" thickBot="1">
      <c r="B84" s="97" t="s">
        <v>974</v>
      </c>
      <c r="C84" s="98"/>
      <c r="D84" s="98"/>
      <c r="E84" s="98"/>
      <c r="F84" s="98"/>
      <c r="G84" s="98"/>
      <c r="H84" s="98"/>
      <c r="I84" s="99"/>
      <c r="J84" s="100"/>
      <c r="K84" s="312">
        <v>0.05</v>
      </c>
      <c r="L84" s="861">
        <f>N77*K84</f>
        <v>223.76801866354751</v>
      </c>
      <c r="M84" s="862"/>
      <c r="N84" s="57"/>
    </row>
    <row r="85" spans="1:14" ht="15.75" thickBot="1">
      <c r="B85" s="825" t="s">
        <v>953</v>
      </c>
      <c r="C85" s="826"/>
      <c r="D85" s="826"/>
      <c r="E85" s="826"/>
      <c r="F85" s="826"/>
      <c r="G85" s="826"/>
      <c r="H85" s="826"/>
      <c r="I85" s="826"/>
      <c r="J85" s="826"/>
      <c r="K85" s="826"/>
      <c r="L85" s="826"/>
      <c r="M85" s="827"/>
      <c r="N85" s="58">
        <f>L82+L83+L84</f>
        <v>1342.608111981285</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5817.968485252235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2"/>
      <c r="K117" s="802"/>
      <c r="L117" s="802"/>
      <c r="M117" s="802"/>
      <c r="N117" s="803"/>
    </row>
    <row r="118" spans="2:14" ht="15.75" thickBot="1">
      <c r="B118" s="268" t="s">
        <v>2221</v>
      </c>
      <c r="C118" s="400"/>
      <c r="D118" s="400"/>
      <c r="E118" s="63"/>
      <c r="F118" s="63"/>
      <c r="G118" s="63"/>
      <c r="H118" s="63"/>
      <c r="I118" s="63"/>
      <c r="J118" s="804"/>
      <c r="K118" s="804"/>
      <c r="L118" s="804"/>
      <c r="M118" s="804"/>
      <c r="N118" s="805"/>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2017</v>
      </c>
      <c r="C31" s="87" t="s">
        <v>2074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117</v>
      </c>
      <c r="B36" s="838" t="str">
        <f>VLOOKUP(A36,EQUIPOS!A6:D154,3,FALSE)</f>
        <v xml:space="preserve">Barredora mecánica de cepillo de 3658 mm ; 6 m3 </v>
      </c>
      <c r="C36" s="839"/>
      <c r="D36" s="839"/>
      <c r="E36" s="839"/>
      <c r="F36" s="839"/>
      <c r="G36" s="839"/>
      <c r="H36" s="840"/>
      <c r="I36" s="274"/>
      <c r="J36" s="275"/>
      <c r="K36" s="276">
        <f>VLOOKUP(A36,EQUIPOS!A6:D163,4,FALSE)</f>
        <v>82581.469797740006</v>
      </c>
      <c r="L36" s="277"/>
      <c r="M36" s="278">
        <v>300</v>
      </c>
      <c r="N36" s="279">
        <f>K36/M36</f>
        <v>275.27156599246666</v>
      </c>
    </row>
    <row r="37" spans="1:14">
      <c r="A37" s="119" t="s">
        <v>148</v>
      </c>
      <c r="B37" s="838" t="str">
        <f>VLOOKUP(A37,EQUIPOS!A7:D154,3,FALSE)</f>
        <v>Cargador : Potencia en el volante 110 hp, Clasificación de RPM del motor 2300.</v>
      </c>
      <c r="C37" s="839"/>
      <c r="D37" s="839"/>
      <c r="E37" s="839"/>
      <c r="F37" s="839"/>
      <c r="G37" s="839"/>
      <c r="H37" s="840"/>
      <c r="I37" s="274"/>
      <c r="J37" s="275"/>
      <c r="K37" s="276">
        <f>VLOOKUP(A37,EQUIPOS!A7:D164,4,FALSE)</f>
        <v>130924.40005394082</v>
      </c>
      <c r="L37" s="277"/>
      <c r="M37" s="278">
        <v>300</v>
      </c>
      <c r="N37" s="279">
        <f>K37/M37</f>
        <v>436.4146668464694</v>
      </c>
    </row>
    <row r="38" spans="1:14">
      <c r="A38" t="s">
        <v>236</v>
      </c>
      <c r="B38" s="838" t="str">
        <f>VLOOKUP(A38,EQUIPOS!A8:D154,3,FALSE)</f>
        <v>Fresadora de pavimento, potencia 255 HP, peso 19 Ton, PROFUNDIDAD DE CORTE 305 mm</v>
      </c>
      <c r="C38" s="839"/>
      <c r="D38" s="839"/>
      <c r="E38" s="839"/>
      <c r="F38" s="839"/>
      <c r="G38" s="839"/>
      <c r="H38" s="840"/>
      <c r="I38" s="274"/>
      <c r="J38" s="275"/>
      <c r="K38" s="276">
        <f>VLOOKUP(A38,EQUIPOS!A8:D165,4,FALSE)</f>
        <v>404056.71273355174</v>
      </c>
      <c r="L38" s="277"/>
      <c r="M38" s="278">
        <v>300</v>
      </c>
      <c r="N38" s="279">
        <f>K38/M38</f>
        <v>1346.8557091118391</v>
      </c>
    </row>
    <row r="39" spans="1:14">
      <c r="B39" s="838"/>
      <c r="C39" s="839"/>
      <c r="D39" s="839"/>
      <c r="E39" s="839"/>
      <c r="F39" s="839"/>
      <c r="G39" s="839"/>
      <c r="H39" s="840"/>
      <c r="I39" s="841"/>
      <c r="J39" s="822"/>
      <c r="K39" s="276"/>
      <c r="L39" s="842"/>
      <c r="M39" s="843"/>
      <c r="N39" s="279"/>
    </row>
    <row r="40" spans="1:14">
      <c r="B40" s="838"/>
      <c r="C40" s="839"/>
      <c r="D40" s="839"/>
      <c r="E40" s="844"/>
      <c r="F40" s="839"/>
      <c r="G40" s="839"/>
      <c r="H40" s="840"/>
      <c r="I40" s="42"/>
      <c r="J40" s="43"/>
      <c r="K40" s="281"/>
      <c r="L40" s="283"/>
      <c r="M40" s="284"/>
      <c r="N40" s="285"/>
    </row>
    <row r="41" spans="1:14">
      <c r="B41" s="845" t="s">
        <v>952</v>
      </c>
      <c r="C41" s="846"/>
      <c r="D41" s="846"/>
      <c r="E41" s="44"/>
      <c r="F41" s="45"/>
      <c r="G41" s="45"/>
      <c r="H41" s="46"/>
      <c r="I41" s="42"/>
      <c r="J41" s="43"/>
      <c r="K41" s="286"/>
      <c r="L41" s="283"/>
      <c r="M41" s="408">
        <v>0.01</v>
      </c>
      <c r="N41" s="351">
        <f>N75*M41</f>
        <v>1.0431749166666666</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2059.5851168674421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409"/>
      <c r="N48" s="279"/>
    </row>
    <row r="49" spans="1:14">
      <c r="A49" s="114"/>
      <c r="B49" s="49"/>
      <c r="C49" s="288"/>
      <c r="D49" s="288"/>
      <c r="E49" s="288"/>
      <c r="F49" s="288"/>
      <c r="G49" s="288"/>
      <c r="H49" s="288"/>
      <c r="I49" s="275"/>
      <c r="J49" s="231"/>
      <c r="K49" s="289"/>
      <c r="L49" s="274"/>
      <c r="M49" s="409"/>
      <c r="N49" s="279"/>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1233</v>
      </c>
      <c r="B58" s="52" t="str">
        <f>VLOOKUP(A58,TRANSPORTE!A5:D117,3,FALSE)</f>
        <v>Transporte de material fresado</v>
      </c>
      <c r="C58" s="324"/>
      <c r="D58" s="324"/>
      <c r="E58" s="324"/>
      <c r="F58" s="324"/>
      <c r="G58" s="324"/>
      <c r="H58" s="318" t="s">
        <v>1468</v>
      </c>
      <c r="I58" s="420">
        <v>6.5000000000000002E-2</v>
      </c>
      <c r="J58" s="293">
        <v>1</v>
      </c>
      <c r="K58" s="420">
        <f>I58*J58</f>
        <v>6.5000000000000002E-2</v>
      </c>
      <c r="L58" s="829">
        <f>VLOOKUP(A58,TRANSPORTE!A5:D117,4,FALSE)</f>
        <v>1135.0396630979419</v>
      </c>
      <c r="M58" s="830"/>
      <c r="N58" s="294">
        <f>K58*L58</f>
        <v>73.777578101366231</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73.777578101366231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302">
        <v>2400</v>
      </c>
      <c r="N69" s="402">
        <f>K69/M69</f>
        <v>104.31749166666665</v>
      </c>
      <c r="O69" s="112"/>
    </row>
    <row r="70" spans="1:15">
      <c r="B70" s="55"/>
      <c r="C70" s="53"/>
      <c r="D70" s="53"/>
      <c r="E70" s="53"/>
      <c r="F70" s="53"/>
      <c r="G70" s="53"/>
      <c r="H70" s="53"/>
      <c r="I70" s="299"/>
      <c r="J70" s="300"/>
      <c r="K70" s="301"/>
      <c r="L70" s="56"/>
      <c r="M70" s="306"/>
      <c r="N70" s="402"/>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104.31749166666665</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2237.6801866354749</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447.53603732709502</v>
      </c>
      <c r="M82" s="860"/>
      <c r="N82" s="57"/>
    </row>
    <row r="83" spans="1:14">
      <c r="B83" s="95" t="s">
        <v>973</v>
      </c>
      <c r="C83" s="96"/>
      <c r="D83" s="96"/>
      <c r="E83" s="96"/>
      <c r="F83" s="96"/>
      <c r="G83" s="96"/>
      <c r="H83" s="96"/>
      <c r="I83" s="93"/>
      <c r="J83" s="94"/>
      <c r="K83" s="311">
        <v>0.05</v>
      </c>
      <c r="L83" s="859">
        <f>N77*K83</f>
        <v>111.88400933177375</v>
      </c>
      <c r="M83" s="860"/>
      <c r="N83" s="57"/>
    </row>
    <row r="84" spans="1:14" ht="15.75" thickBot="1">
      <c r="B84" s="97" t="s">
        <v>974</v>
      </c>
      <c r="C84" s="98"/>
      <c r="D84" s="98"/>
      <c r="E84" s="98"/>
      <c r="F84" s="98"/>
      <c r="G84" s="98"/>
      <c r="H84" s="98"/>
      <c r="I84" s="99"/>
      <c r="J84" s="100"/>
      <c r="K84" s="312">
        <v>0.05</v>
      </c>
      <c r="L84" s="861">
        <f>N77*K84</f>
        <v>111.88400933177375</v>
      </c>
      <c r="M84" s="862"/>
      <c r="N84" s="57"/>
    </row>
    <row r="85" spans="1:14" ht="15.75" thickBot="1">
      <c r="B85" s="825" t="s">
        <v>953</v>
      </c>
      <c r="C85" s="826"/>
      <c r="D85" s="826"/>
      <c r="E85" s="826"/>
      <c r="F85" s="826"/>
      <c r="G85" s="826"/>
      <c r="H85" s="826"/>
      <c r="I85" s="826"/>
      <c r="J85" s="826"/>
      <c r="K85" s="826"/>
      <c r="L85" s="826"/>
      <c r="M85" s="827"/>
      <c r="N85" s="58">
        <f>L82+L83+L84</f>
        <v>671.3040559906425</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2908.9842426261175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2"/>
      <c r="K117" s="802"/>
      <c r="L117" s="802"/>
      <c r="M117" s="802"/>
      <c r="N117" s="803"/>
    </row>
    <row r="118" spans="2:14" ht="15.75" thickBot="1">
      <c r="B118" s="268" t="s">
        <v>2221</v>
      </c>
      <c r="C118" s="400"/>
      <c r="D118" s="400"/>
      <c r="E118" s="63"/>
      <c r="F118" s="63"/>
      <c r="G118" s="63"/>
      <c r="H118" s="63"/>
      <c r="I118" s="63"/>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1086</v>
      </c>
      <c r="C31" s="87" t="s">
        <v>2075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18</v>
      </c>
      <c r="N36" s="279">
        <f>K36/M36</f>
        <v>3466.3826828680994</v>
      </c>
    </row>
    <row r="37" spans="1:14">
      <c r="A37" s="119" t="s">
        <v>154</v>
      </c>
      <c r="B37" s="838" t="str">
        <f>VLOOKUP(A37,EQUIPOS!A7:D154,3,FALSE)</f>
        <v>Carrotanque Irrigador de asfalto, 1000 GALONES DE CAPACIDAD</v>
      </c>
      <c r="C37" s="839"/>
      <c r="D37" s="839"/>
      <c r="E37" s="839"/>
      <c r="F37" s="839"/>
      <c r="G37" s="839"/>
      <c r="H37" s="840"/>
      <c r="I37" s="274"/>
      <c r="J37" s="275"/>
      <c r="K37" s="276">
        <f>VLOOKUP(A37,EQUIPOS!A7:D164,4,FALSE)</f>
        <v>85370.888333130337</v>
      </c>
      <c r="L37" s="277"/>
      <c r="M37" s="278">
        <v>18</v>
      </c>
      <c r="N37" s="279">
        <f>K37/M37</f>
        <v>4742.827129618352</v>
      </c>
    </row>
    <row r="38" spans="1:14">
      <c r="A38" t="s">
        <v>269</v>
      </c>
      <c r="B38" s="838" t="str">
        <f>VLOOKUP(A38,EQUIPOS!A8:D154,3,FALSE)</f>
        <v>Motoniveladora  potencia 215 HP, ancho de cuchilla 4,27 m, peso 18 ton.</v>
      </c>
      <c r="C38" s="839"/>
      <c r="D38" s="839"/>
      <c r="E38" s="839"/>
      <c r="F38" s="839"/>
      <c r="G38" s="839"/>
      <c r="H38" s="840"/>
      <c r="I38" s="274"/>
      <c r="J38" s="275"/>
      <c r="K38" s="276">
        <f>VLOOKUP(A38,EQUIPOS!A8:D165,4,FALSE)</f>
        <v>159657.50827563068</v>
      </c>
      <c r="L38" s="277"/>
      <c r="M38" s="278">
        <v>18</v>
      </c>
      <c r="N38" s="279">
        <f>K38/M38</f>
        <v>8869.8615708683719</v>
      </c>
    </row>
    <row r="39" spans="1:14">
      <c r="A39" t="s">
        <v>299</v>
      </c>
      <c r="B39" s="838" t="str">
        <f>VLOOKUP(A39,EQUIPOS!A9:D154,3,FALSE)</f>
        <v xml:space="preserve">Recicladora, potencia 430HP </v>
      </c>
      <c r="C39" s="839"/>
      <c r="D39" s="839"/>
      <c r="E39" s="839"/>
      <c r="F39" s="839"/>
      <c r="G39" s="839"/>
      <c r="H39" s="840"/>
      <c r="I39" s="841"/>
      <c r="J39" s="822"/>
      <c r="K39" s="276">
        <f>VLOOKUP(A39,EQUIPOS!A9:D166,4,FALSE)</f>
        <v>550543.1319849334</v>
      </c>
      <c r="L39" s="842">
        <v>18</v>
      </c>
      <c r="M39" s="843"/>
      <c r="N39" s="279">
        <f>K39/L39</f>
        <v>30585.72955471852</v>
      </c>
    </row>
    <row r="40" spans="1:14">
      <c r="A40" t="s">
        <v>365</v>
      </c>
      <c r="B40" s="838" t="str">
        <f>VLOOKUP(A40,EQUIPOS!A10:D154,3,FALSE)</f>
        <v xml:space="preserve">Vibrocompatador, potencia 153 HP, peso 10 Ton. </v>
      </c>
      <c r="C40" s="839"/>
      <c r="D40" s="839"/>
      <c r="E40" s="839"/>
      <c r="F40" s="839"/>
      <c r="G40" s="839"/>
      <c r="H40" s="840"/>
      <c r="I40" s="42"/>
      <c r="J40" s="43"/>
      <c r="K40" s="276">
        <f>VLOOKUP(A40,EQUIPOS!A10:D167,4,FALSE)</f>
        <v>99831.821266601255</v>
      </c>
      <c r="L40" s="283"/>
      <c r="M40" s="284">
        <v>18</v>
      </c>
      <c r="N40" s="279">
        <f>K40/M40</f>
        <v>5546.2122925889589</v>
      </c>
    </row>
    <row r="41" spans="1:14">
      <c r="B41" s="845" t="s">
        <v>952</v>
      </c>
      <c r="C41" s="846"/>
      <c r="D41" s="846"/>
      <c r="E41" s="44"/>
      <c r="F41" s="45"/>
      <c r="G41" s="45"/>
      <c r="H41" s="46"/>
      <c r="I41" s="42"/>
      <c r="J41" s="43"/>
      <c r="K41" s="286"/>
      <c r="L41" s="283"/>
      <c r="M41" s="408">
        <v>0.01</v>
      </c>
      <c r="N41" s="351">
        <f>N75*M41</f>
        <v>33.488139834333886</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53244.501370496633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802</v>
      </c>
      <c r="B48" s="49" t="str">
        <f>VLOOKUP(A48,MATERIALES!A5:D373,3,FALSE)</f>
        <v>Arena lavada</v>
      </c>
      <c r="C48" s="288"/>
      <c r="D48" s="288"/>
      <c r="E48" s="288"/>
      <c r="F48" s="288"/>
      <c r="G48" s="288"/>
      <c r="H48" s="288"/>
      <c r="I48" s="275"/>
      <c r="J48" s="231" t="str">
        <f>VLOOKUP(A48,MATERIALES!A4:D640,2,FALSE)</f>
        <v>m3</v>
      </c>
      <c r="K48" s="289">
        <v>3.5000000000000003E-2</v>
      </c>
      <c r="L48" s="274"/>
      <c r="M48" s="409">
        <f>VLOOKUP(A48,MATERIALES!A5:D396,4,FALSE)</f>
        <v>47749.973917292024</v>
      </c>
      <c r="N48" s="279">
        <f>K48*M48</f>
        <v>1671.249087105221</v>
      </c>
    </row>
    <row r="49" spans="1:14">
      <c r="A49" s="114" t="s">
        <v>763</v>
      </c>
      <c r="B49" s="49" t="str">
        <f>VLOOKUP(A49,MATERIALES!A6:D373,3,FALSE)</f>
        <v>Agregado petreo para mezclas asfálticas</v>
      </c>
      <c r="C49" s="288"/>
      <c r="D49" s="288"/>
      <c r="E49" s="288"/>
      <c r="F49" s="288"/>
      <c r="G49" s="288"/>
      <c r="H49" s="288"/>
      <c r="I49" s="275"/>
      <c r="J49" s="231" t="str">
        <f>VLOOKUP(A49,MATERIALES!A5:D641,2,FALSE)</f>
        <v>m3</v>
      </c>
      <c r="K49" s="289">
        <v>0.25</v>
      </c>
      <c r="L49" s="274"/>
      <c r="M49" s="409">
        <f>VLOOKUP(A49,MATERIALES!A6:D397,4,FALSE)</f>
        <v>71457.311030827244</v>
      </c>
      <c r="N49" s="279">
        <f>K49*M49</f>
        <v>17864.327757706811</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820"/>
      <c r="C52" s="821"/>
      <c r="D52" s="821"/>
      <c r="E52" s="821"/>
      <c r="F52" s="821"/>
      <c r="G52" s="821"/>
      <c r="H52" s="821"/>
      <c r="I52" s="822"/>
      <c r="J52" s="48"/>
      <c r="K52" s="50"/>
      <c r="L52" s="823"/>
      <c r="M52" s="824"/>
      <c r="N52" s="51"/>
    </row>
    <row r="53" spans="1:14" ht="15.75" thickBot="1">
      <c r="B53" s="825" t="s">
        <v>953</v>
      </c>
      <c r="C53" s="826"/>
      <c r="D53" s="826"/>
      <c r="E53" s="826"/>
      <c r="F53" s="826"/>
      <c r="G53" s="826"/>
      <c r="H53" s="826"/>
      <c r="I53" s="826"/>
      <c r="J53" s="826"/>
      <c r="K53" s="826"/>
      <c r="L53" s="826"/>
      <c r="M53" s="827"/>
      <c r="N53" s="401">
        <f>SUM(N48:N52)</f>
        <v>19535.576844812033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1317</v>
      </c>
      <c r="B58" s="52" t="str">
        <f>VLOOKUP(A58,TRANSPORTE!A5:D117,3,FALSE)</f>
        <v>Transporte de agregados pétreos</v>
      </c>
      <c r="C58" s="324"/>
      <c r="D58" s="324"/>
      <c r="E58" s="324"/>
      <c r="F58" s="324"/>
      <c r="G58" s="324"/>
      <c r="H58" s="318" t="s">
        <v>1468</v>
      </c>
      <c r="I58" s="420">
        <v>0.28500000000000003</v>
      </c>
      <c r="J58" s="293">
        <v>1</v>
      </c>
      <c r="K58" s="420">
        <f>I58*J58</f>
        <v>0.28500000000000003</v>
      </c>
      <c r="L58" s="829">
        <f>VLOOKUP(A58,TRANSPORTE!A5:D117,4,FALSE)</f>
        <v>1135.0396630979419</v>
      </c>
      <c r="M58" s="830"/>
      <c r="N58" s="294">
        <f>K58*L58</f>
        <v>323.48630398291346</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323.48630398291346</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t="s">
        <v>15</v>
      </c>
      <c r="B69" s="55" t="str">
        <f>VLOOKUP(A69,'MANO DE OBRA'!A8:D68,3,FALSE)</f>
        <v>Obrero (6)</v>
      </c>
      <c r="C69" s="53"/>
      <c r="D69" s="53"/>
      <c r="E69" s="53"/>
      <c r="F69" s="53"/>
      <c r="G69" s="53"/>
      <c r="H69" s="53"/>
      <c r="I69" s="299">
        <f>K69/J69*100</f>
        <v>202996.19999999998</v>
      </c>
      <c r="J69" s="300">
        <v>185</v>
      </c>
      <c r="K69" s="301">
        <f>VLOOKUP(A69,'MANO DE OBRA'!A8:D99,4,FALSE)</f>
        <v>375542.97</v>
      </c>
      <c r="L69" s="56"/>
      <c r="M69" s="302">
        <v>144</v>
      </c>
      <c r="N69" s="402">
        <f>K69/M69</f>
        <v>2607.9372916666666</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144</v>
      </c>
      <c r="N70" s="402">
        <f>K70/M70</f>
        <v>740.87669176672216</v>
      </c>
    </row>
    <row r="71" spans="1:15">
      <c r="B71" s="55"/>
      <c r="C71" s="53"/>
      <c r="D71" s="53"/>
      <c r="E71" s="53"/>
      <c r="F71" s="53"/>
      <c r="G71" s="53"/>
      <c r="H71" s="53"/>
      <c r="I71" s="299"/>
      <c r="J71" s="300"/>
      <c r="K71" s="301"/>
      <c r="L71" s="56"/>
      <c r="M71" s="307"/>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3348.8139834333888</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76452.378502724954</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15290.475700544992</v>
      </c>
      <c r="M82" s="860"/>
      <c r="N82" s="57"/>
    </row>
    <row r="83" spans="1:14">
      <c r="B83" s="95" t="s">
        <v>973</v>
      </c>
      <c r="C83" s="96"/>
      <c r="D83" s="96"/>
      <c r="E83" s="96"/>
      <c r="F83" s="96"/>
      <c r="G83" s="96"/>
      <c r="H83" s="96"/>
      <c r="I83" s="93"/>
      <c r="J83" s="94"/>
      <c r="K83" s="311">
        <v>0.05</v>
      </c>
      <c r="L83" s="859">
        <f>N77*K83</f>
        <v>3822.618925136248</v>
      </c>
      <c r="M83" s="860"/>
      <c r="N83" s="57"/>
    </row>
    <row r="84" spans="1:14" ht="15.75" thickBot="1">
      <c r="B84" s="97" t="s">
        <v>974</v>
      </c>
      <c r="C84" s="98"/>
      <c r="D84" s="98"/>
      <c r="E84" s="98"/>
      <c r="F84" s="98"/>
      <c r="G84" s="98"/>
      <c r="H84" s="98"/>
      <c r="I84" s="99"/>
      <c r="J84" s="100"/>
      <c r="K84" s="312">
        <v>0.05</v>
      </c>
      <c r="L84" s="861">
        <f>N77*K84</f>
        <v>3822.618925136248</v>
      </c>
      <c r="M84" s="862"/>
      <c r="N84" s="57"/>
    </row>
    <row r="85" spans="1:14" ht="15.75" thickBot="1">
      <c r="B85" s="825" t="s">
        <v>953</v>
      </c>
      <c r="C85" s="826"/>
      <c r="D85" s="826"/>
      <c r="E85" s="826"/>
      <c r="F85" s="826"/>
      <c r="G85" s="826"/>
      <c r="H85" s="826"/>
      <c r="I85" s="826"/>
      <c r="J85" s="826"/>
      <c r="K85" s="826"/>
      <c r="L85" s="826"/>
      <c r="M85" s="827"/>
      <c r="N85" s="58">
        <f>L82+L83+L84</f>
        <v>22935.713550817487</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99388.092053542437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63" t="s">
        <v>2218</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2219</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02"/>
      <c r="K117" s="802"/>
      <c r="L117" s="802"/>
      <c r="M117" s="802"/>
      <c r="N117" s="803"/>
    </row>
    <row r="118" spans="2:14" ht="15.75" thickBot="1">
      <c r="B118" s="268" t="s">
        <v>2221</v>
      </c>
      <c r="C118" s="400"/>
      <c r="D118" s="400"/>
      <c r="E118" s="63"/>
      <c r="F118" s="63"/>
      <c r="G118" s="63"/>
      <c r="H118" s="63"/>
      <c r="I118" s="63"/>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1087</v>
      </c>
      <c r="C31" s="87" t="s">
        <v>2076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12</v>
      </c>
      <c r="N36" s="279">
        <f>K36/M36</f>
        <v>5199.5740243021492</v>
      </c>
    </row>
    <row r="37" spans="1:14">
      <c r="A37" s="119" t="s">
        <v>154</v>
      </c>
      <c r="B37" s="327" t="str">
        <f>VLOOKUP(A37,EQUIPOS!A6:D154,3,FALSE)</f>
        <v>Carrotanque Irrigador de asfalto, 1000 GALONES DE CAPACIDAD</v>
      </c>
      <c r="C37" s="328"/>
      <c r="D37" s="328"/>
      <c r="E37" s="328"/>
      <c r="F37" s="328"/>
      <c r="G37" s="328"/>
      <c r="H37" s="329"/>
      <c r="I37" s="274"/>
      <c r="J37" s="275"/>
      <c r="K37" s="276">
        <f>VLOOKUP(A37,EQUIPOS!A6:D163,4,FALSE)</f>
        <v>85370.888333130337</v>
      </c>
      <c r="L37" s="277"/>
      <c r="M37" s="278">
        <v>12</v>
      </c>
      <c r="N37" s="279">
        <f>K37/M37</f>
        <v>7114.2406944275281</v>
      </c>
    </row>
    <row r="38" spans="1:14">
      <c r="A38" s="119" t="s">
        <v>269</v>
      </c>
      <c r="B38" s="327" t="str">
        <f>VLOOKUP(A38,EQUIPOS!A6:D154,3,FALSE)</f>
        <v>Motoniveladora  potencia 215 HP, ancho de cuchilla 4,27 m, peso 18 ton.</v>
      </c>
      <c r="C38" s="328"/>
      <c r="D38" s="328"/>
      <c r="E38" s="328"/>
      <c r="F38" s="328"/>
      <c r="G38" s="328"/>
      <c r="H38" s="329"/>
      <c r="I38" s="274"/>
      <c r="J38" s="275"/>
      <c r="K38" s="276">
        <f>VLOOKUP(A38,EQUIPOS!A6:D163,4,FALSE)</f>
        <v>159657.50827563068</v>
      </c>
      <c r="L38" s="277"/>
      <c r="M38" s="278">
        <v>12</v>
      </c>
      <c r="N38" s="279">
        <f>K38/M38</f>
        <v>13304.792356302556</v>
      </c>
    </row>
    <row r="39" spans="1:14">
      <c r="A39" s="119" t="s">
        <v>299</v>
      </c>
      <c r="B39" s="838" t="str">
        <f>VLOOKUP(A39,EQUIPOS!A7:D154,3,FALSE)</f>
        <v xml:space="preserve">Recicladora, potencia 430HP </v>
      </c>
      <c r="C39" s="839"/>
      <c r="D39" s="839"/>
      <c r="E39" s="839"/>
      <c r="F39" s="839"/>
      <c r="G39" s="839"/>
      <c r="H39" s="840"/>
      <c r="I39" s="274"/>
      <c r="J39" s="275"/>
      <c r="K39" s="276">
        <f>VLOOKUP(A39,EQUIPOS!A7:D164,4,FALSE)</f>
        <v>550543.1319849334</v>
      </c>
      <c r="L39" s="277"/>
      <c r="M39" s="278">
        <v>12</v>
      </c>
      <c r="N39" s="279">
        <f>K39/M39</f>
        <v>45878.594332077781</v>
      </c>
    </row>
    <row r="40" spans="1:14">
      <c r="A40" t="s">
        <v>365</v>
      </c>
      <c r="B40" s="838" t="str">
        <f>VLOOKUP(A40,EQUIPOS!A8:D154,3,FALSE)</f>
        <v xml:space="preserve">Vibrocompatador, potencia 153 HP, peso 10 Ton. </v>
      </c>
      <c r="C40" s="839"/>
      <c r="D40" s="839"/>
      <c r="E40" s="839"/>
      <c r="F40" s="839"/>
      <c r="G40" s="839"/>
      <c r="H40" s="840"/>
      <c r="I40" s="274"/>
      <c r="J40" s="275"/>
      <c r="K40" s="276">
        <f>VLOOKUP(A40,EQUIPOS!A8:D165,4,FALSE)</f>
        <v>99831.821266601255</v>
      </c>
      <c r="L40" s="277"/>
      <c r="M40" s="278">
        <v>12</v>
      </c>
      <c r="N40" s="279">
        <f>K40/M40</f>
        <v>8319.3184388834379</v>
      </c>
    </row>
    <row r="41" spans="1:14">
      <c r="B41" s="838"/>
      <c r="C41" s="839"/>
      <c r="D41" s="839"/>
      <c r="E41" s="839"/>
      <c r="F41" s="839"/>
      <c r="G41" s="839"/>
      <c r="H41" s="840"/>
      <c r="I41" s="841"/>
      <c r="J41" s="822"/>
      <c r="K41" s="276"/>
      <c r="L41" s="842"/>
      <c r="M41" s="843"/>
      <c r="N41" s="279"/>
    </row>
    <row r="42" spans="1:14">
      <c r="B42" s="838"/>
      <c r="C42" s="839"/>
      <c r="D42" s="839"/>
      <c r="E42" s="844"/>
      <c r="F42" s="839"/>
      <c r="G42" s="839"/>
      <c r="H42" s="840"/>
      <c r="I42" s="42"/>
      <c r="J42" s="43"/>
      <c r="K42" s="281"/>
      <c r="L42" s="283"/>
      <c r="M42" s="284"/>
      <c r="N42" s="285"/>
    </row>
    <row r="43" spans="1:14">
      <c r="B43" s="845" t="s">
        <v>952</v>
      </c>
      <c r="C43" s="958"/>
      <c r="D43" s="958"/>
      <c r="E43" s="44"/>
      <c r="F43" s="45"/>
      <c r="G43" s="45"/>
      <c r="H43" s="46"/>
      <c r="I43" s="42"/>
      <c r="J43" s="43"/>
      <c r="K43" s="286"/>
      <c r="L43" s="283"/>
      <c r="M43" s="408">
        <v>0.1</v>
      </c>
      <c r="N43" s="351">
        <f>N77*M43</f>
        <v>502.32209751500835</v>
      </c>
    </row>
    <row r="44" spans="1:14" ht="15.75" thickBot="1">
      <c r="B44" s="838"/>
      <c r="C44" s="839"/>
      <c r="D44" s="839"/>
      <c r="E44" s="839"/>
      <c r="F44" s="839"/>
      <c r="G44" s="839"/>
      <c r="H44" s="840"/>
      <c r="I44" s="847"/>
      <c r="J44" s="848"/>
      <c r="K44" s="47"/>
      <c r="L44" s="849"/>
      <c r="M44" s="850"/>
      <c r="N44" s="111"/>
    </row>
    <row r="45" spans="1:14" ht="15.75" thickBot="1">
      <c r="B45" s="825" t="s">
        <v>953</v>
      </c>
      <c r="C45" s="826"/>
      <c r="D45" s="826"/>
      <c r="E45" s="826"/>
      <c r="F45" s="826"/>
      <c r="G45" s="826"/>
      <c r="H45" s="826"/>
      <c r="I45" s="826"/>
      <c r="J45" s="826"/>
      <c r="K45" s="826"/>
      <c r="L45" s="826"/>
      <c r="M45" s="827"/>
      <c r="N45" s="401">
        <f>SUM(N36:N44)</f>
        <v>80318.841943508451</v>
      </c>
    </row>
    <row r="46" spans="1:14">
      <c r="B46" s="287"/>
      <c r="C46" s="40"/>
      <c r="D46" s="40"/>
      <c r="E46" s="40"/>
      <c r="F46" s="40"/>
      <c r="G46" s="40"/>
      <c r="H46" s="40"/>
      <c r="I46" s="40"/>
      <c r="J46" s="40"/>
      <c r="K46" s="40"/>
      <c r="L46" s="40"/>
      <c r="M46" s="40"/>
      <c r="N46" s="41"/>
    </row>
    <row r="47" spans="1:14">
      <c r="B47" s="70" t="s">
        <v>954</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16" t="s">
        <v>944</v>
      </c>
      <c r="C49" s="817"/>
      <c r="D49" s="817"/>
      <c r="E49" s="817"/>
      <c r="F49" s="817"/>
      <c r="G49" s="817"/>
      <c r="H49" s="817"/>
      <c r="I49" s="818"/>
      <c r="J49" s="322" t="s">
        <v>945</v>
      </c>
      <c r="K49" s="91" t="s">
        <v>946</v>
      </c>
      <c r="L49" s="819" t="s">
        <v>955</v>
      </c>
      <c r="M49" s="818"/>
      <c r="N49" s="92" t="s">
        <v>951</v>
      </c>
    </row>
    <row r="50" spans="1:14">
      <c r="A50" t="s">
        <v>774</v>
      </c>
      <c r="B50" s="49" t="str">
        <f>VLOOKUP(A50,MATERIALES!A5:D373,3,FALSE)</f>
        <v>Agua</v>
      </c>
      <c r="C50" s="288"/>
      <c r="D50" s="288"/>
      <c r="E50" s="288"/>
      <c r="F50" s="288"/>
      <c r="G50" s="288"/>
      <c r="H50" s="288"/>
      <c r="I50" s="275"/>
      <c r="J50" s="231" t="str">
        <f>VLOOKUP(A50,MATERIALES!A4:D640,2,FALSE)</f>
        <v>lt</v>
      </c>
      <c r="K50" s="289">
        <v>75</v>
      </c>
      <c r="L50" s="274"/>
      <c r="M50" s="409">
        <f>VLOOKUP(A50,MATERIALES!A5:D396,4,FALSE)</f>
        <v>67.149181421233251</v>
      </c>
      <c r="N50" s="279">
        <f>K50*M50</f>
        <v>5036.1886065924937</v>
      </c>
    </row>
    <row r="51" spans="1:14">
      <c r="A51" t="s">
        <v>807</v>
      </c>
      <c r="B51" s="49" t="str">
        <f>VLOOKUP(A51,MATERIALES!A5:D373,3,FALSE)</f>
        <v xml:space="preserve">Cemento Asfáltico </v>
      </c>
      <c r="C51" s="288"/>
      <c r="D51" s="288"/>
      <c r="E51" s="288"/>
      <c r="F51" s="288"/>
      <c r="G51" s="288"/>
      <c r="H51" s="288"/>
      <c r="I51" s="275"/>
      <c r="J51" s="231" t="str">
        <f>VLOOKUP(A51,MATERIALES!A4:D640,2,FALSE)</f>
        <v>kg</v>
      </c>
      <c r="K51" s="289">
        <v>1.3</v>
      </c>
      <c r="L51" s="274"/>
      <c r="M51" s="409">
        <f>VLOOKUP(A51,MATERIALES!A5:D396,4,FALSE)</f>
        <v>1857.7940193207867</v>
      </c>
      <c r="N51" s="279">
        <f>K51*M51</f>
        <v>2415.1322251170227</v>
      </c>
    </row>
    <row r="52" spans="1:14">
      <c r="B52" s="49"/>
      <c r="C52" s="288"/>
      <c r="D52" s="288"/>
      <c r="E52" s="288"/>
      <c r="F52" s="288"/>
      <c r="G52" s="288"/>
      <c r="H52" s="288"/>
      <c r="I52" s="275"/>
      <c r="J52" s="231"/>
      <c r="K52" s="289"/>
      <c r="L52" s="274"/>
      <c r="M52" s="290"/>
      <c r="N52" s="291"/>
    </row>
    <row r="53" spans="1:14">
      <c r="B53" s="49"/>
      <c r="C53" s="288"/>
      <c r="D53" s="288"/>
      <c r="E53" s="288"/>
      <c r="F53" s="288"/>
      <c r="G53" s="288"/>
      <c r="H53" s="288"/>
      <c r="I53" s="275"/>
      <c r="J53" s="231"/>
      <c r="K53" s="289"/>
      <c r="L53" s="274"/>
      <c r="M53" s="290"/>
      <c r="N53" s="291"/>
    </row>
    <row r="54" spans="1:14" ht="15.75" thickBot="1">
      <c r="B54" s="820"/>
      <c r="C54" s="821"/>
      <c r="D54" s="821"/>
      <c r="E54" s="821"/>
      <c r="F54" s="821"/>
      <c r="G54" s="821"/>
      <c r="H54" s="821"/>
      <c r="I54" s="822"/>
      <c r="J54" s="48"/>
      <c r="K54" s="50"/>
      <c r="L54" s="823"/>
      <c r="M54" s="824"/>
      <c r="N54" s="51"/>
    </row>
    <row r="55" spans="1:14" ht="15.75" thickBot="1">
      <c r="B55" s="825" t="s">
        <v>953</v>
      </c>
      <c r="C55" s="826"/>
      <c r="D55" s="826"/>
      <c r="E55" s="826"/>
      <c r="F55" s="826"/>
      <c r="G55" s="826"/>
      <c r="H55" s="826"/>
      <c r="I55" s="826"/>
      <c r="J55" s="826"/>
      <c r="K55" s="826"/>
      <c r="L55" s="826"/>
      <c r="M55" s="827"/>
      <c r="N55" s="401">
        <f>SUM(N50:N54)</f>
        <v>7451.3208317095159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302">
        <v>96</v>
      </c>
      <c r="N71" s="402">
        <f>K71/M71</f>
        <v>1111.3150376500832</v>
      </c>
      <c r="O71" s="112"/>
    </row>
    <row r="72" spans="1:15">
      <c r="A72" t="s">
        <v>15</v>
      </c>
      <c r="B72" s="55" t="str">
        <f>VLOOKUP(A72,'MANO DE OBRA'!A8:D69,3,FALSE)</f>
        <v>Obrero (6)</v>
      </c>
      <c r="C72" s="53"/>
      <c r="D72" s="53"/>
      <c r="E72" s="53"/>
      <c r="F72" s="53"/>
      <c r="G72" s="53"/>
      <c r="H72" s="53"/>
      <c r="I72" s="299">
        <f>K72/J72*100</f>
        <v>202996.19999999998</v>
      </c>
      <c r="J72" s="300">
        <v>185</v>
      </c>
      <c r="K72" s="301">
        <f>VLOOKUP(A72,'MANO DE OBRA'!A8:D100,4,FALSE)</f>
        <v>375542.97</v>
      </c>
      <c r="L72" s="56"/>
      <c r="M72" s="306">
        <v>96</v>
      </c>
      <c r="N72" s="402">
        <f>K72/M72</f>
        <v>3911.9059374999997</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5023.2209751500832</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N45+N55+N66+N77</f>
        <v>92793.383750368041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18558.67675007361</v>
      </c>
      <c r="M84" s="860"/>
      <c r="N84" s="57"/>
    </row>
    <row r="85" spans="1:14">
      <c r="B85" s="95" t="s">
        <v>973</v>
      </c>
      <c r="C85" s="96"/>
      <c r="D85" s="96"/>
      <c r="E85" s="96"/>
      <c r="F85" s="96"/>
      <c r="G85" s="96"/>
      <c r="H85" s="96"/>
      <c r="I85" s="93"/>
      <c r="J85" s="94"/>
      <c r="K85" s="311">
        <v>0.05</v>
      </c>
      <c r="L85" s="859">
        <f>N79*K85</f>
        <v>4639.6691875184024</v>
      </c>
      <c r="M85" s="860"/>
      <c r="N85" s="57"/>
    </row>
    <row r="86" spans="1:14" ht="15.75" thickBot="1">
      <c r="B86" s="97" t="s">
        <v>974</v>
      </c>
      <c r="C86" s="98"/>
      <c r="D86" s="98"/>
      <c r="E86" s="98"/>
      <c r="F86" s="98"/>
      <c r="G86" s="98"/>
      <c r="H86" s="98"/>
      <c r="I86" s="99"/>
      <c r="J86" s="100"/>
      <c r="K86" s="312">
        <v>0.05</v>
      </c>
      <c r="L86" s="861">
        <f>N79*K86</f>
        <v>4639.6691875184024</v>
      </c>
      <c r="M86" s="862"/>
      <c r="N86" s="57"/>
    </row>
    <row r="87" spans="1:14" ht="15.75" thickBot="1">
      <c r="B87" s="825" t="s">
        <v>953</v>
      </c>
      <c r="C87" s="826"/>
      <c r="D87" s="826"/>
      <c r="E87" s="826"/>
      <c r="F87" s="826"/>
      <c r="G87" s="826"/>
      <c r="H87" s="826"/>
      <c r="I87" s="826"/>
      <c r="J87" s="826"/>
      <c r="K87" s="826"/>
      <c r="L87" s="826"/>
      <c r="M87" s="827"/>
      <c r="N87" s="58">
        <f>L84+L85+L86</f>
        <v>27838.015125110418</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120631.39887547845</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976</v>
      </c>
      <c r="F94" s="59"/>
      <c r="G94" s="59"/>
      <c r="H94" s="59"/>
      <c r="I94" s="59"/>
      <c r="J94" s="59"/>
      <c r="K94" s="18"/>
      <c r="L94" s="18"/>
      <c r="M94" s="18"/>
      <c r="N94" s="23"/>
    </row>
    <row r="95" spans="1:14">
      <c r="B95" s="22"/>
      <c r="C95" s="18"/>
      <c r="D95" s="18"/>
      <c r="E95" s="18" t="s">
        <v>977</v>
      </c>
      <c r="F95" s="18"/>
      <c r="G95" s="18"/>
      <c r="H95" s="18"/>
      <c r="I95" s="18"/>
      <c r="J95" s="18"/>
      <c r="K95" s="18"/>
      <c r="L95" s="18"/>
      <c r="M95" s="18"/>
      <c r="N95" s="23"/>
    </row>
    <row r="96" spans="1:14">
      <c r="B96" s="22"/>
      <c r="C96" s="18"/>
      <c r="D96" s="18"/>
      <c r="E96" s="18" t="s">
        <v>978</v>
      </c>
      <c r="F96" s="18"/>
      <c r="G96" s="18"/>
      <c r="H96" s="18"/>
      <c r="I96" s="18"/>
      <c r="J96" s="18"/>
      <c r="K96" s="18"/>
      <c r="L96" s="18"/>
      <c r="M96" s="18"/>
      <c r="N96" s="23"/>
    </row>
    <row r="97" spans="2:14">
      <c r="B97" s="22"/>
      <c r="C97" s="18"/>
      <c r="D97" s="18"/>
      <c r="E97" s="18" t="s">
        <v>979</v>
      </c>
      <c r="F97" s="18"/>
      <c r="G97" s="18"/>
      <c r="H97" s="18"/>
      <c r="I97" s="18"/>
      <c r="J97" s="18"/>
      <c r="K97" s="18"/>
      <c r="L97" s="18"/>
      <c r="M97" s="18"/>
      <c r="N97" s="23"/>
    </row>
    <row r="98" spans="2:14" ht="15.75" thickBot="1">
      <c r="B98" s="22"/>
      <c r="C98" s="18"/>
      <c r="D98" s="18"/>
      <c r="E98" s="18"/>
      <c r="F98" s="18" t="s">
        <v>980</v>
      </c>
      <c r="G98" s="18"/>
      <c r="H98" s="18"/>
      <c r="I98" s="18"/>
      <c r="J98" s="18"/>
      <c r="K98" s="18"/>
      <c r="L98" s="18"/>
      <c r="M98" s="18"/>
      <c r="N98" s="23"/>
    </row>
    <row r="99" spans="2:14">
      <c r="B99" s="234" t="s">
        <v>2216</v>
      </c>
      <c r="C99" s="235"/>
      <c r="D99" s="235"/>
      <c r="E99" s="235"/>
      <c r="F99" s="235"/>
      <c r="G99" s="235"/>
      <c r="H99" s="235"/>
      <c r="I99" s="235"/>
      <c r="J99" s="235"/>
      <c r="K99" s="235"/>
      <c r="L99" s="235"/>
      <c r="M99" s="235"/>
      <c r="N99" s="236"/>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c r="B102" s="237"/>
      <c r="C102" s="238"/>
      <c r="D102" s="238"/>
      <c r="E102" s="238"/>
      <c r="F102" s="238"/>
      <c r="G102" s="238"/>
      <c r="H102" s="238"/>
      <c r="I102" s="238"/>
      <c r="J102" s="238"/>
      <c r="K102" s="238"/>
      <c r="L102" s="238"/>
      <c r="M102" s="238"/>
      <c r="N102" s="239"/>
    </row>
    <row r="103" spans="2:14" ht="15.75" thickBot="1">
      <c r="B103" s="240"/>
      <c r="C103" s="241"/>
      <c r="D103" s="241"/>
      <c r="E103" s="241"/>
      <c r="F103" s="241"/>
      <c r="G103" s="241"/>
      <c r="H103" s="241"/>
      <c r="I103" s="241"/>
      <c r="J103" s="241"/>
      <c r="K103" s="241"/>
      <c r="L103" s="241"/>
      <c r="M103" s="241"/>
      <c r="N103" s="242"/>
    </row>
    <row r="104" spans="2:14">
      <c r="B104" s="243"/>
      <c r="C104" s="244"/>
      <c r="D104" s="244"/>
      <c r="E104" s="244"/>
      <c r="F104" s="244"/>
      <c r="G104" s="244"/>
      <c r="H104" s="244"/>
      <c r="I104" s="244"/>
      <c r="J104" s="244"/>
      <c r="K104" s="244"/>
      <c r="L104" s="244"/>
      <c r="M104" s="244"/>
      <c r="N104" s="245"/>
    </row>
    <row r="105" spans="2:14">
      <c r="B105" s="229" t="s">
        <v>2217</v>
      </c>
      <c r="C105" s="37"/>
      <c r="D105" s="37"/>
      <c r="E105" s="37"/>
      <c r="F105" s="37"/>
      <c r="G105" s="37"/>
      <c r="H105" s="37"/>
      <c r="I105" s="37"/>
      <c r="J105" s="37"/>
      <c r="K105" s="37"/>
      <c r="L105" s="37"/>
      <c r="M105" s="37"/>
      <c r="N105" s="38"/>
    </row>
    <row r="106" spans="2:14" ht="15" customHeight="1">
      <c r="B106" s="863" t="s">
        <v>2218</v>
      </c>
      <c r="C106" s="864"/>
      <c r="D106" s="864"/>
      <c r="E106" s="864"/>
      <c r="F106" s="864"/>
      <c r="G106" s="864"/>
      <c r="H106" s="864"/>
      <c r="I106" s="864"/>
      <c r="J106" s="864"/>
      <c r="K106" s="864"/>
      <c r="L106" s="864"/>
      <c r="M106" s="864"/>
      <c r="N106" s="865"/>
    </row>
    <row r="107" spans="2:14" ht="15" customHeight="1">
      <c r="B107" s="863"/>
      <c r="C107" s="864"/>
      <c r="D107" s="864"/>
      <c r="E107" s="864"/>
      <c r="F107" s="864"/>
      <c r="G107" s="864"/>
      <c r="H107" s="864"/>
      <c r="I107" s="864"/>
      <c r="J107" s="864"/>
      <c r="K107" s="864"/>
      <c r="L107" s="864"/>
      <c r="M107" s="864"/>
      <c r="N107" s="865"/>
    </row>
    <row r="108" spans="2:14" ht="30" customHeight="1">
      <c r="B108" s="866" t="s">
        <v>2219</v>
      </c>
      <c r="C108" s="867"/>
      <c r="D108" s="867"/>
      <c r="E108" s="867"/>
      <c r="F108" s="867"/>
      <c r="G108" s="867"/>
      <c r="H108" s="867"/>
      <c r="I108" s="867"/>
      <c r="J108" s="867"/>
      <c r="K108" s="867"/>
      <c r="L108" s="867"/>
      <c r="M108" s="867"/>
      <c r="N108" s="868"/>
    </row>
    <row r="109" spans="2:14">
      <c r="B109" s="866"/>
      <c r="C109" s="867"/>
      <c r="D109" s="867"/>
      <c r="E109" s="867"/>
      <c r="F109" s="867"/>
      <c r="G109" s="867"/>
      <c r="H109" s="867"/>
      <c r="I109" s="867"/>
      <c r="J109" s="867"/>
      <c r="K109" s="867"/>
      <c r="L109" s="867"/>
      <c r="M109" s="867"/>
      <c r="N109" s="868"/>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29"/>
      <c r="C113" s="37"/>
      <c r="D113" s="37"/>
      <c r="E113" s="37"/>
      <c r="F113" s="37"/>
      <c r="G113" s="37"/>
      <c r="H113" s="37"/>
      <c r="I113" s="37"/>
      <c r="J113" s="37"/>
      <c r="K113" s="37"/>
      <c r="L113" s="37"/>
      <c r="M113" s="37"/>
      <c r="N113" s="38"/>
    </row>
    <row r="114" spans="2:14">
      <c r="B114" s="22"/>
      <c r="C114" s="18"/>
      <c r="D114" s="18"/>
      <c r="E114" s="18" t="s">
        <v>976</v>
      </c>
      <c r="F114" s="59"/>
      <c r="G114" s="59"/>
      <c r="H114" s="18"/>
      <c r="I114" s="18"/>
      <c r="J114" s="18"/>
      <c r="K114" s="18"/>
      <c r="L114" s="18"/>
      <c r="M114" s="18"/>
      <c r="N114" s="23"/>
    </row>
    <row r="115" spans="2:14">
      <c r="B115" s="22"/>
      <c r="C115" s="18"/>
      <c r="D115" s="18"/>
      <c r="E115" s="60" t="s">
        <v>977</v>
      </c>
      <c r="F115" s="18"/>
      <c r="G115" s="18"/>
      <c r="H115" s="60"/>
      <c r="I115" s="60"/>
      <c r="J115" s="60"/>
      <c r="K115" s="18"/>
      <c r="L115" s="18"/>
      <c r="M115" s="18"/>
      <c r="N115" s="23"/>
    </row>
    <row r="116" spans="2:14">
      <c r="B116" s="22"/>
      <c r="C116" s="18"/>
      <c r="D116" s="18"/>
      <c r="E116" s="61" t="s">
        <v>981</v>
      </c>
      <c r="F116" s="18"/>
      <c r="G116" s="18"/>
      <c r="H116" s="61"/>
      <c r="I116" s="61"/>
      <c r="J116" s="61"/>
      <c r="K116" s="18"/>
      <c r="L116" s="18"/>
      <c r="M116" s="18"/>
      <c r="N116" s="23"/>
    </row>
    <row r="117" spans="2:14">
      <c r="B117" s="62"/>
      <c r="C117" s="37"/>
      <c r="D117" s="37"/>
      <c r="E117" s="18" t="s">
        <v>979</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2220</v>
      </c>
      <c r="C119" s="61"/>
      <c r="D119" s="61"/>
      <c r="E119" s="18"/>
      <c r="F119" s="18"/>
      <c r="G119" s="18"/>
      <c r="H119" s="18"/>
      <c r="I119" s="18"/>
      <c r="J119" s="802"/>
      <c r="K119" s="802"/>
      <c r="L119" s="802"/>
      <c r="M119" s="802"/>
      <c r="N119" s="803"/>
    </row>
    <row r="120" spans="2:14" ht="15.75" thickBot="1">
      <c r="B120" s="268" t="s">
        <v>2221</v>
      </c>
      <c r="C120" s="400"/>
      <c r="D120" s="400"/>
      <c r="E120" s="63"/>
      <c r="F120" s="63"/>
      <c r="G120" s="63"/>
      <c r="H120" s="63"/>
      <c r="I120" s="63"/>
      <c r="J120" s="804"/>
      <c r="K120" s="804"/>
      <c r="L120" s="804"/>
      <c r="M120" s="804"/>
      <c r="N120"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1598</v>
      </c>
      <c r="C31" s="87" t="s">
        <v>2077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18</v>
      </c>
      <c r="N36" s="279">
        <f>K36/M36</f>
        <v>3466.3826828680994</v>
      </c>
    </row>
    <row r="37" spans="1:14">
      <c r="A37" s="119" t="s">
        <v>154</v>
      </c>
      <c r="B37" s="838" t="str">
        <f>VLOOKUP(A37,EQUIPOS!A7:D154,3,FALSE)</f>
        <v>Carrotanque Irrigador de asfalto, 1000 GALONES DE CAPACIDAD</v>
      </c>
      <c r="C37" s="839"/>
      <c r="D37" s="839"/>
      <c r="E37" s="839"/>
      <c r="F37" s="839"/>
      <c r="G37" s="839"/>
      <c r="H37" s="840"/>
      <c r="I37" s="274"/>
      <c r="J37" s="275"/>
      <c r="K37" s="276">
        <f>VLOOKUP(A37,EQUIPOS!A7:D164,4,FALSE)</f>
        <v>85370.888333130337</v>
      </c>
      <c r="L37" s="277"/>
      <c r="M37" s="278">
        <v>18</v>
      </c>
      <c r="N37" s="279">
        <f>K37/M37</f>
        <v>4742.827129618352</v>
      </c>
    </row>
    <row r="38" spans="1:14">
      <c r="A38" t="s">
        <v>269</v>
      </c>
      <c r="B38" s="838" t="str">
        <f>VLOOKUP(A38,EQUIPOS!A8:D154,3,FALSE)</f>
        <v>Motoniveladora  potencia 215 HP, ancho de cuchilla 4,27 m, peso 18 ton.</v>
      </c>
      <c r="C38" s="839"/>
      <c r="D38" s="839"/>
      <c r="E38" s="839"/>
      <c r="F38" s="839"/>
      <c r="G38" s="839"/>
      <c r="H38" s="840"/>
      <c r="I38" s="274"/>
      <c r="J38" s="275"/>
      <c r="K38" s="276">
        <f>VLOOKUP(A38,EQUIPOS!A8:D165,4,FALSE)</f>
        <v>159657.50827563068</v>
      </c>
      <c r="L38" s="277"/>
      <c r="M38" s="278">
        <v>18</v>
      </c>
      <c r="N38" s="279">
        <f>K38/M38</f>
        <v>8869.8615708683719</v>
      </c>
    </row>
    <row r="39" spans="1:14">
      <c r="A39" t="s">
        <v>299</v>
      </c>
      <c r="B39" s="838" t="str">
        <f>VLOOKUP(A39,EQUIPOS!A9:D154,3,FALSE)</f>
        <v xml:space="preserve">Recicladora, potencia 430HP </v>
      </c>
      <c r="C39" s="839"/>
      <c r="D39" s="839"/>
      <c r="E39" s="839"/>
      <c r="F39" s="839"/>
      <c r="G39" s="839"/>
      <c r="H39" s="840"/>
      <c r="I39" s="841"/>
      <c r="J39" s="822"/>
      <c r="K39" s="276">
        <f>VLOOKUP(A39,EQUIPOS!A9:D166,4,FALSE)</f>
        <v>550543.1319849334</v>
      </c>
      <c r="L39" s="842">
        <v>18</v>
      </c>
      <c r="M39" s="843"/>
      <c r="N39" s="279">
        <f>K39/L39</f>
        <v>30585.72955471852</v>
      </c>
    </row>
    <row r="40" spans="1:14">
      <c r="A40" t="s">
        <v>365</v>
      </c>
      <c r="B40" s="838" t="str">
        <f>VLOOKUP(A40,EQUIPOS!A10:D154,3,FALSE)</f>
        <v xml:space="preserve">Vibrocompatador, potencia 153 HP, peso 10 Ton. </v>
      </c>
      <c r="C40" s="839"/>
      <c r="D40" s="839"/>
      <c r="E40" s="839"/>
      <c r="F40" s="839"/>
      <c r="G40" s="839"/>
      <c r="H40" s="840"/>
      <c r="I40" s="42"/>
      <c r="J40" s="43"/>
      <c r="K40" s="276">
        <f>VLOOKUP(A40,EQUIPOS!A10:D167,4,FALSE)</f>
        <v>99831.821266601255</v>
      </c>
      <c r="L40" s="283"/>
      <c r="M40" s="284">
        <v>18</v>
      </c>
      <c r="N40" s="279">
        <f>K40/M40</f>
        <v>5546.2122925889589</v>
      </c>
    </row>
    <row r="41" spans="1:14">
      <c r="B41" s="327"/>
      <c r="C41" s="328"/>
      <c r="D41" s="328"/>
      <c r="E41" s="328"/>
      <c r="F41" s="330"/>
      <c r="G41" s="330"/>
      <c r="H41" s="131"/>
      <c r="I41" s="42"/>
      <c r="J41" s="43"/>
      <c r="K41" s="281"/>
      <c r="L41" s="283"/>
      <c r="M41" s="284"/>
      <c r="N41" s="279"/>
    </row>
    <row r="42" spans="1:14">
      <c r="B42" s="845" t="s">
        <v>952</v>
      </c>
      <c r="C42" s="846"/>
      <c r="D42" s="846"/>
      <c r="E42" s="44"/>
      <c r="F42" s="45"/>
      <c r="G42" s="45"/>
      <c r="H42" s="46"/>
      <c r="I42" s="42"/>
      <c r="J42" s="43"/>
      <c r="K42" s="286"/>
      <c r="L42" s="283"/>
      <c r="M42" s="408">
        <v>0.01</v>
      </c>
      <c r="N42" s="351">
        <f>N76*M42</f>
        <v>33.488139834333886</v>
      </c>
    </row>
    <row r="43" spans="1:14" ht="15.75" thickBot="1">
      <c r="B43" s="838"/>
      <c r="C43" s="839"/>
      <c r="D43" s="839"/>
      <c r="E43" s="839"/>
      <c r="F43" s="839"/>
      <c r="G43" s="839"/>
      <c r="H43" s="840"/>
      <c r="I43" s="847"/>
      <c r="J43" s="848"/>
      <c r="K43" s="47"/>
      <c r="L43" s="849"/>
      <c r="M43" s="850"/>
      <c r="N43" s="111"/>
    </row>
    <row r="44" spans="1:14" ht="15.75" thickBot="1">
      <c r="B44" s="825" t="s">
        <v>953</v>
      </c>
      <c r="C44" s="826"/>
      <c r="D44" s="826"/>
      <c r="E44" s="826"/>
      <c r="F44" s="826"/>
      <c r="G44" s="826"/>
      <c r="H44" s="826"/>
      <c r="I44" s="826"/>
      <c r="J44" s="826"/>
      <c r="K44" s="826"/>
      <c r="L44" s="826"/>
      <c r="M44" s="827"/>
      <c r="N44" s="401">
        <f>SUM(N36:N43)</f>
        <v>53244.501370496633</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6" t="s">
        <v>944</v>
      </c>
      <c r="C48" s="817"/>
      <c r="D48" s="817"/>
      <c r="E48" s="817"/>
      <c r="F48" s="817"/>
      <c r="G48" s="817"/>
      <c r="H48" s="817"/>
      <c r="I48" s="818"/>
      <c r="J48" s="322" t="s">
        <v>945</v>
      </c>
      <c r="K48" s="91" t="s">
        <v>946</v>
      </c>
      <c r="L48" s="819" t="s">
        <v>955</v>
      </c>
      <c r="M48" s="818"/>
      <c r="N48" s="92" t="s">
        <v>951</v>
      </c>
    </row>
    <row r="49" spans="1:14">
      <c r="A49" t="s">
        <v>565</v>
      </c>
      <c r="B49" s="49" t="str">
        <f>VLOOKUP(A49,MATERIALES!A5:D373,3,FALSE)</f>
        <v>Mezcla densa en Caliente MDC-25</v>
      </c>
      <c r="C49" s="288"/>
      <c r="D49" s="288"/>
      <c r="E49" s="288"/>
      <c r="F49" s="288"/>
      <c r="G49" s="288"/>
      <c r="H49" s="288"/>
      <c r="I49" s="275"/>
      <c r="J49" s="231" t="str">
        <f>VLOOKUP(A49,MATERIALES!A5:D641,2,FALSE)</f>
        <v>m3</v>
      </c>
      <c r="K49" s="289">
        <v>0.153</v>
      </c>
      <c r="L49" s="274"/>
      <c r="M49" s="409">
        <f>VLOOKUP(A49,MATERIALES!A5:D396,4,FALSE)</f>
        <v>392878.66896539892</v>
      </c>
      <c r="N49" s="279">
        <f>K49*M49</f>
        <v>60110.436351706034</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SUM(N49:N53)</f>
        <v>60110.436351706034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1364</v>
      </c>
      <c r="B59" s="52" t="str">
        <f>VLOOKUP(A59,TRANSPORTE!A5:D117,3,FALSE)</f>
        <v>Transporte de Mezcla densa en Caliente MDC-25</v>
      </c>
      <c r="C59" s="324"/>
      <c r="D59" s="324"/>
      <c r="E59" s="324"/>
      <c r="F59" s="324"/>
      <c r="G59" s="324"/>
      <c r="H59" s="318" t="s">
        <v>1468</v>
      </c>
      <c r="I59" s="420">
        <v>0.153</v>
      </c>
      <c r="J59" s="293">
        <v>1</v>
      </c>
      <c r="K59" s="420">
        <f>I59*J59</f>
        <v>0.153</v>
      </c>
      <c r="L59" s="829">
        <f>VLOOKUP(A59,TRANSPORTE!A5:D117,4,FALSE)</f>
        <v>1578.7369859453192</v>
      </c>
      <c r="M59" s="830"/>
      <c r="N59" s="294">
        <f>K59*L59</f>
        <v>241.54675884963385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241.54675884963385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15</v>
      </c>
      <c r="B70" s="55" t="str">
        <f>VLOOKUP(A70,'MANO DE OBRA'!A8:D68,3,FALSE)</f>
        <v>Obrero (6)</v>
      </c>
      <c r="C70" s="53"/>
      <c r="D70" s="53"/>
      <c r="E70" s="53"/>
      <c r="F70" s="53"/>
      <c r="G70" s="53"/>
      <c r="H70" s="53"/>
      <c r="I70" s="299">
        <f>K70/J70*100</f>
        <v>202996.19999999998</v>
      </c>
      <c r="J70" s="300">
        <v>185</v>
      </c>
      <c r="K70" s="301">
        <f>VLOOKUP(A70,'MANO DE OBRA'!A8:D99,4,FALSE)</f>
        <v>375542.97</v>
      </c>
      <c r="L70" s="56"/>
      <c r="M70" s="302">
        <v>144</v>
      </c>
      <c r="N70" s="402">
        <f>K70/M70</f>
        <v>2607.9372916666666</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144</v>
      </c>
      <c r="N71" s="402">
        <f>K71/M71</f>
        <v>740.87669176672216</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3348.8139834333888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N44+N54+N65+N76</f>
        <v>116945.29846448569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23389.059692897139</v>
      </c>
      <c r="M83" s="860"/>
      <c r="N83" s="57"/>
    </row>
    <row r="84" spans="1:14">
      <c r="B84" s="95" t="s">
        <v>973</v>
      </c>
      <c r="C84" s="96"/>
      <c r="D84" s="96"/>
      <c r="E84" s="96"/>
      <c r="F84" s="96"/>
      <c r="G84" s="96"/>
      <c r="H84" s="96"/>
      <c r="I84" s="93"/>
      <c r="J84" s="94"/>
      <c r="K84" s="311">
        <v>0.05</v>
      </c>
      <c r="L84" s="859">
        <f>N78*K84</f>
        <v>5847.2649232242848</v>
      </c>
      <c r="M84" s="860"/>
      <c r="N84" s="57"/>
    </row>
    <row r="85" spans="1:14" ht="15.75" thickBot="1">
      <c r="B85" s="97" t="s">
        <v>974</v>
      </c>
      <c r="C85" s="98"/>
      <c r="D85" s="98"/>
      <c r="E85" s="98"/>
      <c r="F85" s="98"/>
      <c r="G85" s="98"/>
      <c r="H85" s="98"/>
      <c r="I85" s="99"/>
      <c r="J85" s="100"/>
      <c r="K85" s="312">
        <v>0.05</v>
      </c>
      <c r="L85" s="861">
        <f>N78*K85</f>
        <v>5847.2649232242848</v>
      </c>
      <c r="M85" s="862"/>
      <c r="N85" s="57"/>
    </row>
    <row r="86" spans="1:14" ht="15.75" thickBot="1">
      <c r="B86" s="825" t="s">
        <v>953</v>
      </c>
      <c r="C86" s="826"/>
      <c r="D86" s="826"/>
      <c r="E86" s="826"/>
      <c r="F86" s="826"/>
      <c r="G86" s="826"/>
      <c r="H86" s="826"/>
      <c r="I86" s="826"/>
      <c r="J86" s="826"/>
      <c r="K86" s="826"/>
      <c r="L86" s="826"/>
      <c r="M86" s="827"/>
      <c r="N86" s="58">
        <f>L83+L84+L85</f>
        <v>35083.58953934571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152028.88800383141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1599</v>
      </c>
      <c r="C31" s="87" t="s">
        <v>2080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18</v>
      </c>
      <c r="N36" s="279">
        <f>K36/M36</f>
        <v>3466.3826828680994</v>
      </c>
    </row>
    <row r="37" spans="1:14">
      <c r="A37" s="119" t="s">
        <v>154</v>
      </c>
      <c r="B37" s="838" t="str">
        <f>VLOOKUP(A37,EQUIPOS!A7:D154,3,FALSE)</f>
        <v>Carrotanque Irrigador de asfalto, 1000 GALONES DE CAPACIDAD</v>
      </c>
      <c r="C37" s="839"/>
      <c r="D37" s="839"/>
      <c r="E37" s="839"/>
      <c r="F37" s="839"/>
      <c r="G37" s="839"/>
      <c r="H37" s="840"/>
      <c r="I37" s="274"/>
      <c r="J37" s="275"/>
      <c r="K37" s="276">
        <f>VLOOKUP(A37,EQUIPOS!A7:D164,4,FALSE)</f>
        <v>85370.888333130337</v>
      </c>
      <c r="L37" s="277"/>
      <c r="M37" s="278">
        <v>18</v>
      </c>
      <c r="N37" s="279">
        <f>K37/M37</f>
        <v>4742.827129618352</v>
      </c>
    </row>
    <row r="38" spans="1:14">
      <c r="A38" t="s">
        <v>269</v>
      </c>
      <c r="B38" s="838" t="str">
        <f>VLOOKUP(A38,EQUIPOS!A8:D154,3,FALSE)</f>
        <v>Motoniveladora  potencia 215 HP, ancho de cuchilla 4,27 m, peso 18 ton.</v>
      </c>
      <c r="C38" s="839"/>
      <c r="D38" s="839"/>
      <c r="E38" s="839"/>
      <c r="F38" s="839"/>
      <c r="G38" s="839"/>
      <c r="H38" s="840"/>
      <c r="I38" s="274"/>
      <c r="J38" s="275"/>
      <c r="K38" s="276">
        <f>VLOOKUP(A38,EQUIPOS!A8:D165,4,FALSE)</f>
        <v>159657.50827563068</v>
      </c>
      <c r="L38" s="277"/>
      <c r="M38" s="278">
        <v>18</v>
      </c>
      <c r="N38" s="279">
        <f>K38/M38</f>
        <v>8869.8615708683719</v>
      </c>
    </row>
    <row r="39" spans="1:14">
      <c r="A39" t="s">
        <v>299</v>
      </c>
      <c r="B39" s="838" t="str">
        <f>VLOOKUP(A39,EQUIPOS!A9:D154,3,FALSE)</f>
        <v xml:space="preserve">Recicladora, potencia 430HP </v>
      </c>
      <c r="C39" s="839"/>
      <c r="D39" s="839"/>
      <c r="E39" s="839"/>
      <c r="F39" s="839"/>
      <c r="G39" s="839"/>
      <c r="H39" s="840"/>
      <c r="I39" s="841"/>
      <c r="J39" s="822"/>
      <c r="K39" s="276">
        <f>VLOOKUP(A39,EQUIPOS!A9:D166,4,FALSE)</f>
        <v>550543.1319849334</v>
      </c>
      <c r="L39" s="842">
        <v>18</v>
      </c>
      <c r="M39" s="843"/>
      <c r="N39" s="279">
        <f>K39/L39</f>
        <v>30585.72955471852</v>
      </c>
    </row>
    <row r="40" spans="1:14">
      <c r="A40" t="s">
        <v>365</v>
      </c>
      <c r="B40" s="838" t="str">
        <f>VLOOKUP(A40,EQUIPOS!A10:D154,3,FALSE)</f>
        <v xml:space="preserve">Vibrocompatador, potencia 153 HP, peso 10 Ton. </v>
      </c>
      <c r="C40" s="839"/>
      <c r="D40" s="839"/>
      <c r="E40" s="839"/>
      <c r="F40" s="839"/>
      <c r="G40" s="839"/>
      <c r="H40" s="840"/>
      <c r="I40" s="42"/>
      <c r="J40" s="43"/>
      <c r="K40" s="276">
        <f>VLOOKUP(A40,EQUIPOS!A10:D167,4,FALSE)</f>
        <v>99831.821266601255</v>
      </c>
      <c r="L40" s="283"/>
      <c r="M40" s="284">
        <v>18</v>
      </c>
      <c r="N40" s="279">
        <f>K40/M40</f>
        <v>5546.2122925889589</v>
      </c>
    </row>
    <row r="41" spans="1:14">
      <c r="B41" s="327"/>
      <c r="C41" s="328"/>
      <c r="D41" s="328"/>
      <c r="E41" s="328"/>
      <c r="F41" s="330"/>
      <c r="G41" s="330"/>
      <c r="H41" s="131"/>
      <c r="I41" s="42"/>
      <c r="J41" s="43"/>
      <c r="K41" s="281"/>
      <c r="L41" s="283"/>
      <c r="M41" s="284"/>
      <c r="N41" s="285"/>
    </row>
    <row r="42" spans="1:14">
      <c r="B42" s="845" t="s">
        <v>952</v>
      </c>
      <c r="C42" s="846"/>
      <c r="D42" s="846"/>
      <c r="E42" s="44"/>
      <c r="F42" s="45"/>
      <c r="G42" s="45"/>
      <c r="H42" s="46"/>
      <c r="I42" s="42"/>
      <c r="J42" s="43"/>
      <c r="K42" s="286"/>
      <c r="L42" s="283"/>
      <c r="M42" s="408">
        <v>0.01</v>
      </c>
      <c r="N42" s="351">
        <f>N76*M42</f>
        <v>33.488139834333886</v>
      </c>
    </row>
    <row r="43" spans="1:14" ht="15.75" thickBot="1">
      <c r="B43" s="838"/>
      <c r="C43" s="839"/>
      <c r="D43" s="839"/>
      <c r="E43" s="839"/>
      <c r="F43" s="839"/>
      <c r="G43" s="839"/>
      <c r="H43" s="840"/>
      <c r="I43" s="847"/>
      <c r="J43" s="848"/>
      <c r="K43" s="47"/>
      <c r="L43" s="849"/>
      <c r="M43" s="850"/>
      <c r="N43" s="111"/>
    </row>
    <row r="44" spans="1:14" ht="15.75" thickBot="1">
      <c r="B44" s="825" t="s">
        <v>953</v>
      </c>
      <c r="C44" s="826"/>
      <c r="D44" s="826"/>
      <c r="E44" s="826"/>
      <c r="F44" s="826"/>
      <c r="G44" s="826"/>
      <c r="H44" s="826"/>
      <c r="I44" s="826"/>
      <c r="J44" s="826"/>
      <c r="K44" s="826"/>
      <c r="L44" s="826"/>
      <c r="M44" s="827"/>
      <c r="N44" s="401">
        <f>SUM(N36:N43)</f>
        <v>53244.501370496633</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6" t="s">
        <v>944</v>
      </c>
      <c r="C48" s="817"/>
      <c r="D48" s="817"/>
      <c r="E48" s="817"/>
      <c r="F48" s="817"/>
      <c r="G48" s="817"/>
      <c r="H48" s="817"/>
      <c r="I48" s="818"/>
      <c r="J48" s="322" t="s">
        <v>945</v>
      </c>
      <c r="K48" s="91" t="s">
        <v>946</v>
      </c>
      <c r="L48" s="819" t="s">
        <v>955</v>
      </c>
      <c r="M48" s="818"/>
      <c r="N48" s="92" t="s">
        <v>951</v>
      </c>
    </row>
    <row r="49" spans="1:14">
      <c r="A49" t="s">
        <v>563</v>
      </c>
      <c r="B49" s="49" t="str">
        <f>VLOOKUP(A49,MATERIALES!A4:D373,3,FALSE)</f>
        <v>Mezcla densa en Caliente MDC-19</v>
      </c>
      <c r="C49" s="288"/>
      <c r="D49" s="288"/>
      <c r="E49" s="288"/>
      <c r="F49" s="288"/>
      <c r="G49" s="288"/>
      <c r="H49" s="288"/>
      <c r="I49" s="275"/>
      <c r="J49" s="231" t="str">
        <f>VLOOKUP(A49,MATERIALES!A5:D641,2,FALSE)</f>
        <v>m3</v>
      </c>
      <c r="K49" s="289">
        <v>0.153</v>
      </c>
      <c r="L49" s="274"/>
      <c r="M49" s="409">
        <f>VLOOKUP(A49,MATERIALES!A5:D396,4,FALSE)</f>
        <v>392878.66896539892</v>
      </c>
      <c r="N49" s="279">
        <f>K49*M49</f>
        <v>60110.436351706034</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SUM(N49:N53)</f>
        <v>60110.436351706034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1362</v>
      </c>
      <c r="B59" s="52" t="str">
        <f>VLOOKUP(A59,TRANSPORTE!A5:D117,3,FALSE)</f>
        <v>Transporte de Mezcla Densa en Caliente MDC-19</v>
      </c>
      <c r="C59" s="324"/>
      <c r="D59" s="324"/>
      <c r="E59" s="324"/>
      <c r="F59" s="324"/>
      <c r="G59" s="324"/>
      <c r="H59" s="318" t="s">
        <v>1468</v>
      </c>
      <c r="I59" s="420">
        <v>0.153</v>
      </c>
      <c r="J59" s="293">
        <v>1</v>
      </c>
      <c r="K59" s="420">
        <f>I59*J59</f>
        <v>0.153</v>
      </c>
      <c r="L59" s="829">
        <f>VLOOKUP(A59,TRANSPORTE!A5:D117,4,FALSE)</f>
        <v>1578.7369859453192</v>
      </c>
      <c r="M59" s="830"/>
      <c r="N59" s="294">
        <f>K59*L59</f>
        <v>241.54675884963385</v>
      </c>
    </row>
    <row r="60" spans="1:14">
      <c r="B60" s="52"/>
      <c r="C60" s="53"/>
      <c r="D60" s="53"/>
      <c r="E60" s="53"/>
      <c r="F60" s="53"/>
      <c r="G60" s="53"/>
      <c r="H60" s="318"/>
      <c r="I60" s="286"/>
      <c r="J60" s="293"/>
      <c r="K60" s="286"/>
      <c r="L60" s="829"/>
      <c r="M60" s="830"/>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241.54675884963385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15</v>
      </c>
      <c r="B70" s="55" t="str">
        <f>VLOOKUP(A70,'MANO DE OBRA'!A8:D68,3,FALSE)</f>
        <v>Obrero (6)</v>
      </c>
      <c r="C70" s="53"/>
      <c r="D70" s="53"/>
      <c r="E70" s="53"/>
      <c r="F70" s="53"/>
      <c r="G70" s="53"/>
      <c r="H70" s="53"/>
      <c r="I70" s="299">
        <f>K70/J70*100</f>
        <v>202996.19999999998</v>
      </c>
      <c r="J70" s="300">
        <v>185</v>
      </c>
      <c r="K70" s="301">
        <f>VLOOKUP(A70,'MANO DE OBRA'!A8:D99,4,FALSE)</f>
        <v>375542.97</v>
      </c>
      <c r="L70" s="56"/>
      <c r="M70" s="302">
        <v>144</v>
      </c>
      <c r="N70" s="402">
        <f>K70/M70</f>
        <v>2607.9372916666666</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144</v>
      </c>
      <c r="N71" s="402">
        <f>K71/M71</f>
        <v>740.87669176672216</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3348.8139834333888</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N44+N54+N65+N76</f>
        <v>116945.29846448569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23389.059692897139</v>
      </c>
      <c r="M83" s="860"/>
      <c r="N83" s="57"/>
    </row>
    <row r="84" spans="1:14">
      <c r="B84" s="95" t="s">
        <v>973</v>
      </c>
      <c r="C84" s="96"/>
      <c r="D84" s="96"/>
      <c r="E84" s="96"/>
      <c r="F84" s="96"/>
      <c r="G84" s="96"/>
      <c r="H84" s="96"/>
      <c r="I84" s="93"/>
      <c r="J84" s="94"/>
      <c r="K84" s="311">
        <v>0.05</v>
      </c>
      <c r="L84" s="859">
        <f>N78*K84</f>
        <v>5847.2649232242848</v>
      </c>
      <c r="M84" s="860"/>
      <c r="N84" s="57"/>
    </row>
    <row r="85" spans="1:14" ht="15.75" thickBot="1">
      <c r="B85" s="97" t="s">
        <v>974</v>
      </c>
      <c r="C85" s="98"/>
      <c r="D85" s="98"/>
      <c r="E85" s="98"/>
      <c r="F85" s="98"/>
      <c r="G85" s="98"/>
      <c r="H85" s="98"/>
      <c r="I85" s="99"/>
      <c r="J85" s="100"/>
      <c r="K85" s="312">
        <v>0.05</v>
      </c>
      <c r="L85" s="861">
        <f>N78*K85</f>
        <v>5847.2649232242848</v>
      </c>
      <c r="M85" s="862"/>
      <c r="N85" s="57"/>
    </row>
    <row r="86" spans="1:14" ht="15.75" thickBot="1">
      <c r="B86" s="825" t="s">
        <v>953</v>
      </c>
      <c r="C86" s="826"/>
      <c r="D86" s="826"/>
      <c r="E86" s="826"/>
      <c r="F86" s="826"/>
      <c r="G86" s="826"/>
      <c r="H86" s="826"/>
      <c r="I86" s="826"/>
      <c r="J86" s="826"/>
      <c r="K86" s="826"/>
      <c r="L86" s="826"/>
      <c r="M86" s="827"/>
      <c r="N86" s="58">
        <f>L83+L84+L85</f>
        <v>35083.58953934571</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152028.88800383141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1600</v>
      </c>
      <c r="C31" s="87" t="s">
        <v>2081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15</v>
      </c>
      <c r="N36" s="279">
        <f>K36/M36</f>
        <v>4159.659219441719</v>
      </c>
    </row>
    <row r="37" spans="1:14">
      <c r="A37" s="119" t="s">
        <v>154</v>
      </c>
      <c r="B37" s="838" t="str">
        <f>VLOOKUP(A37,EQUIPOS!A7:D154,3,FALSE)</f>
        <v>Carrotanque Irrigador de asfalto, 1000 GALONES DE CAPACIDAD</v>
      </c>
      <c r="C37" s="839"/>
      <c r="D37" s="839"/>
      <c r="E37" s="839"/>
      <c r="F37" s="839"/>
      <c r="G37" s="839"/>
      <c r="H37" s="840"/>
      <c r="I37" s="274"/>
      <c r="J37" s="275"/>
      <c r="K37" s="276">
        <f>VLOOKUP(A37,EQUIPOS!A7:D164,4,FALSE)</f>
        <v>85370.888333130337</v>
      </c>
      <c r="L37" s="277"/>
      <c r="M37" s="278">
        <v>15</v>
      </c>
      <c r="N37" s="279">
        <f>K37/M37</f>
        <v>5691.3925555420228</v>
      </c>
    </row>
    <row r="38" spans="1:14">
      <c r="A38" t="s">
        <v>269</v>
      </c>
      <c r="B38" s="838" t="str">
        <f>VLOOKUP(A38,EQUIPOS!A8:D154,3,FALSE)</f>
        <v>Motoniveladora  potencia 215 HP, ancho de cuchilla 4,27 m, peso 18 ton.</v>
      </c>
      <c r="C38" s="839"/>
      <c r="D38" s="839"/>
      <c r="E38" s="839"/>
      <c r="F38" s="839"/>
      <c r="G38" s="839"/>
      <c r="H38" s="840"/>
      <c r="I38" s="274"/>
      <c r="J38" s="275"/>
      <c r="K38" s="276">
        <f>VLOOKUP(A38,EQUIPOS!A8:D165,4,FALSE)</f>
        <v>159657.50827563068</v>
      </c>
      <c r="L38" s="277"/>
      <c r="M38" s="278">
        <v>15</v>
      </c>
      <c r="N38" s="279">
        <f>K38/M38</f>
        <v>10643.833885042046</v>
      </c>
    </row>
    <row r="39" spans="1:14">
      <c r="A39" t="s">
        <v>299</v>
      </c>
      <c r="B39" s="838" t="str">
        <f>VLOOKUP(A39,EQUIPOS!A9:D154,3,FALSE)</f>
        <v xml:space="preserve">Recicladora, potencia 430HP </v>
      </c>
      <c r="C39" s="839"/>
      <c r="D39" s="839"/>
      <c r="E39" s="839"/>
      <c r="F39" s="839"/>
      <c r="G39" s="839"/>
      <c r="H39" s="840"/>
      <c r="I39" s="841"/>
      <c r="J39" s="822"/>
      <c r="K39" s="276">
        <f>VLOOKUP(A39,EQUIPOS!A9:D166,4,FALSE)</f>
        <v>550543.1319849334</v>
      </c>
      <c r="L39" s="842">
        <v>15</v>
      </c>
      <c r="M39" s="843"/>
      <c r="N39" s="279">
        <f>K39/L39</f>
        <v>36702.875465662226</v>
      </c>
    </row>
    <row r="40" spans="1:14">
      <c r="A40" t="s">
        <v>365</v>
      </c>
      <c r="B40" s="838" t="str">
        <f>VLOOKUP(A40,EQUIPOS!A10:D154,3,FALSE)</f>
        <v xml:space="preserve">Vibrocompatador, potencia 153 HP, peso 10 Ton. </v>
      </c>
      <c r="C40" s="839"/>
      <c r="D40" s="839"/>
      <c r="E40" s="839"/>
      <c r="F40" s="839"/>
      <c r="G40" s="839"/>
      <c r="H40" s="840"/>
      <c r="I40" s="42"/>
      <c r="J40" s="43"/>
      <c r="K40" s="276">
        <f>VLOOKUP(A40,EQUIPOS!A10:D167,4,FALSE)</f>
        <v>99831.821266601255</v>
      </c>
      <c r="L40" s="283"/>
      <c r="M40" s="284">
        <v>15</v>
      </c>
      <c r="N40" s="279">
        <f>K40/M40</f>
        <v>6655.4547511067503</v>
      </c>
    </row>
    <row r="41" spans="1:14">
      <c r="B41" s="327"/>
      <c r="C41" s="328"/>
      <c r="D41" s="328"/>
      <c r="E41" s="328"/>
      <c r="F41" s="330"/>
      <c r="G41" s="330"/>
      <c r="H41" s="131"/>
      <c r="I41" s="42"/>
      <c r="J41" s="43"/>
      <c r="K41" s="281"/>
      <c r="L41" s="283"/>
      <c r="M41" s="284"/>
      <c r="N41" s="285"/>
    </row>
    <row r="42" spans="1:14">
      <c r="B42" s="845" t="s">
        <v>952</v>
      </c>
      <c r="C42" s="846"/>
      <c r="D42" s="846"/>
      <c r="E42" s="44"/>
      <c r="F42" s="45"/>
      <c r="G42" s="45"/>
      <c r="H42" s="46"/>
      <c r="I42" s="42"/>
      <c r="J42" s="43"/>
      <c r="K42" s="286"/>
      <c r="L42" s="283"/>
      <c r="M42" s="408">
        <v>0.01</v>
      </c>
      <c r="N42" s="351">
        <f>N76*M42</f>
        <v>40.185767801200662</v>
      </c>
    </row>
    <row r="43" spans="1:14" ht="15.75" thickBot="1">
      <c r="B43" s="838"/>
      <c r="C43" s="839"/>
      <c r="D43" s="839"/>
      <c r="E43" s="839"/>
      <c r="F43" s="839"/>
      <c r="G43" s="839"/>
      <c r="H43" s="840"/>
      <c r="I43" s="847"/>
      <c r="J43" s="848"/>
      <c r="K43" s="47"/>
      <c r="L43" s="849"/>
      <c r="M43" s="850"/>
      <c r="N43" s="111"/>
    </row>
    <row r="44" spans="1:14" ht="15.75" thickBot="1">
      <c r="B44" s="825" t="s">
        <v>953</v>
      </c>
      <c r="C44" s="826"/>
      <c r="D44" s="826"/>
      <c r="E44" s="826"/>
      <c r="F44" s="826"/>
      <c r="G44" s="826"/>
      <c r="H44" s="826"/>
      <c r="I44" s="826"/>
      <c r="J44" s="826"/>
      <c r="K44" s="826"/>
      <c r="L44" s="826"/>
      <c r="M44" s="827"/>
      <c r="N44" s="401">
        <f>SUM(N36:N43)</f>
        <v>63893.401644595964</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6" t="s">
        <v>944</v>
      </c>
      <c r="C48" s="817"/>
      <c r="D48" s="817"/>
      <c r="E48" s="817"/>
      <c r="F48" s="817"/>
      <c r="G48" s="817"/>
      <c r="H48" s="817"/>
      <c r="I48" s="818"/>
      <c r="J48" s="322" t="s">
        <v>945</v>
      </c>
      <c r="K48" s="91" t="s">
        <v>946</v>
      </c>
      <c r="L48" s="819" t="s">
        <v>955</v>
      </c>
      <c r="M48" s="818"/>
      <c r="N48" s="92" t="s">
        <v>951</v>
      </c>
    </row>
    <row r="49" spans="1:14">
      <c r="A49" t="s">
        <v>565</v>
      </c>
      <c r="B49" s="49" t="str">
        <f>VLOOKUP(A49,MATERIALES!A4:D373,3,FALSE)</f>
        <v>Mezcla densa en Caliente MDC-25</v>
      </c>
      <c r="C49" s="288"/>
      <c r="D49" s="288"/>
      <c r="E49" s="288"/>
      <c r="F49" s="288"/>
      <c r="G49" s="288"/>
      <c r="H49" s="288"/>
      <c r="I49" s="275"/>
      <c r="J49" s="231" t="str">
        <f>VLOOKUP(A49,MATERIALES!A5:D641,2,FALSE)</f>
        <v>m3</v>
      </c>
      <c r="K49" s="289">
        <v>0.153</v>
      </c>
      <c r="L49" s="274"/>
      <c r="M49" s="409">
        <f>VLOOKUP(A49,MATERIALES!A5:D396,4,FALSE)</f>
        <v>392878.66896539892</v>
      </c>
      <c r="N49" s="279">
        <f>K49*M49</f>
        <v>60110.436351706034</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SUM(N49:N53)</f>
        <v>60110.436351706034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1364</v>
      </c>
      <c r="B59" s="52" t="str">
        <f>VLOOKUP(A59,TRANSPORTE!A5:D117,3,FALSE)</f>
        <v>Transporte de Mezcla densa en Caliente MDC-25</v>
      </c>
      <c r="C59" s="324"/>
      <c r="D59" s="324"/>
      <c r="E59" s="324"/>
      <c r="F59" s="324"/>
      <c r="G59" s="324"/>
      <c r="H59" s="318" t="s">
        <v>1468</v>
      </c>
      <c r="I59" s="420">
        <v>0.153</v>
      </c>
      <c r="J59" s="293">
        <v>1</v>
      </c>
      <c r="K59" s="420">
        <f>I59*J59</f>
        <v>0.153</v>
      </c>
      <c r="L59" s="829">
        <f>VLOOKUP(A59,TRANSPORTE!A5:D117,4,FALSE)</f>
        <v>1578.7369859453192</v>
      </c>
      <c r="M59" s="830"/>
      <c r="N59" s="294">
        <f>K59*L59</f>
        <v>241.54675884963385</v>
      </c>
    </row>
    <row r="60" spans="1:14">
      <c r="B60" s="52"/>
      <c r="C60" s="53"/>
      <c r="D60" s="53"/>
      <c r="E60" s="53"/>
      <c r="F60" s="53"/>
      <c r="G60" s="53"/>
      <c r="H60" s="318"/>
      <c r="I60" s="286"/>
      <c r="J60" s="293"/>
      <c r="K60" s="286"/>
      <c r="L60" s="829"/>
      <c r="M60" s="830"/>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241.54675884963385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15</v>
      </c>
      <c r="B70" s="55" t="str">
        <f>VLOOKUP(A70,'MANO DE OBRA'!A8:D68,3,FALSE)</f>
        <v>Obrero (6)</v>
      </c>
      <c r="C70" s="53"/>
      <c r="D70" s="53"/>
      <c r="E70" s="53"/>
      <c r="F70" s="53"/>
      <c r="G70" s="53"/>
      <c r="H70" s="53"/>
      <c r="I70" s="299">
        <f>K70/J70*100</f>
        <v>202996.19999999998</v>
      </c>
      <c r="J70" s="300">
        <v>185</v>
      </c>
      <c r="K70" s="301">
        <f>VLOOKUP(A70,'MANO DE OBRA'!A8:D99,4,FALSE)</f>
        <v>375542.97</v>
      </c>
      <c r="L70" s="56"/>
      <c r="M70" s="302">
        <v>120</v>
      </c>
      <c r="N70" s="402">
        <f>K70/M70</f>
        <v>3129.5247499999996</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120</v>
      </c>
      <c r="N71" s="402">
        <f>K71/M71</f>
        <v>889.05203012006655</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4018.5767801200664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N44+N54+N65+N76</f>
        <v>128263.96153527171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25652.792307054344</v>
      </c>
      <c r="M83" s="860"/>
      <c r="N83" s="57"/>
    </row>
    <row r="84" spans="1:14">
      <c r="B84" s="95" t="s">
        <v>973</v>
      </c>
      <c r="C84" s="96"/>
      <c r="D84" s="96"/>
      <c r="E84" s="96"/>
      <c r="F84" s="96"/>
      <c r="G84" s="96"/>
      <c r="H84" s="96"/>
      <c r="I84" s="93"/>
      <c r="J84" s="94"/>
      <c r="K84" s="311">
        <v>0.05</v>
      </c>
      <c r="L84" s="859">
        <f>N78*K84</f>
        <v>6413.198076763586</v>
      </c>
      <c r="M84" s="860"/>
      <c r="N84" s="57"/>
    </row>
    <row r="85" spans="1:14" ht="15.75" thickBot="1">
      <c r="B85" s="97" t="s">
        <v>974</v>
      </c>
      <c r="C85" s="98"/>
      <c r="D85" s="98"/>
      <c r="E85" s="98"/>
      <c r="F85" s="98"/>
      <c r="G85" s="98"/>
      <c r="H85" s="98"/>
      <c r="I85" s="99"/>
      <c r="J85" s="100"/>
      <c r="K85" s="312">
        <v>0.05</v>
      </c>
      <c r="L85" s="861">
        <f>N78*K85</f>
        <v>6413.198076763586</v>
      </c>
      <c r="M85" s="862"/>
      <c r="N85" s="57"/>
    </row>
    <row r="86" spans="1:14" ht="15.75" thickBot="1">
      <c r="B86" s="825" t="s">
        <v>953</v>
      </c>
      <c r="C86" s="826"/>
      <c r="D86" s="826"/>
      <c r="E86" s="826"/>
      <c r="F86" s="826"/>
      <c r="G86" s="826"/>
      <c r="H86" s="826"/>
      <c r="I86" s="826"/>
      <c r="J86" s="826"/>
      <c r="K86" s="826"/>
      <c r="L86" s="826"/>
      <c r="M86" s="827"/>
      <c r="N86" s="58">
        <f>L83+L84+L85</f>
        <v>38479.188460581514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166743.14999585322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1601</v>
      </c>
      <c r="C31" s="87" t="s">
        <v>2084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278">
        <v>15</v>
      </c>
      <c r="N36" s="279">
        <f>K36/M36</f>
        <v>4159.659219441719</v>
      </c>
    </row>
    <row r="37" spans="1:14">
      <c r="A37" s="119" t="s">
        <v>154</v>
      </c>
      <c r="B37" s="838" t="str">
        <f>VLOOKUP(A37,EQUIPOS!A7:D154,3,FALSE)</f>
        <v>Carrotanque Irrigador de asfalto, 1000 GALONES DE CAPACIDAD</v>
      </c>
      <c r="C37" s="839"/>
      <c r="D37" s="839"/>
      <c r="E37" s="839"/>
      <c r="F37" s="839"/>
      <c r="G37" s="839"/>
      <c r="H37" s="840"/>
      <c r="I37" s="274"/>
      <c r="J37" s="275"/>
      <c r="K37" s="276">
        <f>VLOOKUP(A37,EQUIPOS!A7:D164,4,FALSE)</f>
        <v>85370.888333130337</v>
      </c>
      <c r="L37" s="277"/>
      <c r="M37" s="278">
        <v>15</v>
      </c>
      <c r="N37" s="279">
        <f>K37/M37</f>
        <v>5691.3925555420228</v>
      </c>
    </row>
    <row r="38" spans="1:14">
      <c r="A38" t="s">
        <v>269</v>
      </c>
      <c r="B38" s="838" t="str">
        <f>VLOOKUP(A38,EQUIPOS!A8:D154,3,FALSE)</f>
        <v>Motoniveladora  potencia 215 HP, ancho de cuchilla 4,27 m, peso 18 ton.</v>
      </c>
      <c r="C38" s="839"/>
      <c r="D38" s="839"/>
      <c r="E38" s="839"/>
      <c r="F38" s="839"/>
      <c r="G38" s="839"/>
      <c r="H38" s="840"/>
      <c r="I38" s="274"/>
      <c r="J38" s="275"/>
      <c r="K38" s="276">
        <f>VLOOKUP(A38,EQUIPOS!A8:D165,4,FALSE)</f>
        <v>159657.50827563068</v>
      </c>
      <c r="L38" s="277"/>
      <c r="M38" s="278">
        <v>15</v>
      </c>
      <c r="N38" s="279">
        <f>K38/M38</f>
        <v>10643.833885042046</v>
      </c>
    </row>
    <row r="39" spans="1:14">
      <c r="A39" t="s">
        <v>299</v>
      </c>
      <c r="B39" s="838" t="str">
        <f>VLOOKUP(A39,EQUIPOS!A9:D154,3,FALSE)</f>
        <v xml:space="preserve">Recicladora, potencia 430HP </v>
      </c>
      <c r="C39" s="839"/>
      <c r="D39" s="839"/>
      <c r="E39" s="839"/>
      <c r="F39" s="839"/>
      <c r="G39" s="839"/>
      <c r="H39" s="840"/>
      <c r="I39" s="841"/>
      <c r="J39" s="822"/>
      <c r="K39" s="276">
        <f>VLOOKUP(A39,EQUIPOS!A9:D166,4,FALSE)</f>
        <v>550543.1319849334</v>
      </c>
      <c r="L39" s="842">
        <v>15</v>
      </c>
      <c r="M39" s="843"/>
      <c r="N39" s="279">
        <f>K39/L39</f>
        <v>36702.875465662226</v>
      </c>
    </row>
    <row r="40" spans="1:14">
      <c r="A40" t="s">
        <v>365</v>
      </c>
      <c r="B40" s="838" t="str">
        <f>VLOOKUP(A40,EQUIPOS!A10:D154,3,FALSE)</f>
        <v xml:space="preserve">Vibrocompatador, potencia 153 HP, peso 10 Ton. </v>
      </c>
      <c r="C40" s="839"/>
      <c r="D40" s="839"/>
      <c r="E40" s="839"/>
      <c r="F40" s="839"/>
      <c r="G40" s="839"/>
      <c r="H40" s="840"/>
      <c r="I40" s="42"/>
      <c r="J40" s="43"/>
      <c r="K40" s="276">
        <f>VLOOKUP(A40,EQUIPOS!A10:D167,4,FALSE)</f>
        <v>99831.821266601255</v>
      </c>
      <c r="L40" s="283"/>
      <c r="M40" s="284">
        <v>15</v>
      </c>
      <c r="N40" s="279">
        <f>K40/M40</f>
        <v>6655.4547511067503</v>
      </c>
    </row>
    <row r="41" spans="1:14">
      <c r="B41" s="327"/>
      <c r="C41" s="328"/>
      <c r="D41" s="328"/>
      <c r="E41" s="328"/>
      <c r="F41" s="330"/>
      <c r="G41" s="330"/>
      <c r="H41" s="131"/>
      <c r="I41" s="42"/>
      <c r="J41" s="43"/>
      <c r="K41" s="281"/>
      <c r="L41" s="283"/>
      <c r="M41" s="284"/>
      <c r="N41" s="285"/>
    </row>
    <row r="42" spans="1:14">
      <c r="B42" s="845" t="s">
        <v>952</v>
      </c>
      <c r="C42" s="846"/>
      <c r="D42" s="846"/>
      <c r="E42" s="44"/>
      <c r="F42" s="45"/>
      <c r="G42" s="45"/>
      <c r="H42" s="46"/>
      <c r="I42" s="42"/>
      <c r="J42" s="43"/>
      <c r="K42" s="286"/>
      <c r="L42" s="283"/>
      <c r="M42" s="408">
        <v>0.01</v>
      </c>
      <c r="N42" s="351">
        <f>N76*M42</f>
        <v>40.185767801200662</v>
      </c>
    </row>
    <row r="43" spans="1:14" ht="15.75" thickBot="1">
      <c r="B43" s="838"/>
      <c r="C43" s="839"/>
      <c r="D43" s="839"/>
      <c r="E43" s="839"/>
      <c r="F43" s="839"/>
      <c r="G43" s="839"/>
      <c r="H43" s="840"/>
      <c r="I43" s="847"/>
      <c r="J43" s="848"/>
      <c r="K43" s="47"/>
      <c r="L43" s="849"/>
      <c r="M43" s="850"/>
      <c r="N43" s="111"/>
    </row>
    <row r="44" spans="1:14" ht="15.75" thickBot="1">
      <c r="B44" s="825" t="s">
        <v>953</v>
      </c>
      <c r="C44" s="826"/>
      <c r="D44" s="826"/>
      <c r="E44" s="826"/>
      <c r="F44" s="826"/>
      <c r="G44" s="826"/>
      <c r="H44" s="826"/>
      <c r="I44" s="826"/>
      <c r="J44" s="826"/>
      <c r="K44" s="826"/>
      <c r="L44" s="826"/>
      <c r="M44" s="827"/>
      <c r="N44" s="401">
        <f>SUM(N36:N43)</f>
        <v>63893.401644595964</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6" t="s">
        <v>944</v>
      </c>
      <c r="C48" s="817"/>
      <c r="D48" s="817"/>
      <c r="E48" s="817"/>
      <c r="F48" s="817"/>
      <c r="G48" s="817"/>
      <c r="H48" s="817"/>
      <c r="I48" s="818"/>
      <c r="J48" s="322" t="s">
        <v>945</v>
      </c>
      <c r="K48" s="91" t="s">
        <v>946</v>
      </c>
      <c r="L48" s="819" t="s">
        <v>955</v>
      </c>
      <c r="M48" s="818"/>
      <c r="N48" s="92" t="s">
        <v>951</v>
      </c>
    </row>
    <row r="49" spans="1:14">
      <c r="A49" t="s">
        <v>563</v>
      </c>
      <c r="B49" s="49" t="str">
        <f>VLOOKUP(A49,MATERIALES!A4:D373,3,FALSE)</f>
        <v>Mezcla densa en Caliente MDC-19</v>
      </c>
      <c r="C49" s="288"/>
      <c r="D49" s="288"/>
      <c r="E49" s="288"/>
      <c r="F49" s="288"/>
      <c r="G49" s="288"/>
      <c r="H49" s="288"/>
      <c r="I49" s="275"/>
      <c r="J49" s="231" t="str">
        <f>VLOOKUP(A49,MATERIALES!A5:D641,2,FALSE)</f>
        <v>m3</v>
      </c>
      <c r="K49" s="289">
        <v>0.153</v>
      </c>
      <c r="L49" s="274"/>
      <c r="M49" s="409">
        <f>VLOOKUP(A49,MATERIALES!A5:D396,4,FALSE)</f>
        <v>392878.66896539892</v>
      </c>
      <c r="N49" s="279">
        <f>K49*M49</f>
        <v>60110.436351706034</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SUM(N49:N53)</f>
        <v>60110.436351706034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1362</v>
      </c>
      <c r="B59" s="52" t="str">
        <f>VLOOKUP(A59,TRANSPORTE!A5:D117,3,FALSE)</f>
        <v>Transporte de Mezcla Densa en Caliente MDC-19</v>
      </c>
      <c r="C59" s="324"/>
      <c r="D59" s="324"/>
      <c r="E59" s="324"/>
      <c r="F59" s="324"/>
      <c r="G59" s="324"/>
      <c r="H59" s="318" t="s">
        <v>1468</v>
      </c>
      <c r="I59" s="420">
        <v>0.153</v>
      </c>
      <c r="J59" s="293">
        <v>1</v>
      </c>
      <c r="K59" s="420">
        <f>I59*J59</f>
        <v>0.153</v>
      </c>
      <c r="L59" s="829">
        <f>VLOOKUP(A59,TRANSPORTE!A5:D117,4,FALSE)</f>
        <v>1578.7369859453192</v>
      </c>
      <c r="M59" s="830"/>
      <c r="N59" s="294">
        <f>K59*L59</f>
        <v>241.54675884963385</v>
      </c>
    </row>
    <row r="60" spans="1:14">
      <c r="B60" s="52"/>
      <c r="C60" s="53"/>
      <c r="D60" s="53"/>
      <c r="E60" s="53"/>
      <c r="F60" s="53"/>
      <c r="G60" s="53"/>
      <c r="H60" s="318"/>
      <c r="I60" s="286"/>
      <c r="J60" s="293"/>
      <c r="K60" s="286"/>
      <c r="L60" s="829"/>
      <c r="M60" s="830"/>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241.54675884963385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15</v>
      </c>
      <c r="B70" s="55" t="str">
        <f>VLOOKUP(A70,'MANO DE OBRA'!A8:D68,3,FALSE)</f>
        <v>Obrero (6)</v>
      </c>
      <c r="C70" s="53"/>
      <c r="D70" s="53"/>
      <c r="E70" s="53"/>
      <c r="F70" s="53"/>
      <c r="G70" s="53"/>
      <c r="H70" s="53"/>
      <c r="I70" s="299">
        <f>K70/J70*100</f>
        <v>202996.19999999998</v>
      </c>
      <c r="J70" s="300">
        <v>185</v>
      </c>
      <c r="K70" s="301">
        <f>VLOOKUP(A70,'MANO DE OBRA'!A8:D99,4,FALSE)</f>
        <v>375542.97</v>
      </c>
      <c r="L70" s="56"/>
      <c r="M70" s="302">
        <v>120</v>
      </c>
      <c r="N70" s="402">
        <f>K70/M70</f>
        <v>3129.5247499999996</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120</v>
      </c>
      <c r="N71" s="402">
        <f>K71/M71</f>
        <v>889.05203012006655</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4018.5767801200664</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N44+N54+N65+N76</f>
        <v>128263.96153527171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25652.792307054344</v>
      </c>
      <c r="M83" s="860"/>
      <c r="N83" s="57"/>
    </row>
    <row r="84" spans="1:14">
      <c r="B84" s="95" t="s">
        <v>973</v>
      </c>
      <c r="C84" s="96"/>
      <c r="D84" s="96"/>
      <c r="E84" s="96"/>
      <c r="F84" s="96"/>
      <c r="G84" s="96"/>
      <c r="H84" s="96"/>
      <c r="I84" s="93"/>
      <c r="J84" s="94"/>
      <c r="K84" s="311">
        <v>0.05</v>
      </c>
      <c r="L84" s="859">
        <f>N78*K84</f>
        <v>6413.198076763586</v>
      </c>
      <c r="M84" s="860"/>
      <c r="N84" s="57"/>
    </row>
    <row r="85" spans="1:14" ht="15.75" thickBot="1">
      <c r="B85" s="97" t="s">
        <v>974</v>
      </c>
      <c r="C85" s="98"/>
      <c r="D85" s="98"/>
      <c r="E85" s="98"/>
      <c r="F85" s="98"/>
      <c r="G85" s="98"/>
      <c r="H85" s="98"/>
      <c r="I85" s="99"/>
      <c r="J85" s="100"/>
      <c r="K85" s="312">
        <v>0.05</v>
      </c>
      <c r="L85" s="861">
        <f>N78*K85</f>
        <v>6413.198076763586</v>
      </c>
      <c r="M85" s="862"/>
      <c r="N85" s="57"/>
    </row>
    <row r="86" spans="1:14" ht="15.75" thickBot="1">
      <c r="B86" s="825" t="s">
        <v>953</v>
      </c>
      <c r="C86" s="826"/>
      <c r="D86" s="826"/>
      <c r="E86" s="826"/>
      <c r="F86" s="826"/>
      <c r="G86" s="826"/>
      <c r="H86" s="826"/>
      <c r="I86" s="826"/>
      <c r="J86" s="826"/>
      <c r="K86" s="826"/>
      <c r="L86" s="826"/>
      <c r="M86" s="827"/>
      <c r="N86" s="58">
        <f>L83+L84+L85</f>
        <v>38479.188460581514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166743.14999585322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1088</v>
      </c>
      <c r="C31" s="87" t="s">
        <v>2085</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39"/>
      <c r="F40" s="839"/>
      <c r="G40" s="839"/>
      <c r="H40" s="840"/>
      <c r="I40" s="42"/>
      <c r="J40" s="43"/>
      <c r="K40" s="276"/>
      <c r="L40" s="283"/>
      <c r="M40" s="284"/>
      <c r="N40" s="279"/>
    </row>
    <row r="41" spans="1:14">
      <c r="B41" s="327"/>
      <c r="C41" s="328"/>
      <c r="D41" s="328"/>
      <c r="E41" s="328"/>
      <c r="F41" s="330"/>
      <c r="G41" s="330"/>
      <c r="H41" s="131"/>
      <c r="I41" s="42"/>
      <c r="J41" s="43"/>
      <c r="K41" s="281"/>
      <c r="L41" s="283"/>
      <c r="M41" s="284"/>
      <c r="N41" s="285"/>
    </row>
    <row r="42" spans="1:14">
      <c r="B42" s="845" t="s">
        <v>952</v>
      </c>
      <c r="C42" s="846"/>
      <c r="D42" s="846"/>
      <c r="E42" s="44"/>
      <c r="F42" s="45"/>
      <c r="G42" s="45"/>
      <c r="H42" s="46"/>
      <c r="I42" s="42"/>
      <c r="J42" s="43"/>
      <c r="K42" s="286"/>
      <c r="L42" s="283"/>
      <c r="M42" s="408">
        <v>0.01</v>
      </c>
      <c r="N42" s="351">
        <f>N76*M42</f>
        <v>4.82229213614408</v>
      </c>
    </row>
    <row r="43" spans="1:14" ht="15.75" thickBot="1">
      <c r="B43" s="838"/>
      <c r="C43" s="839"/>
      <c r="D43" s="839"/>
      <c r="E43" s="839"/>
      <c r="F43" s="839"/>
      <c r="G43" s="839"/>
      <c r="H43" s="840"/>
      <c r="I43" s="847"/>
      <c r="J43" s="848"/>
      <c r="K43" s="47"/>
      <c r="L43" s="849"/>
      <c r="M43" s="850"/>
      <c r="N43" s="111"/>
    </row>
    <row r="44" spans="1:14" ht="15.75" thickBot="1">
      <c r="B44" s="825" t="s">
        <v>953</v>
      </c>
      <c r="C44" s="826"/>
      <c r="D44" s="826"/>
      <c r="E44" s="826"/>
      <c r="F44" s="826"/>
      <c r="G44" s="826"/>
      <c r="H44" s="826"/>
      <c r="I44" s="826"/>
      <c r="J44" s="826"/>
      <c r="K44" s="826"/>
      <c r="L44" s="826"/>
      <c r="M44" s="827"/>
      <c r="N44" s="401">
        <f>SUM(N36:N43)</f>
        <v>4.82229213614408</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6" t="s">
        <v>944</v>
      </c>
      <c r="C48" s="817"/>
      <c r="D48" s="817"/>
      <c r="E48" s="817"/>
      <c r="F48" s="817"/>
      <c r="G48" s="817"/>
      <c r="H48" s="817"/>
      <c r="I48" s="818"/>
      <c r="J48" s="322" t="s">
        <v>945</v>
      </c>
      <c r="K48" s="91" t="s">
        <v>946</v>
      </c>
      <c r="L48" s="819" t="s">
        <v>955</v>
      </c>
      <c r="M48" s="818"/>
      <c r="N48" s="92" t="s">
        <v>951</v>
      </c>
    </row>
    <row r="49" spans="1:14">
      <c r="A49" t="s">
        <v>887</v>
      </c>
      <c r="B49" s="49" t="str">
        <f>VLOOKUP(A49,MATERIALES!A4:D373,3,FALSE)</f>
        <v>Geotextil Nt Repav 450 O Similar (Proveedores Pavco, Lafayet, Geomatrix, Tensar, Omnes U Otros)</v>
      </c>
      <c r="C49" s="288"/>
      <c r="D49" s="288"/>
      <c r="E49" s="288"/>
      <c r="F49" s="288"/>
      <c r="G49" s="288"/>
      <c r="H49" s="288"/>
      <c r="I49" s="275"/>
      <c r="J49" s="231" t="str">
        <f>VLOOKUP(A49,MATERIALES!A5:D641,2,FALSE)</f>
        <v>m2</v>
      </c>
      <c r="K49" s="289">
        <v>1.0549999999999999</v>
      </c>
      <c r="L49" s="274"/>
      <c r="M49" s="409">
        <f>VLOOKUP(A49,MATERIALES!A5:D396,4,FALSE)</f>
        <v>5651.7227696204654</v>
      </c>
      <c r="N49" s="279">
        <f>K49*M49</f>
        <v>5962.5675219495906</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SUM(N49:N53)</f>
        <v>5962.5675219495906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318"/>
      <c r="I60" s="286"/>
      <c r="J60" s="293"/>
      <c r="K60" s="286"/>
      <c r="L60" s="829"/>
      <c r="M60" s="830"/>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t="s">
        <v>15</v>
      </c>
      <c r="B70" s="55" t="str">
        <f>VLOOKUP(A70,'MANO DE OBRA'!A8:D68,3,FALSE)</f>
        <v>Obrero (6)</v>
      </c>
      <c r="C70" s="53"/>
      <c r="D70" s="53"/>
      <c r="E70" s="53"/>
      <c r="F70" s="53"/>
      <c r="G70" s="53"/>
      <c r="H70" s="53"/>
      <c r="I70" s="299">
        <f>K70/J70*100</f>
        <v>202996.19999999998</v>
      </c>
      <c r="J70" s="300">
        <v>185</v>
      </c>
      <c r="K70" s="301">
        <f>VLOOKUP(A70,'MANO DE OBRA'!A8:D99,4,FALSE)</f>
        <v>375542.97</v>
      </c>
      <c r="L70" s="56"/>
      <c r="M70" s="302">
        <v>1000</v>
      </c>
      <c r="N70" s="402">
        <f>K70/M70</f>
        <v>375.54296999999997</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1000</v>
      </c>
      <c r="N71" s="402">
        <f>K71/M71</f>
        <v>106.68624361440799</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482.22921361440797</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N44+N54+N65+N76</f>
        <v>6449.6190277001424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1289.9238055400285</v>
      </c>
      <c r="M83" s="860"/>
      <c r="N83" s="57"/>
    </row>
    <row r="84" spans="1:14">
      <c r="B84" s="95" t="s">
        <v>973</v>
      </c>
      <c r="C84" s="96"/>
      <c r="D84" s="96"/>
      <c r="E84" s="96"/>
      <c r="F84" s="96"/>
      <c r="G84" s="96"/>
      <c r="H84" s="96"/>
      <c r="I84" s="93"/>
      <c r="J84" s="94"/>
      <c r="K84" s="311">
        <v>0.05</v>
      </c>
      <c r="L84" s="859">
        <f>N78*K84</f>
        <v>322.48095138500713</v>
      </c>
      <c r="M84" s="860"/>
      <c r="N84" s="57"/>
    </row>
    <row r="85" spans="1:14" ht="15.75" thickBot="1">
      <c r="B85" s="97" t="s">
        <v>974</v>
      </c>
      <c r="C85" s="98"/>
      <c r="D85" s="98"/>
      <c r="E85" s="98"/>
      <c r="F85" s="98"/>
      <c r="G85" s="98"/>
      <c r="H85" s="98"/>
      <c r="I85" s="99"/>
      <c r="J85" s="100"/>
      <c r="K85" s="312">
        <v>0.05</v>
      </c>
      <c r="L85" s="861">
        <f>N78*K85</f>
        <v>322.48095138500713</v>
      </c>
      <c r="M85" s="862"/>
      <c r="N85" s="57"/>
    </row>
    <row r="86" spans="1:14" ht="15.75" thickBot="1">
      <c r="B86" s="825" t="s">
        <v>953</v>
      </c>
      <c r="C86" s="826"/>
      <c r="D86" s="826"/>
      <c r="E86" s="826"/>
      <c r="F86" s="826"/>
      <c r="G86" s="826"/>
      <c r="H86" s="826"/>
      <c r="I86" s="826"/>
      <c r="J86" s="826"/>
      <c r="K86" s="826"/>
      <c r="L86" s="826"/>
      <c r="M86" s="827"/>
      <c r="N86" s="58">
        <f>L83+L84+L85</f>
        <v>1934.8857083100427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8384.5047360101853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02"/>
      <c r="K118" s="802"/>
      <c r="L118" s="802"/>
      <c r="M118" s="802"/>
      <c r="N118" s="803"/>
    </row>
    <row r="119" spans="2:14" ht="15.75" thickBot="1">
      <c r="B119" s="268" t="s">
        <v>2221</v>
      </c>
      <c r="C119" s="400"/>
      <c r="D119" s="400"/>
      <c r="E119" s="63"/>
      <c r="F119" s="63"/>
      <c r="G119" s="63"/>
      <c r="H119" s="63"/>
      <c r="I119" s="63"/>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1089</v>
      </c>
      <c r="C31" s="225" t="s">
        <v>2086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164</v>
      </c>
      <c r="B36" s="838" t="str">
        <f>VLOOKUP(A36,EQUIPOS!A6:D154,3,FALSE)</f>
        <v>Compactador manual de rodillo</v>
      </c>
      <c r="C36" s="839"/>
      <c r="D36" s="839"/>
      <c r="E36" s="839"/>
      <c r="F36" s="839"/>
      <c r="G36" s="839"/>
      <c r="H36" s="840"/>
      <c r="I36" s="274"/>
      <c r="J36" s="275"/>
      <c r="K36" s="276">
        <f>VLOOKUP(A36,EQUIPOS!A6:D163,4,FALSE)</f>
        <v>23594.705656497143</v>
      </c>
      <c r="L36" s="277"/>
      <c r="M36" s="278">
        <v>2</v>
      </c>
      <c r="N36" s="279">
        <f>K36/M36</f>
        <v>11797.352828248571</v>
      </c>
    </row>
    <row r="37" spans="1:14">
      <c r="A37" s="119" t="s">
        <v>180</v>
      </c>
      <c r="B37" s="838" t="str">
        <f>VLOOKUP(A37,EQUIPOS!A7:D154,3,FALSE)</f>
        <v>Compresor 120 HP, con martillo.</v>
      </c>
      <c r="C37" s="839"/>
      <c r="D37" s="839"/>
      <c r="E37" s="839"/>
      <c r="F37" s="839"/>
      <c r="G37" s="839"/>
      <c r="H37" s="840"/>
      <c r="I37" s="274"/>
      <c r="J37" s="275"/>
      <c r="K37" s="276">
        <f>VLOOKUP(A37,EQUIPOS!A7:D164,4,FALSE)</f>
        <v>93641.332354148719</v>
      </c>
      <c r="L37" s="277"/>
      <c r="M37" s="278">
        <v>4</v>
      </c>
      <c r="N37" s="279">
        <f>K37/M37</f>
        <v>23410.33308853718</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74"/>
      <c r="J38" s="275"/>
      <c r="K38" s="276">
        <f>VLOOKUP(A38,EQUIPOS!A8:D165,4,FALSE)</f>
        <v>22199.996388801977</v>
      </c>
      <c r="L38" s="277"/>
      <c r="M38" s="278">
        <v>10</v>
      </c>
      <c r="N38" s="279">
        <f>K38/M38</f>
        <v>2219.9996388801978</v>
      </c>
    </row>
    <row r="39" spans="1:14">
      <c r="A39" t="s">
        <v>303</v>
      </c>
      <c r="B39" s="838" t="str">
        <f>VLOOKUP(A39,EQUIPOS!A9:D154,3,FALSE)</f>
        <v>Retrocargador, pala de 1,1 m3 de capacidad, profundidad de excavación de 4.400 mm y una altura de 5.680 mm</v>
      </c>
      <c r="C39" s="839"/>
      <c r="D39" s="839"/>
      <c r="E39" s="839"/>
      <c r="F39" s="839"/>
      <c r="G39" s="839"/>
      <c r="H39" s="840"/>
      <c r="I39" s="274"/>
      <c r="J39" s="275"/>
      <c r="K39" s="276">
        <f>VLOOKUP(A39,EQUIPOS!A9:D166,4,FALSE)</f>
        <v>136324.96601531684</v>
      </c>
      <c r="L39" s="277"/>
      <c r="M39" s="278">
        <v>10</v>
      </c>
      <c r="N39" s="279">
        <f>K39/M39</f>
        <v>13632.496601531684</v>
      </c>
    </row>
    <row r="40" spans="1:14">
      <c r="A40" t="s">
        <v>129</v>
      </c>
      <c r="B40" s="838" t="str">
        <f>VLOOKUP(A40,EQUIPOS!A10:D154,3,FALSE)</f>
        <v xml:space="preserve">Buldozer, Potencia al volante de 140 HP, motor de 2200 RPM, longitud de hoja 4,80m. </v>
      </c>
      <c r="C40" s="839"/>
      <c r="D40" s="839"/>
      <c r="E40" s="839"/>
      <c r="F40" s="839"/>
      <c r="G40" s="839"/>
      <c r="H40" s="840"/>
      <c r="I40" s="274"/>
      <c r="J40" s="275"/>
      <c r="K40" s="276">
        <f>VLOOKUP(A40,EQUIPOS!A10:D167,4,FALSE)</f>
        <v>141568.23393898288</v>
      </c>
      <c r="L40" s="277"/>
      <c r="M40" s="278">
        <v>100</v>
      </c>
      <c r="N40" s="279">
        <f>K40/M40</f>
        <v>1415.6823393898289</v>
      </c>
    </row>
    <row r="41" spans="1:14">
      <c r="B41" s="838"/>
      <c r="C41" s="839"/>
      <c r="D41" s="839"/>
      <c r="E41" s="839"/>
      <c r="F41" s="839"/>
      <c r="G41" s="839"/>
      <c r="H41" s="840"/>
      <c r="I41" s="274"/>
      <c r="J41" s="275"/>
      <c r="K41" s="276"/>
      <c r="L41" s="277"/>
      <c r="M41" s="278"/>
      <c r="N41" s="279"/>
    </row>
    <row r="42" spans="1:14">
      <c r="B42" s="838"/>
      <c r="C42" s="839"/>
      <c r="D42" s="839"/>
      <c r="E42" s="839"/>
      <c r="F42" s="839"/>
      <c r="G42" s="839"/>
      <c r="H42" s="840"/>
      <c r="I42" s="274"/>
      <c r="J42" s="275"/>
      <c r="K42" s="276"/>
      <c r="L42" s="277"/>
      <c r="M42" s="278"/>
      <c r="N42" s="279"/>
    </row>
    <row r="43" spans="1:14">
      <c r="B43" s="838"/>
      <c r="C43" s="839"/>
      <c r="D43" s="839"/>
      <c r="E43" s="839"/>
      <c r="F43" s="839"/>
      <c r="G43" s="839"/>
      <c r="H43" s="840"/>
      <c r="I43" s="274"/>
      <c r="J43" s="275"/>
      <c r="K43" s="276"/>
      <c r="L43" s="277"/>
      <c r="M43" s="278"/>
      <c r="N43" s="279"/>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N80*M46</f>
        <v>1506.9662925450248</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53982.83078913248</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442</v>
      </c>
      <c r="B53" s="49" t="str">
        <f>VLOOKUP(A53,MATERIALES!A5:D373,3,FALSE)</f>
        <v>Derechos de explotación y/o disposición de materiales</v>
      </c>
      <c r="C53" s="288"/>
      <c r="D53" s="288"/>
      <c r="E53" s="288"/>
      <c r="F53" s="288"/>
      <c r="G53" s="288"/>
      <c r="H53" s="288"/>
      <c r="I53" s="275"/>
      <c r="J53" s="231" t="str">
        <f>VLOOKUP(A53,MATERIALES!A7:D645,2,FALSE)</f>
        <v>m3</v>
      </c>
      <c r="K53" s="289">
        <v>1</v>
      </c>
      <c r="L53" s="274"/>
      <c r="M53" s="409">
        <f>VLOOKUP(A53,MATERIALES!A5:D396,4,FALSE)</f>
        <v>4096.1000666952277</v>
      </c>
      <c r="N53" s="279">
        <f>K53*M53</f>
        <v>4096.1000666952277</v>
      </c>
    </row>
    <row r="54" spans="1:14">
      <c r="A54" s="122"/>
      <c r="B54" s="49"/>
      <c r="C54" s="288"/>
      <c r="D54" s="288"/>
      <c r="E54" s="288"/>
      <c r="F54" s="288"/>
      <c r="G54" s="288"/>
      <c r="H54" s="288"/>
      <c r="I54" s="275"/>
      <c r="J54" s="231"/>
      <c r="K54" s="289"/>
      <c r="L54" s="274"/>
      <c r="M54" s="409"/>
      <c r="N54" s="279"/>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4096.1000666952277</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1256</v>
      </c>
      <c r="B63" s="52" t="str">
        <f>VLOOKUP(A63,TRANSPORTE!A5:D117,3,FALSE)</f>
        <v>Transporte de material de excavación</v>
      </c>
      <c r="C63" s="324"/>
      <c r="D63" s="324"/>
      <c r="E63" s="324"/>
      <c r="F63" s="324"/>
      <c r="G63" s="324"/>
      <c r="H63" s="318" t="s">
        <v>1468</v>
      </c>
      <c r="I63" s="286">
        <v>1.3</v>
      </c>
      <c r="J63" s="293">
        <v>1</v>
      </c>
      <c r="K63" s="286">
        <f>I63*J63</f>
        <v>1.3</v>
      </c>
      <c r="L63" s="829">
        <f>VLOOKUP(A63,TRANSPORTE!A5:D117,4,FALSE)</f>
        <v>1135.0396630979419</v>
      </c>
      <c r="M63" s="830"/>
      <c r="N63" s="294">
        <f>K63*L63</f>
        <v>1475.5515620273245</v>
      </c>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f>N63+N64+N65+N66+N67</f>
        <v>1475.5515620273245</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15</v>
      </c>
      <c r="B74" s="55" t="str">
        <f>VLOOKUP(A74,'MANO DE OBRA'!A8:D68,3,FALSE)</f>
        <v>Obrero (6)</v>
      </c>
      <c r="C74" s="53"/>
      <c r="D74" s="53"/>
      <c r="E74" s="53"/>
      <c r="F74" s="53"/>
      <c r="G74" s="53"/>
      <c r="H74" s="53"/>
      <c r="I74" s="299">
        <f>K74/J74*100</f>
        <v>202996.19999999998</v>
      </c>
      <c r="J74" s="300">
        <v>185</v>
      </c>
      <c r="K74" s="301">
        <f>VLOOKUP(A74,'MANO DE OBRA'!A8:D99,4,FALSE)</f>
        <v>375542.97</v>
      </c>
      <c r="L74" s="56"/>
      <c r="M74" s="302">
        <v>32</v>
      </c>
      <c r="N74" s="402">
        <f>K74/M74</f>
        <v>11735.717812499999</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32</v>
      </c>
      <c r="N75" s="402">
        <f>K75/M75</f>
        <v>3333.9451129502495</v>
      </c>
    </row>
    <row r="76" spans="1:15">
      <c r="B76" s="55"/>
      <c r="C76" s="53"/>
      <c r="D76" s="53"/>
      <c r="E76" s="53"/>
      <c r="F76" s="53"/>
      <c r="G76" s="53"/>
      <c r="H76" s="53"/>
      <c r="I76" s="299"/>
      <c r="J76" s="300"/>
      <c r="K76" s="301"/>
      <c r="L76" s="56"/>
      <c r="M76" s="307"/>
      <c r="N76" s="402"/>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133"/>
    </row>
    <row r="80" spans="1:15" ht="15.75" thickBot="1">
      <c r="B80" s="831" t="s">
        <v>953</v>
      </c>
      <c r="C80" s="832"/>
      <c r="D80" s="832"/>
      <c r="E80" s="832"/>
      <c r="F80" s="832"/>
      <c r="G80" s="832"/>
      <c r="H80" s="832"/>
      <c r="I80" s="832"/>
      <c r="J80" s="832"/>
      <c r="K80" s="832"/>
      <c r="L80" s="832"/>
      <c r="M80" s="833"/>
      <c r="N80" s="467">
        <f>SUM(N74:N79)</f>
        <v>15069.662925450248</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74624.145343305281</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14924.829068661056</v>
      </c>
      <c r="M87" s="860"/>
      <c r="N87" s="57"/>
    </row>
    <row r="88" spans="1:14">
      <c r="B88" s="95" t="s">
        <v>973</v>
      </c>
      <c r="C88" s="96"/>
      <c r="D88" s="96"/>
      <c r="E88" s="96"/>
      <c r="F88" s="96"/>
      <c r="G88" s="96"/>
      <c r="H88" s="96"/>
      <c r="I88" s="93"/>
      <c r="J88" s="94"/>
      <c r="K88" s="311">
        <v>0.05</v>
      </c>
      <c r="L88" s="859">
        <f>N82*K88</f>
        <v>3731.2072671652641</v>
      </c>
      <c r="M88" s="860"/>
      <c r="N88" s="57"/>
    </row>
    <row r="89" spans="1:14" ht="15.75" thickBot="1">
      <c r="B89" s="97" t="s">
        <v>974</v>
      </c>
      <c r="C89" s="98"/>
      <c r="D89" s="98"/>
      <c r="E89" s="98"/>
      <c r="F89" s="98"/>
      <c r="G89" s="98"/>
      <c r="H89" s="98"/>
      <c r="I89" s="99"/>
      <c r="J89" s="100"/>
      <c r="K89" s="312">
        <v>0.05</v>
      </c>
      <c r="L89" s="861">
        <f>N82*K89</f>
        <v>3731.2072671652641</v>
      </c>
      <c r="M89" s="862"/>
      <c r="N89" s="57"/>
    </row>
    <row r="90" spans="1:14" ht="15.75" thickBot="1">
      <c r="B90" s="825" t="s">
        <v>953</v>
      </c>
      <c r="C90" s="826"/>
      <c r="D90" s="826"/>
      <c r="E90" s="826"/>
      <c r="F90" s="826"/>
      <c r="G90" s="826"/>
      <c r="H90" s="826"/>
      <c r="I90" s="826"/>
      <c r="J90" s="826"/>
      <c r="K90" s="826"/>
      <c r="L90" s="826"/>
      <c r="M90" s="827"/>
      <c r="N90" s="58">
        <f>L87+L88+L89</f>
        <v>22387.243602991584</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97011.388946296865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1602</v>
      </c>
      <c r="C31" s="87" t="s">
        <v>2087</v>
      </c>
      <c r="D31" s="88"/>
      <c r="E31" s="88"/>
      <c r="F31" s="88"/>
      <c r="G31" s="88"/>
      <c r="H31" s="88"/>
      <c r="I31" s="88"/>
      <c r="J31" s="89"/>
      <c r="K31" s="315"/>
      <c r="L31" s="313" t="s">
        <v>387</v>
      </c>
      <c r="M31" s="210"/>
      <c r="N31" s="90"/>
    </row>
    <row r="32" spans="1:14" ht="9"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160</v>
      </c>
      <c r="B36" s="838" t="str">
        <f>VLOOKUP(A36,EQUIPOS!A6:D154,3,FALSE)</f>
        <v>COMPACTADOR MANUAL VIBRATORIO (RANA) con motor de 6 HP</v>
      </c>
      <c r="C36" s="839"/>
      <c r="D36" s="839"/>
      <c r="E36" s="839"/>
      <c r="F36" s="839"/>
      <c r="G36" s="839"/>
      <c r="H36" s="840"/>
      <c r="I36" s="274"/>
      <c r="J36" s="275"/>
      <c r="K36" s="276">
        <f>VLOOKUP(A36,EQUIPOS!A6:D163,4,FALSE)</f>
        <v>5878.5947533437811</v>
      </c>
      <c r="L36" s="277"/>
      <c r="M36" s="278">
        <v>2</v>
      </c>
      <c r="N36" s="279">
        <f>K36/M36</f>
        <v>2939.2973766718906</v>
      </c>
    </row>
    <row r="37" spans="1:14">
      <c r="A37" s="119" t="s">
        <v>303</v>
      </c>
      <c r="B37" s="838" t="str">
        <f>VLOOKUP(A37,EQUIPOS!A7:D154,3,FALSE)</f>
        <v>Retrocargador, pala de 1,1 m3 de capacidad, profundidad de excavación de 4.400 mm y una altura de 5.680 mm</v>
      </c>
      <c r="C37" s="839"/>
      <c r="D37" s="839"/>
      <c r="E37" s="839"/>
      <c r="F37" s="839"/>
      <c r="G37" s="839"/>
      <c r="H37" s="840"/>
      <c r="I37" s="274"/>
      <c r="J37" s="275"/>
      <c r="K37" s="276">
        <f>VLOOKUP(A37,EQUIPOS!A7:D164,4,FALSE)</f>
        <v>136324.96601531684</v>
      </c>
      <c r="L37" s="277"/>
      <c r="M37" s="278">
        <v>10</v>
      </c>
      <c r="N37" s="279">
        <f>K37/M37</f>
        <v>13632.496601531684</v>
      </c>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274"/>
      <c r="J39" s="275"/>
      <c r="K39" s="276"/>
      <c r="L39" s="277"/>
      <c r="M39" s="278"/>
      <c r="N39" s="279"/>
    </row>
    <row r="40" spans="1:14">
      <c r="B40" s="838"/>
      <c r="C40" s="839"/>
      <c r="D40" s="839"/>
      <c r="E40" s="839"/>
      <c r="F40" s="839"/>
      <c r="G40" s="839"/>
      <c r="H40" s="840"/>
      <c r="I40" s="274"/>
      <c r="J40" s="275"/>
      <c r="K40" s="276"/>
      <c r="L40" s="277"/>
      <c r="M40" s="278"/>
      <c r="N40" s="279"/>
    </row>
    <row r="41" spans="1:14">
      <c r="B41" s="838"/>
      <c r="C41" s="839"/>
      <c r="D41" s="839"/>
      <c r="E41" s="839"/>
      <c r="F41" s="839"/>
      <c r="G41" s="839"/>
      <c r="H41" s="840"/>
      <c r="I41" s="274"/>
      <c r="J41" s="275"/>
      <c r="K41" s="276"/>
      <c r="L41" s="277"/>
      <c r="M41" s="278"/>
      <c r="N41" s="279"/>
    </row>
    <row r="42" spans="1:14">
      <c r="B42" s="838"/>
      <c r="C42" s="839"/>
      <c r="D42" s="839"/>
      <c r="E42" s="839"/>
      <c r="F42" s="839"/>
      <c r="G42" s="839"/>
      <c r="H42" s="840"/>
      <c r="I42" s="274"/>
      <c r="J42" s="275"/>
      <c r="K42" s="276"/>
      <c r="L42" s="277"/>
      <c r="M42" s="278"/>
      <c r="N42" s="279"/>
    </row>
    <row r="43" spans="1:14">
      <c r="B43" s="838"/>
      <c r="C43" s="839"/>
      <c r="D43" s="839"/>
      <c r="E43" s="839"/>
      <c r="F43" s="839"/>
      <c r="G43" s="839"/>
      <c r="H43" s="840"/>
      <c r="I43" s="274"/>
      <c r="J43" s="275"/>
      <c r="K43" s="276"/>
      <c r="L43" s="277"/>
      <c r="M43" s="278"/>
      <c r="N43" s="279"/>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0.05</v>
      </c>
      <c r="N46" s="351">
        <f>N80*M46</f>
        <v>301.39325850900497</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16873.18723671258</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B53" s="49"/>
      <c r="C53" s="288"/>
      <c r="D53" s="288"/>
      <c r="E53" s="288"/>
      <c r="F53" s="288"/>
      <c r="G53" s="288"/>
      <c r="H53" s="288"/>
      <c r="I53" s="275"/>
      <c r="J53" s="231"/>
      <c r="K53" s="289"/>
      <c r="L53" s="274"/>
      <c r="M53" s="409"/>
      <c r="N53" s="279"/>
    </row>
    <row r="54" spans="1:14">
      <c r="A54" s="122"/>
      <c r="B54" s="49"/>
      <c r="C54" s="288"/>
      <c r="D54" s="288"/>
      <c r="E54" s="288"/>
      <c r="F54" s="288"/>
      <c r="G54" s="288"/>
      <c r="H54" s="288"/>
      <c r="I54" s="275"/>
      <c r="J54" s="231"/>
      <c r="K54" s="289"/>
      <c r="L54" s="274"/>
      <c r="M54" s="409"/>
      <c r="N54" s="279"/>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B63" s="52"/>
      <c r="C63" s="324"/>
      <c r="D63" s="324"/>
      <c r="E63" s="324"/>
      <c r="F63" s="324"/>
      <c r="G63" s="324"/>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15</v>
      </c>
      <c r="B74" s="55" t="str">
        <f>VLOOKUP(A74,'MANO DE OBRA'!A8:D68,3,FALSE)</f>
        <v>Obrero (6)</v>
      </c>
      <c r="C74" s="53"/>
      <c r="D74" s="53"/>
      <c r="E74" s="53"/>
      <c r="F74" s="53"/>
      <c r="G74" s="53"/>
      <c r="H74" s="53"/>
      <c r="I74" s="299">
        <f>K74/J74*100</f>
        <v>202996.19999999998</v>
      </c>
      <c r="J74" s="300">
        <v>185</v>
      </c>
      <c r="K74" s="301">
        <f>VLOOKUP(A74,'MANO DE OBRA'!A8:D99,4,FALSE)</f>
        <v>375542.97</v>
      </c>
      <c r="L74" s="56"/>
      <c r="M74" s="302">
        <v>80</v>
      </c>
      <c r="N74" s="402">
        <f>K74/M74</f>
        <v>4694.2871249999998</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B76" s="55"/>
      <c r="C76" s="53"/>
      <c r="D76" s="53"/>
      <c r="E76" s="53"/>
      <c r="F76" s="53"/>
      <c r="G76" s="53"/>
      <c r="H76" s="53"/>
      <c r="I76" s="299"/>
      <c r="J76" s="300"/>
      <c r="K76" s="301"/>
      <c r="L76" s="56"/>
      <c r="M76" s="307"/>
      <c r="N76" s="402"/>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6027.8651701800991</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22901.052406892679</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4580.2104813785363</v>
      </c>
      <c r="M87" s="860"/>
      <c r="N87" s="57"/>
    </row>
    <row r="88" spans="1:14">
      <c r="B88" s="95" t="s">
        <v>973</v>
      </c>
      <c r="C88" s="96"/>
      <c r="D88" s="96"/>
      <c r="E88" s="96"/>
      <c r="F88" s="96"/>
      <c r="G88" s="96"/>
      <c r="H88" s="96"/>
      <c r="I88" s="93"/>
      <c r="J88" s="94"/>
      <c r="K88" s="311">
        <v>0.05</v>
      </c>
      <c r="L88" s="859">
        <f>N82*K88</f>
        <v>1145.0526203446341</v>
      </c>
      <c r="M88" s="860"/>
      <c r="N88" s="57"/>
    </row>
    <row r="89" spans="1:14" ht="15.75" thickBot="1">
      <c r="B89" s="97" t="s">
        <v>974</v>
      </c>
      <c r="C89" s="98"/>
      <c r="D89" s="98"/>
      <c r="E89" s="98"/>
      <c r="F89" s="98"/>
      <c r="G89" s="98"/>
      <c r="H89" s="98"/>
      <c r="I89" s="99"/>
      <c r="J89" s="100"/>
      <c r="K89" s="312">
        <v>0.05</v>
      </c>
      <c r="L89" s="861">
        <f>N82*K89</f>
        <v>1145.0526203446341</v>
      </c>
      <c r="M89" s="862"/>
      <c r="N89" s="57"/>
    </row>
    <row r="90" spans="1:14" ht="15.75" thickBot="1">
      <c r="B90" s="825" t="s">
        <v>953</v>
      </c>
      <c r="C90" s="826"/>
      <c r="D90" s="826"/>
      <c r="E90" s="826"/>
      <c r="F90" s="826"/>
      <c r="G90" s="826"/>
      <c r="H90" s="826"/>
      <c r="I90" s="826"/>
      <c r="J90" s="826"/>
      <c r="K90" s="826"/>
      <c r="L90" s="826"/>
      <c r="M90" s="827"/>
      <c r="N90" s="58">
        <f>L87+L88+L89</f>
        <v>6870.3157220678049</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29771.368128960483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1090</v>
      </c>
      <c r="C31" s="87" t="s">
        <v>2038</v>
      </c>
      <c r="D31" s="88"/>
      <c r="E31" s="88"/>
      <c r="F31" s="88"/>
      <c r="G31" s="88"/>
      <c r="H31" s="88"/>
      <c r="I31" s="88"/>
      <c r="J31" s="89"/>
      <c r="K31" s="315"/>
      <c r="L31" s="313" t="s">
        <v>144</v>
      </c>
      <c r="M31" s="210"/>
      <c r="N31" s="90"/>
    </row>
    <row r="32" spans="1:14" ht="9"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1603</v>
      </c>
      <c r="B36" s="838" t="str">
        <f>VLOOKUP(A36,EQUIPOS!A6:D154,3,FALSE)</f>
        <v>Derretidora de asfalto (crafco o similar)</v>
      </c>
      <c r="C36" s="839"/>
      <c r="D36" s="839"/>
      <c r="E36" s="839"/>
      <c r="F36" s="839"/>
      <c r="G36" s="839"/>
      <c r="H36" s="840"/>
      <c r="I36" s="274"/>
      <c r="J36" s="275"/>
      <c r="K36" s="276">
        <f>VLOOKUP(A36,EQUIPOS!A6:D163,4,FALSE)</f>
        <v>3859.0451918181993</v>
      </c>
      <c r="L36" s="277"/>
      <c r="M36" s="278">
        <v>60</v>
      </c>
      <c r="N36" s="279">
        <f>K36/M36</f>
        <v>64.317419863636658</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83236.739870354431</v>
      </c>
      <c r="L37" s="277"/>
      <c r="M37" s="278">
        <v>60</v>
      </c>
      <c r="N37" s="279">
        <f>K37/M37</f>
        <v>1387.2789978392404</v>
      </c>
    </row>
    <row r="38" spans="1:14">
      <c r="A38" t="s">
        <v>138</v>
      </c>
      <c r="B38" s="838" t="str">
        <f>VLOOKUP(A38,EQUIPOS!A8:D154,3,FALSE)</f>
        <v>Camioneta D-300</v>
      </c>
      <c r="C38" s="839"/>
      <c r="D38" s="839"/>
      <c r="E38" s="839"/>
      <c r="F38" s="839"/>
      <c r="G38" s="839"/>
      <c r="H38" s="840"/>
      <c r="I38" s="274"/>
      <c r="J38" s="275"/>
      <c r="K38" s="276">
        <f>VLOOKUP(A38,EQUIPOS!A8:D165,4,FALSE)</f>
        <v>45532.538649115821</v>
      </c>
      <c r="L38" s="277"/>
      <c r="M38" s="278">
        <v>60</v>
      </c>
      <c r="N38" s="279">
        <f>K38/M38</f>
        <v>758.87564415193037</v>
      </c>
    </row>
    <row r="39" spans="1:14">
      <c r="B39" s="838"/>
      <c r="C39" s="839"/>
      <c r="D39" s="839"/>
      <c r="E39" s="839"/>
      <c r="F39" s="839"/>
      <c r="G39" s="839"/>
      <c r="H39" s="840"/>
      <c r="I39" s="274"/>
      <c r="J39" s="275"/>
      <c r="K39" s="276"/>
      <c r="L39" s="277"/>
      <c r="M39" s="278"/>
      <c r="N39" s="279"/>
    </row>
    <row r="40" spans="1:14">
      <c r="B40" s="838"/>
      <c r="C40" s="839"/>
      <c r="D40" s="839"/>
      <c r="E40" s="839"/>
      <c r="F40" s="839"/>
      <c r="G40" s="839"/>
      <c r="H40" s="840"/>
      <c r="I40" s="274"/>
      <c r="J40" s="275"/>
      <c r="K40" s="276"/>
      <c r="L40" s="277"/>
      <c r="M40" s="278"/>
      <c r="N40" s="279"/>
    </row>
    <row r="41" spans="1:14">
      <c r="B41" s="838"/>
      <c r="C41" s="839"/>
      <c r="D41" s="839"/>
      <c r="E41" s="839"/>
      <c r="F41" s="839"/>
      <c r="G41" s="839"/>
      <c r="H41" s="840"/>
      <c r="I41" s="274"/>
      <c r="J41" s="275"/>
      <c r="K41" s="276"/>
      <c r="L41" s="277"/>
      <c r="M41" s="278"/>
      <c r="N41" s="279"/>
    </row>
    <row r="42" spans="1:14">
      <c r="B42" s="838"/>
      <c r="C42" s="839"/>
      <c r="D42" s="839"/>
      <c r="E42" s="839"/>
      <c r="F42" s="839"/>
      <c r="G42" s="839"/>
      <c r="H42" s="840"/>
      <c r="I42" s="274"/>
      <c r="J42" s="275"/>
      <c r="K42" s="276"/>
      <c r="L42" s="277"/>
      <c r="M42" s="278"/>
      <c r="N42" s="279"/>
    </row>
    <row r="43" spans="1:14">
      <c r="B43" s="838"/>
      <c r="C43" s="839"/>
      <c r="D43" s="839"/>
      <c r="E43" s="839"/>
      <c r="F43" s="839"/>
      <c r="G43" s="839"/>
      <c r="H43" s="840"/>
      <c r="I43" s="274"/>
      <c r="J43" s="275"/>
      <c r="K43" s="276"/>
      <c r="L43" s="277"/>
      <c r="M43" s="278"/>
      <c r="N43" s="279"/>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0.05</v>
      </c>
      <c r="N46" s="351">
        <f>N80*M46</f>
        <v>24.152836834834165</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2234.6248986896412</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860</v>
      </c>
      <c r="B53" s="49" t="str">
        <f>VLOOKUP(A53,MATERIALES!A5:D373,3,FALSE)</f>
        <v>Emulsión CRR-2</v>
      </c>
      <c r="C53" s="288"/>
      <c r="D53" s="288"/>
      <c r="E53" s="288"/>
      <c r="F53" s="288"/>
      <c r="G53" s="288"/>
      <c r="H53" s="288"/>
      <c r="I53" s="275"/>
      <c r="J53" s="231" t="str">
        <f>VLOOKUP(A53,MATERIALES!A7:D645,2,FALSE)</f>
        <v>lt</v>
      </c>
      <c r="K53" s="289">
        <v>0.12</v>
      </c>
      <c r="L53" s="274"/>
      <c r="M53" s="409">
        <f>VLOOKUP(A53,MATERIALES!A5:D396,4,FALSE)</f>
        <v>1980.9008519263807</v>
      </c>
      <c r="N53" s="279">
        <f>K53*M53</f>
        <v>237.70810223116567</v>
      </c>
    </row>
    <row r="54" spans="1:14">
      <c r="A54" s="122"/>
      <c r="B54" s="49"/>
      <c r="C54" s="288"/>
      <c r="D54" s="288"/>
      <c r="E54" s="288"/>
      <c r="F54" s="288"/>
      <c r="G54" s="288"/>
      <c r="H54" s="288"/>
      <c r="I54" s="275"/>
      <c r="J54" s="231"/>
      <c r="K54" s="289"/>
      <c r="L54" s="274"/>
      <c r="M54" s="409"/>
      <c r="N54" s="279"/>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820"/>
      <c r="C57" s="821"/>
      <c r="D57" s="821"/>
      <c r="E57" s="821"/>
      <c r="F57" s="821"/>
      <c r="G57" s="821"/>
      <c r="H57" s="821"/>
      <c r="I57" s="822"/>
      <c r="J57" s="48"/>
      <c r="K57" s="50"/>
      <c r="L57" s="823"/>
      <c r="M57" s="824"/>
      <c r="N57" s="51"/>
    </row>
    <row r="58" spans="1:14" ht="15.75" thickBot="1">
      <c r="B58" s="825" t="s">
        <v>953</v>
      </c>
      <c r="C58" s="826"/>
      <c r="D58" s="826"/>
      <c r="E58" s="826"/>
      <c r="F58" s="826"/>
      <c r="G58" s="826"/>
      <c r="H58" s="826"/>
      <c r="I58" s="826"/>
      <c r="J58" s="826"/>
      <c r="K58" s="826"/>
      <c r="L58" s="826"/>
      <c r="M58" s="827"/>
      <c r="N58" s="401">
        <f>SUM(N53:N57)</f>
        <v>237.70810223116567</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B63" s="52"/>
      <c r="C63" s="324"/>
      <c r="D63" s="324"/>
      <c r="E63" s="324"/>
      <c r="F63" s="324"/>
      <c r="G63" s="324"/>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814"/>
      <c r="M68" s="815"/>
      <c r="N68" s="133"/>
    </row>
    <row r="69" spans="1:15" ht="15.75" thickBot="1">
      <c r="B69" s="831" t="s">
        <v>953</v>
      </c>
      <c r="C69" s="832"/>
      <c r="D69" s="832"/>
      <c r="E69" s="832"/>
      <c r="F69" s="832"/>
      <c r="G69" s="832"/>
      <c r="H69" s="832"/>
      <c r="I69" s="832"/>
      <c r="J69" s="832"/>
      <c r="K69" s="832"/>
      <c r="L69" s="832"/>
      <c r="M69" s="833"/>
      <c r="N69" s="110"/>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1" t="s">
        <v>963</v>
      </c>
      <c r="C73" s="852"/>
      <c r="D73" s="852"/>
      <c r="E73" s="852"/>
      <c r="F73" s="852"/>
      <c r="G73" s="852"/>
      <c r="H73" s="852"/>
      <c r="I73" s="79" t="s">
        <v>964</v>
      </c>
      <c r="J73" s="81" t="s">
        <v>1410</v>
      </c>
      <c r="K73" s="80" t="s">
        <v>966</v>
      </c>
      <c r="L73" s="853" t="s">
        <v>950</v>
      </c>
      <c r="M73" s="854"/>
      <c r="N73" s="104" t="s">
        <v>951</v>
      </c>
    </row>
    <row r="74" spans="1:15">
      <c r="A74" t="s">
        <v>7</v>
      </c>
      <c r="B74" s="55" t="str">
        <f>VLOOKUP(A74,'MANO DE OBRA'!A8:D68,3,FALSE)</f>
        <v>Obrero (2)</v>
      </c>
      <c r="C74" s="53"/>
      <c r="D74" s="53"/>
      <c r="E74" s="53"/>
      <c r="F74" s="53"/>
      <c r="G74" s="53"/>
      <c r="H74" s="53"/>
      <c r="I74" s="299">
        <f>K74/J74*100</f>
        <v>67665.399999999994</v>
      </c>
      <c r="J74" s="300">
        <v>185</v>
      </c>
      <c r="K74" s="301">
        <f>VLOOKUP(A74,'MANO DE OBRA'!A8:D99,4,FALSE)</f>
        <v>125180.98999999999</v>
      </c>
      <c r="L74" s="56"/>
      <c r="M74" s="302">
        <v>480</v>
      </c>
      <c r="N74" s="402">
        <f>K74/M74</f>
        <v>260.79372916666665</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480</v>
      </c>
      <c r="N75" s="402">
        <f>K75/M75</f>
        <v>222.26300753001664</v>
      </c>
    </row>
    <row r="76" spans="1:15">
      <c r="B76" s="55"/>
      <c r="C76" s="53"/>
      <c r="D76" s="53"/>
      <c r="E76" s="53"/>
      <c r="F76" s="53"/>
      <c r="G76" s="53"/>
      <c r="H76" s="53"/>
      <c r="I76" s="299"/>
      <c r="J76" s="300"/>
      <c r="K76" s="301"/>
      <c r="L76" s="56"/>
      <c r="M76" s="307"/>
      <c r="N76" s="402"/>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12"/>
      <c r="C79" s="813"/>
      <c r="D79" s="813"/>
      <c r="E79" s="813"/>
      <c r="F79" s="813"/>
      <c r="G79" s="813"/>
      <c r="H79" s="813"/>
      <c r="I79" s="132"/>
      <c r="J79" s="132"/>
      <c r="K79" s="132"/>
      <c r="L79" s="913"/>
      <c r="M79" s="913"/>
      <c r="N79" s="51"/>
    </row>
    <row r="80" spans="1:15" ht="15.75" thickBot="1">
      <c r="B80" s="831" t="s">
        <v>953</v>
      </c>
      <c r="C80" s="832"/>
      <c r="D80" s="832"/>
      <c r="E80" s="832"/>
      <c r="F80" s="832"/>
      <c r="G80" s="832"/>
      <c r="H80" s="832"/>
      <c r="I80" s="832"/>
      <c r="J80" s="832"/>
      <c r="K80" s="832"/>
      <c r="L80" s="832"/>
      <c r="M80" s="833"/>
      <c r="N80" s="308">
        <f>SUM(N74:N79)</f>
        <v>483.05673669668329</v>
      </c>
    </row>
    <row r="81" spans="1:14" ht="15.75" thickBot="1">
      <c r="B81" s="39"/>
      <c r="C81" s="40"/>
      <c r="D81" s="40"/>
      <c r="E81" s="40"/>
      <c r="F81" s="40"/>
      <c r="G81" s="40"/>
      <c r="H81" s="40"/>
      <c r="I81" s="40"/>
      <c r="J81" s="40"/>
      <c r="K81" s="40"/>
      <c r="L81" s="40"/>
      <c r="M81" s="40"/>
      <c r="N81" s="41"/>
    </row>
    <row r="82" spans="1:14" ht="15.75" thickBot="1">
      <c r="B82" s="825" t="s">
        <v>967</v>
      </c>
      <c r="C82" s="826"/>
      <c r="D82" s="826"/>
      <c r="E82" s="826"/>
      <c r="F82" s="826"/>
      <c r="G82" s="826"/>
      <c r="H82" s="826"/>
      <c r="I82" s="826"/>
      <c r="J82" s="826"/>
      <c r="K82" s="826"/>
      <c r="L82" s="826"/>
      <c r="M82" s="827"/>
      <c r="N82" s="105">
        <f>N48+N58+N69+N80</f>
        <v>2955.3897376174905</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6" t="s">
        <v>969</v>
      </c>
      <c r="C86" s="817"/>
      <c r="D86" s="817"/>
      <c r="E86" s="817"/>
      <c r="F86" s="817"/>
      <c r="G86" s="817"/>
      <c r="H86" s="817"/>
      <c r="I86" s="321"/>
      <c r="J86" s="341"/>
      <c r="K86" s="309" t="s">
        <v>970</v>
      </c>
      <c r="L86" s="855" t="s">
        <v>971</v>
      </c>
      <c r="M86" s="856"/>
      <c r="N86" s="310"/>
    </row>
    <row r="87" spans="1:14">
      <c r="B87" s="857" t="s">
        <v>972</v>
      </c>
      <c r="C87" s="858"/>
      <c r="D87" s="858"/>
      <c r="E87" s="858"/>
      <c r="F87" s="858"/>
      <c r="G87" s="858"/>
      <c r="H87" s="858"/>
      <c r="I87" s="93"/>
      <c r="J87" s="94"/>
      <c r="K87" s="311">
        <v>0.2</v>
      </c>
      <c r="L87" s="859">
        <f>N82*K87</f>
        <v>591.0779475234981</v>
      </c>
      <c r="M87" s="860"/>
      <c r="N87" s="57"/>
    </row>
    <row r="88" spans="1:14">
      <c r="B88" s="95" t="s">
        <v>973</v>
      </c>
      <c r="C88" s="96"/>
      <c r="D88" s="96"/>
      <c r="E88" s="96"/>
      <c r="F88" s="96"/>
      <c r="G88" s="96"/>
      <c r="H88" s="96"/>
      <c r="I88" s="93"/>
      <c r="J88" s="94"/>
      <c r="K88" s="311">
        <v>0.05</v>
      </c>
      <c r="L88" s="859">
        <f>N82*K88</f>
        <v>147.76948688087452</v>
      </c>
      <c r="M88" s="860"/>
      <c r="N88" s="57"/>
    </row>
    <row r="89" spans="1:14" ht="15.75" thickBot="1">
      <c r="B89" s="97" t="s">
        <v>974</v>
      </c>
      <c r="C89" s="98"/>
      <c r="D89" s="98"/>
      <c r="E89" s="98"/>
      <c r="F89" s="98"/>
      <c r="G89" s="98"/>
      <c r="H89" s="98"/>
      <c r="I89" s="99"/>
      <c r="J89" s="100"/>
      <c r="K89" s="312">
        <v>0.05</v>
      </c>
      <c r="L89" s="861">
        <f>N82*K89</f>
        <v>147.76948688087452</v>
      </c>
      <c r="M89" s="862"/>
      <c r="N89" s="57"/>
    </row>
    <row r="90" spans="1:14" ht="15.75" thickBot="1">
      <c r="B90" s="825" t="s">
        <v>953</v>
      </c>
      <c r="C90" s="826"/>
      <c r="D90" s="826"/>
      <c r="E90" s="826"/>
      <c r="F90" s="826"/>
      <c r="G90" s="826"/>
      <c r="H90" s="826"/>
      <c r="I90" s="826"/>
      <c r="J90" s="826"/>
      <c r="K90" s="826"/>
      <c r="L90" s="826"/>
      <c r="M90" s="827"/>
      <c r="N90" s="58">
        <f>L87+L88+L89</f>
        <v>886.61692128524714</v>
      </c>
    </row>
    <row r="91" spans="1:14" ht="15.75" thickBot="1">
      <c r="B91" s="39"/>
      <c r="C91" s="40"/>
      <c r="D91" s="40"/>
      <c r="E91" s="40"/>
      <c r="F91" s="40"/>
      <c r="G91" s="40"/>
      <c r="H91" s="40"/>
      <c r="I91" s="40"/>
      <c r="J91" s="40"/>
      <c r="K91" s="40"/>
      <c r="L91" s="40"/>
      <c r="M91" s="40"/>
      <c r="N91" s="41"/>
    </row>
    <row r="92" spans="1:14" ht="15.75" thickBot="1">
      <c r="A92" t="s">
        <v>2016</v>
      </c>
      <c r="B92" s="825" t="s">
        <v>975</v>
      </c>
      <c r="C92" s="826"/>
      <c r="D92" s="826"/>
      <c r="E92" s="826"/>
      <c r="F92" s="826"/>
      <c r="G92" s="826"/>
      <c r="H92" s="826"/>
      <c r="I92" s="826"/>
      <c r="J92" s="826"/>
      <c r="K92" s="826"/>
      <c r="L92" s="826"/>
      <c r="M92" s="827"/>
      <c r="N92" s="195">
        <f>N82+N90</f>
        <v>3842.0066589027374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63" t="s">
        <v>2218</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2219</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02"/>
      <c r="K122" s="802"/>
      <c r="L122" s="802"/>
      <c r="M122" s="802"/>
      <c r="N122" s="803"/>
    </row>
    <row r="123" spans="2:14" ht="15.75" thickBot="1">
      <c r="B123" s="268" t="s">
        <v>2221</v>
      </c>
      <c r="C123" s="400"/>
      <c r="D123" s="400"/>
      <c r="E123" s="63"/>
      <c r="F123" s="63"/>
      <c r="G123" s="63"/>
      <c r="H123" s="63"/>
      <c r="I123" s="63"/>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1091</v>
      </c>
      <c r="C31" s="87" t="s">
        <v>1605</v>
      </c>
      <c r="D31" s="88"/>
      <c r="E31" s="88"/>
      <c r="F31" s="88"/>
      <c r="G31" s="88"/>
      <c r="H31" s="88"/>
      <c r="I31" s="88"/>
      <c r="J31" s="89"/>
      <c r="K31" s="315"/>
      <c r="L31" s="313" t="s">
        <v>144</v>
      </c>
      <c r="M31" s="210"/>
      <c r="N31" s="90"/>
    </row>
    <row r="32" spans="1:14" ht="9"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1603</v>
      </c>
      <c r="B36" s="838" t="str">
        <f>VLOOKUP(A36,EQUIPOS!A6:D154,3,FALSE)</f>
        <v>Derretidora de asfalto (crafco o similar)</v>
      </c>
      <c r="C36" s="839"/>
      <c r="D36" s="839"/>
      <c r="E36" s="839"/>
      <c r="F36" s="839"/>
      <c r="G36" s="839"/>
      <c r="H36" s="840"/>
      <c r="I36" s="274"/>
      <c r="J36" s="275"/>
      <c r="K36" s="276">
        <f>VLOOKUP(A36,EQUIPOS!A6:D163,4,FALSE)</f>
        <v>3859.0451918181993</v>
      </c>
      <c r="L36" s="277"/>
      <c r="M36" s="278">
        <v>60</v>
      </c>
      <c r="N36" s="279">
        <f t="shared" ref="N36:N39" si="0">K36/M36</f>
        <v>64.317419863636658</v>
      </c>
    </row>
    <row r="37" spans="1:14">
      <c r="A37" s="119" t="s">
        <v>324</v>
      </c>
      <c r="B37" s="838" t="str">
        <f>VLOOKUP(A37,EQUIPOS!A7:D154,3,FALSE)</f>
        <v xml:space="preserve">Ruteadora </v>
      </c>
      <c r="C37" s="839"/>
      <c r="D37" s="839"/>
      <c r="E37" s="839"/>
      <c r="F37" s="839"/>
      <c r="G37" s="839"/>
      <c r="H37" s="840"/>
      <c r="I37" s="274"/>
      <c r="J37" s="275"/>
      <c r="K37" s="276">
        <f>VLOOKUP(A37,EQUIPOS!A7:D164,4,FALSE)</f>
        <v>9028.9073645529079</v>
      </c>
      <c r="L37" s="277"/>
      <c r="M37" s="278">
        <v>60</v>
      </c>
      <c r="N37" s="279">
        <f t="shared" si="0"/>
        <v>150.48178940921514</v>
      </c>
    </row>
    <row r="38" spans="1:14">
      <c r="A38" t="s">
        <v>176</v>
      </c>
      <c r="B38" s="838" t="str">
        <f>VLOOKUP(A38,EQUIPOS!A8:D154,3,FALSE)</f>
        <v xml:space="preserve">Compresor (barrido y soplado)
</v>
      </c>
      <c r="C38" s="839"/>
      <c r="D38" s="839"/>
      <c r="E38" s="839"/>
      <c r="F38" s="839"/>
      <c r="G38" s="839"/>
      <c r="H38" s="840"/>
      <c r="I38" s="274"/>
      <c r="J38" s="275"/>
      <c r="K38" s="276">
        <f>VLOOKUP(A38,EQUIPOS!A8:D165,4,FALSE)</f>
        <v>83236.739870354431</v>
      </c>
      <c r="L38" s="277"/>
      <c r="M38" s="278">
        <v>60</v>
      </c>
      <c r="N38" s="279">
        <f t="shared" si="0"/>
        <v>1387.2789978392404</v>
      </c>
    </row>
    <row r="39" spans="1:14">
      <c r="A39" t="s">
        <v>138</v>
      </c>
      <c r="B39" s="838" t="str">
        <f>VLOOKUP(A39,EQUIPOS!A9:D154,3,FALSE)</f>
        <v>Camioneta D-300</v>
      </c>
      <c r="C39" s="839"/>
      <c r="D39" s="839"/>
      <c r="E39" s="839"/>
      <c r="F39" s="839"/>
      <c r="G39" s="839"/>
      <c r="H39" s="840"/>
      <c r="I39" s="274"/>
      <c r="J39" s="275"/>
      <c r="K39" s="276">
        <f>VLOOKUP(A39,EQUIPOS!A9:D166,4,FALSE)</f>
        <v>45532.538649115821</v>
      </c>
      <c r="L39" s="277"/>
      <c r="M39" s="278">
        <v>60</v>
      </c>
      <c r="N39" s="279">
        <f t="shared" si="0"/>
        <v>758.87564415193037</v>
      </c>
    </row>
    <row r="40" spans="1:14">
      <c r="B40" s="838"/>
      <c r="C40" s="839"/>
      <c r="D40" s="839"/>
      <c r="E40" s="839"/>
      <c r="F40" s="839"/>
      <c r="G40" s="839"/>
      <c r="H40" s="840"/>
      <c r="I40" s="274"/>
      <c r="J40" s="275"/>
      <c r="K40" s="276"/>
      <c r="L40" s="277"/>
      <c r="M40" s="278"/>
      <c r="N40" s="279"/>
    </row>
    <row r="41" spans="1:14">
      <c r="B41" s="838"/>
      <c r="C41" s="839"/>
      <c r="D41" s="839"/>
      <c r="E41" s="839"/>
      <c r="F41" s="839"/>
      <c r="G41" s="839"/>
      <c r="H41" s="840"/>
      <c r="I41" s="274"/>
      <c r="J41" s="275"/>
      <c r="K41" s="276"/>
      <c r="L41" s="277"/>
      <c r="M41" s="278"/>
      <c r="N41" s="279"/>
    </row>
    <row r="42" spans="1:14">
      <c r="B42" s="838"/>
      <c r="C42" s="839"/>
      <c r="D42" s="839"/>
      <c r="E42" s="839"/>
      <c r="F42" s="839"/>
      <c r="G42" s="839"/>
      <c r="H42" s="840"/>
      <c r="I42" s="274"/>
      <c r="J42" s="275"/>
      <c r="K42" s="276"/>
      <c r="L42" s="277"/>
      <c r="M42" s="278"/>
      <c r="N42" s="279"/>
    </row>
    <row r="43" spans="1:14">
      <c r="B43" s="838"/>
      <c r="C43" s="839"/>
      <c r="D43" s="839"/>
      <c r="E43" s="839"/>
      <c r="F43" s="839"/>
      <c r="G43" s="839"/>
      <c r="H43" s="840"/>
      <c r="I43" s="274"/>
      <c r="J43" s="275"/>
      <c r="K43" s="276"/>
      <c r="L43" s="277"/>
      <c r="M43" s="278"/>
      <c r="N43" s="279"/>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0.05</v>
      </c>
      <c r="N46" s="351">
        <f>N84*M46</f>
        <v>24.152836834834165</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2385.1066880988569</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t="s">
        <v>799</v>
      </c>
      <c r="B53" s="49" t="str">
        <f>VLOOKUP(A53,MATERIALES!A5:D373,3,FALSE)</f>
        <v>Arena de Trituración</v>
      </c>
      <c r="C53" s="288"/>
      <c r="D53" s="288"/>
      <c r="E53" s="288"/>
      <c r="F53" s="288"/>
      <c r="G53" s="288"/>
      <c r="H53" s="288"/>
      <c r="I53" s="275"/>
      <c r="J53" s="231" t="str">
        <f>VLOOKUP(A53,MATERIALES!A7:D645,2,FALSE)</f>
        <v>m3</v>
      </c>
      <c r="K53" s="289">
        <v>7.0000000000000001E-3</v>
      </c>
      <c r="L53" s="274"/>
      <c r="M53" s="409">
        <f>VLOOKUP(A53,MATERIALES!A5:D396,4,FALSE)</f>
        <v>47749.973917292024</v>
      </c>
      <c r="N53" s="279">
        <f t="shared" ref="N53:N54" si="1">K53*M53</f>
        <v>334.24981742104416</v>
      </c>
    </row>
    <row r="54" spans="1:14">
      <c r="A54" s="122" t="s">
        <v>860</v>
      </c>
      <c r="B54" s="49" t="str">
        <f>VLOOKUP(A54,MATERIALES!A6:D373,3,FALSE)</f>
        <v>Emulsión CRR-2</v>
      </c>
      <c r="C54" s="288"/>
      <c r="D54" s="288"/>
      <c r="E54" s="288"/>
      <c r="F54" s="288"/>
      <c r="G54" s="288"/>
      <c r="H54" s="288"/>
      <c r="I54" s="275"/>
      <c r="J54" s="231" t="str">
        <f>VLOOKUP(A54,MATERIALES!A8:D646,2,FALSE)</f>
        <v>lt</v>
      </c>
      <c r="K54" s="289">
        <v>0.12</v>
      </c>
      <c r="L54" s="274"/>
      <c r="M54" s="409">
        <f>VLOOKUP(A54,MATERIALES!A6:D397,4,FALSE)</f>
        <v>1980.9008519263807</v>
      </c>
      <c r="N54" s="279">
        <f t="shared" si="1"/>
        <v>237.70810223116567</v>
      </c>
    </row>
    <row r="55" spans="1:14">
      <c r="A55" s="122"/>
      <c r="B55" s="49"/>
      <c r="C55" s="288"/>
      <c r="D55" s="288"/>
      <c r="E55" s="288"/>
      <c r="F55" s="288"/>
      <c r="G55" s="288"/>
      <c r="H55" s="288"/>
      <c r="I55" s="275"/>
      <c r="J55" s="231"/>
      <c r="K55" s="289"/>
      <c r="L55" s="274"/>
      <c r="M55" s="409"/>
      <c r="N55" s="279"/>
    </row>
    <row r="56" spans="1:14">
      <c r="A56" s="122"/>
      <c r="B56" s="49"/>
      <c r="C56" s="288"/>
      <c r="D56" s="288"/>
      <c r="E56" s="288"/>
      <c r="F56" s="288"/>
      <c r="G56" s="288"/>
      <c r="H56" s="288"/>
      <c r="I56" s="275"/>
      <c r="J56" s="231"/>
      <c r="K56" s="289"/>
      <c r="L56" s="274"/>
      <c r="M56" s="409"/>
      <c r="N56" s="279"/>
    </row>
    <row r="57" spans="1:14">
      <c r="A57" s="122"/>
      <c r="B57" s="49"/>
      <c r="C57" s="288"/>
      <c r="D57" s="288"/>
      <c r="E57" s="288"/>
      <c r="F57" s="288"/>
      <c r="G57" s="288"/>
      <c r="H57" s="288"/>
      <c r="I57" s="275"/>
      <c r="J57" s="231"/>
      <c r="K57" s="289"/>
      <c r="L57" s="274"/>
      <c r="M57" s="409"/>
      <c r="N57" s="279"/>
    </row>
    <row r="58" spans="1:14">
      <c r="A58" s="122"/>
      <c r="B58" s="49"/>
      <c r="C58" s="288"/>
      <c r="D58" s="288"/>
      <c r="E58" s="288"/>
      <c r="F58" s="288"/>
      <c r="G58" s="288"/>
      <c r="H58" s="288"/>
      <c r="I58" s="275"/>
      <c r="J58" s="231"/>
      <c r="K58" s="289"/>
      <c r="L58" s="274"/>
      <c r="M58" s="409"/>
      <c r="N58" s="279"/>
    </row>
    <row r="59" spans="1:14">
      <c r="B59" s="49"/>
      <c r="C59" s="288"/>
      <c r="D59" s="288"/>
      <c r="E59" s="288"/>
      <c r="F59" s="288"/>
      <c r="G59" s="288"/>
      <c r="H59" s="288"/>
      <c r="I59" s="275"/>
      <c r="J59" s="231"/>
      <c r="K59" s="289"/>
      <c r="L59" s="274"/>
      <c r="M59" s="290"/>
      <c r="N59" s="291"/>
    </row>
    <row r="60" spans="1:14">
      <c r="B60" s="49"/>
      <c r="C60" s="288"/>
      <c r="D60" s="288"/>
      <c r="E60" s="288"/>
      <c r="F60" s="288"/>
      <c r="G60" s="288"/>
      <c r="H60" s="288"/>
      <c r="I60" s="275"/>
      <c r="J60" s="231"/>
      <c r="K60" s="289"/>
      <c r="L60" s="274"/>
      <c r="M60" s="290"/>
      <c r="N60" s="291"/>
    </row>
    <row r="61" spans="1:14" ht="15.75" thickBot="1">
      <c r="B61" s="820"/>
      <c r="C61" s="821"/>
      <c r="D61" s="821"/>
      <c r="E61" s="821"/>
      <c r="F61" s="821"/>
      <c r="G61" s="821"/>
      <c r="H61" s="821"/>
      <c r="I61" s="822"/>
      <c r="J61" s="48"/>
      <c r="K61" s="50"/>
      <c r="L61" s="823"/>
      <c r="M61" s="824"/>
      <c r="N61" s="51"/>
    </row>
    <row r="62" spans="1:14" ht="15.75" thickBot="1">
      <c r="B62" s="825" t="s">
        <v>953</v>
      </c>
      <c r="C62" s="826"/>
      <c r="D62" s="826"/>
      <c r="E62" s="826"/>
      <c r="F62" s="826"/>
      <c r="G62" s="826"/>
      <c r="H62" s="826"/>
      <c r="I62" s="826"/>
      <c r="J62" s="826"/>
      <c r="K62" s="826"/>
      <c r="L62" s="826"/>
      <c r="M62" s="827"/>
      <c r="N62" s="401">
        <f>SUM(N53:N61)</f>
        <v>571.95791965220985</v>
      </c>
    </row>
    <row r="63" spans="1:14">
      <c r="B63" s="39"/>
      <c r="C63" s="40"/>
      <c r="D63" s="40"/>
      <c r="E63" s="40"/>
      <c r="F63" s="40"/>
      <c r="G63" s="40"/>
      <c r="H63" s="40"/>
      <c r="I63" s="40"/>
      <c r="J63" s="40"/>
      <c r="K63" s="40"/>
      <c r="L63" s="40"/>
      <c r="M63" s="40"/>
      <c r="N63" s="41"/>
    </row>
    <row r="64" spans="1:14">
      <c r="B64" s="70" t="s">
        <v>956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0" t="s">
        <v>957</v>
      </c>
      <c r="C66" s="321"/>
      <c r="D66" s="321"/>
      <c r="E66" s="321"/>
      <c r="F66" s="321"/>
      <c r="G66" s="321"/>
      <c r="H66" s="79" t="s">
        <v>945</v>
      </c>
      <c r="I66" s="80" t="s">
        <v>958</v>
      </c>
      <c r="J66" s="81" t="s">
        <v>959</v>
      </c>
      <c r="K66" s="79" t="s">
        <v>960</v>
      </c>
      <c r="L66" s="828" t="s">
        <v>961</v>
      </c>
      <c r="M66" s="801"/>
      <c r="N66" s="82" t="s">
        <v>951</v>
      </c>
    </row>
    <row r="67" spans="1:15">
      <c r="A67" t="s">
        <v>1227</v>
      </c>
      <c r="B67" s="52" t="str">
        <f>VLOOKUP(A67,TRANSPORTE!A5:D117,3,FALSE)</f>
        <v>Transporte de Arena</v>
      </c>
      <c r="C67" s="324"/>
      <c r="D67" s="324"/>
      <c r="E67" s="324"/>
      <c r="F67" s="324"/>
      <c r="G67" s="324"/>
      <c r="H67" s="318" t="s">
        <v>339</v>
      </c>
      <c r="I67" s="420">
        <v>7.0000000000000001E-3</v>
      </c>
      <c r="J67" s="293">
        <v>1</v>
      </c>
      <c r="K67" s="420">
        <f>I67*J67</f>
        <v>7.0000000000000001E-3</v>
      </c>
      <c r="L67" s="829">
        <f>VLOOKUP(A67,TRANSPORTE!A6:D120,4,FALSE)</f>
        <v>1135.0396630979419</v>
      </c>
      <c r="M67" s="830"/>
      <c r="N67" s="294">
        <f>L67*K67</f>
        <v>7.9452776416855935</v>
      </c>
    </row>
    <row r="68" spans="1:15">
      <c r="B68" s="52"/>
      <c r="C68" s="53"/>
      <c r="D68" s="53"/>
      <c r="E68" s="53"/>
      <c r="F68" s="53"/>
      <c r="G68" s="53"/>
      <c r="H68" s="318"/>
      <c r="I68" s="286"/>
      <c r="J68" s="293"/>
      <c r="K68" s="286"/>
      <c r="L68" s="829"/>
      <c r="M68" s="830"/>
      <c r="N68" s="294"/>
    </row>
    <row r="69" spans="1:15">
      <c r="B69" s="52"/>
      <c r="C69" s="53"/>
      <c r="D69" s="53"/>
      <c r="E69" s="53"/>
      <c r="F69" s="53"/>
      <c r="G69" s="53"/>
      <c r="H69" s="295"/>
      <c r="I69" s="286"/>
      <c r="J69" s="286"/>
      <c r="K69" s="286"/>
      <c r="L69" s="296"/>
      <c r="M69" s="297"/>
      <c r="N69" s="298"/>
    </row>
    <row r="70" spans="1:15">
      <c r="B70" s="52"/>
      <c r="C70" s="53"/>
      <c r="D70" s="53"/>
      <c r="E70" s="53"/>
      <c r="F70" s="53"/>
      <c r="G70" s="53"/>
      <c r="H70" s="295"/>
      <c r="I70" s="286"/>
      <c r="J70" s="286"/>
      <c r="K70" s="286"/>
      <c r="L70" s="296"/>
      <c r="M70" s="297"/>
      <c r="N70" s="298"/>
    </row>
    <row r="71" spans="1:15">
      <c r="B71" s="52"/>
      <c r="C71" s="53"/>
      <c r="D71" s="53"/>
      <c r="E71" s="53"/>
      <c r="F71" s="53"/>
      <c r="G71" s="53"/>
      <c r="H71" s="295"/>
      <c r="I71" s="286"/>
      <c r="J71" s="286"/>
      <c r="K71" s="286"/>
      <c r="L71" s="296"/>
      <c r="M71" s="297"/>
      <c r="N71" s="298"/>
    </row>
    <row r="72" spans="1:15" ht="15.75" thickBot="1">
      <c r="B72" s="454"/>
      <c r="C72" s="455"/>
      <c r="D72" s="455"/>
      <c r="E72" s="455"/>
      <c r="F72" s="455"/>
      <c r="G72" s="455"/>
      <c r="H72" s="54"/>
      <c r="I72" s="132"/>
      <c r="J72" s="132"/>
      <c r="K72" s="132"/>
      <c r="L72" s="814"/>
      <c r="M72" s="815"/>
      <c r="N72" s="133"/>
    </row>
    <row r="73" spans="1:15" ht="15.75" thickBot="1">
      <c r="B73" s="831" t="s">
        <v>953</v>
      </c>
      <c r="C73" s="832"/>
      <c r="D73" s="832"/>
      <c r="E73" s="832"/>
      <c r="F73" s="832"/>
      <c r="G73" s="832"/>
      <c r="H73" s="832"/>
      <c r="I73" s="832"/>
      <c r="J73" s="832"/>
      <c r="K73" s="832"/>
      <c r="L73" s="832"/>
      <c r="M73" s="833"/>
      <c r="N73" s="110">
        <f>N67+N68+N69+N70+N71</f>
        <v>7.9452776416855935</v>
      </c>
    </row>
    <row r="74" spans="1:15">
      <c r="B74" s="39"/>
      <c r="C74" s="40"/>
      <c r="D74" s="40"/>
      <c r="E74" s="40"/>
      <c r="F74" s="40"/>
      <c r="G74" s="40"/>
      <c r="H74" s="40"/>
      <c r="I74" s="40"/>
      <c r="J74" s="40"/>
      <c r="K74" s="40"/>
      <c r="L74" s="40"/>
      <c r="M74" s="40"/>
      <c r="N74" s="41"/>
    </row>
    <row r="75" spans="1:15">
      <c r="B75" s="70" t="s">
        <v>962</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51" t="s">
        <v>963</v>
      </c>
      <c r="C77" s="852"/>
      <c r="D77" s="852"/>
      <c r="E77" s="852"/>
      <c r="F77" s="852"/>
      <c r="G77" s="852"/>
      <c r="H77" s="852"/>
      <c r="I77" s="79" t="s">
        <v>964</v>
      </c>
      <c r="J77" s="81" t="s">
        <v>1410</v>
      </c>
      <c r="K77" s="80" t="s">
        <v>966</v>
      </c>
      <c r="L77" s="853" t="s">
        <v>950</v>
      </c>
      <c r="M77" s="854"/>
      <c r="N77" s="104" t="s">
        <v>951</v>
      </c>
    </row>
    <row r="78" spans="1:15">
      <c r="A78" t="s">
        <v>7</v>
      </c>
      <c r="B78" s="55" t="str">
        <f>VLOOKUP(A78,'MANO DE OBRA'!A8:D68,3,FALSE)</f>
        <v>Obrero (2)</v>
      </c>
      <c r="C78" s="53"/>
      <c r="D78" s="53"/>
      <c r="E78" s="53"/>
      <c r="F78" s="53"/>
      <c r="G78" s="53"/>
      <c r="H78" s="53"/>
      <c r="I78" s="299">
        <f>K78/J78*100</f>
        <v>67665.399999999994</v>
      </c>
      <c r="J78" s="300">
        <v>185</v>
      </c>
      <c r="K78" s="301">
        <f>VLOOKUP(A78,'MANO DE OBRA'!A8:D99,4,FALSE)</f>
        <v>125180.98999999999</v>
      </c>
      <c r="L78" s="56"/>
      <c r="M78" s="302">
        <v>480</v>
      </c>
      <c r="N78" s="402">
        <f>K78/M78</f>
        <v>260.79372916666665</v>
      </c>
      <c r="O78" s="112"/>
    </row>
    <row r="79" spans="1:15">
      <c r="A79" t="s">
        <v>30</v>
      </c>
      <c r="B79" s="55" t="str">
        <f>VLOOKUP(A79,'MANO DE OBRA'!A8:D69,3,FALSE)</f>
        <v>Oficial</v>
      </c>
      <c r="C79" s="53"/>
      <c r="D79" s="53"/>
      <c r="E79" s="53"/>
      <c r="F79" s="53"/>
      <c r="G79" s="53"/>
      <c r="H79" s="53"/>
      <c r="I79" s="299">
        <f>K79/J79*100</f>
        <v>57668.23979157189</v>
      </c>
      <c r="J79" s="300">
        <v>185</v>
      </c>
      <c r="K79" s="301">
        <f>VLOOKUP(A79,'MANO DE OBRA'!A8:D100,4,FALSE)</f>
        <v>106686.24361440798</v>
      </c>
      <c r="L79" s="56"/>
      <c r="M79" s="306">
        <v>480</v>
      </c>
      <c r="N79" s="402">
        <f>K79/M79</f>
        <v>222.26300753001664</v>
      </c>
    </row>
    <row r="80" spans="1:15">
      <c r="B80" s="55"/>
      <c r="C80" s="53"/>
      <c r="D80" s="53"/>
      <c r="E80" s="53"/>
      <c r="F80" s="53"/>
      <c r="G80" s="53"/>
      <c r="H80" s="53"/>
      <c r="I80" s="299"/>
      <c r="J80" s="300"/>
      <c r="K80" s="301"/>
      <c r="L80" s="56"/>
      <c r="M80" s="307"/>
      <c r="N80" s="402"/>
    </row>
    <row r="81" spans="1:14">
      <c r="B81" s="55"/>
      <c r="C81" s="53"/>
      <c r="D81" s="53"/>
      <c r="E81" s="53"/>
      <c r="F81" s="53"/>
      <c r="G81" s="53"/>
      <c r="H81" s="53"/>
      <c r="I81" s="286"/>
      <c r="J81" s="304"/>
      <c r="K81" s="305"/>
      <c r="L81" s="325"/>
      <c r="M81" s="307"/>
      <c r="N81" s="303"/>
    </row>
    <row r="82" spans="1:14">
      <c r="B82" s="55"/>
      <c r="C82" s="53"/>
      <c r="D82" s="53"/>
      <c r="E82" s="53"/>
      <c r="F82" s="53"/>
      <c r="G82" s="53"/>
      <c r="H82" s="53"/>
      <c r="I82" s="286"/>
      <c r="J82" s="304"/>
      <c r="K82" s="305"/>
      <c r="L82" s="325"/>
      <c r="M82" s="307"/>
      <c r="N82" s="303"/>
    </row>
    <row r="83" spans="1:14" ht="15.75" thickBot="1">
      <c r="B83" s="812"/>
      <c r="C83" s="813"/>
      <c r="D83" s="813"/>
      <c r="E83" s="813"/>
      <c r="F83" s="813"/>
      <c r="G83" s="813"/>
      <c r="H83" s="813"/>
      <c r="I83" s="132"/>
      <c r="J83" s="132"/>
      <c r="K83" s="132"/>
      <c r="L83" s="913"/>
      <c r="M83" s="913"/>
      <c r="N83" s="51"/>
    </row>
    <row r="84" spans="1:14" ht="15.75" thickBot="1">
      <c r="B84" s="831" t="s">
        <v>953</v>
      </c>
      <c r="C84" s="832"/>
      <c r="D84" s="832"/>
      <c r="E84" s="832"/>
      <c r="F84" s="832"/>
      <c r="G84" s="832"/>
      <c r="H84" s="832"/>
      <c r="I84" s="832"/>
      <c r="J84" s="832"/>
      <c r="K84" s="832"/>
      <c r="L84" s="832"/>
      <c r="M84" s="833"/>
      <c r="N84" s="308">
        <f>SUM(N78:N83)</f>
        <v>483.05673669668329</v>
      </c>
    </row>
    <row r="85" spans="1:14" ht="15.75" thickBot="1">
      <c r="B85" s="39"/>
      <c r="C85" s="40"/>
      <c r="D85" s="40"/>
      <c r="E85" s="40"/>
      <c r="F85" s="40"/>
      <c r="G85" s="40"/>
      <c r="H85" s="40"/>
      <c r="I85" s="40"/>
      <c r="J85" s="40"/>
      <c r="K85" s="40"/>
      <c r="L85" s="40"/>
      <c r="M85" s="40"/>
      <c r="N85" s="41"/>
    </row>
    <row r="86" spans="1:14" ht="15.75" thickBot="1">
      <c r="B86" s="825" t="s">
        <v>967</v>
      </c>
      <c r="C86" s="826"/>
      <c r="D86" s="826"/>
      <c r="E86" s="826"/>
      <c r="F86" s="826"/>
      <c r="G86" s="826"/>
      <c r="H86" s="826"/>
      <c r="I86" s="826"/>
      <c r="J86" s="826"/>
      <c r="K86" s="826"/>
      <c r="L86" s="826"/>
      <c r="M86" s="827"/>
      <c r="N86" s="105">
        <f>N48+N62+N73+N84</f>
        <v>3448.0666220894359</v>
      </c>
    </row>
    <row r="87" spans="1:14">
      <c r="B87" s="39"/>
      <c r="C87" s="40"/>
      <c r="D87" s="40"/>
      <c r="E87" s="40"/>
      <c r="F87" s="40"/>
      <c r="G87" s="40"/>
      <c r="H87" s="40"/>
      <c r="I87" s="40"/>
      <c r="J87" s="40"/>
      <c r="K87" s="40"/>
      <c r="L87" s="40"/>
      <c r="M87" s="40"/>
      <c r="N87" s="41"/>
    </row>
    <row r="88" spans="1:14">
      <c r="B88" s="70" t="s">
        <v>968</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16" t="s">
        <v>969</v>
      </c>
      <c r="C90" s="817"/>
      <c r="D90" s="817"/>
      <c r="E90" s="817"/>
      <c r="F90" s="817"/>
      <c r="G90" s="817"/>
      <c r="H90" s="817"/>
      <c r="I90" s="321"/>
      <c r="J90" s="341"/>
      <c r="K90" s="309" t="s">
        <v>970</v>
      </c>
      <c r="L90" s="855" t="s">
        <v>971</v>
      </c>
      <c r="M90" s="856"/>
      <c r="N90" s="310"/>
    </row>
    <row r="91" spans="1:14">
      <c r="B91" s="857" t="s">
        <v>972</v>
      </c>
      <c r="C91" s="858"/>
      <c r="D91" s="858"/>
      <c r="E91" s="858"/>
      <c r="F91" s="858"/>
      <c r="G91" s="858"/>
      <c r="H91" s="858"/>
      <c r="I91" s="93"/>
      <c r="J91" s="94"/>
      <c r="K91" s="311">
        <v>0.2</v>
      </c>
      <c r="L91" s="859">
        <f>N86*K91</f>
        <v>689.61332441788727</v>
      </c>
      <c r="M91" s="860"/>
      <c r="N91" s="57"/>
    </row>
    <row r="92" spans="1:14">
      <c r="B92" s="95" t="s">
        <v>973</v>
      </c>
      <c r="C92" s="96"/>
      <c r="D92" s="96"/>
      <c r="E92" s="96"/>
      <c r="F92" s="96"/>
      <c r="G92" s="96"/>
      <c r="H92" s="96"/>
      <c r="I92" s="93"/>
      <c r="J92" s="94"/>
      <c r="K92" s="311">
        <v>0.05</v>
      </c>
      <c r="L92" s="859">
        <f>N86*K92</f>
        <v>172.40333110447182</v>
      </c>
      <c r="M92" s="860"/>
      <c r="N92" s="57"/>
    </row>
    <row r="93" spans="1:14" ht="15.75" thickBot="1">
      <c r="B93" s="97" t="s">
        <v>974</v>
      </c>
      <c r="C93" s="98"/>
      <c r="D93" s="98"/>
      <c r="E93" s="98"/>
      <c r="F93" s="98"/>
      <c r="G93" s="98"/>
      <c r="H93" s="98"/>
      <c r="I93" s="99"/>
      <c r="J93" s="100"/>
      <c r="K93" s="312">
        <v>0.05</v>
      </c>
      <c r="L93" s="861">
        <f>N86*K93</f>
        <v>172.40333110447182</v>
      </c>
      <c r="M93" s="862"/>
      <c r="N93" s="57"/>
    </row>
    <row r="94" spans="1:14" ht="15.75" thickBot="1">
      <c r="B94" s="825" t="s">
        <v>953</v>
      </c>
      <c r="C94" s="826"/>
      <c r="D94" s="826"/>
      <c r="E94" s="826"/>
      <c r="F94" s="826"/>
      <c r="G94" s="826"/>
      <c r="H94" s="826"/>
      <c r="I94" s="826"/>
      <c r="J94" s="826"/>
      <c r="K94" s="826"/>
      <c r="L94" s="826"/>
      <c r="M94" s="827"/>
      <c r="N94" s="58">
        <f>L91+L92+L93</f>
        <v>1034.4199866268309</v>
      </c>
    </row>
    <row r="95" spans="1:14" ht="15.75" thickBot="1">
      <c r="B95" s="39"/>
      <c r="C95" s="40"/>
      <c r="D95" s="40"/>
      <c r="E95" s="40"/>
      <c r="F95" s="40"/>
      <c r="G95" s="40"/>
      <c r="H95" s="40"/>
      <c r="I95" s="40"/>
      <c r="J95" s="40"/>
      <c r="K95" s="40"/>
      <c r="L95" s="40"/>
      <c r="M95" s="40"/>
      <c r="N95" s="41"/>
    </row>
    <row r="96" spans="1:14" ht="15.75" thickBot="1">
      <c r="A96" t="s">
        <v>2016</v>
      </c>
      <c r="B96" s="825" t="s">
        <v>975</v>
      </c>
      <c r="C96" s="826"/>
      <c r="D96" s="826"/>
      <c r="E96" s="826"/>
      <c r="F96" s="826"/>
      <c r="G96" s="826"/>
      <c r="H96" s="826"/>
      <c r="I96" s="826"/>
      <c r="J96" s="826"/>
      <c r="K96" s="826"/>
      <c r="L96" s="826"/>
      <c r="M96" s="827"/>
      <c r="N96" s="195">
        <f>N86+N94</f>
        <v>4482.4866087162663</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976</v>
      </c>
      <c r="F101" s="59"/>
      <c r="G101" s="59"/>
      <c r="H101" s="59"/>
      <c r="I101" s="59"/>
      <c r="J101" s="59"/>
      <c r="K101" s="18"/>
      <c r="L101" s="18"/>
      <c r="M101" s="18"/>
      <c r="N101" s="23"/>
    </row>
    <row r="102" spans="2:14">
      <c r="B102" s="22"/>
      <c r="C102" s="18"/>
      <c r="D102" s="18"/>
      <c r="E102" s="18" t="s">
        <v>977</v>
      </c>
      <c r="F102" s="18"/>
      <c r="G102" s="18"/>
      <c r="H102" s="18"/>
      <c r="I102" s="18"/>
      <c r="J102" s="18"/>
      <c r="K102" s="18"/>
      <c r="L102" s="18"/>
      <c r="M102" s="18"/>
      <c r="N102" s="23"/>
    </row>
    <row r="103" spans="2:14">
      <c r="B103" s="22"/>
      <c r="C103" s="18"/>
      <c r="D103" s="18"/>
      <c r="E103" s="18" t="s">
        <v>978</v>
      </c>
      <c r="F103" s="18"/>
      <c r="G103" s="18"/>
      <c r="H103" s="18"/>
      <c r="I103" s="18"/>
      <c r="J103" s="18"/>
      <c r="K103" s="18"/>
      <c r="L103" s="18"/>
      <c r="M103" s="18"/>
      <c r="N103" s="23"/>
    </row>
    <row r="104" spans="2:14">
      <c r="B104" s="22"/>
      <c r="C104" s="18"/>
      <c r="D104" s="18"/>
      <c r="E104" s="18" t="s">
        <v>979</v>
      </c>
      <c r="F104" s="18"/>
      <c r="G104" s="18"/>
      <c r="H104" s="18"/>
      <c r="I104" s="18"/>
      <c r="J104" s="18"/>
      <c r="K104" s="18"/>
      <c r="L104" s="18"/>
      <c r="M104" s="18"/>
      <c r="N104" s="23"/>
    </row>
    <row r="105" spans="2:14" ht="15.75" thickBot="1">
      <c r="B105" s="22"/>
      <c r="C105" s="18"/>
      <c r="D105" s="18"/>
      <c r="E105" s="18"/>
      <c r="F105" s="18" t="s">
        <v>980</v>
      </c>
      <c r="G105" s="18"/>
      <c r="H105" s="18"/>
      <c r="I105" s="18"/>
      <c r="J105" s="18"/>
      <c r="K105" s="18"/>
      <c r="L105" s="18"/>
      <c r="M105" s="18"/>
      <c r="N105" s="23"/>
    </row>
    <row r="106" spans="2:14">
      <c r="B106" s="234" t="s">
        <v>2216</v>
      </c>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c r="B109" s="237"/>
      <c r="C109" s="238"/>
      <c r="D109" s="238"/>
      <c r="E109" s="238"/>
      <c r="F109" s="238"/>
      <c r="G109" s="238"/>
      <c r="H109" s="238"/>
      <c r="I109" s="238"/>
      <c r="J109" s="238"/>
      <c r="K109" s="238"/>
      <c r="L109" s="238"/>
      <c r="M109" s="238"/>
      <c r="N109" s="239"/>
    </row>
    <row r="110" spans="2:14" ht="15.75" thickBot="1">
      <c r="B110" s="240"/>
      <c r="C110" s="241"/>
      <c r="D110" s="241"/>
      <c r="E110" s="241"/>
      <c r="F110" s="241"/>
      <c r="G110" s="241"/>
      <c r="H110" s="241"/>
      <c r="I110" s="241"/>
      <c r="J110" s="241"/>
      <c r="K110" s="241"/>
      <c r="L110" s="241"/>
      <c r="M110" s="241"/>
      <c r="N110" s="242"/>
    </row>
    <row r="111" spans="2:14">
      <c r="B111" s="243"/>
      <c r="C111" s="244"/>
      <c r="D111" s="244"/>
      <c r="E111" s="244"/>
      <c r="F111" s="244"/>
      <c r="G111" s="244"/>
      <c r="H111" s="244"/>
      <c r="I111" s="244"/>
      <c r="J111" s="244"/>
      <c r="K111" s="244"/>
      <c r="L111" s="244"/>
      <c r="M111" s="244"/>
      <c r="N111" s="245"/>
    </row>
    <row r="112" spans="2:14">
      <c r="B112" s="229" t="s">
        <v>2217</v>
      </c>
      <c r="C112" s="37"/>
      <c r="D112" s="37"/>
      <c r="E112" s="37"/>
      <c r="F112" s="37"/>
      <c r="G112" s="37"/>
      <c r="H112" s="37"/>
      <c r="I112" s="37"/>
      <c r="J112" s="37"/>
      <c r="K112" s="37"/>
      <c r="L112" s="37"/>
      <c r="M112" s="37"/>
      <c r="N112" s="38"/>
    </row>
    <row r="113" spans="2:14" ht="15" customHeight="1">
      <c r="B113" s="863" t="s">
        <v>2218</v>
      </c>
      <c r="C113" s="864"/>
      <c r="D113" s="864"/>
      <c r="E113" s="864"/>
      <c r="F113" s="864"/>
      <c r="G113" s="864"/>
      <c r="H113" s="864"/>
      <c r="I113" s="864"/>
      <c r="J113" s="864"/>
      <c r="K113" s="864"/>
      <c r="L113" s="864"/>
      <c r="M113" s="864"/>
      <c r="N113" s="865"/>
    </row>
    <row r="114" spans="2:14" ht="15" customHeight="1">
      <c r="B114" s="863"/>
      <c r="C114" s="864"/>
      <c r="D114" s="864"/>
      <c r="E114" s="864"/>
      <c r="F114" s="864"/>
      <c r="G114" s="864"/>
      <c r="H114" s="864"/>
      <c r="I114" s="864"/>
      <c r="J114" s="864"/>
      <c r="K114" s="864"/>
      <c r="L114" s="864"/>
      <c r="M114" s="864"/>
      <c r="N114" s="865"/>
    </row>
    <row r="115" spans="2:14" ht="30" customHeight="1">
      <c r="B115" s="866" t="s">
        <v>2219</v>
      </c>
      <c r="C115" s="867"/>
      <c r="D115" s="867"/>
      <c r="E115" s="867"/>
      <c r="F115" s="867"/>
      <c r="G115" s="867"/>
      <c r="H115" s="867"/>
      <c r="I115" s="867"/>
      <c r="J115" s="867"/>
      <c r="K115" s="867"/>
      <c r="L115" s="867"/>
      <c r="M115" s="867"/>
      <c r="N115" s="868"/>
    </row>
    <row r="116" spans="2:14">
      <c r="B116" s="866"/>
      <c r="C116" s="867"/>
      <c r="D116" s="867"/>
      <c r="E116" s="867"/>
      <c r="F116" s="867"/>
      <c r="G116" s="867"/>
      <c r="H116" s="867"/>
      <c r="I116" s="867"/>
      <c r="J116" s="867"/>
      <c r="K116" s="867"/>
      <c r="L116" s="867"/>
      <c r="M116" s="867"/>
      <c r="N116" s="868"/>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338"/>
      <c r="C119" s="339"/>
      <c r="D119" s="339"/>
      <c r="E119" s="339"/>
      <c r="F119" s="339"/>
      <c r="G119" s="339"/>
      <c r="H119" s="339"/>
      <c r="I119" s="339"/>
      <c r="J119" s="339"/>
      <c r="K119" s="339"/>
      <c r="L119" s="339"/>
      <c r="M119" s="339"/>
      <c r="N119" s="340"/>
    </row>
    <row r="120" spans="2:14">
      <c r="B120" s="229"/>
      <c r="C120" s="37"/>
      <c r="D120" s="37"/>
      <c r="E120" s="37"/>
      <c r="F120" s="37"/>
      <c r="G120" s="37"/>
      <c r="H120" s="37"/>
      <c r="I120" s="37"/>
      <c r="J120" s="37"/>
      <c r="K120" s="37"/>
      <c r="L120" s="37"/>
      <c r="M120" s="37"/>
      <c r="N120" s="38"/>
    </row>
    <row r="121" spans="2:14">
      <c r="B121" s="22"/>
      <c r="C121" s="18"/>
      <c r="D121" s="18"/>
      <c r="E121" s="18" t="s">
        <v>976</v>
      </c>
      <c r="F121" s="59"/>
      <c r="G121" s="59"/>
      <c r="H121" s="18"/>
      <c r="I121" s="18"/>
      <c r="J121" s="18"/>
      <c r="K121" s="18"/>
      <c r="L121" s="18"/>
      <c r="M121" s="18"/>
      <c r="N121" s="23"/>
    </row>
    <row r="122" spans="2:14">
      <c r="B122" s="22"/>
      <c r="C122" s="18"/>
      <c r="D122" s="18"/>
      <c r="E122" s="60" t="s">
        <v>977</v>
      </c>
      <c r="F122" s="18"/>
      <c r="G122" s="18"/>
      <c r="H122" s="60"/>
      <c r="I122" s="60"/>
      <c r="J122" s="60"/>
      <c r="K122" s="18"/>
      <c r="L122" s="18"/>
      <c r="M122" s="18"/>
      <c r="N122" s="23"/>
    </row>
    <row r="123" spans="2:14">
      <c r="B123" s="22"/>
      <c r="C123" s="18"/>
      <c r="D123" s="18"/>
      <c r="E123" s="61" t="s">
        <v>981</v>
      </c>
      <c r="F123" s="18"/>
      <c r="G123" s="18"/>
      <c r="H123" s="61"/>
      <c r="I123" s="61"/>
      <c r="J123" s="61"/>
      <c r="K123" s="18"/>
      <c r="L123" s="18"/>
      <c r="M123" s="18"/>
      <c r="N123" s="23"/>
    </row>
    <row r="124" spans="2:14">
      <c r="B124" s="62"/>
      <c r="C124" s="37"/>
      <c r="D124" s="37"/>
      <c r="E124" s="18" t="s">
        <v>979</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2220</v>
      </c>
      <c r="C126" s="61"/>
      <c r="D126" s="61"/>
      <c r="E126" s="18"/>
      <c r="F126" s="18"/>
      <c r="G126" s="18"/>
      <c r="H126" s="18"/>
      <c r="I126" s="18"/>
      <c r="J126" s="802"/>
      <c r="K126" s="802"/>
      <c r="L126" s="802"/>
      <c r="M126" s="802"/>
      <c r="N126" s="803"/>
    </row>
    <row r="127" spans="2:14" ht="15.75" thickBot="1">
      <c r="B127" s="268" t="s">
        <v>2221</v>
      </c>
      <c r="C127" s="400"/>
      <c r="D127" s="400"/>
      <c r="E127" s="63"/>
      <c r="F127" s="63"/>
      <c r="G127" s="63"/>
      <c r="H127" s="63"/>
      <c r="I127" s="63"/>
      <c r="J127" s="804"/>
      <c r="K127" s="804"/>
      <c r="L127" s="804"/>
      <c r="M127" s="804"/>
      <c r="N127"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1092</v>
      </c>
      <c r="C31" s="87" t="s">
        <v>2039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112</v>
      </c>
      <c r="B36" s="838" t="str">
        <f>VLOOKUP(A36,EQUIPOS!A6:D154,3,FALSE)</f>
        <v xml:space="preserve">Aspersor manual
</v>
      </c>
      <c r="C36" s="839"/>
      <c r="D36" s="839"/>
      <c r="E36" s="839"/>
      <c r="F36" s="839"/>
      <c r="G36" s="839"/>
      <c r="H36" s="840"/>
      <c r="I36" s="274"/>
      <c r="J36" s="275"/>
      <c r="K36" s="276">
        <f>VLOOKUP(A36,EQUIPOS!A6:D163,4,FALSE)</f>
        <v>3083.0415391156266</v>
      </c>
      <c r="L36" s="277"/>
      <c r="M36" s="278">
        <v>6.25</v>
      </c>
      <c r="N36" s="279">
        <f t="shared" ref="N36:N41" si="0">K36/M36</f>
        <v>493.28664625850024</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83236.739870354431</v>
      </c>
      <c r="L37" s="277"/>
      <c r="M37" s="278">
        <v>50</v>
      </c>
      <c r="N37" s="279">
        <f t="shared" si="0"/>
        <v>1664.7347974070885</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74"/>
      <c r="J38" s="275"/>
      <c r="K38" s="276">
        <f>VLOOKUP(A38,EQUIPOS!A8:D165,4,FALSE)</f>
        <v>22199.996388801977</v>
      </c>
      <c r="L38" s="277"/>
      <c r="M38" s="278">
        <v>3.75</v>
      </c>
      <c r="N38" s="279">
        <f t="shared" si="0"/>
        <v>5919.9990370138603</v>
      </c>
    </row>
    <row r="39" spans="1:14">
      <c r="A39" t="s">
        <v>228</v>
      </c>
      <c r="B39" s="838" t="str">
        <f>VLOOKUP(A39,EQUIPOS!A9:D154,3,FALSE)</f>
        <v xml:space="preserve">Formaleta metálica (concreto hidráulico)
</v>
      </c>
      <c r="C39" s="839"/>
      <c r="D39" s="839"/>
      <c r="E39" s="839"/>
      <c r="F39" s="839"/>
      <c r="G39" s="839"/>
      <c r="H39" s="840"/>
      <c r="I39" s="274"/>
      <c r="J39" s="275"/>
      <c r="K39" s="276">
        <f>VLOOKUP(A39,EQUIPOS!A9:D166,4,FALSE)</f>
        <v>1166.1027862233252</v>
      </c>
      <c r="L39" s="277"/>
      <c r="M39" s="278">
        <v>6.25</v>
      </c>
      <c r="N39" s="279">
        <f t="shared" si="0"/>
        <v>186.57644579573204</v>
      </c>
    </row>
    <row r="40" spans="1:14">
      <c r="A40" t="s">
        <v>301</v>
      </c>
      <c r="B40" s="838" t="str">
        <f>VLOOKUP(A40,EQUIPOS!A10:D154,3,FALSE)</f>
        <v>Regla vibratoria, de longitud de 3 a 5 m, motor de 3600 rpm, potencia 6 HP</v>
      </c>
      <c r="C40" s="839"/>
      <c r="D40" s="839"/>
      <c r="E40" s="839"/>
      <c r="F40" s="839"/>
      <c r="G40" s="839"/>
      <c r="H40" s="840"/>
      <c r="I40" s="274"/>
      <c r="J40" s="275"/>
      <c r="K40" s="276">
        <f>VLOOKUP(A40,EQUIPOS!A10:D167,4,FALSE)</f>
        <v>15502.842800853512</v>
      </c>
      <c r="L40" s="277"/>
      <c r="M40" s="278">
        <v>6.25</v>
      </c>
      <c r="N40" s="279">
        <f t="shared" si="0"/>
        <v>2480.4548481365618</v>
      </c>
    </row>
    <row r="41" spans="1:14">
      <c r="A41" t="s">
        <v>363</v>
      </c>
      <c r="B41" s="838" t="str">
        <f>VLOOKUP(A41,EQUIPOS!A11:D155,3,FALSE)</f>
        <v>Vibrador de concreto, Motor de 3 hp a 18.000 rpm Mangueras de 4 mt</v>
      </c>
      <c r="C41" s="839"/>
      <c r="D41" s="839"/>
      <c r="E41" s="839"/>
      <c r="F41" s="839"/>
      <c r="G41" s="839"/>
      <c r="H41" s="840"/>
      <c r="I41" s="274"/>
      <c r="J41" s="275"/>
      <c r="K41" s="276">
        <f>VLOOKUP(A41,EQUIPOS!A11:D168,4,FALSE)</f>
        <v>6190.73252785761</v>
      </c>
      <c r="L41" s="277"/>
      <c r="M41" s="278">
        <v>6.25</v>
      </c>
      <c r="N41" s="279">
        <f t="shared" si="0"/>
        <v>990.51720445721764</v>
      </c>
    </row>
    <row r="42" spans="1:14">
      <c r="B42" s="327"/>
      <c r="C42" s="328"/>
      <c r="D42" s="328"/>
      <c r="E42" s="328"/>
      <c r="F42" s="328"/>
      <c r="G42" s="328"/>
      <c r="H42" s="329"/>
      <c r="I42" s="274"/>
      <c r="J42" s="275"/>
      <c r="K42" s="276"/>
      <c r="L42" s="277"/>
      <c r="M42" s="278"/>
      <c r="N42" s="279"/>
    </row>
    <row r="43" spans="1:14">
      <c r="B43" s="327"/>
      <c r="C43" s="328"/>
      <c r="D43" s="328"/>
      <c r="E43" s="328"/>
      <c r="F43" s="328"/>
      <c r="G43" s="328"/>
      <c r="H43" s="329"/>
      <c r="I43" s="274"/>
      <c r="J43" s="275"/>
      <c r="K43" s="276"/>
      <c r="L43" s="277"/>
      <c r="M43" s="278"/>
      <c r="N43" s="279"/>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N83*M46</f>
        <v>1089.639417228816</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12825.208396297776</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s="150" t="s">
        <v>382</v>
      </c>
      <c r="B53" s="49" t="str">
        <f>VLOOKUP(A53,MATERIALES!A5:D373,3,FALSE)</f>
        <v>Barras de transferencia de carga (1'')</v>
      </c>
      <c r="C53" s="288"/>
      <c r="D53" s="288"/>
      <c r="E53" s="288"/>
      <c r="F53" s="288"/>
      <c r="G53" s="288"/>
      <c r="H53" s="288"/>
      <c r="I53" s="275"/>
      <c r="J53" s="231" t="str">
        <f>VLOOKUP(A53,MATERIALES!A7:D645,2,FALSE)</f>
        <v>kg</v>
      </c>
      <c r="K53" s="414">
        <v>6.1342592592592586</v>
      </c>
      <c r="L53" s="274"/>
      <c r="M53" s="409">
        <f>VLOOKUP(A53,MATERIALES!A5:D396,4,FALSE)</f>
        <v>3771.5456898259349</v>
      </c>
      <c r="N53" s="279">
        <f>K53*M53</f>
        <v>23135.639069534089</v>
      </c>
    </row>
    <row r="54" spans="1:14">
      <c r="A54" s="150" t="s">
        <v>384</v>
      </c>
      <c r="B54" s="49" t="str">
        <f>VLOOKUP(A54,MATERIALES!A6:D373,3,FALSE)</f>
        <v>Barras de unión de 1/2´´</v>
      </c>
      <c r="C54" s="288"/>
      <c r="D54" s="288"/>
      <c r="E54" s="288"/>
      <c r="F54" s="288"/>
      <c r="G54" s="288"/>
      <c r="H54" s="288"/>
      <c r="I54" s="275"/>
      <c r="J54" s="231" t="str">
        <f>VLOOKUP(A54,MATERIALES!A8:D646,2,FALSE)</f>
        <v>kg</v>
      </c>
      <c r="K54" s="289">
        <v>0.37037037037037041</v>
      </c>
      <c r="L54" s="274"/>
      <c r="M54" s="409">
        <f>VLOOKUP(A54,MATERIALES!A6:D397,4,FALSE)</f>
        <v>3659.6303874572122</v>
      </c>
      <c r="N54" s="279">
        <f>K54*M54</f>
        <v>1355.4186620211899</v>
      </c>
    </row>
    <row r="55" spans="1:14">
      <c r="A55" s="150" t="s">
        <v>417</v>
      </c>
      <c r="B55" s="49" t="str">
        <f>VLOOKUP(A55,MATERIALES!A6:D373,3,FALSE)</f>
        <v>Cintilla De Poliuretano (Sikarod) (Pavimentos De Concreto Hidráulico)</v>
      </c>
      <c r="C55" s="288"/>
      <c r="D55" s="288"/>
      <c r="E55" s="288"/>
      <c r="F55" s="288"/>
      <c r="G55" s="288"/>
      <c r="H55" s="288"/>
      <c r="I55" s="275"/>
      <c r="J55" s="231" t="str">
        <f>VLOOKUP(A55,MATERIALES!A9:D647,2,FALSE)</f>
        <v>m</v>
      </c>
      <c r="K55" s="289">
        <v>1.1111111111111112</v>
      </c>
      <c r="L55" s="274"/>
      <c r="M55" s="409">
        <f>VLOOKUP(A55,MATERIALES!A6:D398,4,FALSE)</f>
        <v>1533.2396424514925</v>
      </c>
      <c r="N55" s="279">
        <f>K55*M55</f>
        <v>1703.5996027238807</v>
      </c>
    </row>
    <row r="56" spans="1:14">
      <c r="A56" s="150" t="s">
        <v>646</v>
      </c>
      <c r="B56" s="49" t="str">
        <f>VLOOKUP(A56,MATERIALES!A6:D373,3,FALSE)</f>
        <v>Sello de silicona o sellador autonivelante</v>
      </c>
      <c r="C56" s="288"/>
      <c r="D56" s="288"/>
      <c r="E56" s="288"/>
      <c r="F56" s="288"/>
      <c r="G56" s="288"/>
      <c r="H56" s="288"/>
      <c r="I56" s="275"/>
      <c r="J56" s="231" t="str">
        <f>VLOOKUP(A56,MATERIALES!A10:D648,2,FALSE)</f>
        <v>m</v>
      </c>
      <c r="K56" s="289">
        <v>1.1111111111111112</v>
      </c>
      <c r="L56" s="274"/>
      <c r="M56" s="409">
        <f>VLOOKUP(A56,MATERIALES!A6:D399,4,FALSE)</f>
        <v>6367.9807047802869</v>
      </c>
      <c r="N56" s="279">
        <f>K56*M56</f>
        <v>7075.534116422541</v>
      </c>
    </row>
    <row r="57" spans="1:14">
      <c r="A57" s="150" t="s">
        <v>778</v>
      </c>
      <c r="B57" s="820" t="str">
        <f>VLOOKUP(A57,MATERIALES!A7:D373,3,FALSE)</f>
        <v>Antisol blanco (presentación 20 kg)</v>
      </c>
      <c r="C57" s="821" t="e">
        <f>VLOOKUP(B57,MATERIALES!B7:E373,3,FALSE)</f>
        <v>#N/A</v>
      </c>
      <c r="D57" s="821" t="e">
        <f>VLOOKUP(C57,MATERIALES!C7:F373,3,FALSE)</f>
        <v>#N/A</v>
      </c>
      <c r="E57" s="821" t="e">
        <f>VLOOKUP(D57,MATERIALES!D7:G373,3,FALSE)</f>
        <v>#N/A</v>
      </c>
      <c r="F57" s="821" t="e">
        <f>VLOOKUP(E57,MATERIALES!E7:H373,3,FALSE)</f>
        <v>#N/A</v>
      </c>
      <c r="G57" s="821" t="e">
        <f>VLOOKUP(F57,MATERIALES!F7:I373,3,FALSE)</f>
        <v>#N/A</v>
      </c>
      <c r="H57" s="821" t="e">
        <f>VLOOKUP(G57,MATERIALES!G7:J373,3,FALSE)</f>
        <v>#N/A</v>
      </c>
      <c r="I57" s="821" t="e">
        <f>VLOOKUP(H57,MATERIALES!H7:K373,3,FALSE)</f>
        <v>#N/A</v>
      </c>
      <c r="J57" s="318" t="str">
        <f>VLOOKUP(A57,MATERIALES!A11:D649,2,FALSE)</f>
        <v>kg</v>
      </c>
      <c r="K57" s="50">
        <v>1.1200000000000001</v>
      </c>
      <c r="L57" s="829">
        <f>VLOOKUP(A57,MATERIALES!A4:D373,4,FALSE)</f>
        <v>5920.319495305398</v>
      </c>
      <c r="M57" s="830"/>
      <c r="N57" s="279">
        <f>K57*L57</f>
        <v>6630.7578347420467</v>
      </c>
    </row>
    <row r="58" spans="1:14">
      <c r="A58" s="150" t="s">
        <v>838</v>
      </c>
      <c r="B58" s="323" t="str">
        <f>VLOOKUP(A58,MATERIALES!A8:D373,3,FALSE)</f>
        <v>Concreto hidráulico para pavimento MR-43</v>
      </c>
      <c r="C58" s="324"/>
      <c r="D58" s="324"/>
      <c r="E58" s="324"/>
      <c r="F58" s="324"/>
      <c r="G58" s="324"/>
      <c r="H58" s="324"/>
      <c r="I58" s="324"/>
      <c r="J58" s="318" t="str">
        <f>VLOOKUP(A58,MATERIALES!A11:D650,2,FALSE)</f>
        <v>m3</v>
      </c>
      <c r="K58" s="50">
        <v>1.01</v>
      </c>
      <c r="L58" s="325"/>
      <c r="M58" s="421">
        <f>VLOOKUP(A58,MATERIALES!A8:D401,4,FALSE)</f>
        <v>437902.1951083357</v>
      </c>
      <c r="N58" s="279">
        <f>K58*M58</f>
        <v>442281.21705941908</v>
      </c>
    </row>
    <row r="59" spans="1:14">
      <c r="B59" s="323"/>
      <c r="C59" s="324"/>
      <c r="D59" s="324"/>
      <c r="E59" s="324"/>
      <c r="F59" s="324"/>
      <c r="G59" s="324"/>
      <c r="H59" s="324"/>
      <c r="I59" s="324"/>
      <c r="J59" s="50"/>
      <c r="K59" s="50"/>
      <c r="L59" s="325"/>
      <c r="M59" s="326"/>
      <c r="N59" s="51"/>
    </row>
    <row r="60" spans="1:14" ht="15.75" thickBot="1">
      <c r="B60" s="316"/>
      <c r="C60" s="317"/>
      <c r="D60" s="317"/>
      <c r="E60" s="317"/>
      <c r="F60" s="317"/>
      <c r="G60" s="317"/>
      <c r="H60" s="317"/>
      <c r="I60" s="317"/>
      <c r="J60" s="132"/>
      <c r="K60" s="132"/>
      <c r="L60" s="332"/>
      <c r="M60" s="331"/>
      <c r="N60" s="133"/>
    </row>
    <row r="61" spans="1:14" ht="15.75" thickBot="1">
      <c r="B61" s="825" t="s">
        <v>953</v>
      </c>
      <c r="C61" s="826"/>
      <c r="D61" s="826"/>
      <c r="E61" s="826"/>
      <c r="F61" s="826"/>
      <c r="G61" s="826"/>
      <c r="H61" s="826"/>
      <c r="I61" s="826"/>
      <c r="J61" s="826"/>
      <c r="K61" s="826"/>
      <c r="L61" s="826"/>
      <c r="M61" s="827"/>
      <c r="N61" s="401">
        <f>SUM(N53:N60)</f>
        <v>482182.16634486284</v>
      </c>
    </row>
    <row r="62" spans="1:14">
      <c r="B62" s="39"/>
      <c r="C62" s="40"/>
      <c r="D62" s="40"/>
      <c r="E62" s="40"/>
      <c r="F62" s="40"/>
      <c r="G62" s="40"/>
      <c r="H62" s="40"/>
      <c r="I62" s="40"/>
      <c r="J62" s="40"/>
      <c r="K62" s="40"/>
      <c r="L62" s="40"/>
      <c r="M62" s="40"/>
      <c r="N62" s="41"/>
    </row>
    <row r="63" spans="1:14">
      <c r="B63" s="70" t="s">
        <v>956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0" t="s">
        <v>957</v>
      </c>
      <c r="C65" s="321"/>
      <c r="D65" s="321"/>
      <c r="E65" s="321"/>
      <c r="F65" s="321"/>
      <c r="G65" s="321"/>
      <c r="H65" s="79" t="s">
        <v>945</v>
      </c>
      <c r="I65" s="80" t="s">
        <v>958</v>
      </c>
      <c r="J65" s="81" t="s">
        <v>959</v>
      </c>
      <c r="K65" s="79" t="s">
        <v>960</v>
      </c>
      <c r="L65" s="828" t="s">
        <v>961</v>
      </c>
      <c r="M65" s="801"/>
      <c r="N65" s="82" t="s">
        <v>951</v>
      </c>
    </row>
    <row r="66" spans="1:15">
      <c r="A66" t="s">
        <v>1239</v>
      </c>
      <c r="B66" s="52" t="str">
        <f>VLOOKUP(A66,TRANSPORTE!A5:D117,3,FALSE)</f>
        <v>Transporte de concreto</v>
      </c>
      <c r="C66" s="324"/>
      <c r="D66" s="324"/>
      <c r="E66" s="324"/>
      <c r="F66" s="324"/>
      <c r="G66" s="324"/>
      <c r="H66" s="318" t="s">
        <v>1468</v>
      </c>
      <c r="I66" s="286">
        <v>1.01</v>
      </c>
      <c r="J66" s="293">
        <v>1</v>
      </c>
      <c r="K66" s="286">
        <f>I66*J66</f>
        <v>1.01</v>
      </c>
      <c r="L66" s="829">
        <f>VLOOKUP(A66,TRANSPORTE!A5:D117,4,FALSE)</f>
        <v>1578.7369859453192</v>
      </c>
      <c r="M66" s="830"/>
      <c r="N66" s="294">
        <f>K66*L66</f>
        <v>1594.5243558047725</v>
      </c>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c r="B69" s="52"/>
      <c r="C69" s="53"/>
      <c r="D69" s="53"/>
      <c r="E69" s="53"/>
      <c r="F69" s="53"/>
      <c r="G69" s="53"/>
      <c r="H69" s="295"/>
      <c r="I69" s="286"/>
      <c r="J69" s="286"/>
      <c r="K69" s="286"/>
      <c r="L69" s="296"/>
      <c r="M69" s="297"/>
      <c r="N69" s="298"/>
    </row>
    <row r="70" spans="1:15">
      <c r="B70" s="52"/>
      <c r="C70" s="53"/>
      <c r="D70" s="53"/>
      <c r="E70" s="53"/>
      <c r="F70" s="53"/>
      <c r="G70" s="53"/>
      <c r="H70" s="295"/>
      <c r="I70" s="286"/>
      <c r="J70" s="286"/>
      <c r="K70" s="286"/>
      <c r="L70" s="296"/>
      <c r="M70" s="297"/>
      <c r="N70" s="298"/>
    </row>
    <row r="71" spans="1:15" ht="15.75" thickBot="1">
      <c r="B71" s="454"/>
      <c r="C71" s="455"/>
      <c r="D71" s="455"/>
      <c r="E71" s="455"/>
      <c r="F71" s="455"/>
      <c r="G71" s="455"/>
      <c r="H71" s="54"/>
      <c r="I71" s="132"/>
      <c r="J71" s="132"/>
      <c r="K71" s="132"/>
      <c r="L71" s="814"/>
      <c r="M71" s="815"/>
      <c r="N71" s="133"/>
    </row>
    <row r="72" spans="1:15" ht="15.75" thickBot="1">
      <c r="B72" s="831" t="s">
        <v>953</v>
      </c>
      <c r="C72" s="832"/>
      <c r="D72" s="832"/>
      <c r="E72" s="832"/>
      <c r="F72" s="832"/>
      <c r="G72" s="832"/>
      <c r="H72" s="832"/>
      <c r="I72" s="832"/>
      <c r="J72" s="832"/>
      <c r="K72" s="832"/>
      <c r="L72" s="832"/>
      <c r="M72" s="833"/>
      <c r="N72" s="110">
        <f>N66+N67+N68+N69+N70</f>
        <v>1594.5243558047725</v>
      </c>
    </row>
    <row r="73" spans="1:15">
      <c r="B73" s="39"/>
      <c r="C73" s="40"/>
      <c r="D73" s="40"/>
      <c r="E73" s="40"/>
      <c r="F73" s="40"/>
      <c r="G73" s="40"/>
      <c r="H73" s="40"/>
      <c r="I73" s="40"/>
      <c r="J73" s="40"/>
      <c r="K73" s="40"/>
      <c r="L73" s="40"/>
      <c r="M73" s="40"/>
      <c r="N73" s="41"/>
    </row>
    <row r="74" spans="1:15">
      <c r="B74" s="70" t="s">
        <v>962</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1" t="s">
        <v>963</v>
      </c>
      <c r="C76" s="852"/>
      <c r="D76" s="852"/>
      <c r="E76" s="852"/>
      <c r="F76" s="852"/>
      <c r="G76" s="852"/>
      <c r="H76" s="852"/>
      <c r="I76" s="79" t="s">
        <v>964</v>
      </c>
      <c r="J76" s="81" t="s">
        <v>1410</v>
      </c>
      <c r="K76" s="80" t="s">
        <v>966</v>
      </c>
      <c r="L76" s="853" t="s">
        <v>950</v>
      </c>
      <c r="M76" s="854"/>
      <c r="N76" s="104" t="s">
        <v>951</v>
      </c>
    </row>
    <row r="77" spans="1:15">
      <c r="A77" s="151" t="s">
        <v>17</v>
      </c>
      <c r="B77" s="55" t="str">
        <f>VLOOKUP(A77,'MANO DE OBRA'!A8:D68,3,FALSE)</f>
        <v>Obrero (7)</v>
      </c>
      <c r="C77" s="53"/>
      <c r="D77" s="53"/>
      <c r="E77" s="53"/>
      <c r="F77" s="53"/>
      <c r="G77" s="53"/>
      <c r="H77" s="53"/>
      <c r="I77" s="299">
        <f>K77/J77*100</f>
        <v>236828.89999999997</v>
      </c>
      <c r="J77" s="300">
        <v>185</v>
      </c>
      <c r="K77" s="301">
        <f>VLOOKUP(A77,'MANO DE OBRA'!A8:D99,4,FALSE)</f>
        <v>438133.46499999997</v>
      </c>
      <c r="L77" s="56"/>
      <c r="M77" s="302">
        <v>50</v>
      </c>
      <c r="N77" s="402">
        <f>K77/M77</f>
        <v>8762.6692999999996</v>
      </c>
      <c r="O77" s="112"/>
    </row>
    <row r="78" spans="1:15">
      <c r="A78" s="151" t="s">
        <v>30</v>
      </c>
      <c r="B78" s="55" t="str">
        <f>VLOOKUP(A78,'MANO DE OBRA'!A8:D69,3,FALSE)</f>
        <v>Oficial</v>
      </c>
      <c r="C78" s="53"/>
      <c r="D78" s="53"/>
      <c r="E78" s="53"/>
      <c r="F78" s="53"/>
      <c r="G78" s="53"/>
      <c r="H78" s="53"/>
      <c r="I78" s="299">
        <f>K78/J78*100</f>
        <v>57668.23979157189</v>
      </c>
      <c r="J78" s="300">
        <v>185</v>
      </c>
      <c r="K78" s="301">
        <f>VLOOKUP(A78,'MANO DE OBRA'!A8:D100,4,FALSE)</f>
        <v>106686.24361440798</v>
      </c>
      <c r="L78" s="56"/>
      <c r="M78" s="306">
        <v>50</v>
      </c>
      <c r="N78" s="402">
        <f>K78/M78</f>
        <v>2133.7248722881595</v>
      </c>
    </row>
    <row r="79" spans="1:15">
      <c r="B79" s="55"/>
      <c r="C79" s="53"/>
      <c r="D79" s="53"/>
      <c r="E79" s="53"/>
      <c r="F79" s="53"/>
      <c r="G79" s="53"/>
      <c r="H79" s="53"/>
      <c r="I79" s="286"/>
      <c r="J79" s="304"/>
      <c r="K79" s="305"/>
      <c r="L79" s="56"/>
      <c r="M79" s="307"/>
      <c r="N79" s="303"/>
    </row>
    <row r="80" spans="1:15">
      <c r="B80" s="55"/>
      <c r="C80" s="53"/>
      <c r="D80" s="53"/>
      <c r="E80" s="53"/>
      <c r="F80" s="53"/>
      <c r="G80" s="53"/>
      <c r="H80" s="53"/>
      <c r="I80" s="286"/>
      <c r="J80" s="304"/>
      <c r="K80" s="305"/>
      <c r="L80" s="325"/>
      <c r="M80" s="307"/>
      <c r="N80" s="303"/>
    </row>
    <row r="81" spans="1:14">
      <c r="B81" s="55"/>
      <c r="C81" s="53"/>
      <c r="D81" s="53"/>
      <c r="E81" s="53"/>
      <c r="F81" s="53"/>
      <c r="G81" s="53"/>
      <c r="H81" s="53"/>
      <c r="I81" s="286"/>
      <c r="J81" s="304"/>
      <c r="K81" s="305"/>
      <c r="L81" s="325"/>
      <c r="M81" s="307"/>
      <c r="N81" s="303"/>
    </row>
    <row r="82" spans="1:14" ht="15.75" thickBot="1">
      <c r="B82" s="812"/>
      <c r="C82" s="813"/>
      <c r="D82" s="813"/>
      <c r="E82" s="813"/>
      <c r="F82" s="813"/>
      <c r="G82" s="813"/>
      <c r="H82" s="813"/>
      <c r="I82" s="132"/>
      <c r="J82" s="132"/>
      <c r="K82" s="132"/>
      <c r="L82" s="913"/>
      <c r="M82" s="913"/>
      <c r="N82" s="133"/>
    </row>
    <row r="83" spans="1:14" ht="15.75" thickBot="1">
      <c r="B83" s="831" t="s">
        <v>953</v>
      </c>
      <c r="C83" s="832"/>
      <c r="D83" s="832"/>
      <c r="E83" s="832"/>
      <c r="F83" s="832"/>
      <c r="G83" s="832"/>
      <c r="H83" s="832"/>
      <c r="I83" s="832"/>
      <c r="J83" s="832"/>
      <c r="K83" s="832"/>
      <c r="L83" s="832"/>
      <c r="M83" s="833"/>
      <c r="N83" s="467">
        <f>SUM(N77:N82)</f>
        <v>10896.394172288159</v>
      </c>
    </row>
    <row r="84" spans="1:14" ht="15.75" thickBot="1">
      <c r="B84" s="39"/>
      <c r="C84" s="40"/>
      <c r="D84" s="40"/>
      <c r="E84" s="40"/>
      <c r="F84" s="40"/>
      <c r="G84" s="40"/>
      <c r="H84" s="40"/>
      <c r="I84" s="40"/>
      <c r="J84" s="40"/>
      <c r="K84" s="40"/>
      <c r="L84" s="40"/>
      <c r="M84" s="40"/>
      <c r="N84" s="41"/>
    </row>
    <row r="85" spans="1:14" ht="15.75" thickBot="1">
      <c r="B85" s="825" t="s">
        <v>967</v>
      </c>
      <c r="C85" s="826"/>
      <c r="D85" s="826"/>
      <c r="E85" s="826"/>
      <c r="F85" s="826"/>
      <c r="G85" s="826"/>
      <c r="H85" s="826"/>
      <c r="I85" s="826"/>
      <c r="J85" s="826"/>
      <c r="K85" s="826"/>
      <c r="L85" s="826"/>
      <c r="M85" s="827"/>
      <c r="N85" s="105">
        <f>N48+N61+N72+N83</f>
        <v>507498.29326925357</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6" t="s">
        <v>969</v>
      </c>
      <c r="C89" s="817"/>
      <c r="D89" s="817"/>
      <c r="E89" s="817"/>
      <c r="F89" s="817"/>
      <c r="G89" s="817"/>
      <c r="H89" s="817"/>
      <c r="I89" s="321"/>
      <c r="J89" s="341"/>
      <c r="K89" s="309" t="s">
        <v>970</v>
      </c>
      <c r="L89" s="855" t="s">
        <v>971</v>
      </c>
      <c r="M89" s="856"/>
      <c r="N89" s="310"/>
    </row>
    <row r="90" spans="1:14">
      <c r="B90" s="857" t="s">
        <v>972</v>
      </c>
      <c r="C90" s="858"/>
      <c r="D90" s="858"/>
      <c r="E90" s="858"/>
      <c r="F90" s="858"/>
      <c r="G90" s="858"/>
      <c r="H90" s="858"/>
      <c r="I90" s="93"/>
      <c r="J90" s="94"/>
      <c r="K90" s="311">
        <v>0.2</v>
      </c>
      <c r="L90" s="859">
        <f>N85*K90</f>
        <v>101499.65865385073</v>
      </c>
      <c r="M90" s="860"/>
      <c r="N90" s="57"/>
    </row>
    <row r="91" spans="1:14">
      <c r="B91" s="95" t="s">
        <v>973</v>
      </c>
      <c r="C91" s="96"/>
      <c r="D91" s="96"/>
      <c r="E91" s="96"/>
      <c r="F91" s="96"/>
      <c r="G91" s="96"/>
      <c r="H91" s="96"/>
      <c r="I91" s="93"/>
      <c r="J91" s="94"/>
      <c r="K91" s="311">
        <v>0.05</v>
      </c>
      <c r="L91" s="859">
        <f>N85*K91</f>
        <v>25374.914663462681</v>
      </c>
      <c r="M91" s="860"/>
      <c r="N91" s="57"/>
    </row>
    <row r="92" spans="1:14" ht="15.75" thickBot="1">
      <c r="B92" s="97" t="s">
        <v>974</v>
      </c>
      <c r="C92" s="98"/>
      <c r="D92" s="98"/>
      <c r="E92" s="98"/>
      <c r="F92" s="98"/>
      <c r="G92" s="98"/>
      <c r="H92" s="98"/>
      <c r="I92" s="99"/>
      <c r="J92" s="100"/>
      <c r="K92" s="312">
        <v>0.05</v>
      </c>
      <c r="L92" s="861">
        <f>N85*K92</f>
        <v>25374.914663462681</v>
      </c>
      <c r="M92" s="862"/>
      <c r="N92" s="57"/>
    </row>
    <row r="93" spans="1:14" ht="15.75" thickBot="1">
      <c r="B93" s="825" t="s">
        <v>953</v>
      </c>
      <c r="C93" s="826"/>
      <c r="D93" s="826"/>
      <c r="E93" s="826"/>
      <c r="F93" s="826"/>
      <c r="G93" s="826"/>
      <c r="H93" s="826"/>
      <c r="I93" s="826"/>
      <c r="J93" s="826"/>
      <c r="K93" s="826"/>
      <c r="L93" s="826"/>
      <c r="M93" s="827"/>
      <c r="N93" s="58">
        <f>L90+L91+L92</f>
        <v>152249.48798077609</v>
      </c>
    </row>
    <row r="94" spans="1:14" ht="15.75" thickBot="1">
      <c r="B94" s="39"/>
      <c r="C94" s="40"/>
      <c r="D94" s="40"/>
      <c r="E94" s="40"/>
      <c r="F94" s="40"/>
      <c r="G94" s="40"/>
      <c r="H94" s="40"/>
      <c r="I94" s="40"/>
      <c r="J94" s="40"/>
      <c r="K94" s="40"/>
      <c r="L94" s="40"/>
      <c r="M94" s="40"/>
      <c r="N94" s="41"/>
    </row>
    <row r="95" spans="1:14" ht="15.75" thickBot="1">
      <c r="A95" t="s">
        <v>2016</v>
      </c>
      <c r="B95" s="825" t="s">
        <v>975</v>
      </c>
      <c r="C95" s="826"/>
      <c r="D95" s="826"/>
      <c r="E95" s="826"/>
      <c r="F95" s="826"/>
      <c r="G95" s="826"/>
      <c r="H95" s="826"/>
      <c r="I95" s="826"/>
      <c r="J95" s="826"/>
      <c r="K95" s="826"/>
      <c r="L95" s="826"/>
      <c r="M95" s="827"/>
      <c r="N95" s="195">
        <f>N85+N93</f>
        <v>659747.78125002969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976</v>
      </c>
      <c r="F100" s="59"/>
      <c r="G100" s="59"/>
      <c r="H100" s="59"/>
      <c r="I100" s="59"/>
      <c r="J100" s="59"/>
      <c r="K100" s="18"/>
      <c r="L100" s="18"/>
      <c r="M100" s="18"/>
      <c r="N100" s="23"/>
    </row>
    <row r="101" spans="2:14">
      <c r="B101" s="22"/>
      <c r="C101" s="18"/>
      <c r="D101" s="18"/>
      <c r="E101" s="18" t="s">
        <v>977</v>
      </c>
      <c r="F101" s="18"/>
      <c r="G101" s="18"/>
      <c r="H101" s="18"/>
      <c r="I101" s="18"/>
      <c r="J101" s="18"/>
      <c r="K101" s="18"/>
      <c r="L101" s="18"/>
      <c r="M101" s="18"/>
      <c r="N101" s="23"/>
    </row>
    <row r="102" spans="2:14">
      <c r="B102" s="22"/>
      <c r="C102" s="18"/>
      <c r="D102" s="18"/>
      <c r="E102" s="18" t="s">
        <v>978</v>
      </c>
      <c r="F102" s="18"/>
      <c r="G102" s="18"/>
      <c r="H102" s="18"/>
      <c r="I102" s="18"/>
      <c r="J102" s="18"/>
      <c r="K102" s="18"/>
      <c r="L102" s="18"/>
      <c r="M102" s="18"/>
      <c r="N102" s="23"/>
    </row>
    <row r="103" spans="2:14">
      <c r="B103" s="22"/>
      <c r="C103" s="18"/>
      <c r="D103" s="18"/>
      <c r="E103" s="18" t="s">
        <v>979</v>
      </c>
      <c r="F103" s="18"/>
      <c r="G103" s="18"/>
      <c r="H103" s="18"/>
      <c r="I103" s="18"/>
      <c r="J103" s="18"/>
      <c r="K103" s="18"/>
      <c r="L103" s="18"/>
      <c r="M103" s="18"/>
      <c r="N103" s="23"/>
    </row>
    <row r="104" spans="2:14" ht="15.75" thickBot="1">
      <c r="B104" s="22"/>
      <c r="C104" s="18"/>
      <c r="D104" s="18"/>
      <c r="E104" s="18"/>
      <c r="F104" s="18" t="s">
        <v>980</v>
      </c>
      <c r="G104" s="18"/>
      <c r="H104" s="18"/>
      <c r="I104" s="18"/>
      <c r="J104" s="18"/>
      <c r="K104" s="18"/>
      <c r="L104" s="18"/>
      <c r="M104" s="18"/>
      <c r="N104" s="23"/>
    </row>
    <row r="105" spans="2:14">
      <c r="B105" s="234" t="s">
        <v>2216</v>
      </c>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ht="15.75" thickBot="1">
      <c r="B109" s="240"/>
      <c r="C109" s="241"/>
      <c r="D109" s="241"/>
      <c r="E109" s="241"/>
      <c r="F109" s="241"/>
      <c r="G109" s="241"/>
      <c r="H109" s="241"/>
      <c r="I109" s="241"/>
      <c r="J109" s="241"/>
      <c r="K109" s="241"/>
      <c r="L109" s="241"/>
      <c r="M109" s="241"/>
      <c r="N109" s="242"/>
    </row>
    <row r="110" spans="2:14">
      <c r="B110" s="243"/>
      <c r="C110" s="244"/>
      <c r="D110" s="244"/>
      <c r="E110" s="244"/>
      <c r="F110" s="244"/>
      <c r="G110" s="244"/>
      <c r="H110" s="244"/>
      <c r="I110" s="244"/>
      <c r="J110" s="244"/>
      <c r="K110" s="244"/>
      <c r="L110" s="244"/>
      <c r="M110" s="244"/>
      <c r="N110" s="245"/>
    </row>
    <row r="111" spans="2:14">
      <c r="B111" s="229" t="s">
        <v>2217</v>
      </c>
      <c r="C111" s="37"/>
      <c r="D111" s="37"/>
      <c r="E111" s="37"/>
      <c r="F111" s="37"/>
      <c r="G111" s="37"/>
      <c r="H111" s="37"/>
      <c r="I111" s="37"/>
      <c r="J111" s="37"/>
      <c r="K111" s="37"/>
      <c r="L111" s="37"/>
      <c r="M111" s="37"/>
      <c r="N111" s="38"/>
    </row>
    <row r="112" spans="2:14" ht="15" customHeight="1">
      <c r="B112" s="863" t="s">
        <v>2218</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2219</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29"/>
      <c r="C119" s="37"/>
      <c r="D119" s="37"/>
      <c r="E119" s="37"/>
      <c r="F119" s="37"/>
      <c r="G119" s="37"/>
      <c r="H119" s="37"/>
      <c r="I119" s="37"/>
      <c r="J119" s="37"/>
      <c r="K119" s="37"/>
      <c r="L119" s="37"/>
      <c r="M119" s="37"/>
      <c r="N119" s="38"/>
    </row>
    <row r="120" spans="2:14">
      <c r="B120" s="22"/>
      <c r="C120" s="18"/>
      <c r="D120" s="18"/>
      <c r="E120" s="18" t="s">
        <v>976</v>
      </c>
      <c r="F120" s="59"/>
      <c r="G120" s="59"/>
      <c r="H120" s="18"/>
      <c r="I120" s="18"/>
      <c r="J120" s="18"/>
      <c r="K120" s="18"/>
      <c r="L120" s="18"/>
      <c r="M120" s="18"/>
      <c r="N120" s="23"/>
    </row>
    <row r="121" spans="2:14">
      <c r="B121" s="22"/>
      <c r="C121" s="18"/>
      <c r="D121" s="18"/>
      <c r="E121" s="60" t="s">
        <v>977</v>
      </c>
      <c r="F121" s="18"/>
      <c r="G121" s="18"/>
      <c r="H121" s="60"/>
      <c r="I121" s="60"/>
      <c r="J121" s="60"/>
      <c r="K121" s="18"/>
      <c r="L121" s="18"/>
      <c r="M121" s="18"/>
      <c r="N121" s="23"/>
    </row>
    <row r="122" spans="2:14">
      <c r="B122" s="22"/>
      <c r="C122" s="18"/>
      <c r="D122" s="18"/>
      <c r="E122" s="61" t="s">
        <v>981</v>
      </c>
      <c r="F122" s="18"/>
      <c r="G122" s="18"/>
      <c r="H122" s="61"/>
      <c r="I122" s="61"/>
      <c r="J122" s="61"/>
      <c r="K122" s="18"/>
      <c r="L122" s="18"/>
      <c r="M122" s="18"/>
      <c r="N122" s="23"/>
    </row>
    <row r="123" spans="2:14">
      <c r="B123" s="62"/>
      <c r="C123" s="37"/>
      <c r="D123" s="37"/>
      <c r="E123" s="18" t="s">
        <v>979</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2220</v>
      </c>
      <c r="C125" s="61"/>
      <c r="D125" s="61"/>
      <c r="E125" s="18"/>
      <c r="F125" s="18"/>
      <c r="G125" s="18"/>
      <c r="H125" s="18"/>
      <c r="I125" s="18"/>
      <c r="J125" s="802"/>
      <c r="K125" s="802"/>
      <c r="L125" s="802"/>
      <c r="M125" s="802"/>
      <c r="N125" s="803"/>
    </row>
    <row r="126" spans="2:14" ht="15.75" customHeight="1" thickBot="1">
      <c r="B126" s="268" t="s">
        <v>2221</v>
      </c>
      <c r="C126" s="400"/>
      <c r="D126" s="400"/>
      <c r="E126" s="63"/>
      <c r="F126" s="63"/>
      <c r="G126" s="63"/>
      <c r="H126" s="63"/>
      <c r="I126" s="63"/>
      <c r="J126" s="804"/>
      <c r="K126" s="804"/>
      <c r="L126" s="804"/>
      <c r="M126" s="804"/>
      <c r="N126" s="805"/>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5.75" hidden="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1624</v>
      </c>
      <c r="C31" s="87" t="s">
        <v>1623</v>
      </c>
      <c r="D31" s="88"/>
      <c r="E31" s="88"/>
      <c r="F31" s="88"/>
      <c r="G31" s="88"/>
      <c r="H31" s="88"/>
      <c r="I31" s="88"/>
      <c r="J31" s="89"/>
      <c r="K31" s="315"/>
      <c r="L31" s="313" t="s">
        <v>387</v>
      </c>
      <c r="M31" s="210"/>
      <c r="N31" s="90"/>
    </row>
    <row r="32" spans="1:14" ht="8.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112</v>
      </c>
      <c r="B36" s="838" t="str">
        <f>VLOOKUP(A36,EQUIPOS!A6:D154,3,FALSE)</f>
        <v xml:space="preserve">Aspersor manual
</v>
      </c>
      <c r="C36" s="839"/>
      <c r="D36" s="839"/>
      <c r="E36" s="839"/>
      <c r="F36" s="839"/>
      <c r="G36" s="839"/>
      <c r="H36" s="840"/>
      <c r="I36" s="274"/>
      <c r="J36" s="275"/>
      <c r="K36" s="276">
        <f>VLOOKUP(A36,EQUIPOS!A6:D163,4,FALSE)</f>
        <v>3083.0415391156266</v>
      </c>
      <c r="L36" s="277"/>
      <c r="M36" s="278">
        <v>6.25</v>
      </c>
      <c r="N36" s="279">
        <f t="shared" ref="N36:N41" si="0">K36/M36</f>
        <v>493.28664625850024</v>
      </c>
    </row>
    <row r="37" spans="1:14">
      <c r="A37" s="119" t="s">
        <v>176</v>
      </c>
      <c r="B37" s="838" t="str">
        <f>VLOOKUP(A37,EQUIPOS!A7:D154,3,FALSE)</f>
        <v xml:space="preserve">Compresor (barrido y soplado)
</v>
      </c>
      <c r="C37" s="839"/>
      <c r="D37" s="839"/>
      <c r="E37" s="839"/>
      <c r="F37" s="839"/>
      <c r="G37" s="839"/>
      <c r="H37" s="840"/>
      <c r="I37" s="274"/>
      <c r="J37" s="275"/>
      <c r="K37" s="276">
        <f>VLOOKUP(A37,EQUIPOS!A7:D164,4,FALSE)</f>
        <v>83236.739870354431</v>
      </c>
      <c r="L37" s="277"/>
      <c r="M37" s="278">
        <v>50</v>
      </c>
      <c r="N37" s="279">
        <f t="shared" si="0"/>
        <v>1664.7347974070885</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74"/>
      <c r="J38" s="275"/>
      <c r="K38" s="276">
        <f>VLOOKUP(A38,EQUIPOS!A8:D165,4,FALSE)</f>
        <v>22199.996388801977</v>
      </c>
      <c r="L38" s="277"/>
      <c r="M38" s="278">
        <v>3.75</v>
      </c>
      <c r="N38" s="279">
        <f t="shared" si="0"/>
        <v>5919.9990370138603</v>
      </c>
    </row>
    <row r="39" spans="1:14">
      <c r="A39" t="s">
        <v>228</v>
      </c>
      <c r="B39" s="838" t="str">
        <f>VLOOKUP(A39,EQUIPOS!A9:D154,3,FALSE)</f>
        <v xml:space="preserve">Formaleta metálica (concreto hidráulico)
</v>
      </c>
      <c r="C39" s="839"/>
      <c r="D39" s="839"/>
      <c r="E39" s="839"/>
      <c r="F39" s="839"/>
      <c r="G39" s="839"/>
      <c r="H39" s="840"/>
      <c r="I39" s="274"/>
      <c r="J39" s="275"/>
      <c r="K39" s="276">
        <f>VLOOKUP(A39,EQUIPOS!A9:D166,4,FALSE)</f>
        <v>1166.1027862233252</v>
      </c>
      <c r="L39" s="277"/>
      <c r="M39" s="278">
        <v>6.25</v>
      </c>
      <c r="N39" s="279">
        <f t="shared" si="0"/>
        <v>186.57644579573204</v>
      </c>
    </row>
    <row r="40" spans="1:14">
      <c r="A40" t="s">
        <v>301</v>
      </c>
      <c r="B40" s="838" t="str">
        <f>VLOOKUP(A40,EQUIPOS!A10:D154,3,FALSE)</f>
        <v>Regla vibratoria, de longitud de 3 a 5 m, motor de 3600 rpm, potencia 6 HP</v>
      </c>
      <c r="C40" s="839"/>
      <c r="D40" s="839"/>
      <c r="E40" s="839"/>
      <c r="F40" s="839"/>
      <c r="G40" s="839"/>
      <c r="H40" s="840"/>
      <c r="I40" s="274"/>
      <c r="J40" s="275"/>
      <c r="K40" s="276">
        <f>VLOOKUP(A40,EQUIPOS!A10:D167,4,FALSE)</f>
        <v>15502.842800853512</v>
      </c>
      <c r="L40" s="277"/>
      <c r="M40" s="278">
        <v>6.25</v>
      </c>
      <c r="N40" s="279">
        <f t="shared" si="0"/>
        <v>2480.4548481365618</v>
      </c>
    </row>
    <row r="41" spans="1:14">
      <c r="A41" t="s">
        <v>363</v>
      </c>
      <c r="B41" s="838" t="str">
        <f>VLOOKUP(A41,EQUIPOS!A11:D155,3,FALSE)</f>
        <v>Vibrador de concreto, Motor de 3 hp a 18.000 rpm Mangueras de 4 mt</v>
      </c>
      <c r="C41" s="839"/>
      <c r="D41" s="839"/>
      <c r="E41" s="839"/>
      <c r="F41" s="839"/>
      <c r="G41" s="839"/>
      <c r="H41" s="840"/>
      <c r="I41" s="274"/>
      <c r="J41" s="275"/>
      <c r="K41" s="276">
        <f>VLOOKUP(A41,EQUIPOS!A11:D168,4,FALSE)</f>
        <v>6190.73252785761</v>
      </c>
      <c r="L41" s="277"/>
      <c r="M41" s="278">
        <v>6.25</v>
      </c>
      <c r="N41" s="279">
        <f t="shared" si="0"/>
        <v>990.51720445721764</v>
      </c>
    </row>
    <row r="42" spans="1:14">
      <c r="B42" s="327"/>
      <c r="C42" s="328"/>
      <c r="D42" s="328"/>
      <c r="E42" s="328"/>
      <c r="F42" s="328"/>
      <c r="G42" s="328"/>
      <c r="H42" s="329"/>
      <c r="I42" s="274"/>
      <c r="J42" s="275"/>
      <c r="K42" s="276"/>
      <c r="L42" s="277"/>
      <c r="M42" s="278"/>
      <c r="N42" s="279"/>
    </row>
    <row r="43" spans="1:14">
      <c r="B43" s="327"/>
      <c r="C43" s="328"/>
      <c r="D43" s="328"/>
      <c r="E43" s="328"/>
      <c r="F43" s="328"/>
      <c r="G43" s="328"/>
      <c r="H43" s="329"/>
      <c r="I43" s="274"/>
      <c r="J43" s="275"/>
      <c r="K43" s="276"/>
      <c r="L43" s="277"/>
      <c r="M43" s="278"/>
      <c r="N43" s="279"/>
    </row>
    <row r="44" spans="1:14">
      <c r="B44" s="838"/>
      <c r="C44" s="839"/>
      <c r="D44" s="839"/>
      <c r="E44" s="839"/>
      <c r="F44" s="839"/>
      <c r="G44" s="839"/>
      <c r="H44" s="840"/>
      <c r="I44" s="841"/>
      <c r="J44" s="822"/>
      <c r="K44" s="276"/>
      <c r="L44" s="842"/>
      <c r="M44" s="843"/>
      <c r="N44" s="279"/>
    </row>
    <row r="45" spans="1:14">
      <c r="B45" s="838"/>
      <c r="C45" s="839"/>
      <c r="D45" s="839"/>
      <c r="E45" s="844"/>
      <c r="F45" s="839"/>
      <c r="G45" s="839"/>
      <c r="H45" s="840"/>
      <c r="I45" s="42"/>
      <c r="J45" s="43"/>
      <c r="K45" s="281"/>
      <c r="L45" s="283"/>
      <c r="M45" s="284"/>
      <c r="N45" s="285"/>
    </row>
    <row r="46" spans="1:14">
      <c r="B46" s="845" t="s">
        <v>952</v>
      </c>
      <c r="C46" s="846"/>
      <c r="D46" s="846"/>
      <c r="E46" s="44"/>
      <c r="F46" s="45"/>
      <c r="G46" s="45"/>
      <c r="H46" s="46"/>
      <c r="I46" s="42"/>
      <c r="J46" s="43"/>
      <c r="K46" s="286"/>
      <c r="L46" s="283"/>
      <c r="M46" s="408">
        <v>0.1</v>
      </c>
      <c r="N46" s="351">
        <f>N83*M46</f>
        <v>1089.639417228816</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SUM(N36:N47)</f>
        <v>12825.208396297776</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s="150" t="s">
        <v>382</v>
      </c>
      <c r="B53" s="49" t="str">
        <f>VLOOKUP(A53,MATERIALES!A5:D373,3,FALSE)</f>
        <v>Barras de transferencia de carga (1'')</v>
      </c>
      <c r="C53" s="288"/>
      <c r="D53" s="288"/>
      <c r="E53" s="288"/>
      <c r="F53" s="288"/>
      <c r="G53" s="288"/>
      <c r="H53" s="288"/>
      <c r="I53" s="275"/>
      <c r="J53" s="231" t="s">
        <v>377</v>
      </c>
      <c r="K53" s="289">
        <v>6.1342592592592586</v>
      </c>
      <c r="L53" s="274"/>
      <c r="M53" s="409">
        <f>VLOOKUP(A53,MATERIALES!A5:D396,4,FALSE)</f>
        <v>3771.5456898259349</v>
      </c>
      <c r="N53" s="279">
        <f>K53*M53</f>
        <v>23135.639069534089</v>
      </c>
    </row>
    <row r="54" spans="1:14">
      <c r="A54" s="150" t="s">
        <v>751</v>
      </c>
      <c r="B54" s="49" t="str">
        <f>VLOOKUP(A54,MATERIALES!A6:D373,3,FALSE)</f>
        <v>Aditivo Acelerante de Fraguado</v>
      </c>
      <c r="C54" s="288"/>
      <c r="D54" s="288"/>
      <c r="E54" s="288"/>
      <c r="F54" s="288"/>
      <c r="G54" s="288"/>
      <c r="H54" s="288"/>
      <c r="I54" s="275"/>
      <c r="J54" s="231" t="s">
        <v>377</v>
      </c>
      <c r="K54" s="289">
        <v>1.1200000000000001</v>
      </c>
      <c r="L54" s="274"/>
      <c r="M54" s="409">
        <f>VLOOKUP(A54,MATERIALES!A6:D397,4,FALSE)</f>
        <v>18242.194286101698</v>
      </c>
      <c r="N54" s="279">
        <f>K54*M54</f>
        <v>20431.257600433903</v>
      </c>
    </row>
    <row r="55" spans="1:14">
      <c r="A55" s="150" t="s">
        <v>384</v>
      </c>
      <c r="B55" s="49" t="str">
        <f>VLOOKUP(A55,MATERIALES!A6:D373,3,FALSE)</f>
        <v>Barras de unión de 1/2´´</v>
      </c>
      <c r="C55" s="288"/>
      <c r="D55" s="288"/>
      <c r="E55" s="288"/>
      <c r="F55" s="288"/>
      <c r="G55" s="288"/>
      <c r="H55" s="288"/>
      <c r="I55" s="275"/>
      <c r="J55" s="231" t="s">
        <v>377</v>
      </c>
      <c r="K55" s="289">
        <v>0.37037037037037041</v>
      </c>
      <c r="L55" s="274"/>
      <c r="M55" s="409">
        <f>VLOOKUP(A55,MATERIALES!A6:D398,4,FALSE)</f>
        <v>3659.6303874572122</v>
      </c>
      <c r="N55" s="279">
        <f>K55*M55</f>
        <v>1355.4186620211899</v>
      </c>
    </row>
    <row r="56" spans="1:14">
      <c r="A56" s="150" t="s">
        <v>417</v>
      </c>
      <c r="B56" s="49" t="str">
        <f>VLOOKUP(A56,MATERIALES!A6:D373,3,FALSE)</f>
        <v>Cintilla De Poliuretano (Sikarod) (Pavimentos De Concreto Hidráulico)</v>
      </c>
      <c r="C56" s="288"/>
      <c r="D56" s="288"/>
      <c r="E56" s="288"/>
      <c r="F56" s="288"/>
      <c r="G56" s="288"/>
      <c r="H56" s="288"/>
      <c r="I56" s="275"/>
      <c r="J56" s="231" t="s">
        <v>144</v>
      </c>
      <c r="K56" s="289">
        <v>1.1111111111111112</v>
      </c>
      <c r="L56" s="274"/>
      <c r="M56" s="409">
        <f>VLOOKUP(A56,MATERIALES!A6:D399,4,FALSE)</f>
        <v>1533.2396424514925</v>
      </c>
      <c r="N56" s="279">
        <f>K56*M56</f>
        <v>1703.5996027238807</v>
      </c>
    </row>
    <row r="57" spans="1:14">
      <c r="A57" s="150" t="s">
        <v>646</v>
      </c>
      <c r="B57" s="820" t="str">
        <f>VLOOKUP(A57,MATERIALES!A7:D373,3,FALSE)</f>
        <v>Sello de silicona o sellador autonivelante</v>
      </c>
      <c r="C57" s="821" t="e">
        <f>VLOOKUP(B57,MATERIALES!B7:E373,3,FALSE)</f>
        <v>#N/A</v>
      </c>
      <c r="D57" s="821" t="e">
        <f>VLOOKUP(C57,MATERIALES!C7:F373,3,FALSE)</f>
        <v>#N/A</v>
      </c>
      <c r="E57" s="821" t="e">
        <f>VLOOKUP(D57,MATERIALES!D7:G373,3,FALSE)</f>
        <v>#N/A</v>
      </c>
      <c r="F57" s="821" t="e">
        <f>VLOOKUP(E57,MATERIALES!E7:H373,3,FALSE)</f>
        <v>#N/A</v>
      </c>
      <c r="G57" s="821" t="e">
        <f>VLOOKUP(F57,MATERIALES!F7:I373,3,FALSE)</f>
        <v>#N/A</v>
      </c>
      <c r="H57" s="821" t="e">
        <f>VLOOKUP(G57,MATERIALES!G7:J373,3,FALSE)</f>
        <v>#N/A</v>
      </c>
      <c r="I57" s="821" t="e">
        <f>VLOOKUP(H57,MATERIALES!H7:K373,3,FALSE)</f>
        <v>#N/A</v>
      </c>
      <c r="J57" s="318" t="s">
        <v>144</v>
      </c>
      <c r="K57" s="50">
        <v>1.1111111111111112</v>
      </c>
      <c r="L57" s="829">
        <f>VLOOKUP(A57,MATERIALES!A4:D373,4,FALSE)</f>
        <v>6367.9807047802869</v>
      </c>
      <c r="M57" s="830"/>
      <c r="N57" s="279">
        <f>K57*L57</f>
        <v>7075.534116422541</v>
      </c>
    </row>
    <row r="58" spans="1:14">
      <c r="A58" s="150" t="s">
        <v>778</v>
      </c>
      <c r="B58" s="323" t="str">
        <f>VLOOKUP(A58,MATERIALES!A8:D373,3,FALSE)</f>
        <v>Antisol blanco (presentación 20 kg)</v>
      </c>
      <c r="C58" s="324"/>
      <c r="D58" s="324"/>
      <c r="E58" s="324"/>
      <c r="F58" s="324"/>
      <c r="G58" s="324"/>
      <c r="H58" s="324"/>
      <c r="I58" s="324"/>
      <c r="J58" s="318" t="s">
        <v>377</v>
      </c>
      <c r="K58" s="50">
        <v>1.1200000000000001</v>
      </c>
      <c r="L58" s="422"/>
      <c r="M58" s="421">
        <f>VLOOKUP(A58,MATERIALES!A8:D401,4,FALSE)</f>
        <v>5920.319495305398</v>
      </c>
      <c r="N58" s="279">
        <f>K58*M58</f>
        <v>6630.7578347420467</v>
      </c>
    </row>
    <row r="59" spans="1:14">
      <c r="A59" t="s">
        <v>838</v>
      </c>
      <c r="B59" s="323" t="str">
        <f>VLOOKUP(A59,MATERIALES!A9:D373,3,FALSE)</f>
        <v>Concreto hidráulico para pavimento MR-43</v>
      </c>
      <c r="C59" s="324"/>
      <c r="D59" s="324"/>
      <c r="E59" s="324"/>
      <c r="F59" s="324"/>
      <c r="G59" s="324"/>
      <c r="H59" s="324"/>
      <c r="I59" s="324"/>
      <c r="J59" s="318" t="s">
        <v>387</v>
      </c>
      <c r="K59" s="50">
        <v>1.01</v>
      </c>
      <c r="L59" s="422"/>
      <c r="M59" s="421">
        <f>VLOOKUP(A59,MATERIALES!A9:D402,4,FALSE)</f>
        <v>437902.1951083357</v>
      </c>
      <c r="N59" s="279">
        <f>K59*M59</f>
        <v>442281.21705941908</v>
      </c>
    </row>
    <row r="60" spans="1:14" ht="15.75" thickBot="1">
      <c r="B60" s="316"/>
      <c r="C60" s="317"/>
      <c r="D60" s="317"/>
      <c r="E60" s="317"/>
      <c r="F60" s="317"/>
      <c r="G60" s="317"/>
      <c r="H60" s="317"/>
      <c r="I60" s="317"/>
      <c r="J60" s="132"/>
      <c r="K60" s="132"/>
      <c r="L60" s="332"/>
      <c r="M60" s="331"/>
      <c r="N60" s="133"/>
    </row>
    <row r="61" spans="1:14" ht="15.75" thickBot="1">
      <c r="B61" s="825" t="s">
        <v>953</v>
      </c>
      <c r="C61" s="826"/>
      <c r="D61" s="826"/>
      <c r="E61" s="826"/>
      <c r="F61" s="826"/>
      <c r="G61" s="826"/>
      <c r="H61" s="826"/>
      <c r="I61" s="826"/>
      <c r="J61" s="826"/>
      <c r="K61" s="826"/>
      <c r="L61" s="826"/>
      <c r="M61" s="827"/>
      <c r="N61" s="401">
        <f>SUM(N53:N60)</f>
        <v>502613.42394529673</v>
      </c>
    </row>
    <row r="62" spans="1:14">
      <c r="B62" s="39"/>
      <c r="C62" s="40"/>
      <c r="D62" s="40"/>
      <c r="E62" s="40"/>
      <c r="F62" s="40"/>
      <c r="G62" s="40"/>
      <c r="H62" s="40"/>
      <c r="I62" s="40"/>
      <c r="J62" s="40"/>
      <c r="K62" s="40"/>
      <c r="L62" s="40"/>
      <c r="M62" s="40"/>
      <c r="N62" s="41"/>
    </row>
    <row r="63" spans="1:14">
      <c r="B63" s="70" t="s">
        <v>956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0" t="s">
        <v>957</v>
      </c>
      <c r="C65" s="321"/>
      <c r="D65" s="321"/>
      <c r="E65" s="321"/>
      <c r="F65" s="321"/>
      <c r="G65" s="321"/>
      <c r="H65" s="79" t="s">
        <v>945</v>
      </c>
      <c r="I65" s="80" t="s">
        <v>958</v>
      </c>
      <c r="J65" s="81" t="s">
        <v>959</v>
      </c>
      <c r="K65" s="79" t="s">
        <v>960</v>
      </c>
      <c r="L65" s="828" t="s">
        <v>961</v>
      </c>
      <c r="M65" s="801"/>
      <c r="N65" s="82" t="s">
        <v>951</v>
      </c>
    </row>
    <row r="66" spans="1:15">
      <c r="A66" t="s">
        <v>1239</v>
      </c>
      <c r="B66" s="52" t="str">
        <f>VLOOKUP(A66,TRANSPORTE!A5:D117,3,FALSE)</f>
        <v>Transporte de concreto</v>
      </c>
      <c r="C66" s="324"/>
      <c r="D66" s="324"/>
      <c r="E66" s="324"/>
      <c r="F66" s="324"/>
      <c r="G66" s="324"/>
      <c r="H66" s="318" t="s">
        <v>1468</v>
      </c>
      <c r="I66" s="286">
        <v>1.01</v>
      </c>
      <c r="J66" s="293">
        <v>1</v>
      </c>
      <c r="K66" s="286">
        <f>I66*J66</f>
        <v>1.01</v>
      </c>
      <c r="L66" s="829">
        <f>VLOOKUP(A66,TRANSPORTE!A5:D117,4,FALSE)</f>
        <v>1578.7369859453192</v>
      </c>
      <c r="M66" s="830"/>
      <c r="N66" s="294">
        <f>K66*L66</f>
        <v>1594.5243558047725</v>
      </c>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c r="B69" s="52"/>
      <c r="C69" s="53"/>
      <c r="D69" s="53"/>
      <c r="E69" s="53"/>
      <c r="F69" s="53"/>
      <c r="G69" s="53"/>
      <c r="H69" s="295"/>
      <c r="I69" s="286"/>
      <c r="J69" s="286"/>
      <c r="K69" s="286"/>
      <c r="L69" s="296"/>
      <c r="M69" s="297"/>
      <c r="N69" s="298"/>
    </row>
    <row r="70" spans="1:15">
      <c r="B70" s="52"/>
      <c r="C70" s="53"/>
      <c r="D70" s="53"/>
      <c r="E70" s="53"/>
      <c r="F70" s="53"/>
      <c r="G70" s="53"/>
      <c r="H70" s="295"/>
      <c r="I70" s="286"/>
      <c r="J70" s="286"/>
      <c r="K70" s="286"/>
      <c r="L70" s="296"/>
      <c r="M70" s="297"/>
      <c r="N70" s="298"/>
    </row>
    <row r="71" spans="1:15" ht="15.75" thickBot="1">
      <c r="B71" s="316"/>
      <c r="C71" s="317"/>
      <c r="D71" s="317"/>
      <c r="E71" s="317"/>
      <c r="F71" s="317"/>
      <c r="G71" s="317"/>
      <c r="H71" s="54"/>
      <c r="I71" s="132"/>
      <c r="J71" s="132"/>
      <c r="K71" s="132"/>
      <c r="L71" s="814"/>
      <c r="M71" s="815"/>
      <c r="N71" s="133"/>
    </row>
    <row r="72" spans="1:15" ht="15.75" thickBot="1">
      <c r="B72" s="831" t="s">
        <v>953</v>
      </c>
      <c r="C72" s="832"/>
      <c r="D72" s="832"/>
      <c r="E72" s="832"/>
      <c r="F72" s="832"/>
      <c r="G72" s="832"/>
      <c r="H72" s="832"/>
      <c r="I72" s="832"/>
      <c r="J72" s="832"/>
      <c r="K72" s="832"/>
      <c r="L72" s="832"/>
      <c r="M72" s="833"/>
      <c r="N72" s="110">
        <f>N66+N67+N68+N69+N70</f>
        <v>1594.5243558047725</v>
      </c>
    </row>
    <row r="73" spans="1:15">
      <c r="B73" s="39"/>
      <c r="C73" s="40"/>
      <c r="D73" s="40"/>
      <c r="E73" s="40"/>
      <c r="F73" s="40"/>
      <c r="G73" s="40"/>
      <c r="H73" s="40"/>
      <c r="I73" s="40"/>
      <c r="J73" s="40"/>
      <c r="K73" s="40"/>
      <c r="L73" s="40"/>
      <c r="M73" s="40"/>
      <c r="N73" s="41"/>
    </row>
    <row r="74" spans="1:15">
      <c r="B74" s="70" t="s">
        <v>962</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1" t="s">
        <v>963</v>
      </c>
      <c r="C76" s="852"/>
      <c r="D76" s="852"/>
      <c r="E76" s="852"/>
      <c r="F76" s="852"/>
      <c r="G76" s="852"/>
      <c r="H76" s="852"/>
      <c r="I76" s="79" t="s">
        <v>964</v>
      </c>
      <c r="J76" s="81" t="s">
        <v>1410</v>
      </c>
      <c r="K76" s="80" t="s">
        <v>966</v>
      </c>
      <c r="L76" s="853" t="s">
        <v>950</v>
      </c>
      <c r="M76" s="854"/>
      <c r="N76" s="104" t="s">
        <v>951</v>
      </c>
    </row>
    <row r="77" spans="1:15">
      <c r="A77" s="151" t="s">
        <v>17</v>
      </c>
      <c r="B77" s="55" t="str">
        <f>VLOOKUP(A77,'MANO DE OBRA'!A8:D68,3,FALSE)</f>
        <v>Obrero (7)</v>
      </c>
      <c r="C77" s="53"/>
      <c r="D77" s="53"/>
      <c r="E77" s="53"/>
      <c r="F77" s="53"/>
      <c r="G77" s="53"/>
      <c r="H77" s="53"/>
      <c r="I77" s="299">
        <f>K77/J77*100</f>
        <v>236828.89999999997</v>
      </c>
      <c r="J77" s="300">
        <v>185</v>
      </c>
      <c r="K77" s="301">
        <f>VLOOKUP(A77,'MANO DE OBRA'!A8:D99,4,FALSE)</f>
        <v>438133.46499999997</v>
      </c>
      <c r="L77" s="56"/>
      <c r="M77" s="302">
        <v>50</v>
      </c>
      <c r="N77" s="402">
        <f>K77/M77</f>
        <v>8762.6692999999996</v>
      </c>
      <c r="O77" s="112"/>
    </row>
    <row r="78" spans="1:15">
      <c r="A78" s="151" t="s">
        <v>30</v>
      </c>
      <c r="B78" s="55" t="str">
        <f>VLOOKUP(A78,'MANO DE OBRA'!A8:D69,3,FALSE)</f>
        <v>Oficial</v>
      </c>
      <c r="C78" s="53"/>
      <c r="D78" s="53"/>
      <c r="E78" s="53"/>
      <c r="F78" s="53"/>
      <c r="G78" s="53"/>
      <c r="H78" s="53"/>
      <c r="I78" s="299">
        <f>K78/J78*100</f>
        <v>57668.23979157189</v>
      </c>
      <c r="J78" s="300">
        <v>185</v>
      </c>
      <c r="K78" s="301">
        <f>VLOOKUP(A78,'MANO DE OBRA'!A8:D100,4,FALSE)</f>
        <v>106686.24361440798</v>
      </c>
      <c r="L78" s="56"/>
      <c r="M78" s="306">
        <v>50</v>
      </c>
      <c r="N78" s="402">
        <f>K78/M78</f>
        <v>2133.7248722881595</v>
      </c>
    </row>
    <row r="79" spans="1:15">
      <c r="B79" s="55"/>
      <c r="C79" s="53"/>
      <c r="D79" s="53"/>
      <c r="E79" s="53"/>
      <c r="F79" s="53"/>
      <c r="G79" s="53"/>
      <c r="H79" s="53"/>
      <c r="I79" s="286"/>
      <c r="J79" s="304"/>
      <c r="K79" s="305"/>
      <c r="L79" s="56"/>
      <c r="M79" s="307"/>
      <c r="N79" s="303"/>
    </row>
    <row r="80" spans="1:15">
      <c r="B80" s="55"/>
      <c r="C80" s="53"/>
      <c r="D80" s="53"/>
      <c r="E80" s="53"/>
      <c r="F80" s="53"/>
      <c r="G80" s="53"/>
      <c r="H80" s="53"/>
      <c r="I80" s="286"/>
      <c r="J80" s="304"/>
      <c r="K80" s="305"/>
      <c r="L80" s="325"/>
      <c r="M80" s="307"/>
      <c r="N80" s="303"/>
    </row>
    <row r="81" spans="1:14">
      <c r="B81" s="55"/>
      <c r="C81" s="53"/>
      <c r="D81" s="53"/>
      <c r="E81" s="53"/>
      <c r="F81" s="53"/>
      <c r="G81" s="53"/>
      <c r="H81" s="53"/>
      <c r="I81" s="286"/>
      <c r="J81" s="304"/>
      <c r="K81" s="305"/>
      <c r="L81" s="325"/>
      <c r="M81" s="307"/>
      <c r="N81" s="303"/>
    </row>
    <row r="82" spans="1:14" ht="15.75" thickBot="1">
      <c r="B82" s="812"/>
      <c r="C82" s="813"/>
      <c r="D82" s="813"/>
      <c r="E82" s="813"/>
      <c r="F82" s="813"/>
      <c r="G82" s="813"/>
      <c r="H82" s="813"/>
      <c r="I82" s="132"/>
      <c r="J82" s="132"/>
      <c r="K82" s="132"/>
      <c r="L82" s="913"/>
      <c r="M82" s="913"/>
      <c r="N82" s="51"/>
    </row>
    <row r="83" spans="1:14" ht="15.75" thickBot="1">
      <c r="B83" s="831" t="s">
        <v>953</v>
      </c>
      <c r="C83" s="832"/>
      <c r="D83" s="832"/>
      <c r="E83" s="832"/>
      <c r="F83" s="832"/>
      <c r="G83" s="832"/>
      <c r="H83" s="832"/>
      <c r="I83" s="832"/>
      <c r="J83" s="832"/>
      <c r="K83" s="832"/>
      <c r="L83" s="832"/>
      <c r="M83" s="833"/>
      <c r="N83" s="308">
        <f>SUM(N77:N82)</f>
        <v>10896.394172288159</v>
      </c>
    </row>
    <row r="84" spans="1:14" ht="15.75" thickBot="1">
      <c r="B84" s="39"/>
      <c r="C84" s="40"/>
      <c r="D84" s="40"/>
      <c r="E84" s="40"/>
      <c r="F84" s="40"/>
      <c r="G84" s="40"/>
      <c r="H84" s="40"/>
      <c r="I84" s="40"/>
      <c r="J84" s="40"/>
      <c r="K84" s="40"/>
      <c r="L84" s="40"/>
      <c r="M84" s="40"/>
      <c r="N84" s="41"/>
    </row>
    <row r="85" spans="1:14" ht="15.75" thickBot="1">
      <c r="B85" s="825" t="s">
        <v>967</v>
      </c>
      <c r="C85" s="826"/>
      <c r="D85" s="826"/>
      <c r="E85" s="826"/>
      <c r="F85" s="826"/>
      <c r="G85" s="826"/>
      <c r="H85" s="826"/>
      <c r="I85" s="826"/>
      <c r="J85" s="826"/>
      <c r="K85" s="826"/>
      <c r="L85" s="826"/>
      <c r="M85" s="827"/>
      <c r="N85" s="105">
        <f>N48+N61+N72+N83</f>
        <v>527929.55086968746</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6" t="s">
        <v>969</v>
      </c>
      <c r="C89" s="817"/>
      <c r="D89" s="817"/>
      <c r="E89" s="817"/>
      <c r="F89" s="817"/>
      <c r="G89" s="817"/>
      <c r="H89" s="817"/>
      <c r="I89" s="321"/>
      <c r="J89" s="341"/>
      <c r="K89" s="309" t="s">
        <v>970</v>
      </c>
      <c r="L89" s="855" t="s">
        <v>971</v>
      </c>
      <c r="M89" s="856"/>
      <c r="N89" s="310"/>
    </row>
    <row r="90" spans="1:14">
      <c r="B90" s="857" t="s">
        <v>972</v>
      </c>
      <c r="C90" s="858"/>
      <c r="D90" s="858"/>
      <c r="E90" s="858"/>
      <c r="F90" s="858"/>
      <c r="G90" s="858"/>
      <c r="H90" s="858"/>
      <c r="I90" s="93"/>
      <c r="J90" s="94"/>
      <c r="K90" s="311">
        <v>0.2</v>
      </c>
      <c r="L90" s="859">
        <f>N85*K90</f>
        <v>105585.9101739375</v>
      </c>
      <c r="M90" s="860"/>
      <c r="N90" s="57"/>
    </row>
    <row r="91" spans="1:14">
      <c r="B91" s="95" t="s">
        <v>973</v>
      </c>
      <c r="C91" s="96"/>
      <c r="D91" s="96"/>
      <c r="E91" s="96"/>
      <c r="F91" s="96"/>
      <c r="G91" s="96"/>
      <c r="H91" s="96"/>
      <c r="I91" s="93"/>
      <c r="J91" s="94"/>
      <c r="K91" s="311">
        <v>0.05</v>
      </c>
      <c r="L91" s="859">
        <f>N85*K91</f>
        <v>26396.477543484376</v>
      </c>
      <c r="M91" s="860"/>
      <c r="N91" s="57"/>
    </row>
    <row r="92" spans="1:14" ht="15.75" thickBot="1">
      <c r="B92" s="97" t="s">
        <v>974</v>
      </c>
      <c r="C92" s="98"/>
      <c r="D92" s="98"/>
      <c r="E92" s="98"/>
      <c r="F92" s="98"/>
      <c r="G92" s="98"/>
      <c r="H92" s="98"/>
      <c r="I92" s="99"/>
      <c r="J92" s="100"/>
      <c r="K92" s="312">
        <v>0.05</v>
      </c>
      <c r="L92" s="861">
        <f>N85*K92</f>
        <v>26396.477543484376</v>
      </c>
      <c r="M92" s="862"/>
      <c r="N92" s="57"/>
    </row>
    <row r="93" spans="1:14" ht="15.75" thickBot="1">
      <c r="B93" s="825" t="s">
        <v>953</v>
      </c>
      <c r="C93" s="826"/>
      <c r="D93" s="826"/>
      <c r="E93" s="826"/>
      <c r="F93" s="826"/>
      <c r="G93" s="826"/>
      <c r="H93" s="826"/>
      <c r="I93" s="826"/>
      <c r="J93" s="826"/>
      <c r="K93" s="826"/>
      <c r="L93" s="826"/>
      <c r="M93" s="827"/>
      <c r="N93" s="58">
        <f>L90+L91+L92</f>
        <v>158378.86526090623</v>
      </c>
    </row>
    <row r="94" spans="1:14" ht="15.75" thickBot="1">
      <c r="B94" s="39"/>
      <c r="C94" s="40"/>
      <c r="D94" s="40"/>
      <c r="E94" s="40"/>
      <c r="F94" s="40"/>
      <c r="G94" s="40"/>
      <c r="H94" s="40"/>
      <c r="I94" s="40"/>
      <c r="J94" s="40"/>
      <c r="K94" s="40"/>
      <c r="L94" s="40"/>
      <c r="M94" s="40"/>
      <c r="N94" s="41"/>
    </row>
    <row r="95" spans="1:14" ht="15.75" thickBot="1">
      <c r="A95" t="s">
        <v>2016</v>
      </c>
      <c r="B95" s="825" t="s">
        <v>975</v>
      </c>
      <c r="C95" s="826"/>
      <c r="D95" s="826"/>
      <c r="E95" s="826"/>
      <c r="F95" s="826"/>
      <c r="G95" s="826"/>
      <c r="H95" s="826"/>
      <c r="I95" s="826"/>
      <c r="J95" s="826"/>
      <c r="K95" s="826"/>
      <c r="L95" s="826"/>
      <c r="M95" s="827"/>
      <c r="N95" s="195">
        <f>N85+N93</f>
        <v>686308.41613059375</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976</v>
      </c>
      <c r="F100" s="59"/>
      <c r="G100" s="59"/>
      <c r="H100" s="59"/>
      <c r="I100" s="59"/>
      <c r="J100" s="59"/>
      <c r="K100" s="18"/>
      <c r="L100" s="18"/>
      <c r="M100" s="18"/>
      <c r="N100" s="23"/>
    </row>
    <row r="101" spans="2:14">
      <c r="B101" s="22"/>
      <c r="C101" s="18"/>
      <c r="D101" s="18"/>
      <c r="E101" s="18" t="s">
        <v>977</v>
      </c>
      <c r="F101" s="18"/>
      <c r="G101" s="18"/>
      <c r="H101" s="18"/>
      <c r="I101" s="18"/>
      <c r="J101" s="18"/>
      <c r="K101" s="18"/>
      <c r="L101" s="18"/>
      <c r="M101" s="18"/>
      <c r="N101" s="23"/>
    </row>
    <row r="102" spans="2:14">
      <c r="B102" s="22"/>
      <c r="C102" s="18"/>
      <c r="D102" s="18"/>
      <c r="E102" s="18" t="s">
        <v>978</v>
      </c>
      <c r="F102" s="18"/>
      <c r="G102" s="18"/>
      <c r="H102" s="18"/>
      <c r="I102" s="18"/>
      <c r="J102" s="18"/>
      <c r="K102" s="18"/>
      <c r="L102" s="18"/>
      <c r="M102" s="18"/>
      <c r="N102" s="23"/>
    </row>
    <row r="103" spans="2:14">
      <c r="B103" s="22"/>
      <c r="C103" s="18"/>
      <c r="D103" s="18"/>
      <c r="E103" s="18" t="s">
        <v>979</v>
      </c>
      <c r="F103" s="18"/>
      <c r="G103" s="18"/>
      <c r="H103" s="18"/>
      <c r="I103" s="18"/>
      <c r="J103" s="18"/>
      <c r="K103" s="18"/>
      <c r="L103" s="18"/>
      <c r="M103" s="18"/>
      <c r="N103" s="23"/>
    </row>
    <row r="104" spans="2:14" ht="15.75" thickBot="1">
      <c r="B104" s="22"/>
      <c r="C104" s="18"/>
      <c r="D104" s="18"/>
      <c r="E104" s="18"/>
      <c r="F104" s="18" t="s">
        <v>980</v>
      </c>
      <c r="G104" s="18"/>
      <c r="H104" s="18"/>
      <c r="I104" s="18"/>
      <c r="J104" s="18"/>
      <c r="K104" s="18"/>
      <c r="L104" s="18"/>
      <c r="M104" s="18"/>
      <c r="N104" s="23"/>
    </row>
    <row r="105" spans="2:14">
      <c r="B105" s="234" t="s">
        <v>2216</v>
      </c>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ht="15.75" thickBot="1">
      <c r="B109" s="240"/>
      <c r="C109" s="241"/>
      <c r="D109" s="241"/>
      <c r="E109" s="241"/>
      <c r="F109" s="241"/>
      <c r="G109" s="241"/>
      <c r="H109" s="241"/>
      <c r="I109" s="241"/>
      <c r="J109" s="241"/>
      <c r="K109" s="241"/>
      <c r="L109" s="241"/>
      <c r="M109" s="241"/>
      <c r="N109" s="242"/>
    </row>
    <row r="110" spans="2:14">
      <c r="B110" s="243"/>
      <c r="C110" s="244"/>
      <c r="D110" s="244"/>
      <c r="E110" s="244"/>
      <c r="F110" s="244"/>
      <c r="G110" s="244"/>
      <c r="H110" s="244"/>
      <c r="I110" s="244"/>
      <c r="J110" s="244"/>
      <c r="K110" s="244"/>
      <c r="L110" s="244"/>
      <c r="M110" s="244"/>
      <c r="N110" s="245"/>
    </row>
    <row r="111" spans="2:14">
      <c r="B111" s="229" t="s">
        <v>2217</v>
      </c>
      <c r="C111" s="37"/>
      <c r="D111" s="37"/>
      <c r="E111" s="37"/>
      <c r="F111" s="37"/>
      <c r="G111" s="37"/>
      <c r="H111" s="37"/>
      <c r="I111" s="37"/>
      <c r="J111" s="37"/>
      <c r="K111" s="37"/>
      <c r="L111" s="37"/>
      <c r="M111" s="37"/>
      <c r="N111" s="38"/>
    </row>
    <row r="112" spans="2:14" ht="15" customHeight="1">
      <c r="B112" s="863" t="s">
        <v>2218</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2219</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29"/>
      <c r="C119" s="37"/>
      <c r="D119" s="37"/>
      <c r="E119" s="37"/>
      <c r="F119" s="37"/>
      <c r="G119" s="37"/>
      <c r="H119" s="37"/>
      <c r="I119" s="37"/>
      <c r="J119" s="37"/>
      <c r="K119" s="37"/>
      <c r="L119" s="37"/>
      <c r="M119" s="37"/>
      <c r="N119" s="38"/>
    </row>
    <row r="120" spans="2:14">
      <c r="B120" s="22"/>
      <c r="C120" s="18"/>
      <c r="D120" s="18"/>
      <c r="E120" s="18" t="s">
        <v>976</v>
      </c>
      <c r="F120" s="59"/>
      <c r="G120" s="59"/>
      <c r="H120" s="18"/>
      <c r="I120" s="18"/>
      <c r="J120" s="18"/>
      <c r="K120" s="18"/>
      <c r="L120" s="18"/>
      <c r="M120" s="18"/>
      <c r="N120" s="23"/>
    </row>
    <row r="121" spans="2:14">
      <c r="B121" s="22"/>
      <c r="C121" s="18"/>
      <c r="D121" s="18"/>
      <c r="E121" s="60" t="s">
        <v>977</v>
      </c>
      <c r="F121" s="18"/>
      <c r="G121" s="18"/>
      <c r="H121" s="60"/>
      <c r="I121" s="60"/>
      <c r="J121" s="60"/>
      <c r="K121" s="18"/>
      <c r="L121" s="18"/>
      <c r="M121" s="18"/>
      <c r="N121" s="23"/>
    </row>
    <row r="122" spans="2:14">
      <c r="B122" s="22"/>
      <c r="C122" s="18"/>
      <c r="D122" s="18"/>
      <c r="E122" s="61" t="s">
        <v>981</v>
      </c>
      <c r="F122" s="18"/>
      <c r="G122" s="18"/>
      <c r="H122" s="61"/>
      <c r="I122" s="61"/>
      <c r="J122" s="61"/>
      <c r="K122" s="18"/>
      <c r="L122" s="18"/>
      <c r="M122" s="18"/>
      <c r="N122" s="23"/>
    </row>
    <row r="123" spans="2:14">
      <c r="B123" s="62"/>
      <c r="C123" s="37"/>
      <c r="D123" s="37"/>
      <c r="E123" s="18" t="s">
        <v>979</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2220</v>
      </c>
      <c r="C125" s="61"/>
      <c r="D125" s="61"/>
      <c r="E125" s="18"/>
      <c r="F125" s="18"/>
      <c r="G125" s="18"/>
      <c r="H125" s="18"/>
      <c r="I125" s="18"/>
      <c r="J125" s="802"/>
      <c r="K125" s="802"/>
      <c r="L125" s="802"/>
      <c r="M125" s="802"/>
      <c r="N125" s="803"/>
    </row>
    <row r="126" spans="2:14" ht="15.75" customHeight="1" thickBot="1">
      <c r="B126" s="268" t="s">
        <v>2221</v>
      </c>
      <c r="C126" s="400"/>
      <c r="D126" s="400"/>
      <c r="E126" s="63"/>
      <c r="F126" s="63"/>
      <c r="G126" s="63"/>
      <c r="H126" s="63"/>
      <c r="I126" s="63"/>
      <c r="J126" s="804"/>
      <c r="K126" s="804"/>
      <c r="L126" s="804"/>
      <c r="M126" s="804"/>
      <c r="N126" s="805"/>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29.25" customHeight="1" thickBot="1">
      <c r="A31" s="163" t="s">
        <v>1845</v>
      </c>
      <c r="B31" s="86" t="s">
        <v>1093</v>
      </c>
      <c r="C31" s="965" t="s">
        <v>1625</v>
      </c>
      <c r="D31" s="966"/>
      <c r="E31" s="966"/>
      <c r="F31" s="966"/>
      <c r="G31" s="966"/>
      <c r="H31" s="966"/>
      <c r="I31" s="966"/>
      <c r="J31" s="966"/>
      <c r="K31" s="475"/>
      <c r="L31" s="313" t="s">
        <v>377</v>
      </c>
      <c r="M31" s="210"/>
      <c r="N31" s="90"/>
    </row>
    <row r="32" spans="1:14" ht="13.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39"/>
      <c r="F40" s="839"/>
      <c r="G40" s="839"/>
      <c r="H40" s="840"/>
      <c r="I40" s="42"/>
      <c r="J40" s="43"/>
      <c r="K40" s="276"/>
      <c r="L40" s="283"/>
      <c r="M40" s="284"/>
      <c r="N40" s="279"/>
    </row>
    <row r="41" spans="1:14">
      <c r="B41" s="327"/>
      <c r="C41" s="328"/>
      <c r="D41" s="328"/>
      <c r="E41" s="328"/>
      <c r="F41" s="330"/>
      <c r="G41" s="330"/>
      <c r="H41" s="131"/>
      <c r="I41" s="42"/>
      <c r="J41" s="43"/>
      <c r="K41" s="281"/>
      <c r="L41" s="283"/>
      <c r="M41" s="284"/>
      <c r="N41" s="285"/>
    </row>
    <row r="42" spans="1:14">
      <c r="B42" s="845"/>
      <c r="C42" s="846"/>
      <c r="D42" s="846"/>
      <c r="E42" s="44"/>
      <c r="F42" s="45"/>
      <c r="G42" s="45"/>
      <c r="H42" s="46"/>
      <c r="I42" s="42"/>
      <c r="J42" s="43"/>
      <c r="K42" s="286"/>
      <c r="L42" s="283"/>
      <c r="M42" s="408"/>
      <c r="N42" s="351"/>
    </row>
    <row r="43" spans="1:14" ht="15.75" thickBot="1">
      <c r="B43" s="838"/>
      <c r="C43" s="839"/>
      <c r="D43" s="839"/>
      <c r="E43" s="839"/>
      <c r="F43" s="839"/>
      <c r="G43" s="839"/>
      <c r="H43" s="840"/>
      <c r="I43" s="847"/>
      <c r="J43" s="848"/>
      <c r="K43" s="47"/>
      <c r="L43" s="849"/>
      <c r="M43" s="850"/>
      <c r="N43" s="111"/>
    </row>
    <row r="44" spans="1:14" ht="15.75" thickBot="1">
      <c r="B44" s="825" t="s">
        <v>953</v>
      </c>
      <c r="C44" s="826"/>
      <c r="D44" s="826"/>
      <c r="E44" s="826"/>
      <c r="F44" s="826"/>
      <c r="G44" s="826"/>
      <c r="H44" s="826"/>
      <c r="I44" s="826"/>
      <c r="J44" s="826"/>
      <c r="K44" s="826"/>
      <c r="L44" s="826"/>
      <c r="M44" s="827"/>
      <c r="N44" s="401"/>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6" t="s">
        <v>944</v>
      </c>
      <c r="C48" s="817"/>
      <c r="D48" s="817"/>
      <c r="E48" s="817"/>
      <c r="F48" s="817"/>
      <c r="G48" s="817"/>
      <c r="H48" s="817"/>
      <c r="I48" s="818"/>
      <c r="J48" s="322" t="s">
        <v>945</v>
      </c>
      <c r="K48" s="91" t="s">
        <v>946</v>
      </c>
      <c r="L48" s="819" t="s">
        <v>955</v>
      </c>
      <c r="M48" s="818"/>
      <c r="N48" s="92" t="s">
        <v>951</v>
      </c>
    </row>
    <row r="49" spans="1:14">
      <c r="A49" t="s">
        <v>824</v>
      </c>
      <c r="B49" s="49" t="str">
        <f>VLOOKUP(A49,MATERIALES!A4:D373,3,FALSE)</f>
        <v>Cemento Porthland Norma ASTM C150 Tipo _______</v>
      </c>
      <c r="C49" s="288"/>
      <c r="D49" s="288"/>
      <c r="E49" s="288"/>
      <c r="F49" s="288"/>
      <c r="G49" s="288"/>
      <c r="H49" s="288"/>
      <c r="I49" s="275"/>
      <c r="J49" s="423" t="str">
        <f>VLOOKUP(A49,MATERIALES!A5:D641,2,FALSE)</f>
        <v>kg</v>
      </c>
      <c r="K49" s="289">
        <v>1</v>
      </c>
      <c r="L49" s="274"/>
      <c r="M49" s="409">
        <f>VLOOKUP(A49,MATERIALES!A5:D396,4,FALSE)</f>
        <v>738.64099563356581</v>
      </c>
      <c r="N49" s="279">
        <f>K49*M49</f>
        <v>738.64099563356581</v>
      </c>
    </row>
    <row r="50" spans="1:14">
      <c r="A50" s="150"/>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SUM(N49:N53)</f>
        <v>738.64099563356581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318"/>
      <c r="I60" s="286"/>
      <c r="J60" s="293"/>
      <c r="K60" s="286"/>
      <c r="L60" s="829"/>
      <c r="M60" s="830"/>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99"/>
      <c r="J72" s="300"/>
      <c r="K72" s="301"/>
      <c r="L72" s="56"/>
      <c r="M72" s="307"/>
      <c r="N72" s="402"/>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N44+N54+N65+N76</f>
        <v>738.64099563356581</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147.72819912671318</v>
      </c>
      <c r="M83" s="860"/>
      <c r="N83" s="57"/>
    </row>
    <row r="84" spans="1:14">
      <c r="B84" s="95" t="s">
        <v>973</v>
      </c>
      <c r="C84" s="96"/>
      <c r="D84" s="96"/>
      <c r="E84" s="96"/>
      <c r="F84" s="96"/>
      <c r="G84" s="96"/>
      <c r="H84" s="96"/>
      <c r="I84" s="93"/>
      <c r="J84" s="94"/>
      <c r="K84" s="311">
        <v>0.05</v>
      </c>
      <c r="L84" s="859">
        <f>N78*K84</f>
        <v>36.932049781678295</v>
      </c>
      <c r="M84" s="860"/>
      <c r="N84" s="57"/>
    </row>
    <row r="85" spans="1:14" ht="15.75" thickBot="1">
      <c r="B85" s="97" t="s">
        <v>974</v>
      </c>
      <c r="C85" s="98"/>
      <c r="D85" s="98"/>
      <c r="E85" s="98"/>
      <c r="F85" s="98"/>
      <c r="G85" s="98"/>
      <c r="H85" s="98"/>
      <c r="I85" s="99"/>
      <c r="J85" s="100"/>
      <c r="K85" s="312">
        <v>0.05</v>
      </c>
      <c r="L85" s="861">
        <f>N78*K85</f>
        <v>36.932049781678295</v>
      </c>
      <c r="M85" s="862"/>
      <c r="N85" s="57"/>
    </row>
    <row r="86" spans="1:14" ht="15.75" thickBot="1">
      <c r="B86" s="825" t="s">
        <v>953</v>
      </c>
      <c r="C86" s="826"/>
      <c r="D86" s="826"/>
      <c r="E86" s="826"/>
      <c r="F86" s="826"/>
      <c r="G86" s="826"/>
      <c r="H86" s="826"/>
      <c r="I86" s="826"/>
      <c r="J86" s="826"/>
      <c r="K86" s="826"/>
      <c r="L86" s="826"/>
      <c r="M86" s="827"/>
      <c r="N86" s="58">
        <f>L83+L84+L85</f>
        <v>221.59229869006978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960.23329432363562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63" t="s">
        <v>2218</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9.25" customHeight="1">
      <c r="B107" s="866" t="s">
        <v>2219</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02"/>
      <c r="K118" s="802"/>
      <c r="L118" s="802"/>
      <c r="M118" s="802"/>
      <c r="N118" s="803"/>
    </row>
    <row r="119" spans="2:14" ht="15.75" customHeight="1" thickBot="1">
      <c r="B119" s="268" t="s">
        <v>2221</v>
      </c>
      <c r="C119" s="400"/>
      <c r="D119" s="400"/>
      <c r="E119" s="63"/>
      <c r="F119" s="63"/>
      <c r="G119" s="63"/>
      <c r="H119" s="63"/>
      <c r="I119" s="63"/>
      <c r="J119" s="804"/>
      <c r="K119" s="804"/>
      <c r="L119" s="804"/>
      <c r="M119" s="804"/>
      <c r="N119" s="805"/>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29.25" customHeight="1" thickBot="1">
      <c r="A31" t="s">
        <v>1845</v>
      </c>
      <c r="B31" s="86" t="s">
        <v>1626</v>
      </c>
      <c r="C31" s="965" t="s">
        <v>2040</v>
      </c>
      <c r="D31" s="966"/>
      <c r="E31" s="966"/>
      <c r="F31" s="966"/>
      <c r="G31" s="966"/>
      <c r="H31" s="966"/>
      <c r="I31" s="966"/>
      <c r="J31" s="966"/>
      <c r="K31" s="47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39"/>
      <c r="F40" s="839"/>
      <c r="G40" s="839"/>
      <c r="H40" s="840"/>
      <c r="I40" s="42"/>
      <c r="J40" s="43"/>
      <c r="K40" s="276"/>
      <c r="L40" s="283"/>
      <c r="M40" s="284"/>
      <c r="N40" s="279"/>
    </row>
    <row r="41" spans="1:14">
      <c r="B41" s="327"/>
      <c r="C41" s="328"/>
      <c r="D41" s="328"/>
      <c r="E41" s="328"/>
      <c r="F41" s="330"/>
      <c r="G41" s="330"/>
      <c r="H41" s="131"/>
      <c r="I41" s="42"/>
      <c r="J41" s="43"/>
      <c r="K41" s="281"/>
      <c r="L41" s="283"/>
      <c r="M41" s="284"/>
      <c r="N41" s="285"/>
    </row>
    <row r="42" spans="1:14">
      <c r="B42" s="845"/>
      <c r="C42" s="846"/>
      <c r="D42" s="846"/>
      <c r="E42" s="44"/>
      <c r="F42" s="45"/>
      <c r="G42" s="45"/>
      <c r="H42" s="46"/>
      <c r="I42" s="42"/>
      <c r="J42" s="43"/>
      <c r="K42" s="286"/>
      <c r="L42" s="283"/>
      <c r="M42" s="408"/>
      <c r="N42" s="351"/>
    </row>
    <row r="43" spans="1:14" ht="15.75" thickBot="1">
      <c r="B43" s="838"/>
      <c r="C43" s="839"/>
      <c r="D43" s="839"/>
      <c r="E43" s="839"/>
      <c r="F43" s="839"/>
      <c r="G43" s="839"/>
      <c r="H43" s="840"/>
      <c r="I43" s="847"/>
      <c r="J43" s="848"/>
      <c r="K43" s="47"/>
      <c r="L43" s="849"/>
      <c r="M43" s="850"/>
      <c r="N43" s="111"/>
    </row>
    <row r="44" spans="1:14" ht="15.75" thickBot="1">
      <c r="B44" s="825" t="s">
        <v>953</v>
      </c>
      <c r="C44" s="826"/>
      <c r="D44" s="826"/>
      <c r="E44" s="826"/>
      <c r="F44" s="826"/>
      <c r="G44" s="826"/>
      <c r="H44" s="826"/>
      <c r="I44" s="826"/>
      <c r="J44" s="826"/>
      <c r="K44" s="826"/>
      <c r="L44" s="826"/>
      <c r="M44" s="827"/>
      <c r="N44" s="401"/>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6" t="s">
        <v>944</v>
      </c>
      <c r="C48" s="817"/>
      <c r="D48" s="817"/>
      <c r="E48" s="817"/>
      <c r="F48" s="817"/>
      <c r="G48" s="817"/>
      <c r="H48" s="817"/>
      <c r="I48" s="818"/>
      <c r="J48" s="322" t="s">
        <v>945</v>
      </c>
      <c r="K48" s="91" t="s">
        <v>946</v>
      </c>
      <c r="L48" s="819" t="s">
        <v>955</v>
      </c>
      <c r="M48" s="818"/>
      <c r="N48" s="92" t="s">
        <v>951</v>
      </c>
    </row>
    <row r="49" spans="1:14">
      <c r="A49" t="s">
        <v>826</v>
      </c>
      <c r="B49" s="49" t="str">
        <f>VLOOKUP(A49,MATERIALES!A4:D373,3,FALSE)</f>
        <v>Cemento Hidráulico adicionado, Norma ASTM C595 Tipo _______</v>
      </c>
      <c r="C49" s="288"/>
      <c r="D49" s="288"/>
      <c r="E49" s="288"/>
      <c r="F49" s="288"/>
      <c r="G49" s="288"/>
      <c r="H49" s="288"/>
      <c r="I49" s="275"/>
      <c r="J49" s="423" t="str">
        <f>VLOOKUP(A49,MATERIALES!A5:D641,2,FALSE)</f>
        <v>kg</v>
      </c>
      <c r="K49" s="289">
        <v>1</v>
      </c>
      <c r="L49" s="274"/>
      <c r="M49" s="409">
        <f>VLOOKUP(A49,MATERIALES!A5:D396,4,FALSE)</f>
        <v>772.21558634418238</v>
      </c>
      <c r="N49" s="279">
        <f>K49*M49</f>
        <v>772.21558634418238</v>
      </c>
    </row>
    <row r="50" spans="1:14">
      <c r="A50" s="150"/>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SUM(N49:N53)</f>
        <v>772.21558634418238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318"/>
      <c r="I60" s="286"/>
      <c r="J60" s="293"/>
      <c r="K60" s="286"/>
      <c r="L60" s="829"/>
      <c r="M60" s="830"/>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99"/>
      <c r="J72" s="300"/>
      <c r="K72" s="301"/>
      <c r="L72" s="56"/>
      <c r="M72" s="307"/>
      <c r="N72" s="402"/>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N44+N54+N65+N76</f>
        <v>772.21558634418238</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154.44311726883649</v>
      </c>
      <c r="M83" s="860"/>
      <c r="N83" s="57"/>
    </row>
    <row r="84" spans="1:14">
      <c r="B84" s="95" t="s">
        <v>973</v>
      </c>
      <c r="C84" s="96"/>
      <c r="D84" s="96"/>
      <c r="E84" s="96"/>
      <c r="F84" s="96"/>
      <c r="G84" s="96"/>
      <c r="H84" s="96"/>
      <c r="I84" s="93"/>
      <c r="J84" s="94"/>
      <c r="K84" s="311">
        <v>0.05</v>
      </c>
      <c r="L84" s="859">
        <f>N78*K84</f>
        <v>38.610779317209122</v>
      </c>
      <c r="M84" s="860"/>
      <c r="N84" s="57"/>
    </row>
    <row r="85" spans="1:14" ht="15.75" thickBot="1">
      <c r="B85" s="97" t="s">
        <v>974</v>
      </c>
      <c r="C85" s="98"/>
      <c r="D85" s="98"/>
      <c r="E85" s="98"/>
      <c r="F85" s="98"/>
      <c r="G85" s="98"/>
      <c r="H85" s="98"/>
      <c r="I85" s="99"/>
      <c r="J85" s="100"/>
      <c r="K85" s="312">
        <v>0.05</v>
      </c>
      <c r="L85" s="861">
        <f>N78*K85</f>
        <v>38.610779317209122</v>
      </c>
      <c r="M85" s="862"/>
      <c r="N85" s="57"/>
    </row>
    <row r="86" spans="1:14" ht="15.75" thickBot="1">
      <c r="B86" s="825" t="s">
        <v>953</v>
      </c>
      <c r="C86" s="826"/>
      <c r="D86" s="826"/>
      <c r="E86" s="826"/>
      <c r="F86" s="826"/>
      <c r="G86" s="826"/>
      <c r="H86" s="826"/>
      <c r="I86" s="826"/>
      <c r="J86" s="826"/>
      <c r="K86" s="826"/>
      <c r="L86" s="826"/>
      <c r="M86" s="827"/>
      <c r="N86" s="58">
        <f>L83+L84+L85</f>
        <v>231.6646759032547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1003.880262247437</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41.25" customHeight="1" thickBot="1">
      <c r="A31" t="s">
        <v>1845</v>
      </c>
      <c r="B31" s="86" t="s">
        <v>1627</v>
      </c>
      <c r="C31" s="965" t="s">
        <v>2041</v>
      </c>
      <c r="D31" s="966"/>
      <c r="E31" s="966"/>
      <c r="F31" s="966"/>
      <c r="G31" s="966"/>
      <c r="H31" s="966"/>
      <c r="I31" s="966"/>
      <c r="J31" s="966"/>
      <c r="K31" s="475"/>
      <c r="L31" s="313" t="s">
        <v>377</v>
      </c>
      <c r="M31" s="210"/>
      <c r="N31" s="90"/>
    </row>
    <row r="32" spans="1:14" ht="18.7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278"/>
      <c r="N36" s="279"/>
    </row>
    <row r="37" spans="1:14">
      <c r="A37" s="119"/>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79"/>
    </row>
    <row r="39" spans="1:14">
      <c r="B39" s="838"/>
      <c r="C39" s="839"/>
      <c r="D39" s="839"/>
      <c r="E39" s="839"/>
      <c r="F39" s="839"/>
      <c r="G39" s="839"/>
      <c r="H39" s="840"/>
      <c r="I39" s="841"/>
      <c r="J39" s="822"/>
      <c r="K39" s="276"/>
      <c r="L39" s="842"/>
      <c r="M39" s="843"/>
      <c r="N39" s="279"/>
    </row>
    <row r="40" spans="1:14">
      <c r="B40" s="838"/>
      <c r="C40" s="839"/>
      <c r="D40" s="839"/>
      <c r="E40" s="839"/>
      <c r="F40" s="839"/>
      <c r="G40" s="839"/>
      <c r="H40" s="840"/>
      <c r="I40" s="42"/>
      <c r="J40" s="43"/>
      <c r="K40" s="276"/>
      <c r="L40" s="283"/>
      <c r="M40" s="284"/>
      <c r="N40" s="279"/>
    </row>
    <row r="41" spans="1:14">
      <c r="B41" s="327"/>
      <c r="C41" s="328"/>
      <c r="D41" s="328"/>
      <c r="E41" s="328"/>
      <c r="F41" s="330"/>
      <c r="G41" s="330"/>
      <c r="H41" s="131"/>
      <c r="I41" s="42"/>
      <c r="J41" s="43"/>
      <c r="K41" s="281"/>
      <c r="L41" s="283"/>
      <c r="M41" s="284"/>
      <c r="N41" s="285"/>
    </row>
    <row r="42" spans="1:14">
      <c r="B42" s="845"/>
      <c r="C42" s="846"/>
      <c r="D42" s="846"/>
      <c r="E42" s="44"/>
      <c r="F42" s="45"/>
      <c r="G42" s="45"/>
      <c r="H42" s="46"/>
      <c r="I42" s="42"/>
      <c r="J42" s="43"/>
      <c r="K42" s="286"/>
      <c r="L42" s="283"/>
      <c r="M42" s="408"/>
      <c r="N42" s="351"/>
    </row>
    <row r="43" spans="1:14" ht="15.75" thickBot="1">
      <c r="B43" s="838"/>
      <c r="C43" s="839"/>
      <c r="D43" s="839"/>
      <c r="E43" s="839"/>
      <c r="F43" s="839"/>
      <c r="G43" s="839"/>
      <c r="H43" s="840"/>
      <c r="I43" s="847"/>
      <c r="J43" s="848"/>
      <c r="K43" s="47"/>
      <c r="L43" s="849"/>
      <c r="M43" s="850"/>
      <c r="N43" s="111"/>
    </row>
    <row r="44" spans="1:14" ht="15.75" thickBot="1">
      <c r="B44" s="825" t="s">
        <v>953</v>
      </c>
      <c r="C44" s="826"/>
      <c r="D44" s="826"/>
      <c r="E44" s="826"/>
      <c r="F44" s="826"/>
      <c r="G44" s="826"/>
      <c r="H44" s="826"/>
      <c r="I44" s="826"/>
      <c r="J44" s="826"/>
      <c r="K44" s="826"/>
      <c r="L44" s="826"/>
      <c r="M44" s="827"/>
      <c r="N44" s="401"/>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6" t="s">
        <v>944</v>
      </c>
      <c r="C48" s="817"/>
      <c r="D48" s="817"/>
      <c r="E48" s="817"/>
      <c r="F48" s="817"/>
      <c r="G48" s="817"/>
      <c r="H48" s="817"/>
      <c r="I48" s="818"/>
      <c r="J48" s="322" t="s">
        <v>945</v>
      </c>
      <c r="K48" s="91" t="s">
        <v>946</v>
      </c>
      <c r="L48" s="819" t="s">
        <v>955</v>
      </c>
      <c r="M48" s="818"/>
      <c r="N48" s="92" t="s">
        <v>951</v>
      </c>
    </row>
    <row r="49" spans="1:14">
      <c r="A49" t="s">
        <v>804</v>
      </c>
      <c r="B49" s="49" t="str">
        <f>VLOOKUP(A49,MATERIALES!A4:D373,3,FALSE)</f>
        <v>Cemento gris</v>
      </c>
      <c r="C49" s="288"/>
      <c r="D49" s="288"/>
      <c r="E49" s="288"/>
      <c r="F49" s="288"/>
      <c r="G49" s="288"/>
      <c r="H49" s="288"/>
      <c r="I49" s="275"/>
      <c r="J49" s="423" t="str">
        <f>VLOOKUP(A49,MATERIALES!A5:D641,2,FALSE)</f>
        <v>kg</v>
      </c>
      <c r="K49" s="289">
        <v>1</v>
      </c>
      <c r="L49" s="274"/>
      <c r="M49" s="409">
        <f>VLOOKUP(A49,MATERIALES!A5:D396,4,FALSE)</f>
        <v>560.17914606532713</v>
      </c>
      <c r="N49" s="279">
        <f>K49*M49</f>
        <v>560.17914606532713</v>
      </c>
    </row>
    <row r="50" spans="1:14">
      <c r="A50" s="150"/>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820"/>
      <c r="C53" s="821"/>
      <c r="D53" s="821"/>
      <c r="E53" s="821"/>
      <c r="F53" s="821"/>
      <c r="G53" s="821"/>
      <c r="H53" s="821"/>
      <c r="I53" s="822"/>
      <c r="J53" s="48"/>
      <c r="K53" s="50"/>
      <c r="L53" s="823"/>
      <c r="M53" s="824"/>
      <c r="N53" s="51"/>
    </row>
    <row r="54" spans="1:14" ht="15.75" thickBot="1">
      <c r="B54" s="825" t="s">
        <v>953</v>
      </c>
      <c r="C54" s="826"/>
      <c r="D54" s="826"/>
      <c r="E54" s="826"/>
      <c r="F54" s="826"/>
      <c r="G54" s="826"/>
      <c r="H54" s="826"/>
      <c r="I54" s="826"/>
      <c r="J54" s="826"/>
      <c r="K54" s="826"/>
      <c r="L54" s="826"/>
      <c r="M54" s="827"/>
      <c r="N54" s="401">
        <f>SUM(N49:N53)</f>
        <v>560.17914606532713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318"/>
      <c r="I60" s="286"/>
      <c r="J60" s="293"/>
      <c r="K60" s="286"/>
      <c r="L60" s="829"/>
      <c r="M60" s="830"/>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2:15" ht="15.75" thickBot="1">
      <c r="B65" s="831" t="s">
        <v>953</v>
      </c>
      <c r="C65" s="832"/>
      <c r="D65" s="832"/>
      <c r="E65" s="832"/>
      <c r="F65" s="832"/>
      <c r="G65" s="832"/>
      <c r="H65" s="832"/>
      <c r="I65" s="832"/>
      <c r="J65" s="832"/>
      <c r="K65" s="832"/>
      <c r="L65" s="832"/>
      <c r="M65" s="833"/>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99"/>
      <c r="J72" s="300"/>
      <c r="K72" s="301"/>
      <c r="L72" s="56"/>
      <c r="M72" s="307"/>
      <c r="N72" s="402"/>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12"/>
      <c r="C75" s="813"/>
      <c r="D75" s="813"/>
      <c r="E75" s="813"/>
      <c r="F75" s="813"/>
      <c r="G75" s="813"/>
      <c r="H75" s="813"/>
      <c r="I75" s="132"/>
      <c r="J75" s="132"/>
      <c r="K75" s="132"/>
      <c r="L75" s="913"/>
      <c r="M75" s="913"/>
      <c r="N75" s="51"/>
    </row>
    <row r="76" spans="2:15" ht="15.75" thickBot="1">
      <c r="B76" s="831" t="s">
        <v>953</v>
      </c>
      <c r="C76" s="832"/>
      <c r="D76" s="832"/>
      <c r="E76" s="832"/>
      <c r="F76" s="832"/>
      <c r="G76" s="832"/>
      <c r="H76" s="832"/>
      <c r="I76" s="832"/>
      <c r="J76" s="832"/>
      <c r="K76" s="832"/>
      <c r="L76" s="832"/>
      <c r="M76" s="833"/>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N44+N54+N65+N76</f>
        <v>560.17914606532713</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112.03582921306543</v>
      </c>
      <c r="M83" s="860"/>
      <c r="N83" s="57"/>
    </row>
    <row r="84" spans="1:14">
      <c r="B84" s="95" t="s">
        <v>973</v>
      </c>
      <c r="C84" s="96"/>
      <c r="D84" s="96"/>
      <c r="E84" s="96"/>
      <c r="F84" s="96"/>
      <c r="G84" s="96"/>
      <c r="H84" s="96"/>
      <c r="I84" s="93"/>
      <c r="J84" s="94"/>
      <c r="K84" s="311">
        <v>0.05</v>
      </c>
      <c r="L84" s="859">
        <f>N78*K84</f>
        <v>28.008957303266357</v>
      </c>
      <c r="M84" s="860"/>
      <c r="N84" s="57"/>
    </row>
    <row r="85" spans="1:14" ht="15.75" thickBot="1">
      <c r="B85" s="97" t="s">
        <v>974</v>
      </c>
      <c r="C85" s="98"/>
      <c r="D85" s="98"/>
      <c r="E85" s="98"/>
      <c r="F85" s="98"/>
      <c r="G85" s="98"/>
      <c r="H85" s="98"/>
      <c r="I85" s="99"/>
      <c r="J85" s="100"/>
      <c r="K85" s="312">
        <v>0.05</v>
      </c>
      <c r="L85" s="861">
        <f>N78*K85</f>
        <v>28.008957303266357</v>
      </c>
      <c r="M85" s="862"/>
      <c r="N85" s="57"/>
    </row>
    <row r="86" spans="1:14" ht="15.75" thickBot="1">
      <c r="B86" s="825" t="s">
        <v>953</v>
      </c>
      <c r="C86" s="826"/>
      <c r="D86" s="826"/>
      <c r="E86" s="826"/>
      <c r="F86" s="826"/>
      <c r="G86" s="826"/>
      <c r="H86" s="826"/>
      <c r="I86" s="826"/>
      <c r="J86" s="826"/>
      <c r="K86" s="826"/>
      <c r="L86" s="826"/>
      <c r="M86" s="827"/>
      <c r="N86" s="58">
        <f>L83+L84+L85</f>
        <v>168.05374381959814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728.23288988492527</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86" t="s">
        <v>1628</v>
      </c>
      <c r="C31" s="87" t="s">
        <v>1629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112</v>
      </c>
      <c r="B36" s="838" t="str">
        <f>VLOOKUP(A36,EQUIPOS!A6:D154,3,FALSE)</f>
        <v xml:space="preserve">Aspersor manual
</v>
      </c>
      <c r="C36" s="839"/>
      <c r="D36" s="839"/>
      <c r="E36" s="839"/>
      <c r="F36" s="839"/>
      <c r="G36" s="839"/>
      <c r="H36" s="840"/>
      <c r="I36" s="274"/>
      <c r="J36" s="275"/>
      <c r="K36" s="276">
        <f>VLOOKUP(A36,EQUIPOS!A6:D163,4,FALSE)</f>
        <v>3083.0415391156266</v>
      </c>
      <c r="L36" s="277"/>
      <c r="M36" s="278">
        <v>30</v>
      </c>
      <c r="N36" s="279">
        <f>K36/M36</f>
        <v>102.76805130385422</v>
      </c>
    </row>
    <row r="37" spans="1:14">
      <c r="A37" t="s">
        <v>363</v>
      </c>
      <c r="B37" s="838" t="str">
        <f>VLOOKUP(A37,EQUIPOS!A7:D154,3,FALSE)</f>
        <v>Vibrador de concreto, Motor de 3 hp a 18.000 rpm Mangueras de 4 mt</v>
      </c>
      <c r="C37" s="839"/>
      <c r="D37" s="839"/>
      <c r="E37" s="839"/>
      <c r="F37" s="839"/>
      <c r="G37" s="839"/>
      <c r="H37" s="840"/>
      <c r="I37" s="274"/>
      <c r="J37" s="275"/>
      <c r="K37" s="276">
        <f>VLOOKUP(A37,EQUIPOS!A7:D164,4,FALSE)</f>
        <v>6190.73252785761</v>
      </c>
      <c r="L37" s="277"/>
      <c r="M37" s="278">
        <v>30</v>
      </c>
      <c r="N37" s="279">
        <f>K37/M37</f>
        <v>206.357750928587</v>
      </c>
    </row>
    <row r="38" spans="1:14">
      <c r="A38" t="s">
        <v>228</v>
      </c>
      <c r="B38" s="838" t="str">
        <f>VLOOKUP(A38,EQUIPOS!A8:D154,3,FALSE)</f>
        <v xml:space="preserve">Formaleta metálica (concreto hidráulico)
</v>
      </c>
      <c r="C38" s="839"/>
      <c r="D38" s="839"/>
      <c r="E38" s="839"/>
      <c r="F38" s="839"/>
      <c r="G38" s="839"/>
      <c r="H38" s="840"/>
      <c r="I38" s="841"/>
      <c r="J38" s="822"/>
      <c r="K38" s="276">
        <f>VLOOKUP(A38,EQUIPOS!A8:D165,4,FALSE)</f>
        <v>1166.1027862233252</v>
      </c>
      <c r="L38" s="842">
        <v>0.33329999999999999</v>
      </c>
      <c r="M38" s="843"/>
      <c r="N38" s="279">
        <f>K38/L38</f>
        <v>3498.6582244924252</v>
      </c>
    </row>
    <row r="39" spans="1:14">
      <c r="B39" s="838"/>
      <c r="C39" s="839"/>
      <c r="D39" s="839"/>
      <c r="E39" s="839"/>
      <c r="F39" s="839"/>
      <c r="G39" s="839"/>
      <c r="H39" s="840"/>
      <c r="I39" s="42"/>
      <c r="J39" s="43"/>
      <c r="K39" s="276"/>
      <c r="L39" s="283"/>
      <c r="M39" s="284"/>
      <c r="N39" s="279"/>
    </row>
    <row r="40" spans="1:14">
      <c r="B40" s="327"/>
      <c r="C40" s="328"/>
      <c r="D40" s="328"/>
      <c r="E40" s="330"/>
      <c r="F40" s="330"/>
      <c r="G40" s="330"/>
      <c r="H40" s="131"/>
      <c r="I40" s="42"/>
      <c r="J40" s="43"/>
      <c r="K40" s="281"/>
      <c r="L40" s="283"/>
      <c r="M40" s="284"/>
      <c r="N40" s="285"/>
    </row>
    <row r="41" spans="1:14">
      <c r="B41" s="845" t="s">
        <v>952</v>
      </c>
      <c r="C41" s="846"/>
      <c r="D41" s="846"/>
      <c r="E41" s="44"/>
      <c r="F41" s="45"/>
      <c r="G41" s="45"/>
      <c r="H41" s="46"/>
      <c r="I41" s="42"/>
      <c r="J41" s="43"/>
      <c r="K41" s="286"/>
      <c r="L41" s="283"/>
      <c r="M41" s="408">
        <v>0.1</v>
      </c>
      <c r="N41" s="351">
        <f>N72*M41</f>
        <v>253.08758483933667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4060.8716115642032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t="s">
        <v>838</v>
      </c>
      <c r="B48" s="49" t="str">
        <f>VLOOKUP(A48,MATERIALES!A5:D373,3,FALSE)</f>
        <v>Concreto hidráulico para pavimento MR-43</v>
      </c>
      <c r="C48" s="288"/>
      <c r="D48" s="288"/>
      <c r="E48" s="288"/>
      <c r="F48" s="288"/>
      <c r="G48" s="288"/>
      <c r="H48" s="288"/>
      <c r="I48" s="275"/>
      <c r="J48" s="231" t="str">
        <f>VLOOKUP(A48,MATERIALES!A4:D640,2,FALSE)</f>
        <v>m3</v>
      </c>
      <c r="K48" s="289">
        <v>1.01</v>
      </c>
      <c r="L48" s="274"/>
      <c r="M48" s="409">
        <f>VLOOKUP(A48,MATERIALES!A5:D396,4,FALSE)</f>
        <v>437902.1951083357</v>
      </c>
      <c r="N48" s="279">
        <f>K48*M48</f>
        <v>442281.21705941908</v>
      </c>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ht="15.75" thickBot="1">
      <c r="B51" s="820"/>
      <c r="C51" s="821"/>
      <c r="D51" s="821"/>
      <c r="E51" s="821"/>
      <c r="F51" s="821"/>
      <c r="G51" s="821"/>
      <c r="H51" s="821"/>
      <c r="I51" s="822"/>
      <c r="J51" s="48"/>
      <c r="K51" s="50"/>
      <c r="L51" s="823"/>
      <c r="M51" s="824"/>
      <c r="N51" s="51"/>
    </row>
    <row r="52" spans="1:14" ht="15.75" thickBot="1">
      <c r="B52" s="825" t="s">
        <v>953</v>
      </c>
      <c r="C52" s="826"/>
      <c r="D52" s="826"/>
      <c r="E52" s="826"/>
      <c r="F52" s="826"/>
      <c r="G52" s="826"/>
      <c r="H52" s="826"/>
      <c r="I52" s="826"/>
      <c r="J52" s="826"/>
      <c r="K52" s="826"/>
      <c r="L52" s="826"/>
      <c r="M52" s="827"/>
      <c r="N52" s="401">
        <f>SUM(N48:N51)</f>
        <v>442281.21705941908</v>
      </c>
    </row>
    <row r="53" spans="1:14">
      <c r="B53" s="39"/>
      <c r="C53" s="40"/>
      <c r="D53" s="40"/>
      <c r="E53" s="40"/>
      <c r="F53" s="40"/>
      <c r="G53" s="40"/>
      <c r="H53" s="40"/>
      <c r="I53" s="40"/>
      <c r="J53" s="40"/>
      <c r="K53" s="40"/>
      <c r="L53" s="40"/>
      <c r="M53" s="40"/>
      <c r="N53" s="41"/>
    </row>
    <row r="54" spans="1:14">
      <c r="B54" s="70" t="s">
        <v>956</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0" t="s">
        <v>957</v>
      </c>
      <c r="C56" s="321"/>
      <c r="D56" s="321"/>
      <c r="E56" s="321"/>
      <c r="F56" s="321"/>
      <c r="G56" s="321"/>
      <c r="H56" s="79" t="s">
        <v>945</v>
      </c>
      <c r="I56" s="80" t="s">
        <v>958</v>
      </c>
      <c r="J56" s="81" t="s">
        <v>959</v>
      </c>
      <c r="K56" s="79" t="s">
        <v>960</v>
      </c>
      <c r="L56" s="828" t="s">
        <v>961</v>
      </c>
      <c r="M56" s="801"/>
      <c r="N56" s="82" t="s">
        <v>951</v>
      </c>
    </row>
    <row r="57" spans="1:14">
      <c r="A57" t="s">
        <v>1390</v>
      </c>
      <c r="B57" s="52" t="str">
        <f>VLOOKUP(A57,TRANSPORTE!A5:D117,3,FALSE)</f>
        <v xml:space="preserve">Transporte de Concreto </v>
      </c>
      <c r="C57" s="324"/>
      <c r="D57" s="324"/>
      <c r="E57" s="324"/>
      <c r="F57" s="324"/>
      <c r="G57" s="324"/>
      <c r="H57" s="318" t="s">
        <v>1468</v>
      </c>
      <c r="I57" s="286">
        <v>1.01</v>
      </c>
      <c r="J57" s="293">
        <v>1</v>
      </c>
      <c r="K57" s="286">
        <f>I57*J57</f>
        <v>1.01</v>
      </c>
      <c r="L57" s="829">
        <f>VLOOKUP(A57,TRANSPORTE!A5:D117,4,FALSE)</f>
        <v>1578.7369859453192</v>
      </c>
      <c r="M57" s="830"/>
      <c r="N57" s="294">
        <f>K57*L57</f>
        <v>1594.5243558047725</v>
      </c>
    </row>
    <row r="58" spans="1:14">
      <c r="B58" s="52"/>
      <c r="C58" s="53"/>
      <c r="D58" s="53"/>
      <c r="E58" s="53"/>
      <c r="F58" s="53"/>
      <c r="G58" s="53"/>
      <c r="H58" s="295"/>
      <c r="I58" s="286"/>
      <c r="J58" s="286"/>
      <c r="K58" s="286"/>
      <c r="L58" s="296"/>
      <c r="M58" s="297"/>
      <c r="N58" s="298"/>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ht="15.75" thickBot="1">
      <c r="B61" s="454"/>
      <c r="C61" s="455"/>
      <c r="D61" s="455"/>
      <c r="E61" s="455"/>
      <c r="F61" s="455"/>
      <c r="G61" s="455"/>
      <c r="H61" s="54"/>
      <c r="I61" s="132"/>
      <c r="J61" s="132"/>
      <c r="K61" s="132"/>
      <c r="L61" s="814"/>
      <c r="M61" s="815"/>
      <c r="N61" s="133"/>
    </row>
    <row r="62" spans="1:14" ht="15.75" thickBot="1">
      <c r="B62" s="831" t="s">
        <v>953</v>
      </c>
      <c r="C62" s="832"/>
      <c r="D62" s="832"/>
      <c r="E62" s="832"/>
      <c r="F62" s="832"/>
      <c r="G62" s="832"/>
      <c r="H62" s="832"/>
      <c r="I62" s="832"/>
      <c r="J62" s="832"/>
      <c r="K62" s="832"/>
      <c r="L62" s="832"/>
      <c r="M62" s="833"/>
      <c r="N62" s="110">
        <f>SUM(N57:N61)</f>
        <v>1594.5243558047725</v>
      </c>
    </row>
    <row r="63" spans="1:14">
      <c r="B63" s="39"/>
      <c r="C63" s="40"/>
      <c r="D63" s="40"/>
      <c r="E63" s="40"/>
      <c r="F63" s="40"/>
      <c r="G63" s="40"/>
      <c r="H63" s="40"/>
      <c r="I63" s="40"/>
      <c r="J63" s="40"/>
      <c r="K63" s="40"/>
      <c r="L63" s="40"/>
      <c r="M63" s="40"/>
      <c r="N63" s="41"/>
    </row>
    <row r="64" spans="1:14">
      <c r="B64" s="70" t="s">
        <v>962</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1" t="s">
        <v>963</v>
      </c>
      <c r="C66" s="852"/>
      <c r="D66" s="852"/>
      <c r="E66" s="852"/>
      <c r="F66" s="852"/>
      <c r="G66" s="852"/>
      <c r="H66" s="852"/>
      <c r="I66" s="79" t="s">
        <v>964</v>
      </c>
      <c r="J66" s="81" t="s">
        <v>1410</v>
      </c>
      <c r="K66" s="80" t="s">
        <v>966</v>
      </c>
      <c r="L66" s="853" t="s">
        <v>950</v>
      </c>
      <c r="M66" s="854"/>
      <c r="N66" s="104" t="s">
        <v>951</v>
      </c>
    </row>
    <row r="67" spans="1:15">
      <c r="A67" t="s">
        <v>19</v>
      </c>
      <c r="B67" s="55" t="str">
        <f>VLOOKUP(A67,'MANO DE OBRA'!A8:D68,3,FALSE)</f>
        <v>Obrero (8)</v>
      </c>
      <c r="C67" s="53"/>
      <c r="D67" s="53"/>
      <c r="E67" s="53"/>
      <c r="F67" s="53"/>
      <c r="G67" s="53"/>
      <c r="H67" s="53"/>
      <c r="I67" s="299">
        <f>K67/J67*100</f>
        <v>270661.59999999998</v>
      </c>
      <c r="J67" s="300">
        <v>185</v>
      </c>
      <c r="K67" s="301">
        <f>VLOOKUP(A67,'MANO DE OBRA'!A8:D99,4,FALSE)</f>
        <v>500723.95999999996</v>
      </c>
      <c r="L67" s="56"/>
      <c r="M67" s="302">
        <v>240</v>
      </c>
      <c r="N67" s="402">
        <f>K67/M67</f>
        <v>2086.3498333333332</v>
      </c>
      <c r="O67" s="112"/>
    </row>
    <row r="68" spans="1:15">
      <c r="A68" t="s">
        <v>30</v>
      </c>
      <c r="B68" s="55" t="str">
        <f>VLOOKUP(A68,'MANO DE OBRA'!A8:D69,3,FALSE)</f>
        <v>Oficial</v>
      </c>
      <c r="C68" s="53"/>
      <c r="D68" s="53"/>
      <c r="E68" s="53"/>
      <c r="F68" s="53"/>
      <c r="G68" s="53"/>
      <c r="H68" s="53"/>
      <c r="I68" s="299">
        <f>K68/J68*100</f>
        <v>57668.23979157189</v>
      </c>
      <c r="J68" s="300">
        <v>185</v>
      </c>
      <c r="K68" s="301">
        <f>VLOOKUP(A68,'MANO DE OBRA'!A8:D100,4,FALSE)</f>
        <v>106686.24361440798</v>
      </c>
      <c r="L68" s="56"/>
      <c r="M68" s="306">
        <v>240</v>
      </c>
      <c r="N68" s="402">
        <f>K68/M68</f>
        <v>444.52601506003327</v>
      </c>
    </row>
    <row r="69" spans="1:15">
      <c r="B69" s="55"/>
      <c r="C69" s="53"/>
      <c r="D69" s="53"/>
      <c r="E69" s="53"/>
      <c r="F69" s="53"/>
      <c r="G69" s="53"/>
      <c r="H69" s="53"/>
      <c r="I69" s="286"/>
      <c r="J69" s="304"/>
      <c r="K69" s="305"/>
      <c r="L69" s="325"/>
      <c r="M69" s="307"/>
      <c r="N69" s="303"/>
    </row>
    <row r="70" spans="1:15">
      <c r="B70" s="55"/>
      <c r="C70" s="53"/>
      <c r="D70" s="53"/>
      <c r="E70" s="53"/>
      <c r="F70" s="53"/>
      <c r="G70" s="53"/>
      <c r="H70" s="53"/>
      <c r="I70" s="286"/>
      <c r="J70" s="304"/>
      <c r="K70" s="305"/>
      <c r="L70" s="325"/>
      <c r="M70" s="307"/>
      <c r="N70" s="303"/>
    </row>
    <row r="71" spans="1:15" ht="15.75" thickBot="1">
      <c r="B71" s="812"/>
      <c r="C71" s="813"/>
      <c r="D71" s="813"/>
      <c r="E71" s="813"/>
      <c r="F71" s="813"/>
      <c r="G71" s="813"/>
      <c r="H71" s="813"/>
      <c r="I71" s="132"/>
      <c r="J71" s="132"/>
      <c r="K71" s="132"/>
      <c r="L71" s="913"/>
      <c r="M71" s="913"/>
      <c r="N71" s="51"/>
    </row>
    <row r="72" spans="1:15" ht="15.75" thickBot="1">
      <c r="B72" s="831" t="s">
        <v>953</v>
      </c>
      <c r="C72" s="832"/>
      <c r="D72" s="832"/>
      <c r="E72" s="832"/>
      <c r="F72" s="832"/>
      <c r="G72" s="832"/>
      <c r="H72" s="832"/>
      <c r="I72" s="832"/>
      <c r="J72" s="832"/>
      <c r="K72" s="832"/>
      <c r="L72" s="832"/>
      <c r="M72" s="833"/>
      <c r="N72" s="308">
        <f>SUM(N67:N71)</f>
        <v>2530.8758483933666</v>
      </c>
    </row>
    <row r="73" spans="1:15" ht="15.75" thickBot="1">
      <c r="B73" s="39"/>
      <c r="C73" s="40"/>
      <c r="D73" s="40"/>
      <c r="E73" s="40"/>
      <c r="F73" s="40"/>
      <c r="G73" s="40"/>
      <c r="H73" s="40"/>
      <c r="I73" s="40"/>
      <c r="J73" s="40"/>
      <c r="K73" s="40"/>
      <c r="L73" s="40"/>
      <c r="M73" s="40"/>
      <c r="N73" s="41"/>
    </row>
    <row r="74" spans="1:15" ht="15.75" thickBot="1">
      <c r="B74" s="825" t="s">
        <v>967</v>
      </c>
      <c r="C74" s="826"/>
      <c r="D74" s="826"/>
      <c r="E74" s="826"/>
      <c r="F74" s="826"/>
      <c r="G74" s="826"/>
      <c r="H74" s="826"/>
      <c r="I74" s="826"/>
      <c r="J74" s="826"/>
      <c r="K74" s="826"/>
      <c r="L74" s="826"/>
      <c r="M74" s="827"/>
      <c r="N74" s="105">
        <f>N43+N52+N62+N72</f>
        <v>450467.48887518141</v>
      </c>
    </row>
    <row r="75" spans="1:15">
      <c r="B75" s="39"/>
      <c r="C75" s="40"/>
      <c r="D75" s="40"/>
      <c r="E75" s="40"/>
      <c r="F75" s="40"/>
      <c r="G75" s="40"/>
      <c r="H75" s="40"/>
      <c r="I75" s="40"/>
      <c r="J75" s="40"/>
      <c r="K75" s="40"/>
      <c r="L75" s="40"/>
      <c r="M75" s="40"/>
      <c r="N75" s="41"/>
    </row>
    <row r="76" spans="1:15">
      <c r="B76" s="70" t="s">
        <v>968</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16" t="s">
        <v>969</v>
      </c>
      <c r="C78" s="817"/>
      <c r="D78" s="817"/>
      <c r="E78" s="817"/>
      <c r="F78" s="817"/>
      <c r="G78" s="817"/>
      <c r="H78" s="817"/>
      <c r="I78" s="321"/>
      <c r="J78" s="341"/>
      <c r="K78" s="309" t="s">
        <v>970</v>
      </c>
      <c r="L78" s="855" t="s">
        <v>971</v>
      </c>
      <c r="M78" s="856"/>
      <c r="N78" s="310"/>
    </row>
    <row r="79" spans="1:15">
      <c r="B79" s="857" t="s">
        <v>972</v>
      </c>
      <c r="C79" s="858"/>
      <c r="D79" s="858"/>
      <c r="E79" s="858"/>
      <c r="F79" s="858"/>
      <c r="G79" s="858"/>
      <c r="H79" s="858"/>
      <c r="I79" s="93"/>
      <c r="J79" s="94"/>
      <c r="K79" s="311">
        <v>0.2</v>
      </c>
      <c r="L79" s="859">
        <f>N74*K79</f>
        <v>90093.497775036289</v>
      </c>
      <c r="M79" s="860"/>
      <c r="N79" s="57"/>
    </row>
    <row r="80" spans="1:15">
      <c r="B80" s="95" t="s">
        <v>973</v>
      </c>
      <c r="C80" s="96"/>
      <c r="D80" s="96"/>
      <c r="E80" s="96"/>
      <c r="F80" s="96"/>
      <c r="G80" s="96"/>
      <c r="H80" s="96"/>
      <c r="I80" s="93"/>
      <c r="J80" s="94"/>
      <c r="K80" s="311">
        <v>0.05</v>
      </c>
      <c r="L80" s="859">
        <f>N74*K80</f>
        <v>22523.374443759072</v>
      </c>
      <c r="M80" s="860"/>
      <c r="N80" s="57"/>
    </row>
    <row r="81" spans="1:14" ht="15.75" thickBot="1">
      <c r="B81" s="97" t="s">
        <v>974</v>
      </c>
      <c r="C81" s="98"/>
      <c r="D81" s="98"/>
      <c r="E81" s="98"/>
      <c r="F81" s="98"/>
      <c r="G81" s="98"/>
      <c r="H81" s="98"/>
      <c r="I81" s="99"/>
      <c r="J81" s="100"/>
      <c r="K81" s="312">
        <v>0.05</v>
      </c>
      <c r="L81" s="861">
        <f>N74*K81</f>
        <v>22523.374443759072</v>
      </c>
      <c r="M81" s="862"/>
      <c r="N81" s="57"/>
    </row>
    <row r="82" spans="1:14" ht="15.75" thickBot="1">
      <c r="B82" s="825" t="s">
        <v>953</v>
      </c>
      <c r="C82" s="826"/>
      <c r="D82" s="826"/>
      <c r="E82" s="826"/>
      <c r="F82" s="826"/>
      <c r="G82" s="826"/>
      <c r="H82" s="826"/>
      <c r="I82" s="826"/>
      <c r="J82" s="826"/>
      <c r="K82" s="826"/>
      <c r="L82" s="826"/>
      <c r="M82" s="827"/>
      <c r="N82" s="58">
        <f>L79+L80+L81</f>
        <v>135140.24666255442</v>
      </c>
    </row>
    <row r="83" spans="1:14" ht="15.75" thickBot="1">
      <c r="B83" s="39"/>
      <c r="C83" s="40"/>
      <c r="D83" s="40"/>
      <c r="E83" s="40"/>
      <c r="F83" s="40"/>
      <c r="G83" s="40"/>
      <c r="H83" s="40"/>
      <c r="I83" s="40"/>
      <c r="J83" s="40"/>
      <c r="K83" s="40"/>
      <c r="L83" s="40"/>
      <c r="M83" s="40"/>
      <c r="N83" s="41"/>
    </row>
    <row r="84" spans="1:14" ht="15.75" thickBot="1">
      <c r="A84" t="s">
        <v>2016</v>
      </c>
      <c r="B84" s="825" t="s">
        <v>975</v>
      </c>
      <c r="C84" s="826"/>
      <c r="D84" s="826"/>
      <c r="E84" s="826"/>
      <c r="F84" s="826"/>
      <c r="G84" s="826"/>
      <c r="H84" s="826"/>
      <c r="I84" s="826"/>
      <c r="J84" s="826"/>
      <c r="K84" s="826"/>
      <c r="L84" s="826"/>
      <c r="M84" s="827"/>
      <c r="N84" s="195">
        <f>N74+N82</f>
        <v>585607.73553773586</v>
      </c>
    </row>
    <row r="85" spans="1:14">
      <c r="B85" s="246"/>
      <c r="C85" s="247"/>
      <c r="D85" s="247"/>
      <c r="E85" s="247"/>
      <c r="F85" s="247"/>
      <c r="G85" s="247"/>
      <c r="H85" s="247"/>
      <c r="I85" s="247"/>
      <c r="J85" s="247"/>
      <c r="K85" s="247"/>
      <c r="L85" s="247"/>
      <c r="M85" s="247"/>
      <c r="N85" s="248"/>
    </row>
    <row r="86" spans="1:14">
      <c r="B86" s="249"/>
      <c r="C86" s="250"/>
      <c r="D86" s="250"/>
      <c r="E86" s="250"/>
      <c r="F86" s="250"/>
      <c r="G86" s="250"/>
      <c r="H86" s="250"/>
      <c r="I86" s="250"/>
      <c r="J86" s="250"/>
      <c r="K86" s="250"/>
      <c r="L86" s="250"/>
      <c r="M86" s="250"/>
      <c r="N86" s="251"/>
    </row>
    <row r="87" spans="1:14">
      <c r="B87" s="249"/>
      <c r="C87" s="250"/>
      <c r="D87" s="250"/>
      <c r="E87" s="250"/>
      <c r="F87" s="250"/>
      <c r="G87" s="250"/>
      <c r="H87" s="250"/>
      <c r="I87" s="250"/>
      <c r="J87" s="250"/>
      <c r="K87" s="250"/>
      <c r="L87" s="250"/>
      <c r="M87" s="250"/>
      <c r="N87" s="251"/>
    </row>
    <row r="88" spans="1:14">
      <c r="B88" s="249"/>
      <c r="C88" s="250"/>
      <c r="D88" s="250"/>
      <c r="E88" s="250"/>
      <c r="F88" s="250"/>
      <c r="G88" s="250"/>
      <c r="H88" s="250"/>
      <c r="I88" s="250"/>
      <c r="J88" s="250"/>
      <c r="K88" s="250"/>
      <c r="L88" s="250"/>
      <c r="M88" s="250"/>
      <c r="N88" s="251"/>
    </row>
    <row r="89" spans="1:14">
      <c r="B89" s="249"/>
      <c r="C89" s="250"/>
      <c r="D89" s="250"/>
      <c r="E89" s="424" t="s">
        <v>976</v>
      </c>
      <c r="F89" s="424"/>
      <c r="G89" s="424"/>
      <c r="H89" s="424"/>
      <c r="I89" s="424"/>
      <c r="J89" s="424"/>
      <c r="K89" s="250"/>
      <c r="L89" s="250"/>
      <c r="M89" s="250"/>
      <c r="N89" s="251"/>
    </row>
    <row r="90" spans="1:14">
      <c r="B90" s="249"/>
      <c r="C90" s="250"/>
      <c r="D90" s="250"/>
      <c r="E90" s="250" t="s">
        <v>977</v>
      </c>
      <c r="F90" s="250"/>
      <c r="G90" s="250"/>
      <c r="H90" s="250"/>
      <c r="I90" s="250"/>
      <c r="J90" s="250"/>
      <c r="K90" s="250"/>
      <c r="L90" s="250"/>
      <c r="M90" s="250"/>
      <c r="N90" s="251"/>
    </row>
    <row r="91" spans="1:14">
      <c r="B91" s="249"/>
      <c r="C91" s="250"/>
      <c r="D91" s="250"/>
      <c r="E91" s="250" t="s">
        <v>978</v>
      </c>
      <c r="F91" s="250"/>
      <c r="G91" s="250"/>
      <c r="H91" s="250"/>
      <c r="I91" s="250"/>
      <c r="J91" s="250"/>
      <c r="K91" s="250"/>
      <c r="L91" s="250"/>
      <c r="M91" s="250"/>
      <c r="N91" s="251"/>
    </row>
    <row r="92" spans="1:14">
      <c r="B92" s="249"/>
      <c r="C92" s="250"/>
      <c r="D92" s="250"/>
      <c r="E92" s="250" t="s">
        <v>979</v>
      </c>
      <c r="F92" s="250"/>
      <c r="G92" s="250"/>
      <c r="H92" s="250"/>
      <c r="I92" s="250"/>
      <c r="J92" s="250"/>
      <c r="K92" s="250"/>
      <c r="L92" s="250"/>
      <c r="M92" s="250"/>
      <c r="N92" s="251"/>
    </row>
    <row r="93" spans="1:14" ht="15.75" thickBot="1">
      <c r="B93" s="249"/>
      <c r="C93" s="250"/>
      <c r="D93" s="250"/>
      <c r="E93" s="250"/>
      <c r="F93" s="250" t="s">
        <v>980</v>
      </c>
      <c r="G93" s="250"/>
      <c r="H93" s="250"/>
      <c r="I93" s="250"/>
      <c r="J93" s="250"/>
      <c r="K93" s="250"/>
      <c r="L93" s="250"/>
      <c r="M93" s="250"/>
      <c r="N93" s="251"/>
    </row>
    <row r="94" spans="1:14">
      <c r="B94" s="234" t="s">
        <v>2216</v>
      </c>
      <c r="C94" s="235"/>
      <c r="D94" s="235"/>
      <c r="E94" s="235"/>
      <c r="F94" s="235"/>
      <c r="G94" s="235"/>
      <c r="H94" s="235"/>
      <c r="I94" s="235"/>
      <c r="J94" s="235"/>
      <c r="K94" s="235"/>
      <c r="L94" s="235"/>
      <c r="M94" s="235"/>
      <c r="N94" s="236"/>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ht="15.75" thickBot="1">
      <c r="B98" s="255"/>
      <c r="C98" s="256"/>
      <c r="D98" s="256"/>
      <c r="E98" s="256"/>
      <c r="F98" s="256"/>
      <c r="G98" s="256"/>
      <c r="H98" s="256"/>
      <c r="I98" s="256"/>
      <c r="J98" s="256"/>
      <c r="K98" s="256"/>
      <c r="L98" s="256"/>
      <c r="M98" s="256"/>
      <c r="N98" s="257"/>
    </row>
    <row r="99" spans="2:14">
      <c r="B99" s="258"/>
      <c r="C99" s="259"/>
      <c r="D99" s="259"/>
      <c r="E99" s="259"/>
      <c r="F99" s="259"/>
      <c r="G99" s="259"/>
      <c r="H99" s="259"/>
      <c r="I99" s="259"/>
      <c r="J99" s="259"/>
      <c r="K99" s="259"/>
      <c r="L99" s="259"/>
      <c r="M99" s="259"/>
      <c r="N99" s="260"/>
    </row>
    <row r="100" spans="2:14">
      <c r="B100" s="261" t="s">
        <v>2217</v>
      </c>
      <c r="C100" s="262"/>
      <c r="D100" s="262"/>
      <c r="E100" s="262"/>
      <c r="F100" s="262"/>
      <c r="G100" s="262"/>
      <c r="H100" s="262"/>
      <c r="I100" s="262"/>
      <c r="J100" s="262"/>
      <c r="K100" s="262"/>
      <c r="L100" s="262"/>
      <c r="M100" s="262"/>
      <c r="N100" s="263"/>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46"/>
      <c r="C105" s="347"/>
      <c r="D105" s="347"/>
      <c r="E105" s="347"/>
      <c r="F105" s="347"/>
      <c r="G105" s="347"/>
      <c r="H105" s="347"/>
      <c r="I105" s="347"/>
      <c r="J105" s="347"/>
      <c r="K105" s="347"/>
      <c r="L105" s="347"/>
      <c r="M105" s="347"/>
      <c r="N105" s="348"/>
    </row>
    <row r="106" spans="2:14">
      <c r="B106" s="346"/>
      <c r="C106" s="347"/>
      <c r="D106" s="347"/>
      <c r="E106" s="347"/>
      <c r="F106" s="347"/>
      <c r="G106" s="347"/>
      <c r="H106" s="347"/>
      <c r="I106" s="347"/>
      <c r="J106" s="347"/>
      <c r="K106" s="347"/>
      <c r="L106" s="347"/>
      <c r="M106" s="347"/>
      <c r="N106" s="348"/>
    </row>
    <row r="107" spans="2:14">
      <c r="B107" s="346"/>
      <c r="C107" s="347"/>
      <c r="D107" s="347"/>
      <c r="E107" s="347"/>
      <c r="F107" s="347"/>
      <c r="G107" s="347"/>
      <c r="H107" s="347"/>
      <c r="I107" s="347"/>
      <c r="J107" s="347"/>
      <c r="K107" s="347"/>
      <c r="L107" s="347"/>
      <c r="M107" s="347"/>
      <c r="N107" s="348"/>
    </row>
    <row r="108" spans="2:14">
      <c r="B108" s="261"/>
      <c r="C108" s="262"/>
      <c r="D108" s="262"/>
      <c r="E108" s="262"/>
      <c r="F108" s="262"/>
      <c r="G108" s="262"/>
      <c r="H108" s="262"/>
      <c r="I108" s="262"/>
      <c r="J108" s="262"/>
      <c r="K108" s="262"/>
      <c r="L108" s="262"/>
      <c r="M108" s="262"/>
      <c r="N108" s="263"/>
    </row>
    <row r="109" spans="2:14">
      <c r="B109" s="249"/>
      <c r="C109" s="250"/>
      <c r="D109" s="250"/>
      <c r="E109" s="250" t="s">
        <v>976</v>
      </c>
      <c r="F109" s="424"/>
      <c r="G109" s="424"/>
      <c r="H109" s="250"/>
      <c r="I109" s="250"/>
      <c r="J109" s="250"/>
      <c r="K109" s="250"/>
      <c r="L109" s="250"/>
      <c r="M109" s="250"/>
      <c r="N109" s="251"/>
    </row>
    <row r="110" spans="2:14">
      <c r="B110" s="249"/>
      <c r="C110" s="250"/>
      <c r="D110" s="250"/>
      <c r="E110" s="425" t="s">
        <v>977</v>
      </c>
      <c r="F110" s="250"/>
      <c r="G110" s="250"/>
      <c r="H110" s="425"/>
      <c r="I110" s="425"/>
      <c r="J110" s="425"/>
      <c r="K110" s="250"/>
      <c r="L110" s="250"/>
      <c r="M110" s="250"/>
      <c r="N110" s="251"/>
    </row>
    <row r="111" spans="2:14">
      <c r="B111" s="249"/>
      <c r="C111" s="250"/>
      <c r="D111" s="250"/>
      <c r="E111" s="264" t="s">
        <v>981</v>
      </c>
      <c r="F111" s="250"/>
      <c r="G111" s="250"/>
      <c r="H111" s="264"/>
      <c r="I111" s="264"/>
      <c r="J111" s="264"/>
      <c r="K111" s="250"/>
      <c r="L111" s="250"/>
      <c r="M111" s="250"/>
      <c r="N111" s="251"/>
    </row>
    <row r="112" spans="2:14">
      <c r="B112" s="265"/>
      <c r="C112" s="262"/>
      <c r="D112" s="262"/>
      <c r="E112" s="250" t="s">
        <v>979</v>
      </c>
      <c r="F112" s="250"/>
      <c r="G112" s="250"/>
      <c r="H112" s="250"/>
      <c r="I112" s="250"/>
      <c r="J112" s="250"/>
      <c r="K112" s="262"/>
      <c r="L112" s="262"/>
      <c r="M112" s="262"/>
      <c r="N112" s="263"/>
    </row>
    <row r="113" spans="2:14">
      <c r="B113" s="265"/>
      <c r="C113" s="262"/>
      <c r="D113" s="262"/>
      <c r="E113" s="262"/>
      <c r="F113" s="250"/>
      <c r="G113" s="250"/>
      <c r="H113" s="250"/>
      <c r="I113" s="250"/>
      <c r="J113" s="250"/>
      <c r="K113" s="262"/>
      <c r="L113" s="262"/>
      <c r="M113" s="262"/>
      <c r="N113" s="263"/>
    </row>
    <row r="114" spans="2:14">
      <c r="B114" s="265" t="s">
        <v>2220</v>
      </c>
      <c r="C114" s="264"/>
      <c r="D114" s="264"/>
      <c r="E114" s="250"/>
      <c r="F114" s="250"/>
      <c r="G114" s="250"/>
      <c r="H114" s="250"/>
      <c r="I114" s="250"/>
      <c r="J114" s="973"/>
      <c r="K114" s="973"/>
      <c r="L114" s="973"/>
      <c r="M114" s="973"/>
      <c r="N114" s="974"/>
    </row>
    <row r="115" spans="2:14" ht="15.75" thickBot="1">
      <c r="B115" s="426" t="s">
        <v>2221</v>
      </c>
      <c r="C115" s="427"/>
      <c r="D115" s="427"/>
      <c r="E115" s="266"/>
      <c r="F115" s="266"/>
      <c r="G115" s="266"/>
      <c r="H115" s="266"/>
      <c r="I115" s="266"/>
      <c r="J115" s="975"/>
      <c r="K115" s="975"/>
      <c r="L115" s="975"/>
      <c r="M115" s="975"/>
      <c r="N115" s="976"/>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1094</v>
      </c>
      <c r="C31" s="87" t="s">
        <v>1630</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160</v>
      </c>
      <c r="B36" s="838" t="str">
        <f>VLOOKUP(A36,EQUIPOS!A6:D154,3,FALSE)</f>
        <v>COMPACTADOR MANUAL VIBRATORIO (RANA) con motor de 6 HP</v>
      </c>
      <c r="C36" s="839"/>
      <c r="D36" s="839"/>
      <c r="E36" s="839"/>
      <c r="F36" s="839"/>
      <c r="G36" s="839"/>
      <c r="H36" s="840"/>
      <c r="I36" s="274"/>
      <c r="J36" s="275"/>
      <c r="K36" s="276">
        <f>VLOOKUP(A36,EQUIPOS!A6:D163,4,FALSE)</f>
        <v>5878.5947533437811</v>
      </c>
      <c r="L36" s="277"/>
      <c r="M36" s="278">
        <v>37.5</v>
      </c>
      <c r="N36" s="279">
        <f>K36/M36</f>
        <v>156.76252675583416</v>
      </c>
    </row>
    <row r="37" spans="1:14">
      <c r="B37" s="838"/>
      <c r="C37" s="839"/>
      <c r="D37" s="839"/>
      <c r="E37" s="844"/>
      <c r="F37" s="839"/>
      <c r="G37" s="839"/>
      <c r="H37" s="840"/>
      <c r="I37" s="42"/>
      <c r="J37" s="43"/>
      <c r="K37" s="281"/>
      <c r="L37" s="283"/>
      <c r="M37" s="284"/>
      <c r="N37" s="285"/>
    </row>
    <row r="38" spans="1:14">
      <c r="B38" s="845" t="s">
        <v>952</v>
      </c>
      <c r="C38" s="846"/>
      <c r="D38" s="846"/>
      <c r="E38" s="44"/>
      <c r="F38" s="45"/>
      <c r="G38" s="45"/>
      <c r="H38" s="46"/>
      <c r="I38" s="42"/>
      <c r="J38" s="43"/>
      <c r="K38" s="286"/>
      <c r="L38" s="283"/>
      <c r="M38" s="476">
        <v>0.1</v>
      </c>
      <c r="N38" s="351">
        <f>N72*M38</f>
        <v>1214.8204072288161</v>
      </c>
    </row>
    <row r="39" spans="1:14" ht="15.75" thickBot="1">
      <c r="B39" s="838"/>
      <c r="C39" s="839"/>
      <c r="D39" s="839"/>
      <c r="E39" s="839"/>
      <c r="F39" s="839"/>
      <c r="G39" s="839"/>
      <c r="H39" s="840"/>
      <c r="I39" s="847"/>
      <c r="J39" s="848"/>
      <c r="K39" s="47"/>
      <c r="L39" s="849"/>
      <c r="M39" s="850"/>
      <c r="N39" s="111"/>
    </row>
    <row r="40" spans="1:14" ht="15.75" thickBot="1">
      <c r="B40" s="825" t="s">
        <v>953</v>
      </c>
      <c r="C40" s="826"/>
      <c r="D40" s="826"/>
      <c r="E40" s="826"/>
      <c r="F40" s="826"/>
      <c r="G40" s="826"/>
      <c r="H40" s="826"/>
      <c r="I40" s="826"/>
      <c r="J40" s="826"/>
      <c r="K40" s="826"/>
      <c r="L40" s="826"/>
      <c r="M40" s="827"/>
      <c r="N40" s="401">
        <f>SUM(N36:N39)</f>
        <v>1371.5829339846503</v>
      </c>
    </row>
    <row r="41" spans="1:14">
      <c r="B41" s="287"/>
      <c r="C41" s="40"/>
      <c r="D41" s="40"/>
      <c r="E41" s="40"/>
      <c r="F41" s="40"/>
      <c r="G41" s="40"/>
      <c r="H41" s="40"/>
      <c r="I41" s="40"/>
      <c r="J41" s="40"/>
      <c r="K41" s="40"/>
      <c r="L41" s="40"/>
      <c r="M41" s="40"/>
      <c r="N41" s="41"/>
    </row>
    <row r="42" spans="1:14">
      <c r="B42" s="70" t="s">
        <v>954</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16" t="s">
        <v>944</v>
      </c>
      <c r="C44" s="817"/>
      <c r="D44" s="817"/>
      <c r="E44" s="817"/>
      <c r="F44" s="817"/>
      <c r="G44" s="817"/>
      <c r="H44" s="817"/>
      <c r="I44" s="818"/>
      <c r="J44" s="322" t="s">
        <v>945</v>
      </c>
      <c r="K44" s="91" t="s">
        <v>946</v>
      </c>
      <c r="L44" s="819" t="s">
        <v>955</v>
      </c>
      <c r="M44" s="818"/>
      <c r="N44" s="92" t="s">
        <v>951</v>
      </c>
    </row>
    <row r="45" spans="1:14">
      <c r="A45" s="150" t="s">
        <v>755</v>
      </c>
      <c r="B45" s="49" t="str">
        <f>VLOOKUP(A45,MATERIALES!A5:D373,3,FALSE)</f>
        <v>Adoquín e=8cm</v>
      </c>
      <c r="C45" s="288"/>
      <c r="D45" s="288"/>
      <c r="E45" s="288"/>
      <c r="F45" s="288"/>
      <c r="G45" s="288"/>
      <c r="H45" s="288"/>
      <c r="I45" s="275"/>
      <c r="J45" s="231" t="str">
        <f>VLOOKUP(A45,MATERIALES!A1:D637,2,FALSE)</f>
        <v>m2</v>
      </c>
      <c r="K45" s="289">
        <v>1.03</v>
      </c>
      <c r="L45" s="274"/>
      <c r="M45" s="409">
        <f>VLOOKUP(A45,MATERIALES!A5:D396,4,FALSE)</f>
        <v>50020.117721579067</v>
      </c>
      <c r="N45" s="279">
        <f>K45*M45</f>
        <v>51520.721253226438</v>
      </c>
    </row>
    <row r="46" spans="1:14">
      <c r="A46" s="150" t="s">
        <v>797</v>
      </c>
      <c r="B46" s="49" t="str">
        <f>VLOOKUP(A46,MATERIALES!A6:D373,3,FALSE)</f>
        <v>Arena de sello (fina)</v>
      </c>
      <c r="C46" s="288"/>
      <c r="D46" s="288"/>
      <c r="E46" s="288"/>
      <c r="F46" s="288"/>
      <c r="G46" s="288"/>
      <c r="H46" s="288"/>
      <c r="I46" s="275"/>
      <c r="J46" s="231" t="str">
        <f>VLOOKUP(A46,MATERIALES!A2:D638,2,FALSE)</f>
        <v>m3</v>
      </c>
      <c r="K46" s="289">
        <v>0.01</v>
      </c>
      <c r="L46" s="274"/>
      <c r="M46" s="409">
        <f>VLOOKUP(A46,MATERIALES!A6:D397,4,FALSE)</f>
        <v>47749.973917292024</v>
      </c>
      <c r="N46" s="279">
        <f>K46*M46</f>
        <v>477.49973917292027</v>
      </c>
    </row>
    <row r="47" spans="1:14">
      <c r="A47" s="150" t="s">
        <v>800</v>
      </c>
      <c r="B47" s="49" t="str">
        <f>VLOOKUP(A47,MATERIALES!A6:D373,3,FALSE)</f>
        <v>Arena de soporte (media)</v>
      </c>
      <c r="C47" s="288"/>
      <c r="D47" s="288"/>
      <c r="E47" s="288"/>
      <c r="F47" s="288"/>
      <c r="G47" s="288"/>
      <c r="H47" s="288"/>
      <c r="I47" s="275"/>
      <c r="J47" s="231" t="str">
        <f>VLOOKUP(A47,MATERIALES!A3:D639,2,FALSE)</f>
        <v>m3</v>
      </c>
      <c r="K47" s="289">
        <v>0.05</v>
      </c>
      <c r="L47" s="274"/>
      <c r="M47" s="409">
        <f>VLOOKUP(A47,MATERIALES!A6:D398,4,FALSE)</f>
        <v>36630.116977648679</v>
      </c>
      <c r="N47" s="279">
        <f>K47*M47</f>
        <v>1831.5058488824341</v>
      </c>
    </row>
    <row r="48" spans="1:14">
      <c r="A48" t="s">
        <v>832</v>
      </c>
      <c r="B48" s="49" t="str">
        <f>VLOOKUP(A48,MATERIALES!A6:D373,3,FALSE)</f>
        <v>Concreto Resistencia  21 (Mpa)</v>
      </c>
      <c r="C48" s="324"/>
      <c r="D48" s="324"/>
      <c r="E48" s="324"/>
      <c r="F48" s="324"/>
      <c r="G48" s="324"/>
      <c r="H48" s="324"/>
      <c r="I48" s="324"/>
      <c r="J48" s="318" t="str">
        <f>VLOOKUP(A48,MATERIALES!A4:D640,2,FALSE)</f>
        <v>m3</v>
      </c>
      <c r="K48" s="50">
        <v>0.01</v>
      </c>
      <c r="L48" s="325"/>
      <c r="M48" s="409">
        <f>VLOOKUP(A48,MATERIALES!A6:D399,4,FALSE)</f>
        <v>444794.27758573391</v>
      </c>
      <c r="N48" s="279">
        <f>K48*M48</f>
        <v>4447.9427758573393</v>
      </c>
    </row>
    <row r="49" spans="1:14" ht="15.75" thickBot="1">
      <c r="B49" s="316"/>
      <c r="C49" s="317"/>
      <c r="D49" s="317"/>
      <c r="E49" s="317"/>
      <c r="F49" s="317"/>
      <c r="G49" s="317"/>
      <c r="H49" s="317"/>
      <c r="I49" s="317"/>
      <c r="J49" s="132"/>
      <c r="K49" s="132"/>
      <c r="L49" s="332"/>
      <c r="M49" s="331"/>
      <c r="N49" s="133"/>
    </row>
    <row r="50" spans="1:14" ht="15.75" thickBot="1">
      <c r="B50" s="825" t="s">
        <v>953</v>
      </c>
      <c r="C50" s="826"/>
      <c r="D50" s="826"/>
      <c r="E50" s="826"/>
      <c r="F50" s="826"/>
      <c r="G50" s="826"/>
      <c r="H50" s="826"/>
      <c r="I50" s="826"/>
      <c r="J50" s="826"/>
      <c r="K50" s="826"/>
      <c r="L50" s="826"/>
      <c r="M50" s="827"/>
      <c r="N50" s="401">
        <f>SUM(N45:N49)</f>
        <v>58277.66961713913</v>
      </c>
    </row>
    <row r="51" spans="1:14">
      <c r="B51" s="39"/>
      <c r="C51" s="40"/>
      <c r="D51" s="40"/>
      <c r="E51" s="40"/>
      <c r="F51" s="40"/>
      <c r="G51" s="40"/>
      <c r="H51" s="40"/>
      <c r="I51" s="40"/>
      <c r="J51" s="40"/>
      <c r="K51" s="40"/>
      <c r="L51" s="40"/>
      <c r="M51" s="40"/>
      <c r="N51" s="41"/>
    </row>
    <row r="52" spans="1:14">
      <c r="B52" s="70" t="s">
        <v>956</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0" t="s">
        <v>957</v>
      </c>
      <c r="C54" s="321"/>
      <c r="D54" s="321"/>
      <c r="E54" s="321"/>
      <c r="F54" s="321"/>
      <c r="G54" s="321"/>
      <c r="H54" s="79" t="s">
        <v>945</v>
      </c>
      <c r="I54" s="80" t="s">
        <v>958</v>
      </c>
      <c r="J54" s="81" t="s">
        <v>959</v>
      </c>
      <c r="K54" s="79" t="s">
        <v>960</v>
      </c>
      <c r="L54" s="828" t="s">
        <v>961</v>
      </c>
      <c r="M54" s="801"/>
      <c r="N54" s="82" t="s">
        <v>951</v>
      </c>
    </row>
    <row r="55" spans="1:14">
      <c r="A55" t="s">
        <v>1631</v>
      </c>
      <c r="B55" s="52" t="str">
        <f>VLOOKUP(A55,TRANSPORTE!A5:D117,3,FALSE)</f>
        <v>Transporte de Adoquín e=8cm</v>
      </c>
      <c r="C55" s="324"/>
      <c r="D55" s="324"/>
      <c r="E55" s="324"/>
      <c r="F55" s="324"/>
      <c r="G55" s="324"/>
      <c r="H55" s="318" t="s">
        <v>1468</v>
      </c>
      <c r="I55" s="286">
        <v>0.92</v>
      </c>
      <c r="J55" s="293">
        <v>1</v>
      </c>
      <c r="K55" s="286">
        <f>I55*J55</f>
        <v>0.92</v>
      </c>
      <c r="L55" s="829">
        <f>VLOOKUP(A55,TRANSPORTE!A5:D117,4,FALSE)</f>
        <v>1413.6403076765278</v>
      </c>
      <c r="M55" s="830"/>
      <c r="N55" s="294">
        <f>K55*L55</f>
        <v>1300.5490830624055</v>
      </c>
    </row>
    <row r="56" spans="1:14">
      <c r="A56" t="s">
        <v>1227</v>
      </c>
      <c r="B56" s="52" t="str">
        <f>VLOOKUP(A56,TRANSPORTE!A6:D117,3,FALSE)</f>
        <v>Transporte de Arena</v>
      </c>
      <c r="C56" s="53"/>
      <c r="D56" s="53"/>
      <c r="E56" s="53"/>
      <c r="F56" s="53"/>
      <c r="G56" s="53"/>
      <c r="H56" s="318" t="s">
        <v>1468</v>
      </c>
      <c r="I56" s="286">
        <v>0.01</v>
      </c>
      <c r="J56" s="293">
        <v>1</v>
      </c>
      <c r="K56" s="286">
        <f>I56*J56</f>
        <v>0.01</v>
      </c>
      <c r="L56" s="829">
        <f>VLOOKUP(A56,TRANSPORTE!A6:D117,4,FALSE)</f>
        <v>1135.0396630979419</v>
      </c>
      <c r="M56" s="830"/>
      <c r="N56" s="294">
        <f>K56*L56</f>
        <v>11.35039663097942</v>
      </c>
    </row>
    <row r="57" spans="1:14">
      <c r="A57" t="s">
        <v>1227</v>
      </c>
      <c r="B57" s="52" t="str">
        <f>VLOOKUP(A57,TRANSPORTE!A6:D117,3,FALSE)</f>
        <v>Transporte de Arena</v>
      </c>
      <c r="C57" s="53"/>
      <c r="D57" s="53"/>
      <c r="E57" s="53"/>
      <c r="F57" s="53"/>
      <c r="G57" s="53"/>
      <c r="H57" s="318" t="s">
        <v>1468</v>
      </c>
      <c r="I57" s="286">
        <v>0.05</v>
      </c>
      <c r="J57" s="293">
        <v>1</v>
      </c>
      <c r="K57" s="286">
        <f>I57*J57</f>
        <v>0.05</v>
      </c>
      <c r="L57" s="829">
        <f>VLOOKUP(A57,TRANSPORTE!A6:D118,4,FALSE)</f>
        <v>1135.0396630979419</v>
      </c>
      <c r="M57" s="830"/>
      <c r="N57" s="294">
        <f>K57*L57</f>
        <v>56.751983154897097</v>
      </c>
    </row>
    <row r="58" spans="1:14">
      <c r="B58" s="52"/>
      <c r="C58" s="53"/>
      <c r="D58" s="53"/>
      <c r="E58" s="53"/>
      <c r="F58" s="53"/>
      <c r="G58" s="53"/>
      <c r="H58" s="318"/>
      <c r="I58" s="286"/>
      <c r="J58" s="293"/>
      <c r="K58" s="286"/>
      <c r="L58" s="829"/>
      <c r="M58" s="830"/>
      <c r="N58" s="294"/>
    </row>
    <row r="59" spans="1:14">
      <c r="B59" s="52"/>
      <c r="C59" s="53"/>
      <c r="D59" s="53"/>
      <c r="E59" s="53"/>
      <c r="F59" s="53"/>
      <c r="G59" s="53"/>
      <c r="H59" s="295"/>
      <c r="I59" s="286"/>
      <c r="J59" s="286"/>
      <c r="K59" s="286"/>
      <c r="L59" s="296"/>
      <c r="M59" s="297"/>
      <c r="N59" s="298"/>
    </row>
    <row r="60" spans="1:14" ht="15.75" thickBot="1">
      <c r="B60" s="316"/>
      <c r="C60" s="317"/>
      <c r="D60" s="317"/>
      <c r="E60" s="317"/>
      <c r="F60" s="317"/>
      <c r="G60" s="317"/>
      <c r="H60" s="54"/>
      <c r="I60" s="132"/>
      <c r="J60" s="132"/>
      <c r="K60" s="132"/>
      <c r="L60" s="814"/>
      <c r="M60" s="815"/>
      <c r="N60" s="133"/>
    </row>
    <row r="61" spans="1:14" ht="15.75" thickBot="1">
      <c r="B61" s="831" t="s">
        <v>953</v>
      </c>
      <c r="C61" s="832"/>
      <c r="D61" s="832"/>
      <c r="E61" s="832"/>
      <c r="F61" s="832"/>
      <c r="G61" s="832"/>
      <c r="H61" s="832"/>
      <c r="I61" s="832"/>
      <c r="J61" s="832"/>
      <c r="K61" s="832"/>
      <c r="L61" s="832"/>
      <c r="M61" s="833"/>
      <c r="N61" s="110">
        <f>N55+N56+N57+N58+N59</f>
        <v>1368.6514628482821</v>
      </c>
    </row>
    <row r="62" spans="1:14">
      <c r="B62" s="39"/>
      <c r="C62" s="40"/>
      <c r="D62" s="40"/>
      <c r="E62" s="40"/>
      <c r="F62" s="40"/>
      <c r="G62" s="40"/>
      <c r="H62" s="40"/>
      <c r="I62" s="40"/>
      <c r="J62" s="40"/>
      <c r="K62" s="40"/>
      <c r="L62" s="40"/>
      <c r="M62" s="40"/>
      <c r="N62" s="41"/>
    </row>
    <row r="63" spans="1:14">
      <c r="B63" s="70" t="s">
        <v>962</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51" t="s">
        <v>963</v>
      </c>
      <c r="C65" s="852"/>
      <c r="D65" s="852"/>
      <c r="E65" s="852"/>
      <c r="F65" s="852"/>
      <c r="G65" s="852"/>
      <c r="H65" s="852"/>
      <c r="I65" s="79" t="s">
        <v>964</v>
      </c>
      <c r="J65" s="81" t="s">
        <v>1410</v>
      </c>
      <c r="K65" s="80" t="s">
        <v>966</v>
      </c>
      <c r="L65" s="853" t="s">
        <v>950</v>
      </c>
      <c r="M65" s="854"/>
      <c r="N65" s="104" t="s">
        <v>951</v>
      </c>
    </row>
    <row r="66" spans="1:15">
      <c r="A66" s="151" t="s">
        <v>19</v>
      </c>
      <c r="B66" s="55" t="str">
        <f>VLOOKUP(A66,'MANO DE OBRA'!A8:D68,3,FALSE)</f>
        <v>Obrero (8)</v>
      </c>
      <c r="C66" s="53"/>
      <c r="D66" s="53"/>
      <c r="E66" s="53"/>
      <c r="F66" s="53"/>
      <c r="G66" s="53"/>
      <c r="H66" s="53"/>
      <c r="I66" s="299">
        <f>K66/J66*100</f>
        <v>270661.59999999998</v>
      </c>
      <c r="J66" s="300">
        <v>185</v>
      </c>
      <c r="K66" s="301">
        <f>VLOOKUP(A66,'MANO DE OBRA'!A8:D99,4,FALSE)</f>
        <v>500723.95999999996</v>
      </c>
      <c r="L66" s="56"/>
      <c r="M66" s="302">
        <v>50</v>
      </c>
      <c r="N66" s="402">
        <f>K66/M66</f>
        <v>10014.4792</v>
      </c>
      <c r="O66" s="112"/>
    </row>
    <row r="67" spans="1:15">
      <c r="A67" s="151" t="s">
        <v>30</v>
      </c>
      <c r="B67" s="55" t="str">
        <f>VLOOKUP(A67,'MANO DE OBRA'!A8:D69,3,FALSE)</f>
        <v>Oficial</v>
      </c>
      <c r="C67" s="53"/>
      <c r="D67" s="53"/>
      <c r="E67" s="53"/>
      <c r="F67" s="53"/>
      <c r="G67" s="53"/>
      <c r="H67" s="53"/>
      <c r="I67" s="299">
        <f>K67/J67*100</f>
        <v>57668.23979157189</v>
      </c>
      <c r="J67" s="300">
        <v>185</v>
      </c>
      <c r="K67" s="301">
        <f>VLOOKUP(A67,'MANO DE OBRA'!A8:D100,4,FALSE)</f>
        <v>106686.24361440798</v>
      </c>
      <c r="L67" s="56"/>
      <c r="M67" s="306">
        <v>50</v>
      </c>
      <c r="N67" s="402">
        <f>K67/M67</f>
        <v>2133.7248722881595</v>
      </c>
    </row>
    <row r="68" spans="1:15">
      <c r="B68" s="55"/>
      <c r="C68" s="53"/>
      <c r="D68" s="53"/>
      <c r="E68" s="53"/>
      <c r="F68" s="53"/>
      <c r="G68" s="53"/>
      <c r="H68" s="53"/>
      <c r="I68" s="286"/>
      <c r="J68" s="304"/>
      <c r="K68" s="305"/>
      <c r="L68" s="56"/>
      <c r="M68" s="307"/>
      <c r="N68" s="303"/>
    </row>
    <row r="69" spans="1:15">
      <c r="B69" s="55"/>
      <c r="C69" s="53"/>
      <c r="D69" s="53"/>
      <c r="E69" s="53"/>
      <c r="F69" s="53"/>
      <c r="G69" s="53"/>
      <c r="H69" s="53"/>
      <c r="I69" s="286"/>
      <c r="J69" s="304"/>
      <c r="K69" s="305"/>
      <c r="L69" s="325"/>
      <c r="M69" s="307"/>
      <c r="N69" s="303"/>
    </row>
    <row r="70" spans="1:15">
      <c r="B70" s="55"/>
      <c r="C70" s="53"/>
      <c r="D70" s="53"/>
      <c r="E70" s="53"/>
      <c r="F70" s="53"/>
      <c r="G70" s="53"/>
      <c r="H70" s="53"/>
      <c r="I70" s="286"/>
      <c r="J70" s="304"/>
      <c r="K70" s="305"/>
      <c r="L70" s="325"/>
      <c r="M70" s="307"/>
      <c r="N70" s="303"/>
    </row>
    <row r="71" spans="1:15" ht="15.75" thickBot="1">
      <c r="B71" s="812"/>
      <c r="C71" s="813"/>
      <c r="D71" s="813"/>
      <c r="E71" s="813"/>
      <c r="F71" s="813"/>
      <c r="G71" s="813"/>
      <c r="H71" s="813"/>
      <c r="I71" s="132"/>
      <c r="J71" s="132"/>
      <c r="K71" s="132"/>
      <c r="L71" s="913"/>
      <c r="M71" s="913"/>
      <c r="N71" s="51"/>
    </row>
    <row r="72" spans="1:15" ht="15.75" thickBot="1">
      <c r="B72" s="831" t="s">
        <v>953</v>
      </c>
      <c r="C72" s="832"/>
      <c r="D72" s="832"/>
      <c r="E72" s="832"/>
      <c r="F72" s="832"/>
      <c r="G72" s="832"/>
      <c r="H72" s="832"/>
      <c r="I72" s="832"/>
      <c r="J72" s="832"/>
      <c r="K72" s="832"/>
      <c r="L72" s="832"/>
      <c r="M72" s="833"/>
      <c r="N72" s="308">
        <f>SUM(N66:N71)</f>
        <v>12148.204072288159</v>
      </c>
    </row>
    <row r="73" spans="1:15" ht="15.75" thickBot="1">
      <c r="B73" s="39"/>
      <c r="C73" s="40"/>
      <c r="D73" s="40"/>
      <c r="E73" s="40"/>
      <c r="F73" s="40"/>
      <c r="G73" s="40"/>
      <c r="H73" s="40"/>
      <c r="I73" s="40"/>
      <c r="J73" s="40"/>
      <c r="K73" s="40"/>
      <c r="L73" s="40"/>
      <c r="M73" s="40"/>
      <c r="N73" s="41"/>
    </row>
    <row r="74" spans="1:15" ht="15.75" thickBot="1">
      <c r="B74" s="825" t="s">
        <v>967</v>
      </c>
      <c r="C74" s="826"/>
      <c r="D74" s="826"/>
      <c r="E74" s="826"/>
      <c r="F74" s="826"/>
      <c r="G74" s="826"/>
      <c r="H74" s="826"/>
      <c r="I74" s="826"/>
      <c r="J74" s="826"/>
      <c r="K74" s="826"/>
      <c r="L74" s="826"/>
      <c r="M74" s="827"/>
      <c r="N74" s="105">
        <f>N40+N50+N61+N72</f>
        <v>73166.108086260225</v>
      </c>
    </row>
    <row r="75" spans="1:15">
      <c r="B75" s="39"/>
      <c r="C75" s="40"/>
      <c r="D75" s="40"/>
      <c r="E75" s="40"/>
      <c r="F75" s="40"/>
      <c r="G75" s="40"/>
      <c r="H75" s="40"/>
      <c r="I75" s="40"/>
      <c r="J75" s="40"/>
      <c r="K75" s="40"/>
      <c r="L75" s="40"/>
      <c r="M75" s="40"/>
      <c r="N75" s="41"/>
    </row>
    <row r="76" spans="1:15">
      <c r="B76" s="70" t="s">
        <v>968</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16" t="s">
        <v>969</v>
      </c>
      <c r="C78" s="817"/>
      <c r="D78" s="817"/>
      <c r="E78" s="817"/>
      <c r="F78" s="817"/>
      <c r="G78" s="817"/>
      <c r="H78" s="817"/>
      <c r="I78" s="321"/>
      <c r="J78" s="341"/>
      <c r="K78" s="309" t="s">
        <v>970</v>
      </c>
      <c r="L78" s="855" t="s">
        <v>971</v>
      </c>
      <c r="M78" s="856"/>
      <c r="N78" s="310"/>
    </row>
    <row r="79" spans="1:15">
      <c r="B79" s="857" t="s">
        <v>972</v>
      </c>
      <c r="C79" s="858"/>
      <c r="D79" s="858"/>
      <c r="E79" s="858"/>
      <c r="F79" s="858"/>
      <c r="G79" s="858"/>
      <c r="H79" s="858"/>
      <c r="I79" s="93"/>
      <c r="J79" s="94"/>
      <c r="K79" s="311">
        <v>0.2</v>
      </c>
      <c r="L79" s="859">
        <f>N74*K79</f>
        <v>14633.221617252046</v>
      </c>
      <c r="M79" s="860"/>
      <c r="N79" s="57"/>
    </row>
    <row r="80" spans="1:15">
      <c r="B80" s="95" t="s">
        <v>973</v>
      </c>
      <c r="C80" s="96"/>
      <c r="D80" s="96"/>
      <c r="E80" s="96"/>
      <c r="F80" s="96"/>
      <c r="G80" s="96"/>
      <c r="H80" s="96"/>
      <c r="I80" s="93"/>
      <c r="J80" s="94"/>
      <c r="K80" s="311">
        <v>0.05</v>
      </c>
      <c r="L80" s="859">
        <f>N74*K80</f>
        <v>3658.3054043130114</v>
      </c>
      <c r="M80" s="860"/>
      <c r="N80" s="57"/>
    </row>
    <row r="81" spans="1:14" ht="15.75" thickBot="1">
      <c r="B81" s="97" t="s">
        <v>974</v>
      </c>
      <c r="C81" s="98"/>
      <c r="D81" s="98"/>
      <c r="E81" s="98"/>
      <c r="F81" s="98"/>
      <c r="G81" s="98"/>
      <c r="H81" s="98"/>
      <c r="I81" s="99"/>
      <c r="J81" s="100"/>
      <c r="K81" s="312">
        <v>0.05</v>
      </c>
      <c r="L81" s="861">
        <f>N74*K81</f>
        <v>3658.3054043130114</v>
      </c>
      <c r="M81" s="862"/>
      <c r="N81" s="57"/>
    </row>
    <row r="82" spans="1:14" ht="15.75" thickBot="1">
      <c r="B82" s="825" t="s">
        <v>953</v>
      </c>
      <c r="C82" s="826"/>
      <c r="D82" s="826"/>
      <c r="E82" s="826"/>
      <c r="F82" s="826"/>
      <c r="G82" s="826"/>
      <c r="H82" s="826"/>
      <c r="I82" s="826"/>
      <c r="J82" s="826"/>
      <c r="K82" s="826"/>
      <c r="L82" s="826"/>
      <c r="M82" s="827"/>
      <c r="N82" s="58">
        <f>L79+L80+L81</f>
        <v>21949.832425878067</v>
      </c>
    </row>
    <row r="83" spans="1:14" ht="15.75" thickBot="1">
      <c r="B83" s="39"/>
      <c r="C83" s="40"/>
      <c r="D83" s="40"/>
      <c r="E83" s="40"/>
      <c r="F83" s="40"/>
      <c r="G83" s="40"/>
      <c r="H83" s="40"/>
      <c r="I83" s="40"/>
      <c r="J83" s="40"/>
      <c r="K83" s="40"/>
      <c r="L83" s="40"/>
      <c r="M83" s="40"/>
      <c r="N83" s="41"/>
    </row>
    <row r="84" spans="1:14" ht="15.75" thickBot="1">
      <c r="A84" t="s">
        <v>2016</v>
      </c>
      <c r="B84" s="825" t="s">
        <v>975</v>
      </c>
      <c r="C84" s="826"/>
      <c r="D84" s="826"/>
      <c r="E84" s="826"/>
      <c r="F84" s="826"/>
      <c r="G84" s="826"/>
      <c r="H84" s="826"/>
      <c r="I84" s="826"/>
      <c r="J84" s="826"/>
      <c r="K84" s="826"/>
      <c r="L84" s="826"/>
      <c r="M84" s="827"/>
      <c r="N84" s="195">
        <f>N74+N82</f>
        <v>95115.940512138288</v>
      </c>
    </row>
    <row r="85" spans="1:14">
      <c r="B85" s="246"/>
      <c r="C85" s="247"/>
      <c r="D85" s="247"/>
      <c r="E85" s="247"/>
      <c r="F85" s="247"/>
      <c r="G85" s="247"/>
      <c r="H85" s="247"/>
      <c r="I85" s="247"/>
      <c r="J85" s="247"/>
      <c r="K85" s="247"/>
      <c r="L85" s="247"/>
      <c r="M85" s="247"/>
      <c r="N85" s="248"/>
    </row>
    <row r="86" spans="1:14">
      <c r="B86" s="249"/>
      <c r="C86" s="250"/>
      <c r="D86" s="250"/>
      <c r="E86" s="250"/>
      <c r="F86" s="250"/>
      <c r="G86" s="250"/>
      <c r="H86" s="250"/>
      <c r="I86" s="250"/>
      <c r="J86" s="250"/>
      <c r="K86" s="250"/>
      <c r="L86" s="250"/>
      <c r="M86" s="250"/>
      <c r="N86" s="251"/>
    </row>
    <row r="87" spans="1:14">
      <c r="B87" s="249"/>
      <c r="C87" s="250"/>
      <c r="D87" s="250"/>
      <c r="E87" s="250"/>
      <c r="F87" s="250"/>
      <c r="G87" s="250"/>
      <c r="H87" s="250"/>
      <c r="I87" s="250"/>
      <c r="J87" s="250"/>
      <c r="K87" s="250"/>
      <c r="L87" s="250"/>
      <c r="M87" s="250"/>
      <c r="N87" s="251"/>
    </row>
    <row r="88" spans="1:14">
      <c r="B88" s="249"/>
      <c r="C88" s="250"/>
      <c r="D88" s="250"/>
      <c r="E88" s="250"/>
      <c r="F88" s="250"/>
      <c r="G88" s="250"/>
      <c r="H88" s="250"/>
      <c r="I88" s="250"/>
      <c r="J88" s="250"/>
      <c r="K88" s="250"/>
      <c r="L88" s="250"/>
      <c r="M88" s="250"/>
      <c r="N88" s="251"/>
    </row>
    <row r="89" spans="1:14">
      <c r="B89" s="249"/>
      <c r="C89" s="250"/>
      <c r="D89" s="250"/>
      <c r="E89" s="424" t="s">
        <v>976</v>
      </c>
      <c r="F89" s="424"/>
      <c r="G89" s="424"/>
      <c r="H89" s="424"/>
      <c r="I89" s="424"/>
      <c r="J89" s="424"/>
      <c r="K89" s="250"/>
      <c r="L89" s="250"/>
      <c r="M89" s="250"/>
      <c r="N89" s="251"/>
    </row>
    <row r="90" spans="1:14">
      <c r="B90" s="249"/>
      <c r="C90" s="250"/>
      <c r="D90" s="250"/>
      <c r="E90" s="250" t="s">
        <v>977</v>
      </c>
      <c r="F90" s="250"/>
      <c r="G90" s="250"/>
      <c r="H90" s="250"/>
      <c r="I90" s="250"/>
      <c r="J90" s="250"/>
      <c r="K90" s="250"/>
      <c r="L90" s="250"/>
      <c r="M90" s="250"/>
      <c r="N90" s="251"/>
    </row>
    <row r="91" spans="1:14">
      <c r="B91" s="249"/>
      <c r="C91" s="250"/>
      <c r="D91" s="250"/>
      <c r="E91" s="250" t="s">
        <v>978</v>
      </c>
      <c r="F91" s="250"/>
      <c r="G91" s="250"/>
      <c r="H91" s="250"/>
      <c r="I91" s="250"/>
      <c r="J91" s="250"/>
      <c r="K91" s="250"/>
      <c r="L91" s="250"/>
      <c r="M91" s="250"/>
      <c r="N91" s="251"/>
    </row>
    <row r="92" spans="1:14">
      <c r="B92" s="249"/>
      <c r="C92" s="250"/>
      <c r="D92" s="250"/>
      <c r="E92" s="250" t="s">
        <v>979</v>
      </c>
      <c r="F92" s="250"/>
      <c r="G92" s="250"/>
      <c r="H92" s="250"/>
      <c r="I92" s="250"/>
      <c r="J92" s="250"/>
      <c r="K92" s="250"/>
      <c r="L92" s="250"/>
      <c r="M92" s="250"/>
      <c r="N92" s="251"/>
    </row>
    <row r="93" spans="1:14" ht="15.75" thickBot="1">
      <c r="B93" s="249"/>
      <c r="C93" s="250"/>
      <c r="D93" s="250"/>
      <c r="E93" s="250"/>
      <c r="F93" s="250" t="s">
        <v>980</v>
      </c>
      <c r="G93" s="250"/>
      <c r="H93" s="250"/>
      <c r="I93" s="250"/>
      <c r="J93" s="250"/>
      <c r="K93" s="250"/>
      <c r="L93" s="250"/>
      <c r="M93" s="250"/>
      <c r="N93" s="251"/>
    </row>
    <row r="94" spans="1:14">
      <c r="B94" s="234" t="s">
        <v>2216</v>
      </c>
      <c r="C94" s="235"/>
      <c r="D94" s="235"/>
      <c r="E94" s="235"/>
      <c r="F94" s="235"/>
      <c r="G94" s="235"/>
      <c r="H94" s="235"/>
      <c r="I94" s="235"/>
      <c r="J94" s="235"/>
      <c r="K94" s="235"/>
      <c r="L94" s="235"/>
      <c r="M94" s="235"/>
      <c r="N94" s="236"/>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ht="15.75" thickBot="1">
      <c r="B98" s="255"/>
      <c r="C98" s="256"/>
      <c r="D98" s="256"/>
      <c r="E98" s="256"/>
      <c r="F98" s="256"/>
      <c r="G98" s="256"/>
      <c r="H98" s="256"/>
      <c r="I98" s="256"/>
      <c r="J98" s="256"/>
      <c r="K98" s="256"/>
      <c r="L98" s="256"/>
      <c r="M98" s="256"/>
      <c r="N98" s="257"/>
    </row>
    <row r="99" spans="2:14">
      <c r="B99" s="258"/>
      <c r="C99" s="259"/>
      <c r="D99" s="259"/>
      <c r="E99" s="259"/>
      <c r="F99" s="259"/>
      <c r="G99" s="259"/>
      <c r="H99" s="259"/>
      <c r="I99" s="259"/>
      <c r="J99" s="259"/>
      <c r="K99" s="259"/>
      <c r="L99" s="259"/>
      <c r="M99" s="259"/>
      <c r="N99" s="260"/>
    </row>
    <row r="100" spans="2:14">
      <c r="B100" s="261" t="s">
        <v>2217</v>
      </c>
      <c r="C100" s="262"/>
      <c r="D100" s="262"/>
      <c r="E100" s="262"/>
      <c r="F100" s="262"/>
      <c r="G100" s="262"/>
      <c r="H100" s="262"/>
      <c r="I100" s="262"/>
      <c r="J100" s="262"/>
      <c r="K100" s="262"/>
      <c r="L100" s="262"/>
      <c r="M100" s="262"/>
      <c r="N100" s="263"/>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46"/>
      <c r="C105" s="347"/>
      <c r="D105" s="347"/>
      <c r="E105" s="347"/>
      <c r="F105" s="347"/>
      <c r="G105" s="347"/>
      <c r="H105" s="347"/>
      <c r="I105" s="347"/>
      <c r="J105" s="347"/>
      <c r="K105" s="347"/>
      <c r="L105" s="347"/>
      <c r="M105" s="347"/>
      <c r="N105" s="348"/>
    </row>
    <row r="106" spans="2:14">
      <c r="B106" s="346"/>
      <c r="C106" s="347"/>
      <c r="D106" s="347"/>
      <c r="E106" s="347"/>
      <c r="F106" s="347"/>
      <c r="G106" s="347"/>
      <c r="H106" s="347"/>
      <c r="I106" s="347"/>
      <c r="J106" s="347"/>
      <c r="K106" s="347"/>
      <c r="L106" s="347"/>
      <c r="M106" s="347"/>
      <c r="N106" s="348"/>
    </row>
    <row r="107" spans="2:14">
      <c r="B107" s="346"/>
      <c r="C107" s="347"/>
      <c r="D107" s="347"/>
      <c r="E107" s="347"/>
      <c r="F107" s="347"/>
      <c r="G107" s="347"/>
      <c r="H107" s="347"/>
      <c r="I107" s="347"/>
      <c r="J107" s="347"/>
      <c r="K107" s="347"/>
      <c r="L107" s="347"/>
      <c r="M107" s="347"/>
      <c r="N107" s="348"/>
    </row>
    <row r="108" spans="2:14">
      <c r="B108" s="261"/>
      <c r="C108" s="262"/>
      <c r="D108" s="262"/>
      <c r="E108" s="262"/>
      <c r="F108" s="262"/>
      <c r="G108" s="262"/>
      <c r="H108" s="262"/>
      <c r="I108" s="262"/>
      <c r="J108" s="262"/>
      <c r="K108" s="262"/>
      <c r="L108" s="262"/>
      <c r="M108" s="262"/>
      <c r="N108" s="263"/>
    </row>
    <row r="109" spans="2:14">
      <c r="B109" s="249"/>
      <c r="C109" s="250"/>
      <c r="D109" s="250"/>
      <c r="E109" s="250" t="s">
        <v>976</v>
      </c>
      <c r="F109" s="424"/>
      <c r="G109" s="424"/>
      <c r="H109" s="250"/>
      <c r="I109" s="250"/>
      <c r="J109" s="250"/>
      <c r="K109" s="250"/>
      <c r="L109" s="250"/>
      <c r="M109" s="250"/>
      <c r="N109" s="251"/>
    </row>
    <row r="110" spans="2:14">
      <c r="B110" s="249"/>
      <c r="C110" s="250"/>
      <c r="D110" s="250"/>
      <c r="E110" s="425" t="s">
        <v>977</v>
      </c>
      <c r="F110" s="250"/>
      <c r="G110" s="250"/>
      <c r="H110" s="425"/>
      <c r="I110" s="425"/>
      <c r="J110" s="425"/>
      <c r="K110" s="250"/>
      <c r="L110" s="250"/>
      <c r="M110" s="250"/>
      <c r="N110" s="251"/>
    </row>
    <row r="111" spans="2:14">
      <c r="B111" s="249"/>
      <c r="C111" s="250"/>
      <c r="D111" s="250"/>
      <c r="E111" s="264" t="s">
        <v>981</v>
      </c>
      <c r="F111" s="250"/>
      <c r="G111" s="250"/>
      <c r="H111" s="264"/>
      <c r="I111" s="264"/>
      <c r="J111" s="264"/>
      <c r="K111" s="250"/>
      <c r="L111" s="250"/>
      <c r="M111" s="250"/>
      <c r="N111" s="251"/>
    </row>
    <row r="112" spans="2:14">
      <c r="B112" s="265"/>
      <c r="C112" s="262"/>
      <c r="D112" s="262"/>
      <c r="E112" s="250" t="s">
        <v>979</v>
      </c>
      <c r="F112" s="250"/>
      <c r="G112" s="250"/>
      <c r="H112" s="250"/>
      <c r="I112" s="250"/>
      <c r="J112" s="250"/>
      <c r="K112" s="262"/>
      <c r="L112" s="262"/>
      <c r="M112" s="262"/>
      <c r="N112" s="263"/>
    </row>
    <row r="113" spans="2:14">
      <c r="B113" s="265"/>
      <c r="C113" s="262"/>
      <c r="D113" s="262"/>
      <c r="E113" s="262"/>
      <c r="F113" s="250"/>
      <c r="G113" s="250"/>
      <c r="H113" s="250"/>
      <c r="I113" s="250"/>
      <c r="J113" s="250"/>
      <c r="K113" s="262"/>
      <c r="L113" s="262"/>
      <c r="M113" s="262"/>
      <c r="N113" s="263"/>
    </row>
    <row r="114" spans="2:14">
      <c r="B114" s="265" t="s">
        <v>2220</v>
      </c>
      <c r="C114" s="264"/>
      <c r="D114" s="264"/>
      <c r="E114" s="250"/>
      <c r="F114" s="250"/>
      <c r="G114" s="250"/>
      <c r="H114" s="250"/>
      <c r="I114" s="250"/>
      <c r="J114" s="973"/>
      <c r="K114" s="973"/>
      <c r="L114" s="973"/>
      <c r="M114" s="973"/>
      <c r="N114" s="974"/>
    </row>
    <row r="115" spans="2:14" ht="15.75" thickBot="1">
      <c r="B115" s="426" t="s">
        <v>2221</v>
      </c>
      <c r="C115" s="427"/>
      <c r="D115" s="427"/>
      <c r="E115" s="266"/>
      <c r="F115" s="266"/>
      <c r="G115" s="266"/>
      <c r="H115" s="266"/>
      <c r="I115" s="266"/>
      <c r="J115" s="975"/>
      <c r="K115" s="975"/>
      <c r="L115" s="975"/>
      <c r="M115" s="975"/>
      <c r="N115" s="976"/>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1632</v>
      </c>
      <c r="C31" s="87" t="s">
        <v>2088</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180</v>
      </c>
      <c r="B36" s="838" t="str">
        <f>VLOOKUP(A36,EQUIPOS!A6:D154,3,FALSE)</f>
        <v>Compresor 120 HP, con martillo.</v>
      </c>
      <c r="C36" s="839"/>
      <c r="D36" s="839"/>
      <c r="E36" s="839"/>
      <c r="F36" s="839"/>
      <c r="G36" s="839"/>
      <c r="H36" s="840"/>
      <c r="I36" s="274"/>
      <c r="J36" s="275"/>
      <c r="K36" s="276">
        <f>VLOOKUP(A36,EQUIPOS!A6:D163,4,FALSE)</f>
        <v>93641.332354148719</v>
      </c>
      <c r="L36" s="277"/>
      <c r="M36" s="278">
        <v>35</v>
      </c>
      <c r="N36" s="279">
        <f>K36/M36</f>
        <v>2675.4666386899635</v>
      </c>
    </row>
    <row r="37" spans="1:14">
      <c r="A37" s="119" t="s">
        <v>312</v>
      </c>
      <c r="B37" s="838" t="str">
        <f>VLOOKUP(A37,EQUIPOS!A7:D154,3,FALSE)</f>
        <v>Retroexcavadora sobre oruga, potencia 138 HP, balde de 1,5 m3.</v>
      </c>
      <c r="C37" s="839"/>
      <c r="D37" s="839"/>
      <c r="E37" s="839"/>
      <c r="F37" s="839"/>
      <c r="G37" s="839"/>
      <c r="H37" s="840"/>
      <c r="I37" s="428"/>
      <c r="J37" s="429"/>
      <c r="K37" s="276">
        <f>VLOOKUP(A37,EQUIPOS!A7:D164,4,FALSE)</f>
        <v>162226.70955822704</v>
      </c>
      <c r="L37" s="342"/>
      <c r="M37" s="343">
        <v>35</v>
      </c>
      <c r="N37" s="279">
        <f>K37/M37</f>
        <v>4635.0488445207729</v>
      </c>
    </row>
    <row r="38" spans="1:14">
      <c r="A38" s="119"/>
      <c r="B38" s="327"/>
      <c r="C38" s="328"/>
      <c r="D38" s="328"/>
      <c r="E38" s="330"/>
      <c r="F38" s="328"/>
      <c r="G38" s="328"/>
      <c r="H38" s="329"/>
      <c r="I38" s="335"/>
      <c r="J38" s="337"/>
      <c r="K38" s="276"/>
      <c r="L38" s="430"/>
      <c r="M38" s="431"/>
      <c r="N38" s="279"/>
    </row>
    <row r="39" spans="1:14">
      <c r="B39" s="838"/>
      <c r="C39" s="839"/>
      <c r="D39" s="839"/>
      <c r="E39" s="844"/>
      <c r="F39" s="839"/>
      <c r="G39" s="839"/>
      <c r="H39" s="840"/>
      <c r="I39" s="42"/>
      <c r="J39" s="43"/>
      <c r="K39" s="281"/>
      <c r="L39" s="283"/>
      <c r="M39" s="284"/>
      <c r="N39" s="285"/>
    </row>
    <row r="40" spans="1:14">
      <c r="B40" s="845" t="s">
        <v>952</v>
      </c>
      <c r="C40" s="846"/>
      <c r="D40" s="846"/>
      <c r="E40" s="44"/>
      <c r="F40" s="45"/>
      <c r="G40" s="45"/>
      <c r="H40" s="46"/>
      <c r="I40" s="42"/>
      <c r="J40" s="43"/>
      <c r="K40" s="286"/>
      <c r="L40" s="283"/>
      <c r="M40" s="408">
        <v>0.01</v>
      </c>
      <c r="N40" s="351">
        <f>N73*M40</f>
        <v>8.2809726290859995</v>
      </c>
    </row>
    <row r="41" spans="1:14" ht="15.75" thickBot="1">
      <c r="B41" s="838"/>
      <c r="C41" s="839"/>
      <c r="D41" s="839"/>
      <c r="E41" s="839"/>
      <c r="F41" s="839"/>
      <c r="G41" s="839"/>
      <c r="H41" s="840"/>
      <c r="I41" s="847"/>
      <c r="J41" s="848"/>
      <c r="K41" s="47"/>
      <c r="L41" s="849"/>
      <c r="M41" s="850"/>
      <c r="N41" s="111"/>
    </row>
    <row r="42" spans="1:14" ht="15.75" thickBot="1">
      <c r="B42" s="825" t="s">
        <v>953</v>
      </c>
      <c r="C42" s="826"/>
      <c r="D42" s="826"/>
      <c r="E42" s="826"/>
      <c r="F42" s="826"/>
      <c r="G42" s="826"/>
      <c r="H42" s="826"/>
      <c r="I42" s="826"/>
      <c r="J42" s="826"/>
      <c r="K42" s="826"/>
      <c r="L42" s="826"/>
      <c r="M42" s="827"/>
      <c r="N42" s="401">
        <f>SUM(N36:N41)</f>
        <v>7318.7964558398226</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6" t="s">
        <v>944</v>
      </c>
      <c r="C46" s="817"/>
      <c r="D46" s="817"/>
      <c r="E46" s="817"/>
      <c r="F46" s="817"/>
      <c r="G46" s="817"/>
      <c r="H46" s="817"/>
      <c r="I46" s="818"/>
      <c r="J46" s="322" t="s">
        <v>945</v>
      </c>
      <c r="K46" s="91" t="s">
        <v>946</v>
      </c>
      <c r="L46" s="819" t="s">
        <v>955</v>
      </c>
      <c r="M46" s="818"/>
      <c r="N46" s="92" t="s">
        <v>951</v>
      </c>
    </row>
    <row r="47" spans="1:14">
      <c r="A47" s="150" t="s">
        <v>442</v>
      </c>
      <c r="B47" s="49" t="str">
        <f>VLOOKUP(A47,MATERIALES!A5:D373,3,FALSE)</f>
        <v>Derechos de explotación y/o disposición de materiales</v>
      </c>
      <c r="C47" s="288"/>
      <c r="D47" s="288"/>
      <c r="E47" s="288"/>
      <c r="F47" s="288"/>
      <c r="G47" s="288"/>
      <c r="H47" s="288"/>
      <c r="I47" s="275"/>
      <c r="J47" s="231" t="str">
        <f>VLOOKUP(A47,MATERIALES!A3:D639,2,FALSE)</f>
        <v>m3</v>
      </c>
      <c r="K47" s="289">
        <v>1.3</v>
      </c>
      <c r="L47" s="274"/>
      <c r="M47" s="409">
        <f>VLOOKUP(A47,MATERIALES!A5:D396,4,FALSE)</f>
        <v>4096.1000666952277</v>
      </c>
      <c r="N47" s="279">
        <f>K47*M47</f>
        <v>5324.9300867037964</v>
      </c>
    </row>
    <row r="48" spans="1:14">
      <c r="A48" s="212"/>
      <c r="B48" s="327"/>
      <c r="C48" s="432"/>
      <c r="D48" s="432"/>
      <c r="E48" s="432"/>
      <c r="F48" s="432"/>
      <c r="G48" s="432"/>
      <c r="H48" s="432"/>
      <c r="I48" s="429"/>
      <c r="J48" s="318"/>
      <c r="K48" s="404"/>
      <c r="L48" s="428"/>
      <c r="M48" s="433"/>
      <c r="N48" s="280"/>
    </row>
    <row r="49" spans="1:14">
      <c r="A49" s="212"/>
      <c r="B49" s="174"/>
      <c r="C49" s="336"/>
      <c r="D49" s="336"/>
      <c r="E49" s="336"/>
      <c r="F49" s="336"/>
      <c r="G49" s="336"/>
      <c r="H49" s="336"/>
      <c r="I49" s="429"/>
      <c r="J49" s="434"/>
      <c r="K49" s="435"/>
      <c r="L49" s="335"/>
      <c r="M49" s="436"/>
      <c r="N49" s="437"/>
    </row>
    <row r="50" spans="1:14" ht="15.75" thickBot="1">
      <c r="B50" s="316"/>
      <c r="C50" s="317"/>
      <c r="D50" s="317"/>
      <c r="E50" s="317"/>
      <c r="F50" s="317"/>
      <c r="G50" s="317"/>
      <c r="H50" s="317"/>
      <c r="I50" s="317"/>
      <c r="J50" s="132"/>
      <c r="K50" s="132"/>
      <c r="L50" s="332"/>
      <c r="M50" s="331"/>
      <c r="N50" s="133"/>
    </row>
    <row r="51" spans="1:14" ht="15.75" thickBot="1">
      <c r="B51" s="825" t="s">
        <v>953</v>
      </c>
      <c r="C51" s="826"/>
      <c r="D51" s="826"/>
      <c r="E51" s="826"/>
      <c r="F51" s="826"/>
      <c r="G51" s="826"/>
      <c r="H51" s="826"/>
      <c r="I51" s="826"/>
      <c r="J51" s="826"/>
      <c r="K51" s="826"/>
      <c r="L51" s="826"/>
      <c r="M51" s="827"/>
      <c r="N51" s="401">
        <f>SUM(N47:N50)</f>
        <v>5324.9300867037964</v>
      </c>
    </row>
    <row r="52" spans="1:14">
      <c r="B52" s="39"/>
      <c r="C52" s="40"/>
      <c r="D52" s="40"/>
      <c r="E52" s="40"/>
      <c r="F52" s="40"/>
      <c r="G52" s="40"/>
      <c r="H52" s="40"/>
      <c r="I52" s="40"/>
      <c r="J52" s="40"/>
      <c r="K52" s="40"/>
      <c r="L52" s="40"/>
      <c r="M52" s="40"/>
      <c r="N52" s="41"/>
    </row>
    <row r="53" spans="1:14">
      <c r="B53" s="70" t="s">
        <v>956</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0" t="s">
        <v>957</v>
      </c>
      <c r="C55" s="321"/>
      <c r="D55" s="321"/>
      <c r="E55" s="321"/>
      <c r="F55" s="321"/>
      <c r="G55" s="321"/>
      <c r="H55" s="79" t="s">
        <v>945</v>
      </c>
      <c r="I55" s="80" t="s">
        <v>958</v>
      </c>
      <c r="J55" s="81" t="s">
        <v>959</v>
      </c>
      <c r="K55" s="79" t="s">
        <v>960</v>
      </c>
      <c r="L55" s="828" t="s">
        <v>961</v>
      </c>
      <c r="M55" s="801"/>
      <c r="N55" s="82" t="s">
        <v>951</v>
      </c>
    </row>
    <row r="56" spans="1:14">
      <c r="A56" t="s">
        <v>1256</v>
      </c>
      <c r="B56" s="52" t="str">
        <f>VLOOKUP(A56,TRANSPORTE!A5:D117,3,FALSE)</f>
        <v>Transporte de material de excavación</v>
      </c>
      <c r="C56" s="324"/>
      <c r="D56" s="324"/>
      <c r="E56" s="324"/>
      <c r="F56" s="324"/>
      <c r="G56" s="324"/>
      <c r="H56" s="318" t="s">
        <v>1468</v>
      </c>
      <c r="I56" s="286">
        <v>1.3</v>
      </c>
      <c r="J56" s="293">
        <v>1</v>
      </c>
      <c r="K56" s="286">
        <f>I56*J56</f>
        <v>1.3</v>
      </c>
      <c r="L56" s="829">
        <f>VLOOKUP(A56,TRANSPORTE!A5:D117,4,FALSE)</f>
        <v>1135.0396630979419</v>
      </c>
      <c r="M56" s="830"/>
      <c r="N56" s="294">
        <f>K56*L56</f>
        <v>1475.5515620273245</v>
      </c>
    </row>
    <row r="57" spans="1:14">
      <c r="B57" s="52"/>
      <c r="C57" s="53"/>
      <c r="D57" s="53"/>
      <c r="E57" s="53"/>
      <c r="F57" s="53"/>
      <c r="G57" s="53"/>
      <c r="H57" s="318"/>
      <c r="I57" s="286"/>
      <c r="J57" s="293"/>
      <c r="K57" s="286"/>
      <c r="L57" s="829"/>
      <c r="M57" s="830"/>
      <c r="N57" s="294"/>
    </row>
    <row r="58" spans="1:14">
      <c r="B58" s="52"/>
      <c r="C58" s="53"/>
      <c r="D58" s="53"/>
      <c r="E58" s="53"/>
      <c r="F58" s="53"/>
      <c r="G58" s="53"/>
      <c r="H58" s="318"/>
      <c r="I58" s="286"/>
      <c r="J58" s="293"/>
      <c r="K58" s="286"/>
      <c r="L58" s="829"/>
      <c r="M58" s="830"/>
      <c r="N58" s="294"/>
    </row>
    <row r="59" spans="1:14">
      <c r="B59" s="52"/>
      <c r="C59" s="53"/>
      <c r="D59" s="53"/>
      <c r="E59" s="53"/>
      <c r="F59" s="53"/>
      <c r="G59" s="53"/>
      <c r="H59" s="318"/>
      <c r="I59" s="286"/>
      <c r="J59" s="293"/>
      <c r="K59" s="286"/>
      <c r="L59" s="829"/>
      <c r="M59" s="830"/>
      <c r="N59" s="294"/>
    </row>
    <row r="60" spans="1:14">
      <c r="B60" s="52"/>
      <c r="C60" s="53"/>
      <c r="D60" s="53"/>
      <c r="E60" s="53"/>
      <c r="F60" s="53"/>
      <c r="G60" s="53"/>
      <c r="H60" s="295"/>
      <c r="I60" s="286"/>
      <c r="J60" s="286"/>
      <c r="K60" s="286"/>
      <c r="L60" s="296"/>
      <c r="M60" s="297"/>
      <c r="N60" s="298"/>
    </row>
    <row r="61" spans="1:14" ht="15.75" thickBot="1">
      <c r="B61" s="454"/>
      <c r="C61" s="455"/>
      <c r="D61" s="455"/>
      <c r="E61" s="455"/>
      <c r="F61" s="455"/>
      <c r="G61" s="455"/>
      <c r="H61" s="54"/>
      <c r="I61" s="132"/>
      <c r="J61" s="132"/>
      <c r="K61" s="132"/>
      <c r="L61" s="814"/>
      <c r="M61" s="815"/>
      <c r="N61" s="133"/>
    </row>
    <row r="62" spans="1:14" ht="15.75" thickBot="1">
      <c r="B62" s="831" t="s">
        <v>953</v>
      </c>
      <c r="C62" s="832"/>
      <c r="D62" s="832"/>
      <c r="E62" s="832"/>
      <c r="F62" s="832"/>
      <c r="G62" s="832"/>
      <c r="H62" s="832"/>
      <c r="I62" s="832"/>
      <c r="J62" s="832"/>
      <c r="K62" s="832"/>
      <c r="L62" s="832"/>
      <c r="M62" s="833"/>
      <c r="N62" s="110">
        <f>N56+N57+N58+N59+N60</f>
        <v>1475.5515620273245</v>
      </c>
    </row>
    <row r="63" spans="1:14">
      <c r="B63" s="39"/>
      <c r="C63" s="40"/>
      <c r="D63" s="40"/>
      <c r="E63" s="40"/>
      <c r="F63" s="40"/>
      <c r="G63" s="40"/>
      <c r="H63" s="40"/>
      <c r="I63" s="40"/>
      <c r="J63" s="40"/>
      <c r="K63" s="40"/>
      <c r="L63" s="40"/>
      <c r="M63" s="40"/>
      <c r="N63" s="41"/>
    </row>
    <row r="64" spans="1:14">
      <c r="B64" s="70" t="s">
        <v>962</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1" t="s">
        <v>963</v>
      </c>
      <c r="C66" s="852"/>
      <c r="D66" s="852"/>
      <c r="E66" s="852"/>
      <c r="F66" s="852"/>
      <c r="G66" s="852"/>
      <c r="H66" s="852"/>
      <c r="I66" s="79" t="s">
        <v>964</v>
      </c>
      <c r="J66" s="81" t="s">
        <v>1410</v>
      </c>
      <c r="K66" s="80" t="s">
        <v>966</v>
      </c>
      <c r="L66" s="853" t="s">
        <v>950</v>
      </c>
      <c r="M66" s="854"/>
      <c r="N66" s="104" t="s">
        <v>951</v>
      </c>
    </row>
    <row r="67" spans="1:15">
      <c r="A67" s="151" t="s">
        <v>7</v>
      </c>
      <c r="B67" s="55" t="str">
        <f>VLOOKUP(A67,'MANO DE OBRA'!A8:D68,3,FALSE)</f>
        <v>Obrero (2)</v>
      </c>
      <c r="C67" s="53"/>
      <c r="D67" s="53"/>
      <c r="E67" s="53"/>
      <c r="F67" s="53"/>
      <c r="G67" s="53"/>
      <c r="H67" s="53"/>
      <c r="I67" s="299">
        <f>K67/J67*100</f>
        <v>67665.399999999994</v>
      </c>
      <c r="J67" s="300">
        <v>185</v>
      </c>
      <c r="K67" s="301">
        <f>VLOOKUP(A67,'MANO DE OBRA'!A8:D99,4,FALSE)</f>
        <v>125180.98999999999</v>
      </c>
      <c r="L67" s="56"/>
      <c r="M67" s="438">
        <v>280</v>
      </c>
      <c r="N67" s="402">
        <f>K67/M67</f>
        <v>447.07496428571426</v>
      </c>
      <c r="O67" s="112"/>
    </row>
    <row r="68" spans="1:15">
      <c r="A68" s="151" t="s">
        <v>30</v>
      </c>
      <c r="B68" s="55" t="str">
        <f>VLOOKUP(A68,'MANO DE OBRA'!A8:D69,3,FALSE)</f>
        <v>Oficial</v>
      </c>
      <c r="C68" s="53"/>
      <c r="D68" s="53"/>
      <c r="E68" s="53"/>
      <c r="F68" s="53"/>
      <c r="G68" s="53"/>
      <c r="H68" s="53"/>
      <c r="I68" s="299">
        <f>K68/J68*100</f>
        <v>57668.23979157189</v>
      </c>
      <c r="J68" s="300">
        <v>185</v>
      </c>
      <c r="K68" s="301">
        <f>VLOOKUP(A68,'MANO DE OBRA'!A8:D100,4,FALSE)</f>
        <v>106686.24361440798</v>
      </c>
      <c r="L68" s="56"/>
      <c r="M68" s="439">
        <v>280</v>
      </c>
      <c r="N68" s="402">
        <f>K68/M68</f>
        <v>381.02229862288567</v>
      </c>
    </row>
    <row r="69" spans="1:15">
      <c r="B69" s="55"/>
      <c r="C69" s="53"/>
      <c r="D69" s="53"/>
      <c r="E69" s="53"/>
      <c r="F69" s="53"/>
      <c r="G69" s="53"/>
      <c r="H69" s="53"/>
      <c r="I69" s="286"/>
      <c r="J69" s="304"/>
      <c r="K69" s="305"/>
      <c r="L69" s="56"/>
      <c r="M69" s="307"/>
      <c r="N69" s="303"/>
    </row>
    <row r="70" spans="1:15">
      <c r="B70" s="55"/>
      <c r="C70" s="53"/>
      <c r="D70" s="53"/>
      <c r="E70" s="53"/>
      <c r="F70" s="53"/>
      <c r="G70" s="53"/>
      <c r="H70" s="53"/>
      <c r="I70" s="286"/>
      <c r="J70" s="304"/>
      <c r="K70" s="305"/>
      <c r="L70" s="325"/>
      <c r="M70" s="307"/>
      <c r="N70" s="303"/>
    </row>
    <row r="71" spans="1:15">
      <c r="B71" s="55"/>
      <c r="C71" s="53"/>
      <c r="D71" s="53"/>
      <c r="E71" s="53"/>
      <c r="F71" s="53"/>
      <c r="G71" s="53"/>
      <c r="H71" s="53"/>
      <c r="I71" s="286"/>
      <c r="J71" s="304"/>
      <c r="K71" s="305"/>
      <c r="L71" s="325"/>
      <c r="M71" s="307"/>
      <c r="N71" s="303"/>
    </row>
    <row r="72" spans="1:15" ht="15.75" thickBot="1">
      <c r="B72" s="812"/>
      <c r="C72" s="813"/>
      <c r="D72" s="813"/>
      <c r="E72" s="813"/>
      <c r="F72" s="813"/>
      <c r="G72" s="813"/>
      <c r="H72" s="813"/>
      <c r="I72" s="132"/>
      <c r="J72" s="132"/>
      <c r="K72" s="132"/>
      <c r="L72" s="913"/>
      <c r="M72" s="913"/>
      <c r="N72" s="51"/>
    </row>
    <row r="73" spans="1:15" ht="15.75" thickBot="1">
      <c r="B73" s="831" t="s">
        <v>953</v>
      </c>
      <c r="C73" s="832"/>
      <c r="D73" s="832"/>
      <c r="E73" s="832"/>
      <c r="F73" s="832"/>
      <c r="G73" s="832"/>
      <c r="H73" s="832"/>
      <c r="I73" s="832"/>
      <c r="J73" s="832"/>
      <c r="K73" s="832"/>
      <c r="L73" s="832"/>
      <c r="M73" s="833"/>
      <c r="N73" s="308">
        <f>SUM(N67:N72)</f>
        <v>828.09726290859999</v>
      </c>
    </row>
    <row r="74" spans="1:15" ht="15.75" thickBot="1">
      <c r="B74" s="39"/>
      <c r="C74" s="40"/>
      <c r="D74" s="40"/>
      <c r="E74" s="40"/>
      <c r="F74" s="40"/>
      <c r="G74" s="40"/>
      <c r="H74" s="40"/>
      <c r="I74" s="40"/>
      <c r="J74" s="40"/>
      <c r="K74" s="40"/>
      <c r="L74" s="40"/>
      <c r="M74" s="40"/>
      <c r="N74" s="41"/>
    </row>
    <row r="75" spans="1:15" ht="15.75" thickBot="1">
      <c r="B75" s="825" t="s">
        <v>967</v>
      </c>
      <c r="C75" s="826"/>
      <c r="D75" s="826"/>
      <c r="E75" s="826"/>
      <c r="F75" s="826"/>
      <c r="G75" s="826"/>
      <c r="H75" s="826"/>
      <c r="I75" s="826"/>
      <c r="J75" s="826"/>
      <c r="K75" s="826"/>
      <c r="L75" s="826"/>
      <c r="M75" s="827"/>
      <c r="N75" s="105">
        <f>N42+N51+N62+N73</f>
        <v>14947.375367479544</v>
      </c>
    </row>
    <row r="76" spans="1:15">
      <c r="B76" s="39"/>
      <c r="C76" s="40"/>
      <c r="D76" s="40"/>
      <c r="E76" s="40"/>
      <c r="F76" s="40"/>
      <c r="G76" s="40"/>
      <c r="H76" s="40"/>
      <c r="I76" s="40"/>
      <c r="J76" s="40"/>
      <c r="K76" s="40"/>
      <c r="L76" s="40"/>
      <c r="M76" s="40"/>
      <c r="N76" s="41"/>
    </row>
    <row r="77" spans="1:15">
      <c r="B77" s="70" t="s">
        <v>968</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16" t="s">
        <v>969</v>
      </c>
      <c r="C79" s="817"/>
      <c r="D79" s="817"/>
      <c r="E79" s="817"/>
      <c r="F79" s="817"/>
      <c r="G79" s="817"/>
      <c r="H79" s="817"/>
      <c r="I79" s="321"/>
      <c r="J79" s="341"/>
      <c r="K79" s="309" t="s">
        <v>970</v>
      </c>
      <c r="L79" s="855" t="s">
        <v>971</v>
      </c>
      <c r="M79" s="856"/>
      <c r="N79" s="310"/>
    </row>
    <row r="80" spans="1:15">
      <c r="B80" s="857" t="s">
        <v>972</v>
      </c>
      <c r="C80" s="858"/>
      <c r="D80" s="858"/>
      <c r="E80" s="858"/>
      <c r="F80" s="858"/>
      <c r="G80" s="858"/>
      <c r="H80" s="858"/>
      <c r="I80" s="93"/>
      <c r="J80" s="94"/>
      <c r="K80" s="311">
        <v>0.2</v>
      </c>
      <c r="L80" s="859">
        <f>N75*K80</f>
        <v>2989.4750734959089</v>
      </c>
      <c r="M80" s="860"/>
      <c r="N80" s="57"/>
    </row>
    <row r="81" spans="1:14">
      <c r="B81" s="95" t="s">
        <v>973</v>
      </c>
      <c r="C81" s="96"/>
      <c r="D81" s="96"/>
      <c r="E81" s="96"/>
      <c r="F81" s="96"/>
      <c r="G81" s="96"/>
      <c r="H81" s="96"/>
      <c r="I81" s="93"/>
      <c r="J81" s="94"/>
      <c r="K81" s="311">
        <v>0.05</v>
      </c>
      <c r="L81" s="859">
        <f>N75*K81</f>
        <v>747.36876837397722</v>
      </c>
      <c r="M81" s="860"/>
      <c r="N81" s="57"/>
    </row>
    <row r="82" spans="1:14" ht="15.75" thickBot="1">
      <c r="B82" s="97" t="s">
        <v>974</v>
      </c>
      <c r="C82" s="98"/>
      <c r="D82" s="98"/>
      <c r="E82" s="98"/>
      <c r="F82" s="98"/>
      <c r="G82" s="98"/>
      <c r="H82" s="98"/>
      <c r="I82" s="99"/>
      <c r="J82" s="100"/>
      <c r="K82" s="312">
        <v>0.05</v>
      </c>
      <c r="L82" s="861">
        <f>N75*K82</f>
        <v>747.36876837397722</v>
      </c>
      <c r="M82" s="862"/>
      <c r="N82" s="57"/>
    </row>
    <row r="83" spans="1:14" ht="15.75" thickBot="1">
      <c r="B83" s="825" t="s">
        <v>953</v>
      </c>
      <c r="C83" s="826"/>
      <c r="D83" s="826"/>
      <c r="E83" s="826"/>
      <c r="F83" s="826"/>
      <c r="G83" s="826"/>
      <c r="H83" s="826"/>
      <c r="I83" s="826"/>
      <c r="J83" s="826"/>
      <c r="K83" s="826"/>
      <c r="L83" s="826"/>
      <c r="M83" s="827"/>
      <c r="N83" s="58">
        <f>L80+L81+L82</f>
        <v>4484.2126102438633</v>
      </c>
    </row>
    <row r="84" spans="1:14" ht="15.75" thickBot="1">
      <c r="B84" s="39"/>
      <c r="C84" s="40"/>
      <c r="D84" s="40"/>
      <c r="E84" s="40"/>
      <c r="F84" s="40"/>
      <c r="G84" s="40"/>
      <c r="H84" s="40"/>
      <c r="I84" s="40"/>
      <c r="J84" s="40"/>
      <c r="K84" s="40"/>
      <c r="L84" s="40"/>
      <c r="M84" s="40"/>
      <c r="N84" s="41"/>
    </row>
    <row r="85" spans="1:14" ht="15.75" thickBot="1">
      <c r="A85" t="s">
        <v>2016</v>
      </c>
      <c r="B85" s="825" t="s">
        <v>975</v>
      </c>
      <c r="C85" s="826"/>
      <c r="D85" s="826"/>
      <c r="E85" s="826"/>
      <c r="F85" s="826"/>
      <c r="G85" s="826"/>
      <c r="H85" s="826"/>
      <c r="I85" s="826"/>
      <c r="J85" s="826"/>
      <c r="K85" s="826"/>
      <c r="L85" s="826"/>
      <c r="M85" s="827"/>
      <c r="N85" s="195">
        <f>N75+N83</f>
        <v>19431.587977723408</v>
      </c>
    </row>
    <row r="86" spans="1:14">
      <c r="B86" s="246"/>
      <c r="C86" s="247"/>
      <c r="D86" s="247"/>
      <c r="E86" s="247"/>
      <c r="F86" s="247"/>
      <c r="G86" s="247"/>
      <c r="H86" s="247"/>
      <c r="I86" s="247"/>
      <c r="J86" s="247"/>
      <c r="K86" s="247"/>
      <c r="L86" s="247"/>
      <c r="M86" s="247"/>
      <c r="N86" s="248"/>
    </row>
    <row r="87" spans="1:14">
      <c r="B87" s="249"/>
      <c r="C87" s="250"/>
      <c r="D87" s="250"/>
      <c r="E87" s="250"/>
      <c r="F87" s="250"/>
      <c r="G87" s="250"/>
      <c r="H87" s="250"/>
      <c r="I87" s="250"/>
      <c r="J87" s="250"/>
      <c r="K87" s="250"/>
      <c r="L87" s="250"/>
      <c r="M87" s="250"/>
      <c r="N87" s="251"/>
    </row>
    <row r="88" spans="1:14">
      <c r="B88" s="249"/>
      <c r="C88" s="250"/>
      <c r="D88" s="250"/>
      <c r="E88" s="250"/>
      <c r="F88" s="250"/>
      <c r="G88" s="250"/>
      <c r="H88" s="250"/>
      <c r="I88" s="250"/>
      <c r="J88" s="250"/>
      <c r="K88" s="250"/>
      <c r="L88" s="250"/>
      <c r="M88" s="250"/>
      <c r="N88" s="251"/>
    </row>
    <row r="89" spans="1:14">
      <c r="B89" s="249"/>
      <c r="C89" s="250"/>
      <c r="D89" s="250"/>
      <c r="E89" s="250"/>
      <c r="F89" s="250"/>
      <c r="G89" s="250"/>
      <c r="H89" s="250"/>
      <c r="I89" s="250"/>
      <c r="J89" s="250"/>
      <c r="K89" s="250"/>
      <c r="L89" s="250"/>
      <c r="M89" s="250"/>
      <c r="N89" s="251"/>
    </row>
    <row r="90" spans="1:14">
      <c r="B90" s="249"/>
      <c r="C90" s="250"/>
      <c r="D90" s="250"/>
      <c r="E90" s="424" t="s">
        <v>976</v>
      </c>
      <c r="F90" s="424"/>
      <c r="G90" s="424"/>
      <c r="H90" s="424"/>
      <c r="I90" s="424"/>
      <c r="J90" s="424"/>
      <c r="K90" s="250"/>
      <c r="L90" s="250"/>
      <c r="M90" s="250"/>
      <c r="N90" s="251"/>
    </row>
    <row r="91" spans="1:14">
      <c r="B91" s="249"/>
      <c r="C91" s="250"/>
      <c r="D91" s="250"/>
      <c r="E91" s="250" t="s">
        <v>977</v>
      </c>
      <c r="F91" s="250"/>
      <c r="G91" s="250"/>
      <c r="H91" s="250"/>
      <c r="I91" s="250"/>
      <c r="J91" s="250"/>
      <c r="K91" s="250"/>
      <c r="L91" s="250"/>
      <c r="M91" s="250"/>
      <c r="N91" s="251"/>
    </row>
    <row r="92" spans="1:14">
      <c r="B92" s="249"/>
      <c r="C92" s="250"/>
      <c r="D92" s="250"/>
      <c r="E92" s="250" t="s">
        <v>978</v>
      </c>
      <c r="F92" s="250"/>
      <c r="G92" s="250"/>
      <c r="H92" s="250"/>
      <c r="I92" s="250"/>
      <c r="J92" s="250"/>
      <c r="K92" s="250"/>
      <c r="L92" s="250"/>
      <c r="M92" s="250"/>
      <c r="N92" s="251"/>
    </row>
    <row r="93" spans="1:14">
      <c r="B93" s="249"/>
      <c r="C93" s="250"/>
      <c r="D93" s="250"/>
      <c r="E93" s="250" t="s">
        <v>979</v>
      </c>
      <c r="F93" s="250"/>
      <c r="G93" s="250"/>
      <c r="H93" s="250"/>
      <c r="I93" s="250"/>
      <c r="J93" s="250"/>
      <c r="K93" s="250"/>
      <c r="L93" s="250"/>
      <c r="M93" s="250"/>
      <c r="N93" s="251"/>
    </row>
    <row r="94" spans="1:14" ht="15.75" thickBot="1">
      <c r="B94" s="249"/>
      <c r="C94" s="250"/>
      <c r="D94" s="250"/>
      <c r="E94" s="250"/>
      <c r="F94" s="250" t="s">
        <v>980</v>
      </c>
      <c r="G94" s="250"/>
      <c r="H94" s="250"/>
      <c r="I94" s="250"/>
      <c r="J94" s="250"/>
      <c r="K94" s="250"/>
      <c r="L94" s="250"/>
      <c r="M94" s="250"/>
      <c r="N94" s="251"/>
    </row>
    <row r="95" spans="1:14">
      <c r="B95" s="234" t="s">
        <v>2216</v>
      </c>
      <c r="C95" s="235"/>
      <c r="D95" s="235"/>
      <c r="E95" s="235"/>
      <c r="F95" s="235"/>
      <c r="G95" s="235"/>
      <c r="H95" s="235"/>
      <c r="I95" s="235"/>
      <c r="J95" s="235"/>
      <c r="K95" s="235"/>
      <c r="L95" s="235"/>
      <c r="M95" s="235"/>
      <c r="N95" s="236"/>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253"/>
      <c r="F98" s="253"/>
      <c r="G98" s="253"/>
      <c r="H98" s="253"/>
      <c r="I98" s="253"/>
      <c r="J98" s="253"/>
      <c r="K98" s="253"/>
      <c r="L98" s="253"/>
      <c r="M98" s="253"/>
      <c r="N98" s="254"/>
    </row>
    <row r="99" spans="2:14" ht="15.75" thickBot="1">
      <c r="B99" s="255"/>
      <c r="C99" s="256"/>
      <c r="D99" s="256"/>
      <c r="E99" s="256"/>
      <c r="F99" s="256"/>
      <c r="G99" s="256"/>
      <c r="H99" s="256"/>
      <c r="I99" s="256"/>
      <c r="J99" s="256"/>
      <c r="K99" s="256"/>
      <c r="L99" s="256"/>
      <c r="M99" s="256"/>
      <c r="N99" s="257"/>
    </row>
    <row r="100" spans="2:14">
      <c r="B100" s="258"/>
      <c r="C100" s="259"/>
      <c r="D100" s="259"/>
      <c r="E100" s="259"/>
      <c r="F100" s="259"/>
      <c r="G100" s="259"/>
      <c r="H100" s="259"/>
      <c r="I100" s="259"/>
      <c r="J100" s="259"/>
      <c r="K100" s="259"/>
      <c r="L100" s="259"/>
      <c r="M100" s="259"/>
      <c r="N100" s="260"/>
    </row>
    <row r="101" spans="2:14">
      <c r="B101" s="261" t="s">
        <v>2217</v>
      </c>
      <c r="C101" s="262"/>
      <c r="D101" s="262"/>
      <c r="E101" s="262"/>
      <c r="F101" s="262"/>
      <c r="G101" s="262"/>
      <c r="H101" s="262"/>
      <c r="I101" s="262"/>
      <c r="J101" s="262"/>
      <c r="K101" s="262"/>
      <c r="L101" s="262"/>
      <c r="M101" s="262"/>
      <c r="N101" s="263"/>
    </row>
    <row r="102" spans="2:14" ht="15" customHeight="1">
      <c r="B102" s="967" t="s">
        <v>2218</v>
      </c>
      <c r="C102" s="968"/>
      <c r="D102" s="968"/>
      <c r="E102" s="968"/>
      <c r="F102" s="968"/>
      <c r="G102" s="968"/>
      <c r="H102" s="968"/>
      <c r="I102" s="968"/>
      <c r="J102" s="968"/>
      <c r="K102" s="968"/>
      <c r="L102" s="968"/>
      <c r="M102" s="968"/>
      <c r="N102" s="969"/>
    </row>
    <row r="103" spans="2:14" ht="15" customHeight="1">
      <c r="B103" s="967"/>
      <c r="C103" s="968"/>
      <c r="D103" s="968"/>
      <c r="E103" s="968"/>
      <c r="F103" s="968"/>
      <c r="G103" s="968"/>
      <c r="H103" s="968"/>
      <c r="I103" s="968"/>
      <c r="J103" s="968"/>
      <c r="K103" s="968"/>
      <c r="L103" s="968"/>
      <c r="M103" s="968"/>
      <c r="N103" s="969"/>
    </row>
    <row r="104" spans="2:14" ht="30" customHeight="1">
      <c r="B104" s="970" t="s">
        <v>2219</v>
      </c>
      <c r="C104" s="971"/>
      <c r="D104" s="971"/>
      <c r="E104" s="971"/>
      <c r="F104" s="971"/>
      <c r="G104" s="971"/>
      <c r="H104" s="971"/>
      <c r="I104" s="971"/>
      <c r="J104" s="971"/>
      <c r="K104" s="971"/>
      <c r="L104" s="971"/>
      <c r="M104" s="971"/>
      <c r="N104" s="972"/>
    </row>
    <row r="105" spans="2:14">
      <c r="B105" s="970"/>
      <c r="C105" s="971"/>
      <c r="D105" s="971"/>
      <c r="E105" s="971"/>
      <c r="F105" s="971"/>
      <c r="G105" s="971"/>
      <c r="H105" s="971"/>
      <c r="I105" s="971"/>
      <c r="J105" s="971"/>
      <c r="K105" s="971"/>
      <c r="L105" s="971"/>
      <c r="M105" s="971"/>
      <c r="N105" s="972"/>
    </row>
    <row r="106" spans="2:14">
      <c r="B106" s="346"/>
      <c r="C106" s="347"/>
      <c r="D106" s="347"/>
      <c r="E106" s="347"/>
      <c r="F106" s="347"/>
      <c r="G106" s="347"/>
      <c r="H106" s="347"/>
      <c r="I106" s="347"/>
      <c r="J106" s="347"/>
      <c r="K106" s="347"/>
      <c r="L106" s="347"/>
      <c r="M106" s="347"/>
      <c r="N106" s="348"/>
    </row>
    <row r="107" spans="2:14">
      <c r="B107" s="346"/>
      <c r="C107" s="347"/>
      <c r="D107" s="347"/>
      <c r="E107" s="347"/>
      <c r="F107" s="347"/>
      <c r="G107" s="347"/>
      <c r="H107" s="347"/>
      <c r="I107" s="347"/>
      <c r="J107" s="347"/>
      <c r="K107" s="347"/>
      <c r="L107" s="347"/>
      <c r="M107" s="347"/>
      <c r="N107" s="348"/>
    </row>
    <row r="108" spans="2:14">
      <c r="B108" s="346"/>
      <c r="C108" s="347"/>
      <c r="D108" s="347"/>
      <c r="E108" s="347"/>
      <c r="F108" s="347"/>
      <c r="G108" s="347"/>
      <c r="H108" s="347"/>
      <c r="I108" s="347"/>
      <c r="J108" s="347"/>
      <c r="K108" s="347"/>
      <c r="L108" s="347"/>
      <c r="M108" s="347"/>
      <c r="N108" s="348"/>
    </row>
    <row r="109" spans="2:14">
      <c r="B109" s="261"/>
      <c r="C109" s="262"/>
      <c r="D109" s="262"/>
      <c r="E109" s="262"/>
      <c r="F109" s="262"/>
      <c r="G109" s="262"/>
      <c r="H109" s="262"/>
      <c r="I109" s="262"/>
      <c r="J109" s="262"/>
      <c r="K109" s="262"/>
      <c r="L109" s="262"/>
      <c r="M109" s="262"/>
      <c r="N109" s="263"/>
    </row>
    <row r="110" spans="2:14">
      <c r="B110" s="249"/>
      <c r="C110" s="250"/>
      <c r="D110" s="250"/>
      <c r="E110" s="250" t="s">
        <v>976</v>
      </c>
      <c r="F110" s="424"/>
      <c r="G110" s="424"/>
      <c r="H110" s="250"/>
      <c r="I110" s="250"/>
      <c r="J110" s="250"/>
      <c r="K110" s="250"/>
      <c r="L110" s="250"/>
      <c r="M110" s="250"/>
      <c r="N110" s="251"/>
    </row>
    <row r="111" spans="2:14">
      <c r="B111" s="249"/>
      <c r="C111" s="250"/>
      <c r="D111" s="250"/>
      <c r="E111" s="425" t="s">
        <v>977</v>
      </c>
      <c r="F111" s="250"/>
      <c r="G111" s="250"/>
      <c r="H111" s="425"/>
      <c r="I111" s="425"/>
      <c r="J111" s="425"/>
      <c r="K111" s="250"/>
      <c r="L111" s="250"/>
      <c r="M111" s="250"/>
      <c r="N111" s="251"/>
    </row>
    <row r="112" spans="2:14">
      <c r="B112" s="249"/>
      <c r="C112" s="250"/>
      <c r="D112" s="250"/>
      <c r="E112" s="264" t="s">
        <v>981</v>
      </c>
      <c r="F112" s="250"/>
      <c r="G112" s="250"/>
      <c r="H112" s="264"/>
      <c r="I112" s="264"/>
      <c r="J112" s="264"/>
      <c r="K112" s="250"/>
      <c r="L112" s="250"/>
      <c r="M112" s="250"/>
      <c r="N112" s="251"/>
    </row>
    <row r="113" spans="2:14">
      <c r="B113" s="265"/>
      <c r="C113" s="262"/>
      <c r="D113" s="262"/>
      <c r="E113" s="250" t="s">
        <v>979</v>
      </c>
      <c r="F113" s="250"/>
      <c r="G113" s="250"/>
      <c r="H113" s="250"/>
      <c r="I113" s="250"/>
      <c r="J113" s="250"/>
      <c r="K113" s="262"/>
      <c r="L113" s="262"/>
      <c r="M113" s="262"/>
      <c r="N113" s="263"/>
    </row>
    <row r="114" spans="2:14">
      <c r="B114" s="265"/>
      <c r="C114" s="262"/>
      <c r="D114" s="262"/>
      <c r="E114" s="262"/>
      <c r="F114" s="250"/>
      <c r="G114" s="250"/>
      <c r="H114" s="250"/>
      <c r="I114" s="250"/>
      <c r="J114" s="250"/>
      <c r="K114" s="262"/>
      <c r="L114" s="262"/>
      <c r="M114" s="262"/>
      <c r="N114" s="263"/>
    </row>
    <row r="115" spans="2:14">
      <c r="B115" s="265" t="s">
        <v>2220</v>
      </c>
      <c r="C115" s="264"/>
      <c r="D115" s="264"/>
      <c r="E115" s="250"/>
      <c r="F115" s="250"/>
      <c r="G115" s="250"/>
      <c r="H115" s="250"/>
      <c r="I115" s="250"/>
      <c r="J115" s="973"/>
      <c r="K115" s="973"/>
      <c r="L115" s="973"/>
      <c r="M115" s="973"/>
      <c r="N115" s="974"/>
    </row>
    <row r="116" spans="2:14" ht="15.75" thickBot="1">
      <c r="B116" s="426" t="s">
        <v>2221</v>
      </c>
      <c r="C116" s="427"/>
      <c r="D116" s="427"/>
      <c r="E116" s="266"/>
      <c r="F116" s="266"/>
      <c r="G116" s="266"/>
      <c r="H116" s="266"/>
      <c r="I116" s="266"/>
      <c r="J116" s="975"/>
      <c r="K116" s="975"/>
      <c r="L116" s="975"/>
      <c r="M116" s="975"/>
      <c r="N116" s="976"/>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1633</v>
      </c>
      <c r="C31" s="87" t="s">
        <v>2089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180</v>
      </c>
      <c r="B36" s="838" t="str">
        <f>VLOOKUP(A36,EQUIPOS!A6:D154,3,FALSE)</f>
        <v>Compresor 120 HP, con martillo.</v>
      </c>
      <c r="C36" s="839"/>
      <c r="D36" s="839"/>
      <c r="E36" s="839"/>
      <c r="F36" s="839"/>
      <c r="G36" s="839"/>
      <c r="H36" s="840"/>
      <c r="I36" s="274"/>
      <c r="J36" s="275"/>
      <c r="K36" s="276">
        <f>VLOOKUP(A36,EQUIPOS!A6:D163,4,FALSE)</f>
        <v>93641.332354148719</v>
      </c>
      <c r="L36" s="277"/>
      <c r="M36" s="278">
        <v>2.5</v>
      </c>
      <c r="N36" s="279">
        <f>K36/M36</f>
        <v>37456.53294165949</v>
      </c>
    </row>
    <row r="37" spans="1:14">
      <c r="A37" s="119" t="s">
        <v>129</v>
      </c>
      <c r="B37" s="838" t="str">
        <f>VLOOKUP(A37,EQUIPOS!A7:D154,3,FALSE)</f>
        <v xml:space="preserve">Buldozer, Potencia al volante de 140 HP, motor de 2200 RPM, longitud de hoja 4,80m. </v>
      </c>
      <c r="C37" s="839"/>
      <c r="D37" s="839"/>
      <c r="E37" s="839"/>
      <c r="F37" s="839"/>
      <c r="G37" s="839"/>
      <c r="H37" s="840"/>
      <c r="I37" s="428"/>
      <c r="J37" s="429"/>
      <c r="K37" s="276">
        <f>VLOOKUP(A37,EQUIPOS!A7:D164,4,FALSE)</f>
        <v>141568.23393898288</v>
      </c>
      <c r="L37" s="342"/>
      <c r="M37" s="343">
        <v>100</v>
      </c>
      <c r="N37" s="279">
        <f>K37/M37</f>
        <v>1415.6823393898289</v>
      </c>
    </row>
    <row r="38" spans="1:14">
      <c r="A38" s="119" t="s">
        <v>312</v>
      </c>
      <c r="B38" s="838" t="str">
        <f>VLOOKUP(A38,EQUIPOS!A8:D154,3,FALSE)</f>
        <v>Retroexcavadora sobre oruga, potencia 138 HP, balde de 1,5 m3.</v>
      </c>
      <c r="C38" s="839"/>
      <c r="D38" s="839"/>
      <c r="E38" s="839"/>
      <c r="F38" s="839"/>
      <c r="G38" s="839"/>
      <c r="H38" s="840"/>
      <c r="I38" s="335"/>
      <c r="J38" s="337"/>
      <c r="K38" s="276">
        <f>VLOOKUP(A38,EQUIPOS!A8:D165,4,FALSE)</f>
        <v>162226.70955822704</v>
      </c>
      <c r="L38" s="430"/>
      <c r="M38" s="431">
        <v>16</v>
      </c>
      <c r="N38" s="279">
        <f>K38/M38</f>
        <v>10139.16934738919</v>
      </c>
    </row>
    <row r="39" spans="1:14">
      <c r="B39" s="838"/>
      <c r="C39" s="839"/>
      <c r="D39" s="839"/>
      <c r="E39" s="844"/>
      <c r="F39" s="839"/>
      <c r="G39" s="839"/>
      <c r="H39" s="840"/>
      <c r="I39" s="42"/>
      <c r="J39" s="43"/>
      <c r="K39" s="281"/>
      <c r="L39" s="283"/>
      <c r="M39" s="284"/>
      <c r="N39" s="285"/>
    </row>
    <row r="40" spans="1:14">
      <c r="B40" s="845" t="s">
        <v>952</v>
      </c>
      <c r="C40" s="846"/>
      <c r="D40" s="846"/>
      <c r="E40" s="44"/>
      <c r="F40" s="45"/>
      <c r="G40" s="45"/>
      <c r="H40" s="46"/>
      <c r="I40" s="42"/>
      <c r="J40" s="43"/>
      <c r="K40" s="286"/>
      <c r="L40" s="283"/>
      <c r="M40" s="408">
        <v>0.01</v>
      </c>
      <c r="N40" s="351">
        <f>N76*M40</f>
        <v>27.894392469875619</v>
      </c>
    </row>
    <row r="41" spans="1:14" ht="15.75" thickBot="1">
      <c r="B41" s="838"/>
      <c r="C41" s="839"/>
      <c r="D41" s="839"/>
      <c r="E41" s="839"/>
      <c r="F41" s="839"/>
      <c r="G41" s="839"/>
      <c r="H41" s="840"/>
      <c r="I41" s="847"/>
      <c r="J41" s="848"/>
      <c r="K41" s="47"/>
      <c r="L41" s="849"/>
      <c r="M41" s="850"/>
      <c r="N41" s="111"/>
    </row>
    <row r="42" spans="1:14" ht="15.75" thickBot="1">
      <c r="B42" s="825" t="s">
        <v>953</v>
      </c>
      <c r="C42" s="826"/>
      <c r="D42" s="826"/>
      <c r="E42" s="826"/>
      <c r="F42" s="826"/>
      <c r="G42" s="826"/>
      <c r="H42" s="826"/>
      <c r="I42" s="826"/>
      <c r="J42" s="826"/>
      <c r="K42" s="826"/>
      <c r="L42" s="826"/>
      <c r="M42" s="827"/>
      <c r="N42" s="401">
        <f>SUM(N36:N41)</f>
        <v>49039.279020908383</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6" t="s">
        <v>944</v>
      </c>
      <c r="C46" s="817"/>
      <c r="D46" s="817"/>
      <c r="E46" s="817"/>
      <c r="F46" s="817"/>
      <c r="G46" s="817"/>
      <c r="H46" s="817"/>
      <c r="I46" s="818"/>
      <c r="J46" s="322" t="s">
        <v>945</v>
      </c>
      <c r="K46" s="91" t="s">
        <v>946</v>
      </c>
      <c r="L46" s="819" t="s">
        <v>955</v>
      </c>
      <c r="M46" s="818"/>
      <c r="N46" s="92" t="s">
        <v>951</v>
      </c>
    </row>
    <row r="47" spans="1:14">
      <c r="A47" s="152" t="s">
        <v>376</v>
      </c>
      <c r="B47" s="49" t="str">
        <f>VLOOKUP(A47,MATERIALES!A5:D373,3,FALSE)</f>
        <v>Anfo</v>
      </c>
      <c r="C47" s="288"/>
      <c r="D47" s="288"/>
      <c r="E47" s="288"/>
      <c r="F47" s="288"/>
      <c r="G47" s="288"/>
      <c r="H47" s="288"/>
      <c r="I47" s="275"/>
      <c r="J47" s="231" t="str">
        <f>VLOOKUP(A47,MATERIALES!A3:D639,2,FALSE)</f>
        <v>kg</v>
      </c>
      <c r="K47" s="289">
        <v>0.3</v>
      </c>
      <c r="L47" s="274"/>
      <c r="M47" s="409">
        <f>VLOOKUP(A47,MATERIALES!A5:D396,4,FALSE)</f>
        <v>6423.9383559646485</v>
      </c>
      <c r="N47" s="279">
        <f>K47*M47</f>
        <v>1927.1815067893945</v>
      </c>
    </row>
    <row r="48" spans="1:14">
      <c r="A48" s="152" t="s">
        <v>424</v>
      </c>
      <c r="B48" s="49" t="str">
        <f>VLOOKUP(A48,MATERIALES!A6:D373,3,FALSE)</f>
        <v>Cordón detonante</v>
      </c>
      <c r="C48" s="432"/>
      <c r="D48" s="432"/>
      <c r="E48" s="432"/>
      <c r="F48" s="432"/>
      <c r="G48" s="432"/>
      <c r="H48" s="432"/>
      <c r="I48" s="432"/>
      <c r="J48" s="318" t="str">
        <f>VLOOKUP(A48,MATERIALES!A4:D640,2,FALSE)</f>
        <v>m</v>
      </c>
      <c r="K48" s="404">
        <v>3</v>
      </c>
      <c r="L48" s="428"/>
      <c r="M48" s="409">
        <f>VLOOKUP(A48,MATERIALES!A6:D397,4,FALSE)</f>
        <v>4947.0446098265011</v>
      </c>
      <c r="N48" s="279">
        <f t="shared" ref="N48:N53" si="0">K48*M48</f>
        <v>14841.133829479502</v>
      </c>
    </row>
    <row r="49" spans="1:14">
      <c r="A49" s="152" t="s">
        <v>453</v>
      </c>
      <c r="B49" s="49" t="str">
        <f>VLOOKUP(A49,MATERIALES!A6:D373,3,FALSE)</f>
        <v>Explosivos  75% (INDUGEL)</v>
      </c>
      <c r="C49" s="432"/>
      <c r="D49" s="432"/>
      <c r="E49" s="432"/>
      <c r="F49" s="432"/>
      <c r="G49" s="432"/>
      <c r="H49" s="432"/>
      <c r="I49" s="432"/>
      <c r="J49" s="319" t="str">
        <f>VLOOKUP(A49,MATERIALES!A5:D641,2,FALSE)</f>
        <v>lb</v>
      </c>
      <c r="K49" s="404">
        <v>0.25</v>
      </c>
      <c r="L49" s="428"/>
      <c r="M49" s="409">
        <f>VLOOKUP(A49,MATERIALES!A6:D398,4,FALSE)</f>
        <v>15742.595291714557</v>
      </c>
      <c r="N49" s="279">
        <f t="shared" si="0"/>
        <v>3935.6488229286392</v>
      </c>
    </row>
    <row r="50" spans="1:14">
      <c r="A50" s="152" t="s">
        <v>458</v>
      </c>
      <c r="B50" s="49" t="str">
        <f>VLOOKUP(A50,MATERIALES!A6:D373,3,FALSE)</f>
        <v>Fulminantes</v>
      </c>
      <c r="C50" s="432"/>
      <c r="D50" s="432"/>
      <c r="E50" s="432"/>
      <c r="F50" s="432"/>
      <c r="G50" s="432"/>
      <c r="H50" s="432"/>
      <c r="I50" s="432"/>
      <c r="J50" s="319" t="str">
        <f>VLOOKUP(A50,MATERIALES!A6:D642,2,FALSE)</f>
        <v>u</v>
      </c>
      <c r="K50" s="404">
        <v>1</v>
      </c>
      <c r="L50" s="428"/>
      <c r="M50" s="409">
        <f>VLOOKUP(A50,MATERIALES!A6:D399,4,FALSE)</f>
        <v>940.08853989726549</v>
      </c>
      <c r="N50" s="279">
        <f t="shared" si="0"/>
        <v>940.08853989726549</v>
      </c>
    </row>
    <row r="51" spans="1:14">
      <c r="A51" s="152" t="s">
        <v>552</v>
      </c>
      <c r="B51" s="49" t="str">
        <f>VLOOKUP(A51,MATERIALES!A7:D373,3,FALSE)</f>
        <v>Mecha Lenta</v>
      </c>
      <c r="C51" s="432"/>
      <c r="D51" s="432"/>
      <c r="E51" s="432"/>
      <c r="F51" s="432"/>
      <c r="G51" s="432"/>
      <c r="H51" s="432"/>
      <c r="I51" s="432"/>
      <c r="J51" s="319" t="str">
        <f>VLOOKUP(A51,MATERIALES!A6:D643,2,FALSE)</f>
        <v>m</v>
      </c>
      <c r="K51" s="404">
        <v>1</v>
      </c>
      <c r="L51" s="428"/>
      <c r="M51" s="409">
        <f>VLOOKUP(A51,MATERIALES!A7:D400,4,FALSE)</f>
        <v>956.42862456645696</v>
      </c>
      <c r="N51" s="279">
        <f t="shared" si="0"/>
        <v>956.42862456645696</v>
      </c>
    </row>
    <row r="52" spans="1:14">
      <c r="A52" s="152" t="s">
        <v>845</v>
      </c>
      <c r="B52" s="49" t="str">
        <f>VLOOKUP(A52,MATERIALES!A8:D373,3,FALSE)</f>
        <v>Escolta y transporte (una tarifa por cada m3 escoltado y transportado)</v>
      </c>
      <c r="C52" s="432"/>
      <c r="D52" s="432"/>
      <c r="E52" s="432"/>
      <c r="F52" s="432"/>
      <c r="G52" s="432"/>
      <c r="H52" s="432"/>
      <c r="I52" s="432"/>
      <c r="J52" s="319" t="str">
        <f>VLOOKUP(A52,MATERIALES!A6:D644,2,FALSE)</f>
        <v>kg</v>
      </c>
      <c r="K52" s="404">
        <v>0.45800000000000002</v>
      </c>
      <c r="L52" s="428"/>
      <c r="M52" s="409">
        <f>VLOOKUP(A52,MATERIALES!A8:D401,4,FALSE)</f>
        <v>8438.4137986016449</v>
      </c>
      <c r="N52" s="279">
        <f t="shared" si="0"/>
        <v>3864.7935197595534</v>
      </c>
    </row>
    <row r="53" spans="1:14" ht="15.75" thickBot="1">
      <c r="A53" t="s">
        <v>442</v>
      </c>
      <c r="B53" s="49" t="str">
        <f>VLOOKUP(A53,MATERIALES!A9:D373,3,FALSE)</f>
        <v>Derechos de explotación y/o disposición de materiales</v>
      </c>
      <c r="C53" s="317"/>
      <c r="D53" s="317"/>
      <c r="E53" s="317"/>
      <c r="F53" s="317"/>
      <c r="G53" s="317"/>
      <c r="H53" s="317"/>
      <c r="I53" s="317"/>
      <c r="J53" s="440" t="str">
        <f>VLOOKUP(A53,MATERIALES!A7:D645,2,FALSE)</f>
        <v>m3</v>
      </c>
      <c r="K53" s="132">
        <v>1.3</v>
      </c>
      <c r="L53" s="332"/>
      <c r="M53" s="409">
        <f>VLOOKUP(A53,MATERIALES!A9:D402,4,FALSE)</f>
        <v>4096.1000666952277</v>
      </c>
      <c r="N53" s="279">
        <f t="shared" si="0"/>
        <v>5324.9300867037964</v>
      </c>
    </row>
    <row r="54" spans="1:14" ht="15.75" thickBot="1">
      <c r="B54" s="825" t="s">
        <v>953</v>
      </c>
      <c r="C54" s="826"/>
      <c r="D54" s="826"/>
      <c r="E54" s="826"/>
      <c r="F54" s="826"/>
      <c r="G54" s="826"/>
      <c r="H54" s="826"/>
      <c r="I54" s="826"/>
      <c r="J54" s="826"/>
      <c r="K54" s="826"/>
      <c r="L54" s="826"/>
      <c r="M54" s="827"/>
      <c r="N54" s="401">
        <f>SUM(N47:N53)</f>
        <v>31790.204930124608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1256</v>
      </c>
      <c r="B59" s="52" t="str">
        <f>VLOOKUP(A59,TRANSPORTE!A5:D117,3,FALSE)</f>
        <v>Transporte de material de excavación</v>
      </c>
      <c r="C59" s="324"/>
      <c r="D59" s="324"/>
      <c r="E59" s="324"/>
      <c r="F59" s="324"/>
      <c r="G59" s="324"/>
      <c r="H59" s="318" t="s">
        <v>1468</v>
      </c>
      <c r="I59" s="286">
        <v>1.3</v>
      </c>
      <c r="J59" s="293">
        <v>1</v>
      </c>
      <c r="K59" s="286">
        <f>I59*J59</f>
        <v>1.3</v>
      </c>
      <c r="L59" s="829">
        <f>VLOOKUP(A59,TRANSPORTE!A5:D117,4,FALSE)</f>
        <v>1135.0396630979419</v>
      </c>
      <c r="M59" s="830"/>
      <c r="N59" s="294">
        <f>K59*L59</f>
        <v>1475.5515620273245</v>
      </c>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s="153" t="s">
        <v>11</v>
      </c>
      <c r="B70" s="55" t="str">
        <f>VLOOKUP(A70,'MANO DE OBRA'!A8:D68,3,FALSE)</f>
        <v>Obrero (4)</v>
      </c>
      <c r="C70" s="53"/>
      <c r="D70" s="53"/>
      <c r="E70" s="53"/>
      <c r="F70" s="53"/>
      <c r="G70" s="53"/>
      <c r="H70" s="53"/>
      <c r="I70" s="299">
        <f>K70/J70*100</f>
        <v>135330.79999999999</v>
      </c>
      <c r="J70" s="300">
        <v>185</v>
      </c>
      <c r="K70" s="301">
        <f>VLOOKUP(A70,'MANO DE OBRA'!A8:D99,4,FALSE)</f>
        <v>250361.97999999998</v>
      </c>
      <c r="L70" s="56"/>
      <c r="M70" s="441">
        <v>128</v>
      </c>
      <c r="N70" s="402">
        <f>K70/M70</f>
        <v>1955.9529687499999</v>
      </c>
      <c r="O70" s="112"/>
    </row>
    <row r="71" spans="1:15">
      <c r="A71" s="153"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439">
        <v>128</v>
      </c>
      <c r="N71" s="402">
        <f>K71/M71</f>
        <v>833.48627823756237</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25" t="s">
        <v>953</v>
      </c>
      <c r="C76" s="826"/>
      <c r="D76" s="826"/>
      <c r="E76" s="826"/>
      <c r="F76" s="826"/>
      <c r="G76" s="826"/>
      <c r="H76" s="826"/>
      <c r="I76" s="832"/>
      <c r="J76" s="832"/>
      <c r="K76" s="832"/>
      <c r="L76" s="832"/>
      <c r="M76" s="833"/>
      <c r="N76" s="308">
        <f>SUM(N70:N75)</f>
        <v>2789.439246987562</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N42+N54+N65+N76</f>
        <v>85094.474760047873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17018.894952009574</v>
      </c>
      <c r="M83" s="860"/>
      <c r="N83" s="57"/>
    </row>
    <row r="84" spans="1:14">
      <c r="B84" s="95" t="s">
        <v>973</v>
      </c>
      <c r="C84" s="96"/>
      <c r="D84" s="96"/>
      <c r="E84" s="96"/>
      <c r="F84" s="96"/>
      <c r="G84" s="96"/>
      <c r="H84" s="96"/>
      <c r="I84" s="93"/>
      <c r="J84" s="94"/>
      <c r="K84" s="311">
        <v>0.05</v>
      </c>
      <c r="L84" s="859">
        <f>N78*K84</f>
        <v>4254.7237380023935</v>
      </c>
      <c r="M84" s="860"/>
      <c r="N84" s="57"/>
    </row>
    <row r="85" spans="1:14" ht="15.75" thickBot="1">
      <c r="B85" s="97" t="s">
        <v>974</v>
      </c>
      <c r="C85" s="98"/>
      <c r="D85" s="98"/>
      <c r="E85" s="98"/>
      <c r="F85" s="98"/>
      <c r="G85" s="98"/>
      <c r="H85" s="98"/>
      <c r="I85" s="99"/>
      <c r="J85" s="100"/>
      <c r="K85" s="312">
        <v>0.05</v>
      </c>
      <c r="L85" s="861">
        <f>N78*K85</f>
        <v>4254.7237380023935</v>
      </c>
      <c r="M85" s="862"/>
      <c r="N85" s="57"/>
    </row>
    <row r="86" spans="1:14" ht="15.75" thickBot="1">
      <c r="B86" s="825" t="s">
        <v>953</v>
      </c>
      <c r="C86" s="826"/>
      <c r="D86" s="826"/>
      <c r="E86" s="826"/>
      <c r="F86" s="826"/>
      <c r="G86" s="826"/>
      <c r="H86" s="826"/>
      <c r="I86" s="826"/>
      <c r="J86" s="826"/>
      <c r="K86" s="826"/>
      <c r="L86" s="826"/>
      <c r="M86" s="827"/>
      <c r="N86" s="58">
        <f>L83+L84+L85</f>
        <v>25528.342428014363</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110622.81718806224</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1634</v>
      </c>
      <c r="C31" s="87" t="s">
        <v>2090</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180</v>
      </c>
      <c r="B36" s="838" t="str">
        <f>VLOOKUP(A36,EQUIPOS!A6:D154,3,FALSE)</f>
        <v>Compresor 120 HP, con martillo.</v>
      </c>
      <c r="C36" s="839"/>
      <c r="D36" s="839"/>
      <c r="E36" s="839"/>
      <c r="F36" s="839"/>
      <c r="G36" s="839"/>
      <c r="H36" s="840"/>
      <c r="I36" s="274"/>
      <c r="J36" s="275"/>
      <c r="K36" s="276">
        <f>VLOOKUP(A36,EQUIPOS!A6:D163,4,FALSE)</f>
        <v>93641.332354148719</v>
      </c>
      <c r="L36" s="277"/>
      <c r="M36" s="343">
        <v>2.5</v>
      </c>
      <c r="N36" s="279">
        <f>K36/M36</f>
        <v>37456.53294165949</v>
      </c>
    </row>
    <row r="37" spans="1:14">
      <c r="A37" s="119" t="s">
        <v>129</v>
      </c>
      <c r="B37" s="838" t="str">
        <f>VLOOKUP(A37,EQUIPOS!A7:D154,3,FALSE)</f>
        <v xml:space="preserve">Buldozer, Potencia al volante de 140 HP, motor de 2200 RPM, longitud de hoja 4,80m. </v>
      </c>
      <c r="C37" s="839"/>
      <c r="D37" s="839"/>
      <c r="E37" s="839"/>
      <c r="F37" s="839"/>
      <c r="G37" s="839"/>
      <c r="H37" s="840"/>
      <c r="I37" s="428"/>
      <c r="J37" s="429"/>
      <c r="K37" s="276">
        <f>VLOOKUP(A37,EQUIPOS!A7:D164,4,FALSE)</f>
        <v>141568.23393898288</v>
      </c>
      <c r="L37" s="342"/>
      <c r="M37" s="343">
        <v>100</v>
      </c>
      <c r="N37" s="279">
        <f>K37/M37</f>
        <v>1415.6823393898289</v>
      </c>
    </row>
    <row r="38" spans="1:14">
      <c r="A38" s="119" t="s">
        <v>261</v>
      </c>
      <c r="B38" s="838" t="str">
        <f>VLOOKUP(A38,EQUIPOS!A8:D154,3,FALSE)</f>
        <v xml:space="preserve">Motobomba 3 PULGADAS (incluye operario)
</v>
      </c>
      <c r="C38" s="839"/>
      <c r="D38" s="839"/>
      <c r="E38" s="839"/>
      <c r="F38" s="839"/>
      <c r="G38" s="839"/>
      <c r="H38" s="840"/>
      <c r="I38" s="335"/>
      <c r="J38" s="337"/>
      <c r="K38" s="276">
        <f>VLOOKUP(A38,EQUIPOS!A8:D165,4,FALSE)</f>
        <v>9364.1332354148744</v>
      </c>
      <c r="L38" s="430"/>
      <c r="M38" s="431">
        <v>8</v>
      </c>
      <c r="N38" s="279">
        <f>K38/M38</f>
        <v>1170.5166544268593</v>
      </c>
    </row>
    <row r="39" spans="1:14">
      <c r="A39" t="s">
        <v>312</v>
      </c>
      <c r="B39" s="838" t="str">
        <f>VLOOKUP(A39,EQUIPOS!A9:D154,3,FALSE)</f>
        <v>Retroexcavadora sobre oruga, potencia 138 HP, balde de 1,5 m3.</v>
      </c>
      <c r="C39" s="839"/>
      <c r="D39" s="839"/>
      <c r="E39" s="839"/>
      <c r="F39" s="839"/>
      <c r="G39" s="839"/>
      <c r="H39" s="840"/>
      <c r="I39" s="42"/>
      <c r="J39" s="43"/>
      <c r="K39" s="276">
        <f>VLOOKUP(A39,EQUIPOS!A9:D166,4,FALSE)</f>
        <v>162226.70955822704</v>
      </c>
      <c r="L39" s="283"/>
      <c r="M39" s="343">
        <v>8</v>
      </c>
      <c r="N39" s="279">
        <f>K39/M39</f>
        <v>20278.33869477838</v>
      </c>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N78*M41</f>
        <v>241.11460680720396</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60562.185237061763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52" t="s">
        <v>376</v>
      </c>
      <c r="B48" s="49" t="str">
        <f>VLOOKUP(A48,MATERIALES!A5:D373,3,FALSE)</f>
        <v>Anfo</v>
      </c>
      <c r="C48" s="288"/>
      <c r="D48" s="288"/>
      <c r="E48" s="288"/>
      <c r="F48" s="288"/>
      <c r="G48" s="288"/>
      <c r="H48" s="288"/>
      <c r="I48" s="275"/>
      <c r="J48" s="231" t="str">
        <f>VLOOKUP(A48,MATERIALES!A4:D640,2,FALSE)</f>
        <v>kg</v>
      </c>
      <c r="K48" s="289">
        <v>0.3</v>
      </c>
      <c r="L48" s="274"/>
      <c r="M48" s="409">
        <f>VLOOKUP(A48,MATERIALES!A5:D396,4,FALSE)</f>
        <v>6423.9383559646485</v>
      </c>
      <c r="N48" s="279">
        <f>K48*M48</f>
        <v>1927.1815067893945</v>
      </c>
    </row>
    <row r="49" spans="1:14">
      <c r="A49" s="152" t="s">
        <v>424</v>
      </c>
      <c r="B49" s="49" t="str">
        <f>VLOOKUP(A49,MATERIALES!A6:D373,3,FALSE)</f>
        <v>Cordón detonante</v>
      </c>
      <c r="C49" s="432"/>
      <c r="D49" s="432"/>
      <c r="E49" s="432"/>
      <c r="F49" s="432"/>
      <c r="G49" s="432"/>
      <c r="H49" s="432"/>
      <c r="I49" s="432"/>
      <c r="J49" s="318" t="str">
        <f>VLOOKUP(A49,MATERIALES!A5:D641,2,FALSE)</f>
        <v>m</v>
      </c>
      <c r="K49" s="404">
        <v>3</v>
      </c>
      <c r="L49" s="428"/>
      <c r="M49" s="409">
        <f>VLOOKUP(A49,MATERIALES!A6:D397,4,FALSE)</f>
        <v>4947.0446098265011</v>
      </c>
      <c r="N49" s="279">
        <f t="shared" ref="N49:N54" si="0">K49*M49</f>
        <v>14841.133829479502</v>
      </c>
    </row>
    <row r="50" spans="1:14">
      <c r="A50" s="152" t="s">
        <v>453</v>
      </c>
      <c r="B50" s="49" t="str">
        <f>VLOOKUP(A50,MATERIALES!A6:D373,3,FALSE)</f>
        <v>Explosivos  75% (INDUGEL)</v>
      </c>
      <c r="C50" s="432"/>
      <c r="D50" s="432"/>
      <c r="E50" s="432"/>
      <c r="F50" s="432"/>
      <c r="G50" s="432"/>
      <c r="H50" s="432"/>
      <c r="I50" s="432"/>
      <c r="J50" s="319" t="str">
        <f>VLOOKUP(A50,MATERIALES!A6:D642,2,FALSE)</f>
        <v>lb</v>
      </c>
      <c r="K50" s="404">
        <v>0.25</v>
      </c>
      <c r="L50" s="428"/>
      <c r="M50" s="409">
        <f>VLOOKUP(A50,MATERIALES!A6:D398,4,FALSE)</f>
        <v>15742.595291714557</v>
      </c>
      <c r="N50" s="279">
        <f t="shared" si="0"/>
        <v>3935.6488229286392</v>
      </c>
    </row>
    <row r="51" spans="1:14">
      <c r="A51" s="152" t="s">
        <v>458</v>
      </c>
      <c r="B51" s="49" t="str">
        <f>VLOOKUP(A51,MATERIALES!A6:D373,3,FALSE)</f>
        <v>Fulminantes</v>
      </c>
      <c r="C51" s="432"/>
      <c r="D51" s="432"/>
      <c r="E51" s="432"/>
      <c r="F51" s="432"/>
      <c r="G51" s="432"/>
      <c r="H51" s="432"/>
      <c r="I51" s="432"/>
      <c r="J51" s="319" t="str">
        <f>VLOOKUP(A51,MATERIALES!A6:D643,2,FALSE)</f>
        <v>u</v>
      </c>
      <c r="K51" s="404">
        <v>1</v>
      </c>
      <c r="L51" s="428"/>
      <c r="M51" s="409">
        <f>VLOOKUP(A51,MATERIALES!A6:D399,4,FALSE)</f>
        <v>940.08853989726549</v>
      </c>
      <c r="N51" s="279">
        <f t="shared" si="0"/>
        <v>940.08853989726549</v>
      </c>
    </row>
    <row r="52" spans="1:14">
      <c r="A52" s="152" t="s">
        <v>552</v>
      </c>
      <c r="B52" s="49" t="str">
        <f>VLOOKUP(A52,MATERIALES!A7:D373,3,FALSE)</f>
        <v>Mecha Lenta</v>
      </c>
      <c r="C52" s="432"/>
      <c r="D52" s="432"/>
      <c r="E52" s="432"/>
      <c r="F52" s="432"/>
      <c r="G52" s="432"/>
      <c r="H52" s="432"/>
      <c r="I52" s="432"/>
      <c r="J52" s="319" t="str">
        <f>VLOOKUP(A52,MATERIALES!A6:D644,2,FALSE)</f>
        <v>m</v>
      </c>
      <c r="K52" s="404">
        <v>1</v>
      </c>
      <c r="L52" s="428"/>
      <c r="M52" s="409">
        <f>VLOOKUP(A52,MATERIALES!A7:D400,4,FALSE)</f>
        <v>956.42862456645696</v>
      </c>
      <c r="N52" s="279">
        <f t="shared" si="0"/>
        <v>956.42862456645696</v>
      </c>
    </row>
    <row r="53" spans="1:14">
      <c r="A53" s="212" t="s">
        <v>845</v>
      </c>
      <c r="B53" s="49" t="str">
        <f>VLOOKUP(A53,MATERIALES!A7:D373,3,FALSE)</f>
        <v>Escolta y transporte (una tarifa por cada m3 escoltado y transportado)</v>
      </c>
      <c r="C53" s="432"/>
      <c r="D53" s="432"/>
      <c r="E53" s="432"/>
      <c r="F53" s="432"/>
      <c r="G53" s="432"/>
      <c r="H53" s="432"/>
      <c r="I53" s="432"/>
      <c r="J53" s="319" t="str">
        <f>VLOOKUP(A53,MATERIALES!A6:D644,2,FALSE)</f>
        <v>kg</v>
      </c>
      <c r="K53" s="404">
        <v>0.45800000000000002</v>
      </c>
      <c r="L53" s="428"/>
      <c r="M53" s="409">
        <f>VLOOKUP(A53,MATERIALES!A7:D400,4,FALSE)</f>
        <v>8438.4137986016449</v>
      </c>
      <c r="N53" s="279">
        <f>K53*M53</f>
        <v>3864.7935197595534</v>
      </c>
    </row>
    <row r="54" spans="1:14">
      <c r="A54" s="152" t="s">
        <v>442</v>
      </c>
      <c r="B54" s="49" t="str">
        <f>VLOOKUP(A54,MATERIALES!A8:D373,3,FALSE)</f>
        <v>Derechos de explotación y/o disposición de materiales</v>
      </c>
      <c r="C54" s="432"/>
      <c r="D54" s="432"/>
      <c r="E54" s="432"/>
      <c r="F54" s="432"/>
      <c r="G54" s="432"/>
      <c r="H54" s="432"/>
      <c r="I54" s="432"/>
      <c r="J54" s="319" t="str">
        <f>VLOOKUP(A54,MATERIALES!A7:D645,2,FALSE)</f>
        <v>m3</v>
      </c>
      <c r="K54" s="404">
        <v>1.3</v>
      </c>
      <c r="L54" s="428"/>
      <c r="M54" s="409">
        <f>VLOOKUP(A54,MATERIALES!A8:D401,4,FALSE)</f>
        <v>4096.1000666952277</v>
      </c>
      <c r="N54" s="279">
        <f t="shared" si="0"/>
        <v>5324.9300867037964</v>
      </c>
    </row>
    <row r="55" spans="1:14" ht="15.75" thickBot="1">
      <c r="B55" s="49"/>
      <c r="C55" s="317"/>
      <c r="D55" s="317"/>
      <c r="E55" s="317"/>
      <c r="F55" s="317"/>
      <c r="G55" s="317"/>
      <c r="H55" s="317"/>
      <c r="I55" s="317"/>
      <c r="J55" s="442"/>
      <c r="K55" s="132"/>
      <c r="L55" s="332"/>
      <c r="M55" s="409"/>
      <c r="N55" s="279"/>
    </row>
    <row r="56" spans="1:14" ht="15.75" thickBot="1">
      <c r="B56" s="825" t="s">
        <v>953</v>
      </c>
      <c r="C56" s="826"/>
      <c r="D56" s="826"/>
      <c r="E56" s="826"/>
      <c r="F56" s="826"/>
      <c r="G56" s="826"/>
      <c r="H56" s="826"/>
      <c r="I56" s="826"/>
      <c r="J56" s="826"/>
      <c r="K56" s="826"/>
      <c r="L56" s="826"/>
      <c r="M56" s="827"/>
      <c r="N56" s="401">
        <f>SUM(N48:N55)</f>
        <v>31790.204930124608</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8" t="s">
        <v>961</v>
      </c>
      <c r="M60" s="801"/>
      <c r="N60" s="82" t="s">
        <v>951</v>
      </c>
    </row>
    <row r="61" spans="1:14">
      <c r="A61" t="s">
        <v>1256</v>
      </c>
      <c r="B61" s="52" t="str">
        <f>VLOOKUP(A61,TRANSPORTE!A5:D117,3,FALSE)</f>
        <v>Transporte de material de excavación</v>
      </c>
      <c r="C61" s="324"/>
      <c r="D61" s="324"/>
      <c r="E61" s="324"/>
      <c r="F61" s="324"/>
      <c r="G61" s="324"/>
      <c r="H61" s="318" t="s">
        <v>1468</v>
      </c>
      <c r="I61" s="286">
        <v>1.3</v>
      </c>
      <c r="J61" s="293">
        <v>1</v>
      </c>
      <c r="K61" s="286">
        <f>I61*J61</f>
        <v>1.3</v>
      </c>
      <c r="L61" s="829">
        <f>VLOOKUP(A61,TRANSPORTE!A5:D117,4,FALSE)</f>
        <v>1135.0396630979419</v>
      </c>
      <c r="M61" s="830"/>
      <c r="N61" s="294">
        <f>K61*L61</f>
        <v>1475.5515620273245</v>
      </c>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4"/>
      <c r="M66" s="815"/>
      <c r="N66" s="133"/>
    </row>
    <row r="67" spans="1:15" ht="15.75" thickBot="1">
      <c r="B67" s="831" t="s">
        <v>953</v>
      </c>
      <c r="C67" s="832"/>
      <c r="D67" s="832"/>
      <c r="E67" s="832"/>
      <c r="F67" s="832"/>
      <c r="G67" s="832"/>
      <c r="H67" s="832"/>
      <c r="I67" s="832"/>
      <c r="J67" s="832"/>
      <c r="K67" s="832"/>
      <c r="L67" s="832"/>
      <c r="M67" s="833"/>
      <c r="N67" s="110">
        <f>N61+N62+N63+N64+N65</f>
        <v>1475.5515620273245</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1" t="s">
        <v>963</v>
      </c>
      <c r="C71" s="852"/>
      <c r="D71" s="852"/>
      <c r="E71" s="852"/>
      <c r="F71" s="852"/>
      <c r="G71" s="852"/>
      <c r="H71" s="852"/>
      <c r="I71" s="79" t="s">
        <v>964</v>
      </c>
      <c r="J71" s="81" t="s">
        <v>1410</v>
      </c>
      <c r="K71" s="80" t="s">
        <v>966</v>
      </c>
      <c r="L71" s="853" t="s">
        <v>950</v>
      </c>
      <c r="M71" s="854"/>
      <c r="N71" s="104" t="s">
        <v>951</v>
      </c>
    </row>
    <row r="72" spans="1:15">
      <c r="A72" s="153" t="s">
        <v>15</v>
      </c>
      <c r="B72" s="55" t="str">
        <f>VLOOKUP(A72,'MANO DE OBRA'!A8:D68,3,FALSE)</f>
        <v>Obrero (6)</v>
      </c>
      <c r="C72" s="53"/>
      <c r="D72" s="53"/>
      <c r="E72" s="53"/>
      <c r="F72" s="53"/>
      <c r="G72" s="53"/>
      <c r="H72" s="53"/>
      <c r="I72" s="299">
        <f>K72/J72*100</f>
        <v>202996.19999999998</v>
      </c>
      <c r="J72" s="300">
        <v>185</v>
      </c>
      <c r="K72" s="301">
        <f>VLOOKUP(A72,'MANO DE OBRA'!A8:D99,4,FALSE)</f>
        <v>375542.97</v>
      </c>
      <c r="L72" s="56"/>
      <c r="M72" s="441">
        <v>20</v>
      </c>
      <c r="N72" s="402">
        <f>K72/M72</f>
        <v>18777.148499999999</v>
      </c>
      <c r="O72" s="112"/>
    </row>
    <row r="73" spans="1:15">
      <c r="A73" s="153"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39">
        <v>20</v>
      </c>
      <c r="N73" s="402">
        <f>K73/M73</f>
        <v>5334.3121807203988</v>
      </c>
    </row>
    <row r="74" spans="1:15">
      <c r="B74" s="55"/>
      <c r="C74" s="53"/>
      <c r="D74" s="53"/>
      <c r="E74" s="53"/>
      <c r="F74" s="53"/>
      <c r="G74" s="53"/>
      <c r="H74" s="53"/>
      <c r="I74" s="286"/>
      <c r="J74" s="304"/>
      <c r="K74" s="305"/>
      <c r="L74" s="56"/>
      <c r="M74" s="307"/>
      <c r="N74" s="303"/>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2"/>
      <c r="C77" s="813"/>
      <c r="D77" s="813"/>
      <c r="E77" s="813"/>
      <c r="F77" s="813"/>
      <c r="G77" s="813"/>
      <c r="H77" s="813"/>
      <c r="I77" s="132"/>
      <c r="J77" s="132"/>
      <c r="K77" s="132"/>
      <c r="L77" s="913"/>
      <c r="M77" s="913"/>
      <c r="N77" s="51"/>
    </row>
    <row r="78" spans="1:15" ht="15.75" thickBot="1">
      <c r="B78" s="831" t="s">
        <v>953</v>
      </c>
      <c r="C78" s="832"/>
      <c r="D78" s="832"/>
      <c r="E78" s="832"/>
      <c r="F78" s="832"/>
      <c r="G78" s="832"/>
      <c r="H78" s="832"/>
      <c r="I78" s="832"/>
      <c r="J78" s="832"/>
      <c r="K78" s="832"/>
      <c r="L78" s="832"/>
      <c r="M78" s="833"/>
      <c r="N78" s="308">
        <f>SUM(N72:N77)</f>
        <v>24111.460680720396</v>
      </c>
    </row>
    <row r="79" spans="1:15" ht="15.75" thickBot="1">
      <c r="B79" s="39"/>
      <c r="C79" s="40"/>
      <c r="D79" s="40"/>
      <c r="E79" s="40"/>
      <c r="F79" s="40"/>
      <c r="G79" s="40"/>
      <c r="H79" s="40"/>
      <c r="I79" s="40"/>
      <c r="J79" s="40"/>
      <c r="K79" s="40"/>
      <c r="L79" s="40"/>
      <c r="M79" s="40"/>
      <c r="N79" s="41"/>
    </row>
    <row r="80" spans="1:15" ht="15.75" thickBot="1">
      <c r="B80" s="825" t="s">
        <v>967</v>
      </c>
      <c r="C80" s="826"/>
      <c r="D80" s="826"/>
      <c r="E80" s="826"/>
      <c r="F80" s="826"/>
      <c r="G80" s="826"/>
      <c r="H80" s="826"/>
      <c r="I80" s="826"/>
      <c r="J80" s="826"/>
      <c r="K80" s="826"/>
      <c r="L80" s="826"/>
      <c r="M80" s="827"/>
      <c r="N80" s="105">
        <f>N43+N56+N67+N78</f>
        <v>117939.40240993409</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6" t="s">
        <v>969</v>
      </c>
      <c r="C84" s="817"/>
      <c r="D84" s="817"/>
      <c r="E84" s="817"/>
      <c r="F84" s="817"/>
      <c r="G84" s="817"/>
      <c r="H84" s="817"/>
      <c r="I84" s="321"/>
      <c r="J84" s="341"/>
      <c r="K84" s="309" t="s">
        <v>970</v>
      </c>
      <c r="L84" s="855" t="s">
        <v>971</v>
      </c>
      <c r="M84" s="856"/>
      <c r="N84" s="310"/>
    </row>
    <row r="85" spans="1:14">
      <c r="B85" s="857" t="s">
        <v>972</v>
      </c>
      <c r="C85" s="858"/>
      <c r="D85" s="858"/>
      <c r="E85" s="858"/>
      <c r="F85" s="858"/>
      <c r="G85" s="858"/>
      <c r="H85" s="858"/>
      <c r="I85" s="93"/>
      <c r="J85" s="94"/>
      <c r="K85" s="311">
        <v>0.2</v>
      </c>
      <c r="L85" s="859">
        <f>N80*K85</f>
        <v>23587.88048198682</v>
      </c>
      <c r="M85" s="860"/>
      <c r="N85" s="57"/>
    </row>
    <row r="86" spans="1:14">
      <c r="B86" s="95" t="s">
        <v>973</v>
      </c>
      <c r="C86" s="96"/>
      <c r="D86" s="96"/>
      <c r="E86" s="96"/>
      <c r="F86" s="96"/>
      <c r="G86" s="96"/>
      <c r="H86" s="96"/>
      <c r="I86" s="93"/>
      <c r="J86" s="94"/>
      <c r="K86" s="311">
        <v>0.05</v>
      </c>
      <c r="L86" s="859">
        <f>N80*K86</f>
        <v>5896.970120496705</v>
      </c>
      <c r="M86" s="860"/>
      <c r="N86" s="57"/>
    </row>
    <row r="87" spans="1:14" ht="15.75" thickBot="1">
      <c r="B87" s="97" t="s">
        <v>974</v>
      </c>
      <c r="C87" s="98"/>
      <c r="D87" s="98"/>
      <c r="E87" s="98"/>
      <c r="F87" s="98"/>
      <c r="G87" s="98"/>
      <c r="H87" s="98"/>
      <c r="I87" s="99"/>
      <c r="J87" s="100"/>
      <c r="K87" s="312">
        <v>0.05</v>
      </c>
      <c r="L87" s="861">
        <f>N80*K87</f>
        <v>5896.970120496705</v>
      </c>
      <c r="M87" s="862"/>
      <c r="N87" s="57"/>
    </row>
    <row r="88" spans="1:14" ht="15.75" thickBot="1">
      <c r="B88" s="825" t="s">
        <v>953</v>
      </c>
      <c r="C88" s="826"/>
      <c r="D88" s="826"/>
      <c r="E88" s="826"/>
      <c r="F88" s="826"/>
      <c r="G88" s="826"/>
      <c r="H88" s="826"/>
      <c r="I88" s="826"/>
      <c r="J88" s="826"/>
      <c r="K88" s="826"/>
      <c r="L88" s="826"/>
      <c r="M88" s="827"/>
      <c r="N88" s="58">
        <f>L85+L86+L87</f>
        <v>35381.820722980228</v>
      </c>
    </row>
    <row r="89" spans="1:14" ht="15.75" thickBot="1">
      <c r="B89" s="39"/>
      <c r="C89" s="40"/>
      <c r="D89" s="40"/>
      <c r="E89" s="40"/>
      <c r="F89" s="40"/>
      <c r="G89" s="40"/>
      <c r="H89" s="40"/>
      <c r="I89" s="40"/>
      <c r="J89" s="40"/>
      <c r="K89" s="40"/>
      <c r="L89" s="40"/>
      <c r="M89" s="40"/>
      <c r="N89" s="41"/>
    </row>
    <row r="90" spans="1:14" ht="15.75" thickBot="1">
      <c r="A90" t="s">
        <v>2016</v>
      </c>
      <c r="B90" s="825" t="s">
        <v>975</v>
      </c>
      <c r="C90" s="826"/>
      <c r="D90" s="826"/>
      <c r="E90" s="826"/>
      <c r="F90" s="826"/>
      <c r="G90" s="826"/>
      <c r="H90" s="826"/>
      <c r="I90" s="826"/>
      <c r="J90" s="826"/>
      <c r="K90" s="826"/>
      <c r="L90" s="826"/>
      <c r="M90" s="827"/>
      <c r="N90" s="195">
        <f>N80+N88</f>
        <v>153321.22313291431</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2.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1635</v>
      </c>
      <c r="C31" s="87" t="s">
        <v>2091</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129</v>
      </c>
      <c r="B36" s="838" t="str">
        <f>VLOOKUP(A36,EQUIPOS!A6:D154,3,FALSE)</f>
        <v xml:space="preserve">Buldozer, Potencia al volante de 140 HP, motor de 2200 RPM, longitud de hoja 4,80m. </v>
      </c>
      <c r="C36" s="839"/>
      <c r="D36" s="839"/>
      <c r="E36" s="839"/>
      <c r="F36" s="839"/>
      <c r="G36" s="839"/>
      <c r="H36" s="840"/>
      <c r="I36" s="274"/>
      <c r="J36" s="275"/>
      <c r="K36" s="276">
        <f>VLOOKUP(A36,EQUIPOS!A6:D163,4,FALSE)</f>
        <v>141568.23393898288</v>
      </c>
      <c r="L36" s="277"/>
      <c r="M36" s="343">
        <v>100</v>
      </c>
      <c r="N36" s="279">
        <f>K36/M36</f>
        <v>1415.6823393898289</v>
      </c>
    </row>
    <row r="37" spans="1:14">
      <c r="A37" s="119" t="s">
        <v>312</v>
      </c>
      <c r="B37" s="838" t="str">
        <f>VLOOKUP(A37,EQUIPOS!A7:D154,3,FALSE)</f>
        <v>Retroexcavadora sobre oruga, potencia 138 HP, balde de 1,5 m3.</v>
      </c>
      <c r="C37" s="839"/>
      <c r="D37" s="839"/>
      <c r="E37" s="839"/>
      <c r="F37" s="839"/>
      <c r="G37" s="839"/>
      <c r="H37" s="840"/>
      <c r="I37" s="428"/>
      <c r="J37" s="429"/>
      <c r="K37" s="276">
        <f>VLOOKUP(A37,EQUIPOS!A7:D164,4,FALSE)</f>
        <v>162226.70955822704</v>
      </c>
      <c r="L37" s="342"/>
      <c r="M37" s="343">
        <v>35</v>
      </c>
      <c r="N37" s="279">
        <f>K37/M37</f>
        <v>4635.0488445207729</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8.2809726290859995</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6059.0121565396885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52" t="s">
        <v>442</v>
      </c>
      <c r="B48" s="49" t="str">
        <f>VLOOKUP(A48,MATERIALES!A5:D373,3,FALSE)</f>
        <v>Derechos de explotación y/o disposición de materiales</v>
      </c>
      <c r="C48" s="288"/>
      <c r="D48" s="288"/>
      <c r="E48" s="288"/>
      <c r="F48" s="288"/>
      <c r="G48" s="288"/>
      <c r="H48" s="288"/>
      <c r="I48" s="275"/>
      <c r="J48" s="231" t="str">
        <f>VLOOKUP(A48,MATERIALES!A4:D640,2,FALSE)</f>
        <v>m3</v>
      </c>
      <c r="K48" s="289">
        <v>1.3</v>
      </c>
      <c r="L48" s="274"/>
      <c r="M48" s="409">
        <f>VLOOKUP(A48,MATERIALES!A5:D396,4,FALSE)</f>
        <v>4096.1000666952277</v>
      </c>
      <c r="N48" s="279">
        <f>K48*M48</f>
        <v>5324.9300867037964</v>
      </c>
    </row>
    <row r="49" spans="1:14">
      <c r="A49" s="152"/>
      <c r="B49" s="49"/>
      <c r="C49" s="432"/>
      <c r="D49" s="432"/>
      <c r="E49" s="432"/>
      <c r="F49" s="432"/>
      <c r="G49" s="432"/>
      <c r="H49" s="432"/>
      <c r="I49" s="432"/>
      <c r="J49" s="318"/>
      <c r="K49" s="404"/>
      <c r="L49" s="428"/>
      <c r="M49" s="409"/>
      <c r="N49" s="279"/>
    </row>
    <row r="50" spans="1:14">
      <c r="A50" s="152"/>
      <c r="B50" s="49"/>
      <c r="C50" s="432"/>
      <c r="D50" s="432"/>
      <c r="E50" s="432"/>
      <c r="F50" s="432"/>
      <c r="G50" s="432"/>
      <c r="H50" s="432"/>
      <c r="I50" s="432"/>
      <c r="J50" s="318"/>
      <c r="K50" s="404"/>
      <c r="L50" s="428"/>
      <c r="M50" s="409"/>
      <c r="N50" s="279"/>
    </row>
    <row r="51" spans="1:14">
      <c r="A51" s="152"/>
      <c r="B51" s="49"/>
      <c r="C51" s="432"/>
      <c r="D51" s="432"/>
      <c r="E51" s="432"/>
      <c r="F51" s="432"/>
      <c r="G51" s="432"/>
      <c r="H51" s="432"/>
      <c r="I51" s="432"/>
      <c r="J51" s="318"/>
      <c r="K51" s="404"/>
      <c r="L51" s="428"/>
      <c r="M51" s="409"/>
      <c r="N51" s="279"/>
    </row>
    <row r="52" spans="1:14">
      <c r="A52" s="152"/>
      <c r="B52" s="49"/>
      <c r="C52" s="432"/>
      <c r="D52" s="432"/>
      <c r="E52" s="432"/>
      <c r="F52" s="432"/>
      <c r="G52" s="432"/>
      <c r="H52" s="432"/>
      <c r="I52" s="432"/>
      <c r="J52" s="318"/>
      <c r="K52" s="404"/>
      <c r="L52" s="428"/>
      <c r="M52" s="409"/>
      <c r="N52" s="279"/>
    </row>
    <row r="53" spans="1:14">
      <c r="A53" s="152"/>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f>K54*M54</f>
        <v>0</v>
      </c>
    </row>
    <row r="55" spans="1:14" ht="15.75" thickBot="1">
      <c r="B55" s="825" t="s">
        <v>953</v>
      </c>
      <c r="C55" s="826"/>
      <c r="D55" s="826"/>
      <c r="E55" s="826"/>
      <c r="F55" s="826"/>
      <c r="G55" s="826"/>
      <c r="H55" s="826"/>
      <c r="I55" s="826"/>
      <c r="J55" s="826"/>
      <c r="K55" s="826"/>
      <c r="L55" s="826"/>
      <c r="M55" s="827"/>
      <c r="N55" s="401">
        <f>SUM(N48:N54)</f>
        <v>5324.9300867037964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1256</v>
      </c>
      <c r="B60" s="52" t="str">
        <f>VLOOKUP(A60,TRANSPORTE!A5:D117,3,FALSE)</f>
        <v>Transporte de material de excavación</v>
      </c>
      <c r="C60" s="324"/>
      <c r="D60" s="324"/>
      <c r="E60" s="324"/>
      <c r="F60" s="324"/>
      <c r="G60" s="324"/>
      <c r="H60" s="318" t="s">
        <v>1468</v>
      </c>
      <c r="I60" s="286">
        <v>1.3</v>
      </c>
      <c r="J60" s="293">
        <v>1</v>
      </c>
      <c r="K60" s="286">
        <f>I60*J60</f>
        <v>1.3</v>
      </c>
      <c r="L60" s="829">
        <f>VLOOKUP(A60,TRANSPORTE!A5:D117,4,FALSE)</f>
        <v>1135.0396630979419</v>
      </c>
      <c r="M60" s="830"/>
      <c r="N60" s="294">
        <f>K60*L60</f>
        <v>1475.5515620273245</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1475.5515620273245</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5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280</v>
      </c>
      <c r="N71" s="402">
        <f>K71/M71</f>
        <v>381.02229862288567</v>
      </c>
      <c r="O71" s="112"/>
    </row>
    <row r="72" spans="1:15">
      <c r="A72" s="153" t="s">
        <v>7</v>
      </c>
      <c r="B72" s="55" t="str">
        <f>VLOOKUP(A72,'MANO DE OBRA'!A8:D69,3,FALSE)</f>
        <v>Obrero (2)</v>
      </c>
      <c r="C72" s="53"/>
      <c r="D72" s="53"/>
      <c r="E72" s="53"/>
      <c r="F72" s="53"/>
      <c r="G72" s="53"/>
      <c r="H72" s="53"/>
      <c r="I72" s="299">
        <f>K72/J72*100</f>
        <v>67665.399999999994</v>
      </c>
      <c r="J72" s="300">
        <v>185</v>
      </c>
      <c r="K72" s="301">
        <f>VLOOKUP(A72,'MANO DE OBRA'!A8:D100,4,FALSE)</f>
        <v>125180.98999999999</v>
      </c>
      <c r="L72" s="56"/>
      <c r="M72" s="439">
        <v>280</v>
      </c>
      <c r="N72" s="402">
        <f>K72/M72</f>
        <v>447.07496428571426</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828.09726290859999</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13687.591068179408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2737.5182136358817</v>
      </c>
      <c r="M84" s="860"/>
      <c r="N84" s="57"/>
    </row>
    <row r="85" spans="1:14">
      <c r="B85" s="95" t="s">
        <v>973</v>
      </c>
      <c r="C85" s="96"/>
      <c r="D85" s="96"/>
      <c r="E85" s="96"/>
      <c r="F85" s="96"/>
      <c r="G85" s="96"/>
      <c r="H85" s="96"/>
      <c r="I85" s="93"/>
      <c r="J85" s="94"/>
      <c r="K85" s="311">
        <v>0.05</v>
      </c>
      <c r="L85" s="859">
        <f>N79*K85</f>
        <v>684.37955340897042</v>
      </c>
      <c r="M85" s="860"/>
      <c r="N85" s="57"/>
    </row>
    <row r="86" spans="1:14" ht="15.75" thickBot="1">
      <c r="B86" s="97" t="s">
        <v>974</v>
      </c>
      <c r="C86" s="98"/>
      <c r="D86" s="98"/>
      <c r="E86" s="98"/>
      <c r="F86" s="98"/>
      <c r="G86" s="98"/>
      <c r="H86" s="98"/>
      <c r="I86" s="99"/>
      <c r="J86" s="100"/>
      <c r="K86" s="312">
        <v>0.05</v>
      </c>
      <c r="L86" s="861">
        <f>N79*K86</f>
        <v>684.37955340897042</v>
      </c>
      <c r="M86" s="862"/>
      <c r="N86" s="57"/>
    </row>
    <row r="87" spans="1:14" ht="15.75" thickBot="1">
      <c r="B87" s="825" t="s">
        <v>953</v>
      </c>
      <c r="C87" s="826"/>
      <c r="D87" s="826"/>
      <c r="E87" s="826"/>
      <c r="F87" s="826"/>
      <c r="G87" s="826"/>
      <c r="H87" s="826"/>
      <c r="I87" s="826"/>
      <c r="J87" s="826"/>
      <c r="K87" s="826"/>
      <c r="L87" s="826"/>
      <c r="M87" s="827"/>
      <c r="N87" s="58">
        <f>L84+L85+L86</f>
        <v>4106.2773204538225</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17793.868388633229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7.75" customHeight="1" thickBot="1">
      <c r="B29" s="77" t="s">
        <v>943</v>
      </c>
      <c r="C29" s="834" t="s">
        <v>944</v>
      </c>
      <c r="D29" s="835"/>
      <c r="E29" s="835"/>
      <c r="F29" s="835"/>
      <c r="G29" s="835"/>
      <c r="H29" s="835"/>
      <c r="I29" s="835"/>
      <c r="J29" s="78"/>
      <c r="K29" s="349" t="s">
        <v>2215</v>
      </c>
      <c r="L29" s="836" t="s">
        <v>945</v>
      </c>
      <c r="M29" s="837"/>
      <c r="N29" s="77" t="s">
        <v>946</v>
      </c>
    </row>
    <row r="30" spans="1:14" ht="15.75" customHeight="1" thickBot="1">
      <c r="A30" t="s">
        <v>1845</v>
      </c>
      <c r="B30" s="86" t="s">
        <v>1636</v>
      </c>
      <c r="C30" s="87" t="s">
        <v>2092</v>
      </c>
      <c r="D30" s="88"/>
      <c r="E30" s="88"/>
      <c r="F30" s="88"/>
      <c r="G30" s="88"/>
      <c r="H30" s="88"/>
      <c r="I30" s="88"/>
      <c r="J30" s="88"/>
      <c r="K30" s="460"/>
      <c r="L30" s="313" t="s">
        <v>387</v>
      </c>
      <c r="M30" s="210"/>
      <c r="N30" s="90"/>
    </row>
    <row r="31" spans="1:14" ht="6" customHeight="1">
      <c r="B31" s="101"/>
      <c r="C31" s="102"/>
      <c r="D31" s="102"/>
      <c r="E31" s="102"/>
      <c r="F31" s="102"/>
      <c r="G31" s="102"/>
      <c r="H31" s="102"/>
      <c r="I31" s="102"/>
      <c r="J31" s="102"/>
      <c r="K31" s="102"/>
      <c r="L31" s="102"/>
      <c r="M31" s="102"/>
      <c r="N31" s="103"/>
    </row>
    <row r="32" spans="1:14">
      <c r="B32" s="64" t="s">
        <v>947</v>
      </c>
      <c r="C32" s="65"/>
      <c r="D32" s="65"/>
      <c r="E32" s="65"/>
      <c r="F32" s="65"/>
      <c r="G32" s="65"/>
      <c r="H32" s="65"/>
      <c r="I32" s="65"/>
      <c r="J32" s="65"/>
      <c r="K32" s="65"/>
      <c r="L32" s="65"/>
      <c r="M32" s="65"/>
      <c r="N32" s="66"/>
    </row>
    <row r="33" spans="1:14" ht="15.75" thickBot="1">
      <c r="B33" s="273"/>
      <c r="C33" s="67"/>
      <c r="D33" s="67"/>
      <c r="E33" s="67"/>
      <c r="F33" s="67"/>
      <c r="G33" s="67"/>
      <c r="H33" s="67"/>
      <c r="I33" s="68"/>
      <c r="J33" s="68"/>
      <c r="K33" s="67"/>
      <c r="L33" s="67"/>
      <c r="M33" s="67"/>
      <c r="N33" s="69"/>
    </row>
    <row r="34" spans="1:14">
      <c r="B34" s="806" t="s">
        <v>944</v>
      </c>
      <c r="C34" s="807"/>
      <c r="D34" s="807"/>
      <c r="E34" s="807"/>
      <c r="F34" s="807"/>
      <c r="G34" s="807"/>
      <c r="H34" s="808"/>
      <c r="I34" s="809" t="s">
        <v>948</v>
      </c>
      <c r="J34" s="810"/>
      <c r="K34" s="75" t="s">
        <v>949</v>
      </c>
      <c r="L34" s="811" t="s">
        <v>950</v>
      </c>
      <c r="M34" s="808"/>
      <c r="N34" s="76" t="s">
        <v>951</v>
      </c>
    </row>
    <row r="35" spans="1:14">
      <c r="A35" s="119" t="s">
        <v>263</v>
      </c>
      <c r="B35" s="838" t="str">
        <f>VLOOKUP(A35,EQUIPOS!A6:D154,3,FALSE)</f>
        <v xml:space="preserve">Motobomba 4 pulgadas
</v>
      </c>
      <c r="C35" s="839"/>
      <c r="D35" s="839"/>
      <c r="E35" s="839"/>
      <c r="F35" s="839"/>
      <c r="G35" s="839"/>
      <c r="H35" s="840"/>
      <c r="I35" s="274"/>
      <c r="J35" s="275"/>
      <c r="K35" s="276">
        <f>VLOOKUP(A35,EQUIPOS!A6:D163,4,FALSE)</f>
        <v>5463.4851764600044</v>
      </c>
      <c r="L35" s="277"/>
      <c r="M35" s="343">
        <v>21</v>
      </c>
      <c r="N35" s="279">
        <f>K35/M35</f>
        <v>260.16596078380974</v>
      </c>
    </row>
    <row r="36" spans="1:14">
      <c r="A36" s="119" t="s">
        <v>129</v>
      </c>
      <c r="B36" s="838" t="str">
        <f>VLOOKUP(A36,EQUIPOS!A7:D154,3,FALSE)</f>
        <v xml:space="preserve">Buldozer, Potencia al volante de 140 HP, motor de 2200 RPM, longitud de hoja 4,80m. </v>
      </c>
      <c r="C36" s="839"/>
      <c r="D36" s="839"/>
      <c r="E36" s="839"/>
      <c r="F36" s="839"/>
      <c r="G36" s="839"/>
      <c r="H36" s="840"/>
      <c r="I36" s="428"/>
      <c r="J36" s="429"/>
      <c r="K36" s="276">
        <f>VLOOKUP(A36,EQUIPOS!A7:D164,4,FALSE)</f>
        <v>141568.23393898288</v>
      </c>
      <c r="L36" s="342"/>
      <c r="M36" s="343">
        <v>100</v>
      </c>
      <c r="N36" s="279">
        <f>K36/M36</f>
        <v>1415.6823393898289</v>
      </c>
    </row>
    <row r="37" spans="1:14">
      <c r="A37" s="119" t="s">
        <v>312</v>
      </c>
      <c r="B37" s="838" t="str">
        <f>VLOOKUP(A37,EQUIPOS!A8:D154,3,FALSE)</f>
        <v>Retroexcavadora sobre oruga, potencia 138 HP, balde de 1,5 m3.</v>
      </c>
      <c r="C37" s="839"/>
      <c r="D37" s="839"/>
      <c r="E37" s="839"/>
      <c r="F37" s="839"/>
      <c r="G37" s="839"/>
      <c r="H37" s="840"/>
      <c r="I37" s="335"/>
      <c r="J37" s="337"/>
      <c r="K37" s="276">
        <f>VLOOKUP(A37,EQUIPOS!A8:D165,4,FALSE)</f>
        <v>162226.70955822704</v>
      </c>
      <c r="L37" s="430"/>
      <c r="M37" s="431">
        <v>21</v>
      </c>
      <c r="N37" s="279">
        <f>K37/M37</f>
        <v>7725.0814075346207</v>
      </c>
    </row>
    <row r="38" spans="1:14">
      <c r="B38" s="838"/>
      <c r="C38" s="839"/>
      <c r="D38" s="839"/>
      <c r="E38" s="839"/>
      <c r="F38" s="839"/>
      <c r="G38" s="839"/>
      <c r="H38" s="840"/>
      <c r="I38" s="42"/>
      <c r="J38" s="43"/>
      <c r="K38" s="276"/>
      <c r="L38" s="283"/>
      <c r="M38" s="343"/>
      <c r="N38" s="279"/>
    </row>
    <row r="39" spans="1:14">
      <c r="B39" s="327"/>
      <c r="C39" s="328"/>
      <c r="D39" s="328"/>
      <c r="E39" s="328"/>
      <c r="F39" s="330"/>
      <c r="G39" s="330"/>
      <c r="H39" s="131"/>
      <c r="I39" s="42"/>
      <c r="J39" s="43"/>
      <c r="K39" s="276"/>
      <c r="L39" s="283"/>
      <c r="M39" s="284"/>
      <c r="N39" s="280"/>
    </row>
    <row r="40" spans="1:14">
      <c r="B40" s="845" t="s">
        <v>952</v>
      </c>
      <c r="C40" s="846"/>
      <c r="D40" s="846"/>
      <c r="E40" s="44"/>
      <c r="F40" s="45"/>
      <c r="G40" s="45"/>
      <c r="H40" s="46"/>
      <c r="I40" s="42"/>
      <c r="J40" s="43"/>
      <c r="K40" s="286"/>
      <c r="L40" s="283"/>
      <c r="M40" s="408">
        <v>0.01</v>
      </c>
      <c r="N40" s="351">
        <f>N76*M40</f>
        <v>13.801621048476665</v>
      </c>
    </row>
    <row r="41" spans="1:14" ht="15.75" thickBot="1">
      <c r="B41" s="838"/>
      <c r="C41" s="839"/>
      <c r="D41" s="839"/>
      <c r="E41" s="839"/>
      <c r="F41" s="839"/>
      <c r="G41" s="839"/>
      <c r="H41" s="840"/>
      <c r="I41" s="847"/>
      <c r="J41" s="848"/>
      <c r="K41" s="47"/>
      <c r="L41" s="849"/>
      <c r="M41" s="850"/>
      <c r="N41" s="111"/>
    </row>
    <row r="42" spans="1:14" ht="15.75" thickBot="1">
      <c r="B42" s="825" t="s">
        <v>953</v>
      </c>
      <c r="C42" s="826"/>
      <c r="D42" s="826"/>
      <c r="E42" s="826"/>
      <c r="F42" s="826"/>
      <c r="G42" s="826"/>
      <c r="H42" s="826"/>
      <c r="I42" s="826"/>
      <c r="J42" s="826"/>
      <c r="K42" s="826"/>
      <c r="L42" s="826"/>
      <c r="M42" s="827"/>
      <c r="N42" s="401">
        <f>SUM(N35:N41)</f>
        <v>9414.7313287567358</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6" t="s">
        <v>944</v>
      </c>
      <c r="C46" s="817"/>
      <c r="D46" s="817"/>
      <c r="E46" s="817"/>
      <c r="F46" s="817"/>
      <c r="G46" s="817"/>
      <c r="H46" s="817"/>
      <c r="I46" s="818"/>
      <c r="J46" s="322" t="s">
        <v>945</v>
      </c>
      <c r="K46" s="91" t="s">
        <v>946</v>
      </c>
      <c r="L46" s="819" t="s">
        <v>955</v>
      </c>
      <c r="M46" s="818"/>
      <c r="N46" s="92" t="s">
        <v>951</v>
      </c>
    </row>
    <row r="47" spans="1:14">
      <c r="A47" s="152" t="s">
        <v>442</v>
      </c>
      <c r="B47" s="49" t="str">
        <f>VLOOKUP(A47,MATERIALES!A5:D373,3,FALSE)</f>
        <v>Derechos de explotación y/o disposición de materiales</v>
      </c>
      <c r="C47" s="288"/>
      <c r="D47" s="288"/>
      <c r="E47" s="288"/>
      <c r="F47" s="288"/>
      <c r="G47" s="288"/>
      <c r="H47" s="288"/>
      <c r="I47" s="275"/>
      <c r="J47" s="231" t="str">
        <f>VLOOKUP(A47,MATERIALES!A4:D640,2,FALSE)</f>
        <v>m3</v>
      </c>
      <c r="K47" s="289">
        <v>1.3</v>
      </c>
      <c r="L47" s="274"/>
      <c r="M47" s="409">
        <f>VLOOKUP(A47,MATERIALES!A5:D396,4,FALSE)</f>
        <v>4096.1000666952277</v>
      </c>
      <c r="N47" s="279">
        <f>K47*M47</f>
        <v>5324.9300867037964</v>
      </c>
    </row>
    <row r="48" spans="1:14">
      <c r="A48" s="152"/>
      <c r="B48" s="49"/>
      <c r="C48" s="432"/>
      <c r="D48" s="432"/>
      <c r="E48" s="432"/>
      <c r="F48" s="432"/>
      <c r="G48" s="432"/>
      <c r="H48" s="432"/>
      <c r="I48" s="432"/>
      <c r="J48" s="318"/>
      <c r="K48" s="404"/>
      <c r="L48" s="428"/>
      <c r="M48" s="409"/>
      <c r="N48" s="279"/>
    </row>
    <row r="49" spans="1:14">
      <c r="A49" s="152"/>
      <c r="B49" s="49"/>
      <c r="C49" s="432"/>
      <c r="D49" s="432"/>
      <c r="E49" s="432"/>
      <c r="F49" s="432"/>
      <c r="G49" s="432"/>
      <c r="H49" s="432"/>
      <c r="I49" s="432"/>
      <c r="J49" s="318"/>
      <c r="K49" s="404"/>
      <c r="L49" s="428"/>
      <c r="M49" s="409"/>
      <c r="N49" s="279"/>
    </row>
    <row r="50" spans="1:14">
      <c r="A50" s="152"/>
      <c r="B50" s="49"/>
      <c r="C50" s="432"/>
      <c r="D50" s="432"/>
      <c r="E50" s="432"/>
      <c r="F50" s="432"/>
      <c r="G50" s="432"/>
      <c r="H50" s="432"/>
      <c r="I50" s="432"/>
      <c r="J50" s="318"/>
      <c r="K50" s="404"/>
      <c r="L50" s="428"/>
      <c r="M50" s="409"/>
      <c r="N50" s="279"/>
    </row>
    <row r="51" spans="1:14">
      <c r="A51" s="152"/>
      <c r="B51" s="49"/>
      <c r="C51" s="432"/>
      <c r="D51" s="432"/>
      <c r="E51" s="432"/>
      <c r="F51" s="432"/>
      <c r="G51" s="432"/>
      <c r="H51" s="432"/>
      <c r="I51" s="432"/>
      <c r="J51" s="318"/>
      <c r="K51" s="404"/>
      <c r="L51" s="428"/>
      <c r="M51" s="409"/>
      <c r="N51" s="279"/>
    </row>
    <row r="52" spans="1:14">
      <c r="A52" s="152"/>
      <c r="B52" s="49"/>
      <c r="C52" s="432"/>
      <c r="D52" s="432"/>
      <c r="E52" s="432"/>
      <c r="F52" s="432"/>
      <c r="G52" s="432"/>
      <c r="H52" s="432"/>
      <c r="I52" s="432"/>
      <c r="J52" s="318"/>
      <c r="K52" s="404"/>
      <c r="L52" s="428"/>
      <c r="M52" s="409"/>
      <c r="N52" s="279"/>
    </row>
    <row r="53" spans="1:14" ht="15.75" thickBot="1">
      <c r="B53" s="49"/>
      <c r="C53" s="317"/>
      <c r="D53" s="317"/>
      <c r="E53" s="317"/>
      <c r="F53" s="317"/>
      <c r="G53" s="317"/>
      <c r="H53" s="317"/>
      <c r="I53" s="317"/>
      <c r="J53" s="442"/>
      <c r="K53" s="132"/>
      <c r="L53" s="332"/>
      <c r="M53" s="409"/>
      <c r="N53" s="279"/>
    </row>
    <row r="54" spans="1:14" ht="15.75" thickBot="1">
      <c r="B54" s="825" t="s">
        <v>953</v>
      </c>
      <c r="C54" s="826"/>
      <c r="D54" s="826"/>
      <c r="E54" s="826"/>
      <c r="F54" s="826"/>
      <c r="G54" s="826"/>
      <c r="H54" s="826"/>
      <c r="I54" s="826"/>
      <c r="J54" s="826"/>
      <c r="K54" s="826"/>
      <c r="L54" s="826"/>
      <c r="M54" s="827"/>
      <c r="N54" s="401">
        <f>SUM(N47:N53)</f>
        <v>5324.9300867037964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1256</v>
      </c>
      <c r="B59" s="52" t="str">
        <f>VLOOKUP(A59,TRANSPORTE!A5:D117,3,FALSE)</f>
        <v>Transporte de material de excavación</v>
      </c>
      <c r="C59" s="324"/>
      <c r="D59" s="324"/>
      <c r="E59" s="324"/>
      <c r="F59" s="324"/>
      <c r="G59" s="324"/>
      <c r="H59" s="318" t="s">
        <v>1468</v>
      </c>
      <c r="I59" s="286">
        <v>1.3</v>
      </c>
      <c r="J59" s="293">
        <v>1</v>
      </c>
      <c r="K59" s="286">
        <f>I59*J59</f>
        <v>1.3</v>
      </c>
      <c r="L59" s="829">
        <f>VLOOKUP(A59,TRANSPORTE!A5:D117,4,FALSE)</f>
        <v>1135.0396630979419</v>
      </c>
      <c r="M59" s="830"/>
      <c r="N59" s="294">
        <f>K59*L59</f>
        <v>1475.5515620273245</v>
      </c>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1475.5515620273245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s="153"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441">
        <v>168</v>
      </c>
      <c r="N70" s="402">
        <f>K70/M70</f>
        <v>745.12494047619043</v>
      </c>
      <c r="O70" s="112"/>
    </row>
    <row r="71" spans="1:15">
      <c r="A71" s="153"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439">
        <v>168</v>
      </c>
      <c r="N71" s="402">
        <f>K71/M71</f>
        <v>635.03716437147614</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133"/>
    </row>
    <row r="76" spans="1:15" ht="15.75" thickBot="1">
      <c r="B76" s="831" t="s">
        <v>953</v>
      </c>
      <c r="C76" s="832"/>
      <c r="D76" s="832"/>
      <c r="E76" s="832"/>
      <c r="F76" s="832"/>
      <c r="G76" s="832"/>
      <c r="H76" s="832"/>
      <c r="I76" s="832"/>
      <c r="J76" s="832"/>
      <c r="K76" s="832"/>
      <c r="L76" s="832"/>
      <c r="M76" s="833"/>
      <c r="N76" s="467">
        <f>SUM(N70:N75)</f>
        <v>1380.1621048476666</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N42+N54+N65+N76</f>
        <v>17595.375082335522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3519.0750164671044</v>
      </c>
      <c r="M83" s="860"/>
      <c r="N83" s="57"/>
    </row>
    <row r="84" spans="1:14">
      <c r="B84" s="95" t="s">
        <v>973</v>
      </c>
      <c r="C84" s="96"/>
      <c r="D84" s="96"/>
      <c r="E84" s="96"/>
      <c r="F84" s="96"/>
      <c r="G84" s="96"/>
      <c r="H84" s="96"/>
      <c r="I84" s="93"/>
      <c r="J84" s="94"/>
      <c r="K84" s="311">
        <v>0.05</v>
      </c>
      <c r="L84" s="859">
        <f>N78*K84</f>
        <v>879.76875411677611</v>
      </c>
      <c r="M84" s="860"/>
      <c r="N84" s="57"/>
    </row>
    <row r="85" spans="1:14" ht="15.75" thickBot="1">
      <c r="B85" s="97" t="s">
        <v>974</v>
      </c>
      <c r="C85" s="98"/>
      <c r="D85" s="98"/>
      <c r="E85" s="98"/>
      <c r="F85" s="98"/>
      <c r="G85" s="98"/>
      <c r="H85" s="98"/>
      <c r="I85" s="99"/>
      <c r="J85" s="100"/>
      <c r="K85" s="312">
        <v>0.05</v>
      </c>
      <c r="L85" s="861">
        <f>N78*K85</f>
        <v>879.76875411677611</v>
      </c>
      <c r="M85" s="862"/>
      <c r="N85" s="57"/>
    </row>
    <row r="86" spans="1:14" ht="15.75" thickBot="1">
      <c r="B86" s="825" t="s">
        <v>953</v>
      </c>
      <c r="C86" s="826"/>
      <c r="D86" s="826"/>
      <c r="E86" s="826"/>
      <c r="F86" s="826"/>
      <c r="G86" s="826"/>
      <c r="H86" s="826"/>
      <c r="I86" s="826"/>
      <c r="J86" s="826"/>
      <c r="K86" s="826"/>
      <c r="L86" s="826"/>
      <c r="M86" s="827"/>
      <c r="N86" s="58">
        <f>L83+L84+L85</f>
        <v>5278.6125247006566</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22873.987607036179</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1095</v>
      </c>
      <c r="C31" s="87" t="s">
        <v>2093</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162</v>
      </c>
      <c r="B36" s="838" t="str">
        <f>VLOOKUP(A36,EQUIPOS!A6:D154,3,FALSE)</f>
        <v>Compactador manual (SALTARIN) Peso de operación (Kg.) 52, Fuerza de impacto por golpe (KN) 12.</v>
      </c>
      <c r="C36" s="839"/>
      <c r="D36" s="839"/>
      <c r="E36" s="839"/>
      <c r="F36" s="839"/>
      <c r="G36" s="839"/>
      <c r="H36" s="840"/>
      <c r="I36" s="274"/>
      <c r="J36" s="275"/>
      <c r="K36" s="276">
        <f>VLOOKUP(A36,EQUIPOS!A6:D163,4,FALSE)</f>
        <v>6971.076964142183</v>
      </c>
      <c r="L36" s="277"/>
      <c r="M36" s="343">
        <v>2.5</v>
      </c>
      <c r="N36" s="279">
        <f>K36/M36</f>
        <v>2788.430785656873</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469.42871250000002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3257.8594981568731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4" t="s">
        <v>550</v>
      </c>
      <c r="B48" s="49" t="str">
        <f>VLOOKUP(A48,MATERIALES!A5:D373,3,FALSE)</f>
        <v>Material seleccionado para Relleno</v>
      </c>
      <c r="C48" s="288"/>
      <c r="D48" s="288"/>
      <c r="E48" s="288"/>
      <c r="F48" s="288"/>
      <c r="G48" s="288"/>
      <c r="H48" s="288"/>
      <c r="I48" s="275"/>
      <c r="J48" s="231" t="str">
        <f>VLOOKUP(A48,MATERIALES!A4:D640,2,FALSE)</f>
        <v>m3</v>
      </c>
      <c r="K48" s="289">
        <v>1.3</v>
      </c>
      <c r="L48" s="274"/>
      <c r="M48" s="409">
        <f>VLOOKUP(A48,MATERIALES!A5:D396,4,FALSE)</f>
        <v>27598.313564126871</v>
      </c>
      <c r="N48" s="279">
        <f>K48*M48</f>
        <v>35877.807633364937</v>
      </c>
    </row>
    <row r="49" spans="1:14">
      <c r="A49" s="164"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67.149181421233251</v>
      </c>
      <c r="N49" s="279">
        <f>K49*M49</f>
        <v>2014.4754426369975</v>
      </c>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37892.283076001935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829">
        <f>VLOOKUP(A60,TRANSPORTE!A5:D117,4,FALSE)</f>
        <v>1135.0396630979419</v>
      </c>
      <c r="M60" s="830"/>
      <c r="N60" s="294">
        <f>K60*L60</f>
        <v>1475.5515620273245</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1475.5515620273245</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5"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20</v>
      </c>
      <c r="N71" s="402">
        <f>K71/M71</f>
        <v>9388.5742499999997</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9388.5742499999997</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52014.26838618613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10402.853677237226</v>
      </c>
      <c r="M84" s="860"/>
      <c r="N84" s="57"/>
    </row>
    <row r="85" spans="1:14">
      <c r="B85" s="95" t="s">
        <v>973</v>
      </c>
      <c r="C85" s="96"/>
      <c r="D85" s="96"/>
      <c r="E85" s="96"/>
      <c r="F85" s="96"/>
      <c r="G85" s="96"/>
      <c r="H85" s="96"/>
      <c r="I85" s="93"/>
      <c r="J85" s="94"/>
      <c r="K85" s="311">
        <v>0.05</v>
      </c>
      <c r="L85" s="859">
        <f>N79*K85</f>
        <v>2600.7134193093066</v>
      </c>
      <c r="M85" s="860"/>
      <c r="N85" s="57"/>
    </row>
    <row r="86" spans="1:14" ht="15.75" thickBot="1">
      <c r="B86" s="97" t="s">
        <v>974</v>
      </c>
      <c r="C86" s="98"/>
      <c r="D86" s="98"/>
      <c r="E86" s="98"/>
      <c r="F86" s="98"/>
      <c r="G86" s="98"/>
      <c r="H86" s="98"/>
      <c r="I86" s="99"/>
      <c r="J86" s="100"/>
      <c r="K86" s="312">
        <v>0.05</v>
      </c>
      <c r="L86" s="861">
        <f>N79*K86</f>
        <v>2600.7134193093066</v>
      </c>
      <c r="M86" s="862"/>
      <c r="N86" s="57"/>
    </row>
    <row r="87" spans="1:14" ht="15.75" thickBot="1">
      <c r="B87" s="825" t="s">
        <v>953</v>
      </c>
      <c r="C87" s="826"/>
      <c r="D87" s="826"/>
      <c r="E87" s="826"/>
      <c r="F87" s="826"/>
      <c r="G87" s="826"/>
      <c r="H87" s="826"/>
      <c r="I87" s="826"/>
      <c r="J87" s="826"/>
      <c r="K87" s="826"/>
      <c r="L87" s="826"/>
      <c r="M87" s="827"/>
      <c r="N87" s="58">
        <f>L84+L85+L86</f>
        <v>15604.280515855839</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67618.548902041963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1096</v>
      </c>
      <c r="C31" s="87" t="s">
        <v>1637</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162</v>
      </c>
      <c r="B36" s="838" t="str">
        <f>VLOOKUP(A36,EQUIPOS!A6:D154,3,FALSE)</f>
        <v>Compactador manual (SALTARIN) Peso de operación (Kg.) 52, Fuerza de impacto por golpe (KN) 12.</v>
      </c>
      <c r="C36" s="839"/>
      <c r="D36" s="839"/>
      <c r="E36" s="839"/>
      <c r="F36" s="839"/>
      <c r="G36" s="839"/>
      <c r="H36" s="840"/>
      <c r="I36" s="274"/>
      <c r="J36" s="275"/>
      <c r="K36" s="276">
        <f>VLOOKUP(A36,EQUIPOS!A6:D163,4,FALSE)</f>
        <v>6971.076964142183</v>
      </c>
      <c r="L36" s="277"/>
      <c r="M36" s="343">
        <v>2.5</v>
      </c>
      <c r="N36" s="279">
        <f>K36/M36</f>
        <v>2788.430785656873</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469.42871250000002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3257.8594981568731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4" t="s">
        <v>540</v>
      </c>
      <c r="B48" s="49" t="str">
        <f>VLOOKUP(A48,MATERIALES!A5:D373,3,FALSE)</f>
        <v>Material de Recebo Para Relleno</v>
      </c>
      <c r="C48" s="288"/>
      <c r="D48" s="288"/>
      <c r="E48" s="288"/>
      <c r="F48" s="288"/>
      <c r="G48" s="288"/>
      <c r="H48" s="288"/>
      <c r="I48" s="275"/>
      <c r="J48" s="231" t="str">
        <f>VLOOKUP(A48,MATERIALES!A4:D640,2,FALSE)</f>
        <v>m3</v>
      </c>
      <c r="K48" s="289">
        <v>1.3</v>
      </c>
      <c r="L48" s="274"/>
      <c r="M48" s="409">
        <f>VLOOKUP(A48,MATERIALES!A5:D396,4,FALSE)</f>
        <v>26277.712996175949</v>
      </c>
      <c r="N48" s="279">
        <f>K48*M48</f>
        <v>34161.026895028735</v>
      </c>
    </row>
    <row r="49" spans="1:14">
      <c r="A49" s="164"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67.149181421233251</v>
      </c>
      <c r="N49" s="279">
        <f>K49*M49</f>
        <v>2014.4754426369975</v>
      </c>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36175.502337665734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829">
        <f>VLOOKUP(A60,TRANSPORTE!A5:D117,4,FALSE)</f>
        <v>1135.0396630979419</v>
      </c>
      <c r="M60" s="830"/>
      <c r="N60" s="294">
        <f>K60*L60</f>
        <v>1475.5515620273245</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51"/>
    </row>
    <row r="66" spans="1:15" ht="15.75" thickBot="1">
      <c r="B66" s="831" t="s">
        <v>953</v>
      </c>
      <c r="C66" s="832"/>
      <c r="D66" s="832"/>
      <c r="E66" s="832"/>
      <c r="F66" s="832"/>
      <c r="G66" s="832"/>
      <c r="H66" s="832"/>
      <c r="I66" s="832"/>
      <c r="J66" s="832"/>
      <c r="K66" s="832"/>
      <c r="L66" s="832"/>
      <c r="M66" s="833"/>
      <c r="N66" s="110">
        <f>N60+N61+N62+N63+N64</f>
        <v>1475.5515620273245</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5"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20</v>
      </c>
      <c r="N71" s="402">
        <f>K71/M71</f>
        <v>9388.5742499999997</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9388.5742499999997</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50297.487647849928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10059.497529569986</v>
      </c>
      <c r="M84" s="860"/>
      <c r="N84" s="57"/>
    </row>
    <row r="85" spans="1:14">
      <c r="B85" s="95" t="s">
        <v>973</v>
      </c>
      <c r="C85" s="96"/>
      <c r="D85" s="96"/>
      <c r="E85" s="96"/>
      <c r="F85" s="96"/>
      <c r="G85" s="96"/>
      <c r="H85" s="96"/>
      <c r="I85" s="93"/>
      <c r="J85" s="94"/>
      <c r="K85" s="311">
        <v>0.05</v>
      </c>
      <c r="L85" s="859">
        <f>N79*K85</f>
        <v>2514.8743823924965</v>
      </c>
      <c r="M85" s="860"/>
      <c r="N85" s="57"/>
    </row>
    <row r="86" spans="1:14" ht="15.75" thickBot="1">
      <c r="B86" s="97" t="s">
        <v>974</v>
      </c>
      <c r="C86" s="98"/>
      <c r="D86" s="98"/>
      <c r="E86" s="98"/>
      <c r="F86" s="98"/>
      <c r="G86" s="98"/>
      <c r="H86" s="98"/>
      <c r="I86" s="99"/>
      <c r="J86" s="100"/>
      <c r="K86" s="312">
        <v>0.05</v>
      </c>
      <c r="L86" s="861">
        <f>N79*K86</f>
        <v>2514.8743823924965</v>
      </c>
      <c r="M86" s="862"/>
      <c r="N86" s="57"/>
    </row>
    <row r="87" spans="1:14" ht="15.75" thickBot="1">
      <c r="B87" s="825" t="s">
        <v>953</v>
      </c>
      <c r="C87" s="826"/>
      <c r="D87" s="826"/>
      <c r="E87" s="826"/>
      <c r="F87" s="826"/>
      <c r="G87" s="826"/>
      <c r="H87" s="826"/>
      <c r="I87" s="826"/>
      <c r="J87" s="826"/>
      <c r="K87" s="826"/>
      <c r="L87" s="826"/>
      <c r="M87" s="827"/>
      <c r="N87" s="58">
        <f>L84+L85+L86</f>
        <v>15089.246294354978</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65386.733942204904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1638</v>
      </c>
      <c r="C31" s="87" t="s">
        <v>1639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162</v>
      </c>
      <c r="B36" s="838" t="str">
        <f>VLOOKUP(A36,EQUIPOS!A6:D154,3,FALSE)</f>
        <v>Compactador manual (SALTARIN) Peso de operación (Kg.) 52, Fuerza de impacto por golpe (KN) 12.</v>
      </c>
      <c r="C36" s="839"/>
      <c r="D36" s="839"/>
      <c r="E36" s="839"/>
      <c r="F36" s="839"/>
      <c r="G36" s="839"/>
      <c r="H36" s="840"/>
      <c r="I36" s="274"/>
      <c r="J36" s="275"/>
      <c r="K36" s="276">
        <f>VLOOKUP(A36,EQUIPOS!A6:D163,4,FALSE)</f>
        <v>6971.076964142183</v>
      </c>
      <c r="L36" s="277"/>
      <c r="M36" s="343">
        <v>2.5</v>
      </c>
      <c r="N36" s="279">
        <f>K36/M36</f>
        <v>2788.430785656873</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469.42871250000002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3257.8594981568731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4" t="s">
        <v>515</v>
      </c>
      <c r="B48" s="49" t="str">
        <f>VLOOKUP(A48,MATERIALES!A5:D373,3,FALSE)</f>
        <v>Material  Granular Tipo SBG</v>
      </c>
      <c r="C48" s="288"/>
      <c r="D48" s="288"/>
      <c r="E48" s="288"/>
      <c r="F48" s="288"/>
      <c r="G48" s="288"/>
      <c r="H48" s="288"/>
      <c r="I48" s="275"/>
      <c r="J48" s="231" t="str">
        <f>VLOOKUP(A48,MATERIALES!A4:D640,2,FALSE)</f>
        <v>m3</v>
      </c>
      <c r="K48" s="289">
        <v>1.3</v>
      </c>
      <c r="L48" s="274"/>
      <c r="M48" s="409">
        <f>VLOOKUP(A48,MATERIALES!A5:D396,4,FALSE)</f>
        <v>43288.838956221698</v>
      </c>
      <c r="N48" s="279">
        <f>K48*M48</f>
        <v>56275.490643088211</v>
      </c>
    </row>
    <row r="49" spans="1:14">
      <c r="A49" s="164"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67.149181421233251</v>
      </c>
      <c r="N49" s="279">
        <f>K49*M49</f>
        <v>2014.4754426369975</v>
      </c>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58289.966085725209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829">
        <f>VLOOKUP(A60,TRANSPORTE!A5:D117,4,FALSE)</f>
        <v>1135.0396630979419</v>
      </c>
      <c r="M60" s="830"/>
      <c r="N60" s="294">
        <f>K60*L60</f>
        <v>1475.5515620273245</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1475.5515620273245</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5"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20</v>
      </c>
      <c r="N71" s="402">
        <f>K71/M71</f>
        <v>9388.5742499999997</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9388.5742499999997</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72411.951395909404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14482.390279181882</v>
      </c>
      <c r="M84" s="860"/>
      <c r="N84" s="57"/>
    </row>
    <row r="85" spans="1:14">
      <c r="B85" s="95" t="s">
        <v>973</v>
      </c>
      <c r="C85" s="96"/>
      <c r="D85" s="96"/>
      <c r="E85" s="96"/>
      <c r="F85" s="96"/>
      <c r="G85" s="96"/>
      <c r="H85" s="96"/>
      <c r="I85" s="93"/>
      <c r="J85" s="94"/>
      <c r="K85" s="311">
        <v>0.05</v>
      </c>
      <c r="L85" s="859">
        <f>N79*K85</f>
        <v>3620.5975697954705</v>
      </c>
      <c r="M85" s="860"/>
      <c r="N85" s="57"/>
    </row>
    <row r="86" spans="1:14" ht="15.75" thickBot="1">
      <c r="B86" s="97" t="s">
        <v>974</v>
      </c>
      <c r="C86" s="98"/>
      <c r="D86" s="98"/>
      <c r="E86" s="98"/>
      <c r="F86" s="98"/>
      <c r="G86" s="98"/>
      <c r="H86" s="98"/>
      <c r="I86" s="99"/>
      <c r="J86" s="100"/>
      <c r="K86" s="312">
        <v>0.05</v>
      </c>
      <c r="L86" s="861">
        <f>N79*K86</f>
        <v>3620.5975697954705</v>
      </c>
      <c r="M86" s="862"/>
      <c r="N86" s="57"/>
    </row>
    <row r="87" spans="1:14" ht="15.75" thickBot="1">
      <c r="B87" s="825" t="s">
        <v>953</v>
      </c>
      <c r="C87" s="826"/>
      <c r="D87" s="826"/>
      <c r="E87" s="826"/>
      <c r="F87" s="826"/>
      <c r="G87" s="826"/>
      <c r="H87" s="826"/>
      <c r="I87" s="826"/>
      <c r="J87" s="826"/>
      <c r="K87" s="826"/>
      <c r="L87" s="826"/>
      <c r="M87" s="827"/>
      <c r="N87" s="58">
        <f>L84+L85+L86</f>
        <v>21723.585418772822</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94135.536814682229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8.75" customHeight="1" thickBot="1">
      <c r="A31" t="s">
        <v>1845</v>
      </c>
      <c r="B31" s="86" t="s">
        <v>1640</v>
      </c>
      <c r="C31" s="87" t="s">
        <v>1641</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162</v>
      </c>
      <c r="B36" s="838" t="str">
        <f>VLOOKUP(A36,EQUIPOS!A6:D154,3,FALSE)</f>
        <v>Compactador manual (SALTARIN) Peso de operación (Kg.) 52, Fuerza de impacto por golpe (KN) 12.</v>
      </c>
      <c r="C36" s="839"/>
      <c r="D36" s="839"/>
      <c r="E36" s="839"/>
      <c r="F36" s="839"/>
      <c r="G36" s="839"/>
      <c r="H36" s="840"/>
      <c r="I36" s="274"/>
      <c r="J36" s="275"/>
      <c r="K36" s="276">
        <f>VLOOKUP(A36,EQUIPOS!A6:D163,4,FALSE)</f>
        <v>6971.076964142183</v>
      </c>
      <c r="L36" s="277"/>
      <c r="M36" s="343">
        <v>2.5</v>
      </c>
      <c r="N36" s="279">
        <f>K36/M36</f>
        <v>2788.430785656873</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469.42871250000002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3257.8594981568731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4" t="s">
        <v>517</v>
      </c>
      <c r="B48" s="49" t="str">
        <f>VLOOKUP(A48,MATERIALES!A5:D373,3,FALSE)</f>
        <v>Material Granular Tipo  BG</v>
      </c>
      <c r="C48" s="288"/>
      <c r="D48" s="288"/>
      <c r="E48" s="288"/>
      <c r="F48" s="288"/>
      <c r="G48" s="288"/>
      <c r="H48" s="288"/>
      <c r="I48" s="275"/>
      <c r="J48" s="231" t="str">
        <f>VLOOKUP(A48,MATERIALES!A4:D640,2,FALSE)</f>
        <v>m3</v>
      </c>
      <c r="K48" s="289">
        <v>1.3</v>
      </c>
      <c r="L48" s="274"/>
      <c r="M48" s="409">
        <f>VLOOKUP(A48,MATERIALES!A5:D396,4,FALSE)</f>
        <v>46858.937101783944</v>
      </c>
      <c r="N48" s="279">
        <f>K48*M48</f>
        <v>60916.618232319131</v>
      </c>
    </row>
    <row r="49" spans="1:14">
      <c r="A49" s="164"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67.149181421233251</v>
      </c>
      <c r="N49" s="279">
        <f>K49*M49</f>
        <v>2014.4754426369975</v>
      </c>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62931.09367495613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829">
        <f>VLOOKUP(A60,TRANSPORTE!A5:D117,4,FALSE)</f>
        <v>1135.0396630979419</v>
      </c>
      <c r="M60" s="830"/>
      <c r="N60" s="294">
        <f>K60*L60</f>
        <v>1475.5515620273245</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1475.5515620273245</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65"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20</v>
      </c>
      <c r="N71" s="402">
        <f>K71/M71</f>
        <v>9388.5742499999997</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9388.5742499999997</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77053.078985140324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15410.615797028066</v>
      </c>
      <c r="M84" s="860"/>
      <c r="N84" s="57"/>
    </row>
    <row r="85" spans="1:14">
      <c r="B85" s="95" t="s">
        <v>973</v>
      </c>
      <c r="C85" s="96"/>
      <c r="D85" s="96"/>
      <c r="E85" s="96"/>
      <c r="F85" s="96"/>
      <c r="G85" s="96"/>
      <c r="H85" s="96"/>
      <c r="I85" s="93"/>
      <c r="J85" s="94"/>
      <c r="K85" s="311">
        <v>0.05</v>
      </c>
      <c r="L85" s="859">
        <f>N79*K85</f>
        <v>3852.6539492570164</v>
      </c>
      <c r="M85" s="860"/>
      <c r="N85" s="57"/>
    </row>
    <row r="86" spans="1:14" ht="15.75" thickBot="1">
      <c r="B86" s="97" t="s">
        <v>974</v>
      </c>
      <c r="C86" s="98"/>
      <c r="D86" s="98"/>
      <c r="E86" s="98"/>
      <c r="F86" s="98"/>
      <c r="G86" s="98"/>
      <c r="H86" s="98"/>
      <c r="I86" s="99"/>
      <c r="J86" s="100"/>
      <c r="K86" s="312">
        <v>0.05</v>
      </c>
      <c r="L86" s="861">
        <f>N79*K86</f>
        <v>3852.6539492570164</v>
      </c>
      <c r="M86" s="862"/>
      <c r="N86" s="57"/>
    </row>
    <row r="87" spans="1:14" ht="15.75" thickBot="1">
      <c r="B87" s="825" t="s">
        <v>953</v>
      </c>
      <c r="C87" s="826"/>
      <c r="D87" s="826"/>
      <c r="E87" s="826"/>
      <c r="F87" s="826"/>
      <c r="G87" s="826"/>
      <c r="H87" s="826"/>
      <c r="I87" s="826"/>
      <c r="J87" s="826"/>
      <c r="K87" s="826"/>
      <c r="L87" s="826"/>
      <c r="M87" s="827"/>
      <c r="N87" s="58">
        <f>L84+L85+L86</f>
        <v>23115.923695542097</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100169.00268068242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8.75" customHeight="1" thickBot="1">
      <c r="A31" t="s">
        <v>1845</v>
      </c>
      <c r="B31" s="86" t="s">
        <v>1642</v>
      </c>
      <c r="C31" s="87" t="s">
        <v>1643</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6">
      <c r="B33" s="64" t="s">
        <v>947</v>
      </c>
      <c r="C33" s="65"/>
      <c r="D33" s="65"/>
      <c r="E33" s="65"/>
      <c r="F33" s="65"/>
      <c r="G33" s="65"/>
      <c r="H33" s="65"/>
      <c r="I33" s="65"/>
      <c r="J33" s="65"/>
      <c r="K33" s="65"/>
      <c r="L33" s="65"/>
      <c r="M33" s="65"/>
      <c r="N33" s="66"/>
    </row>
    <row r="34" spans="1:16" ht="15.75" thickBot="1">
      <c r="B34" s="273"/>
      <c r="C34" s="67"/>
      <c r="D34" s="67"/>
      <c r="E34" s="67"/>
      <c r="F34" s="67"/>
      <c r="G34" s="67"/>
      <c r="H34" s="67"/>
      <c r="I34" s="68"/>
      <c r="J34" s="68"/>
      <c r="K34" s="67"/>
      <c r="L34" s="67"/>
      <c r="M34" s="67"/>
      <c r="N34" s="69"/>
    </row>
    <row r="35" spans="1:16">
      <c r="B35" s="806" t="s">
        <v>944</v>
      </c>
      <c r="C35" s="807"/>
      <c r="D35" s="807"/>
      <c r="E35" s="807"/>
      <c r="F35" s="807"/>
      <c r="G35" s="807"/>
      <c r="H35" s="808"/>
      <c r="I35" s="809" t="s">
        <v>948</v>
      </c>
      <c r="J35" s="810"/>
      <c r="K35" s="75" t="s">
        <v>949</v>
      </c>
      <c r="L35" s="811" t="s">
        <v>950</v>
      </c>
      <c r="M35" s="808"/>
      <c r="N35" s="76" t="s">
        <v>951</v>
      </c>
    </row>
    <row r="36" spans="1:16">
      <c r="A36" s="119"/>
      <c r="B36" s="838"/>
      <c r="C36" s="839"/>
      <c r="D36" s="839"/>
      <c r="E36" s="839"/>
      <c r="F36" s="839"/>
      <c r="G36" s="839"/>
      <c r="H36" s="840"/>
      <c r="I36" s="274"/>
      <c r="J36" s="275"/>
      <c r="K36" s="276"/>
      <c r="L36" s="277"/>
      <c r="M36" s="343"/>
      <c r="N36" s="279"/>
      <c r="P36" s="112"/>
    </row>
    <row r="37" spans="1:16">
      <c r="A37" s="119"/>
      <c r="B37" s="838"/>
      <c r="C37" s="839"/>
      <c r="D37" s="839"/>
      <c r="E37" s="839"/>
      <c r="F37" s="839"/>
      <c r="G37" s="839"/>
      <c r="H37" s="840"/>
      <c r="I37" s="428"/>
      <c r="J37" s="429"/>
      <c r="K37" s="276"/>
      <c r="L37" s="342"/>
      <c r="M37" s="343"/>
      <c r="N37" s="279"/>
      <c r="P37" s="109"/>
    </row>
    <row r="38" spans="1:16">
      <c r="A38" s="119"/>
      <c r="B38" s="838"/>
      <c r="C38" s="839"/>
      <c r="D38" s="839"/>
      <c r="E38" s="839"/>
      <c r="F38" s="839"/>
      <c r="G38" s="839"/>
      <c r="H38" s="840"/>
      <c r="I38" s="335"/>
      <c r="J38" s="337"/>
      <c r="K38" s="276"/>
      <c r="L38" s="430"/>
      <c r="M38" s="431"/>
      <c r="N38" s="279"/>
      <c r="P38" s="112"/>
    </row>
    <row r="39" spans="1:16">
      <c r="B39" s="838"/>
      <c r="C39" s="839"/>
      <c r="D39" s="839"/>
      <c r="E39" s="839"/>
      <c r="F39" s="839"/>
      <c r="G39" s="839"/>
      <c r="H39" s="840"/>
      <c r="I39" s="42"/>
      <c r="J39" s="43"/>
      <c r="K39" s="276"/>
      <c r="L39" s="283"/>
      <c r="M39" s="343"/>
      <c r="N39" s="279"/>
      <c r="P39" s="112"/>
    </row>
    <row r="40" spans="1:16">
      <c r="B40" s="327"/>
      <c r="C40" s="328"/>
      <c r="D40" s="328"/>
      <c r="E40" s="328"/>
      <c r="F40" s="330"/>
      <c r="G40" s="330"/>
      <c r="H40" s="131"/>
      <c r="I40" s="42"/>
      <c r="J40" s="43"/>
      <c r="K40" s="276"/>
      <c r="L40" s="283"/>
      <c r="M40" s="284"/>
      <c r="N40" s="280"/>
      <c r="P40" s="109"/>
    </row>
    <row r="41" spans="1:16">
      <c r="B41" s="845" t="s">
        <v>952</v>
      </c>
      <c r="C41" s="846"/>
      <c r="D41" s="846"/>
      <c r="E41" s="44"/>
      <c r="F41" s="45"/>
      <c r="G41" s="45"/>
      <c r="H41" s="46"/>
      <c r="I41" s="42"/>
      <c r="J41" s="43"/>
      <c r="K41" s="286"/>
      <c r="L41" s="283"/>
      <c r="M41" s="408">
        <v>0.05</v>
      </c>
      <c r="N41" s="351">
        <f>N77*M41</f>
        <v>469.42871250000002</v>
      </c>
      <c r="P41" s="112"/>
    </row>
    <row r="42" spans="1:16" ht="15.75" thickBot="1">
      <c r="B42" s="838"/>
      <c r="C42" s="839"/>
      <c r="D42" s="839"/>
      <c r="E42" s="839"/>
      <c r="F42" s="839"/>
      <c r="G42" s="839"/>
      <c r="H42" s="840"/>
      <c r="I42" s="847"/>
      <c r="J42" s="848"/>
      <c r="K42" s="47"/>
      <c r="L42" s="849"/>
      <c r="M42" s="850"/>
      <c r="N42" s="111"/>
    </row>
    <row r="43" spans="1:16" ht="15.75" thickBot="1">
      <c r="B43" s="825" t="s">
        <v>953</v>
      </c>
      <c r="C43" s="826"/>
      <c r="D43" s="826"/>
      <c r="E43" s="826"/>
      <c r="F43" s="826"/>
      <c r="G43" s="826"/>
      <c r="H43" s="826"/>
      <c r="I43" s="826"/>
      <c r="J43" s="826"/>
      <c r="K43" s="826"/>
      <c r="L43" s="826"/>
      <c r="M43" s="827"/>
      <c r="N43" s="401">
        <f>SUM(N36:N42)</f>
        <v>469.42871250000002</v>
      </c>
    </row>
    <row r="44" spans="1:16">
      <c r="B44" s="287"/>
      <c r="C44" s="40"/>
      <c r="D44" s="40"/>
      <c r="E44" s="40"/>
      <c r="F44" s="40"/>
      <c r="G44" s="40"/>
      <c r="H44" s="40"/>
      <c r="I44" s="40"/>
      <c r="J44" s="40"/>
      <c r="K44" s="40"/>
      <c r="L44" s="40"/>
      <c r="M44" s="40"/>
      <c r="N44" s="41"/>
    </row>
    <row r="45" spans="1:16">
      <c r="B45" s="70" t="s">
        <v>954</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6" t="s">
        <v>944</v>
      </c>
      <c r="C47" s="817"/>
      <c r="D47" s="817"/>
      <c r="E47" s="817"/>
      <c r="F47" s="817"/>
      <c r="G47" s="817"/>
      <c r="H47" s="817"/>
      <c r="I47" s="818"/>
      <c r="J47" s="322" t="s">
        <v>945</v>
      </c>
      <c r="K47" s="91" t="s">
        <v>946</v>
      </c>
      <c r="L47" s="819" t="s">
        <v>955</v>
      </c>
      <c r="M47" s="818"/>
      <c r="N47" s="92" t="s">
        <v>951</v>
      </c>
    </row>
    <row r="48" spans="1:16">
      <c r="A48" s="164" t="s">
        <v>544</v>
      </c>
      <c r="B48" s="49" t="str">
        <f>VLOOKUP(A48,MATERIALES!A5:D373,3,FALSE)</f>
        <v>Material filtrante (6´´)</v>
      </c>
      <c r="C48" s="288"/>
      <c r="D48" s="288"/>
      <c r="E48" s="288"/>
      <c r="F48" s="288"/>
      <c r="G48" s="288"/>
      <c r="H48" s="288"/>
      <c r="I48" s="275"/>
      <c r="J48" s="231" t="str">
        <f>VLOOKUP(A48,MATERIALES!A4:D640,2,FALSE)</f>
        <v>m3</v>
      </c>
      <c r="K48" s="289">
        <v>1.3</v>
      </c>
      <c r="L48" s="274"/>
      <c r="M48" s="409">
        <f>VLOOKUP(A48,MATERIALES!A5:D396,4,FALSE)</f>
        <v>53271.683927511716</v>
      </c>
      <c r="N48" s="279">
        <f>K48*M48</f>
        <v>69253.189105765239</v>
      </c>
    </row>
    <row r="49" spans="1:14">
      <c r="A49" s="164"/>
      <c r="B49" s="49"/>
      <c r="C49" s="432"/>
      <c r="D49" s="432"/>
      <c r="E49" s="432"/>
      <c r="F49" s="432"/>
      <c r="G49" s="432"/>
      <c r="H49" s="432"/>
      <c r="I49" s="432"/>
      <c r="J49" s="318"/>
      <c r="K49" s="404"/>
      <c r="L49" s="428"/>
      <c r="M49" s="409"/>
      <c r="N49" s="279"/>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69253.189105765239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829">
        <f>VLOOKUP(A60,TRANSPORTE!A5:D117,4,FALSE)</f>
        <v>1135.0396630979419</v>
      </c>
      <c r="M60" s="830"/>
      <c r="N60" s="294">
        <f>K60*L60</f>
        <v>1475.5515620273245</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1475.5515620273245</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5"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20</v>
      </c>
      <c r="N71" s="402">
        <f>K71/M71</f>
        <v>9388.5742499999997</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9388.5742499999997</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80586.743630292563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16117.348726058513</v>
      </c>
      <c r="M84" s="860"/>
      <c r="N84" s="57"/>
    </row>
    <row r="85" spans="1:14">
      <c r="B85" s="95" t="s">
        <v>973</v>
      </c>
      <c r="C85" s="96"/>
      <c r="D85" s="96"/>
      <c r="E85" s="96"/>
      <c r="F85" s="96"/>
      <c r="G85" s="96"/>
      <c r="H85" s="96"/>
      <c r="I85" s="93"/>
      <c r="J85" s="94"/>
      <c r="K85" s="311">
        <v>0.05</v>
      </c>
      <c r="L85" s="859">
        <f>N79*K85</f>
        <v>4029.3371815146284</v>
      </c>
      <c r="M85" s="860"/>
      <c r="N85" s="57"/>
    </row>
    <row r="86" spans="1:14" ht="15.75" thickBot="1">
      <c r="B86" s="97" t="s">
        <v>974</v>
      </c>
      <c r="C86" s="98"/>
      <c r="D86" s="98"/>
      <c r="E86" s="98"/>
      <c r="F86" s="98"/>
      <c r="G86" s="98"/>
      <c r="H86" s="98"/>
      <c r="I86" s="99"/>
      <c r="J86" s="100"/>
      <c r="K86" s="312">
        <v>0.05</v>
      </c>
      <c r="L86" s="861">
        <f>N79*K86</f>
        <v>4029.3371815146284</v>
      </c>
      <c r="M86" s="862"/>
      <c r="N86" s="57"/>
    </row>
    <row r="87" spans="1:14" ht="15.75" thickBot="1">
      <c r="B87" s="825" t="s">
        <v>953</v>
      </c>
      <c r="C87" s="826"/>
      <c r="D87" s="826"/>
      <c r="E87" s="826"/>
      <c r="F87" s="826"/>
      <c r="G87" s="826"/>
      <c r="H87" s="826"/>
      <c r="I87" s="826"/>
      <c r="J87" s="826"/>
      <c r="K87" s="826"/>
      <c r="L87" s="826"/>
      <c r="M87" s="827"/>
      <c r="N87" s="58">
        <f>L84+L85+L86</f>
        <v>24176.023089087768</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104762.76671938034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1644</v>
      </c>
      <c r="C31" s="87" t="s">
        <v>1645</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6">
      <c r="B33" s="64" t="s">
        <v>947</v>
      </c>
      <c r="C33" s="65"/>
      <c r="D33" s="65"/>
      <c r="E33" s="65"/>
      <c r="F33" s="65"/>
      <c r="G33" s="65"/>
      <c r="H33" s="65"/>
      <c r="I33" s="65"/>
      <c r="J33" s="65"/>
      <c r="K33" s="65"/>
      <c r="L33" s="65"/>
      <c r="M33" s="65"/>
      <c r="N33" s="66"/>
    </row>
    <row r="34" spans="1:16" ht="15.75" thickBot="1">
      <c r="B34" s="273"/>
      <c r="C34" s="67"/>
      <c r="D34" s="67"/>
      <c r="E34" s="67"/>
      <c r="F34" s="67"/>
      <c r="G34" s="67"/>
      <c r="H34" s="67"/>
      <c r="I34" s="68"/>
      <c r="J34" s="68"/>
      <c r="K34" s="67"/>
      <c r="L34" s="67"/>
      <c r="M34" s="67"/>
      <c r="N34" s="69"/>
    </row>
    <row r="35" spans="1:16">
      <c r="B35" s="806" t="s">
        <v>944</v>
      </c>
      <c r="C35" s="807"/>
      <c r="D35" s="807"/>
      <c r="E35" s="807"/>
      <c r="F35" s="807"/>
      <c r="G35" s="807"/>
      <c r="H35" s="808"/>
      <c r="I35" s="809" t="s">
        <v>948</v>
      </c>
      <c r="J35" s="810"/>
      <c r="K35" s="75" t="s">
        <v>949</v>
      </c>
      <c r="L35" s="811" t="s">
        <v>950</v>
      </c>
      <c r="M35" s="808"/>
      <c r="N35" s="76" t="s">
        <v>951</v>
      </c>
    </row>
    <row r="36" spans="1:16">
      <c r="A36" s="119"/>
      <c r="B36" s="838"/>
      <c r="C36" s="839"/>
      <c r="D36" s="839"/>
      <c r="E36" s="839"/>
      <c r="F36" s="839"/>
      <c r="G36" s="839"/>
      <c r="H36" s="840"/>
      <c r="I36" s="274"/>
      <c r="J36" s="275"/>
      <c r="K36" s="276"/>
      <c r="L36" s="277"/>
      <c r="M36" s="343"/>
      <c r="N36" s="279"/>
      <c r="P36" s="112"/>
    </row>
    <row r="37" spans="1:16">
      <c r="A37" s="119"/>
      <c r="B37" s="838"/>
      <c r="C37" s="839"/>
      <c r="D37" s="839"/>
      <c r="E37" s="839"/>
      <c r="F37" s="839"/>
      <c r="G37" s="839"/>
      <c r="H37" s="840"/>
      <c r="I37" s="428"/>
      <c r="J37" s="429"/>
      <c r="K37" s="276"/>
      <c r="L37" s="342"/>
      <c r="M37" s="343"/>
      <c r="N37" s="279"/>
      <c r="P37" s="109"/>
    </row>
    <row r="38" spans="1:16">
      <c r="A38" s="119"/>
      <c r="B38" s="838"/>
      <c r="C38" s="839"/>
      <c r="D38" s="839"/>
      <c r="E38" s="839"/>
      <c r="F38" s="839"/>
      <c r="G38" s="839"/>
      <c r="H38" s="840"/>
      <c r="I38" s="335"/>
      <c r="J38" s="337"/>
      <c r="K38" s="276"/>
      <c r="L38" s="430"/>
      <c r="M38" s="431"/>
      <c r="N38" s="279"/>
      <c r="P38" s="112"/>
    </row>
    <row r="39" spans="1:16">
      <c r="B39" s="838"/>
      <c r="C39" s="839"/>
      <c r="D39" s="839"/>
      <c r="E39" s="839"/>
      <c r="F39" s="839"/>
      <c r="G39" s="839"/>
      <c r="H39" s="840"/>
      <c r="I39" s="42"/>
      <c r="J39" s="43"/>
      <c r="K39" s="276"/>
      <c r="L39" s="283"/>
      <c r="M39" s="343"/>
      <c r="N39" s="279"/>
      <c r="P39" s="112"/>
    </row>
    <row r="40" spans="1:16">
      <c r="B40" s="327"/>
      <c r="C40" s="328"/>
      <c r="D40" s="328"/>
      <c r="E40" s="328"/>
      <c r="F40" s="330"/>
      <c r="G40" s="330"/>
      <c r="H40" s="131"/>
      <c r="I40" s="42"/>
      <c r="J40" s="43"/>
      <c r="K40" s="276"/>
      <c r="L40" s="283"/>
      <c r="M40" s="284"/>
      <c r="N40" s="280"/>
      <c r="P40" s="109"/>
    </row>
    <row r="41" spans="1:16">
      <c r="B41" s="845" t="s">
        <v>952</v>
      </c>
      <c r="C41" s="846"/>
      <c r="D41" s="846"/>
      <c r="E41" s="44"/>
      <c r="F41" s="45"/>
      <c r="G41" s="45"/>
      <c r="H41" s="46"/>
      <c r="I41" s="42"/>
      <c r="J41" s="43"/>
      <c r="K41" s="286"/>
      <c r="L41" s="283"/>
      <c r="M41" s="408">
        <v>0.05</v>
      </c>
      <c r="N41" s="351">
        <f>N77*M41</f>
        <v>469.42871250000002</v>
      </c>
      <c r="P41" s="112"/>
    </row>
    <row r="42" spans="1:16" ht="15.75" thickBot="1">
      <c r="B42" s="838"/>
      <c r="C42" s="839"/>
      <c r="D42" s="839"/>
      <c r="E42" s="839"/>
      <c r="F42" s="839"/>
      <c r="G42" s="839"/>
      <c r="H42" s="840"/>
      <c r="I42" s="847"/>
      <c r="J42" s="848"/>
      <c r="K42" s="47"/>
      <c r="L42" s="849"/>
      <c r="M42" s="850"/>
      <c r="N42" s="111"/>
    </row>
    <row r="43" spans="1:16" ht="15.75" thickBot="1">
      <c r="B43" s="825" t="s">
        <v>953</v>
      </c>
      <c r="C43" s="826"/>
      <c r="D43" s="826"/>
      <c r="E43" s="826"/>
      <c r="F43" s="826"/>
      <c r="G43" s="826"/>
      <c r="H43" s="826"/>
      <c r="I43" s="826"/>
      <c r="J43" s="826"/>
      <c r="K43" s="826"/>
      <c r="L43" s="826"/>
      <c r="M43" s="827"/>
      <c r="N43" s="401">
        <f>SUM(N36:N42)</f>
        <v>469.42871250000002</v>
      </c>
    </row>
    <row r="44" spans="1:16">
      <c r="B44" s="287"/>
      <c r="C44" s="40"/>
      <c r="D44" s="40"/>
      <c r="E44" s="40"/>
      <c r="F44" s="40"/>
      <c r="G44" s="40"/>
      <c r="H44" s="40"/>
      <c r="I44" s="40"/>
      <c r="J44" s="40"/>
      <c r="K44" s="40"/>
      <c r="L44" s="40"/>
      <c r="M44" s="40"/>
      <c r="N44" s="41"/>
    </row>
    <row r="45" spans="1:16">
      <c r="B45" s="70" t="s">
        <v>954</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6" t="s">
        <v>944</v>
      </c>
      <c r="C47" s="817"/>
      <c r="D47" s="817"/>
      <c r="E47" s="817"/>
      <c r="F47" s="817"/>
      <c r="G47" s="817"/>
      <c r="H47" s="817"/>
      <c r="I47" s="818"/>
      <c r="J47" s="322" t="s">
        <v>945</v>
      </c>
      <c r="K47" s="91" t="s">
        <v>946</v>
      </c>
      <c r="L47" s="819" t="s">
        <v>955</v>
      </c>
      <c r="M47" s="818"/>
      <c r="N47" s="92" t="s">
        <v>951</v>
      </c>
    </row>
    <row r="48" spans="1:16">
      <c r="A48" s="164" t="s">
        <v>474</v>
      </c>
      <c r="B48" s="49" t="str">
        <f>VLOOKUP(A48,MATERIALES!A5:D373,3,FALSE)</f>
        <v>Gravilla</v>
      </c>
      <c r="C48" s="288"/>
      <c r="D48" s="288"/>
      <c r="E48" s="288"/>
      <c r="F48" s="288"/>
      <c r="G48" s="288"/>
      <c r="H48" s="288"/>
      <c r="I48" s="275"/>
      <c r="J48" s="231" t="str">
        <f>VLOOKUP(A48,MATERIALES!A4:D640,2,FALSE)</f>
        <v>m3</v>
      </c>
      <c r="K48" s="289">
        <v>1.3</v>
      </c>
      <c r="L48" s="274"/>
      <c r="M48" s="409">
        <f>VLOOKUP(A48,MATERIALES!A5:D396,4,FALSE)</f>
        <v>21894.662094207313</v>
      </c>
      <c r="N48" s="279">
        <f>K48*M48</f>
        <v>28463.060722469509</v>
      </c>
    </row>
    <row r="49" spans="1:14">
      <c r="A49" s="164"/>
      <c r="B49" s="49"/>
      <c r="C49" s="432"/>
      <c r="D49" s="432"/>
      <c r="E49" s="432"/>
      <c r="F49" s="432"/>
      <c r="G49" s="432"/>
      <c r="H49" s="432"/>
      <c r="I49" s="432"/>
      <c r="J49" s="318"/>
      <c r="K49" s="404"/>
      <c r="L49" s="428"/>
      <c r="M49" s="409"/>
      <c r="N49" s="279"/>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28463.060722469509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829">
        <f>VLOOKUP(A60,TRANSPORTE!A5:D117,4,FALSE)</f>
        <v>1135.0396630979419</v>
      </c>
      <c r="M60" s="830"/>
      <c r="N60" s="294">
        <f>K60*L60</f>
        <v>1475.5515620273245</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1475.5515620273245</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5"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20</v>
      </c>
      <c r="N71" s="402">
        <f>K71/M71</f>
        <v>9388.5742499999997</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9388.5742499999997</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39796.615246996837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7959.3230493993678</v>
      </c>
      <c r="M84" s="860"/>
      <c r="N84" s="57"/>
    </row>
    <row r="85" spans="1:14">
      <c r="B85" s="95" t="s">
        <v>973</v>
      </c>
      <c r="C85" s="96"/>
      <c r="D85" s="96"/>
      <c r="E85" s="96"/>
      <c r="F85" s="96"/>
      <c r="G85" s="96"/>
      <c r="H85" s="96"/>
      <c r="I85" s="93"/>
      <c r="J85" s="94"/>
      <c r="K85" s="311">
        <v>0.05</v>
      </c>
      <c r="L85" s="859">
        <f>N79*K85</f>
        <v>1989.830762349842</v>
      </c>
      <c r="M85" s="860"/>
      <c r="N85" s="57"/>
    </row>
    <row r="86" spans="1:14" ht="15.75" thickBot="1">
      <c r="B86" s="97" t="s">
        <v>974</v>
      </c>
      <c r="C86" s="98"/>
      <c r="D86" s="98"/>
      <c r="E86" s="98"/>
      <c r="F86" s="98"/>
      <c r="G86" s="98"/>
      <c r="H86" s="98"/>
      <c r="I86" s="99"/>
      <c r="J86" s="100"/>
      <c r="K86" s="312">
        <v>0.05</v>
      </c>
      <c r="L86" s="861">
        <f>N79*K86</f>
        <v>1989.830762349842</v>
      </c>
      <c r="M86" s="862"/>
      <c r="N86" s="57"/>
    </row>
    <row r="87" spans="1:14" ht="15.75" thickBot="1">
      <c r="B87" s="825" t="s">
        <v>953</v>
      </c>
      <c r="C87" s="826"/>
      <c r="D87" s="826"/>
      <c r="E87" s="826"/>
      <c r="F87" s="826"/>
      <c r="G87" s="826"/>
      <c r="H87" s="826"/>
      <c r="I87" s="826"/>
      <c r="J87" s="826"/>
      <c r="K87" s="826"/>
      <c r="L87" s="826"/>
      <c r="M87" s="827"/>
      <c r="N87" s="58">
        <f>L84+L85+L86</f>
        <v>11938.984574099051</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51735.599821095886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1646</v>
      </c>
      <c r="C31" s="87" t="s">
        <v>1647</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6">
      <c r="B33" s="64" t="s">
        <v>947</v>
      </c>
      <c r="C33" s="65"/>
      <c r="D33" s="65"/>
      <c r="E33" s="65"/>
      <c r="F33" s="65"/>
      <c r="G33" s="65"/>
      <c r="H33" s="65"/>
      <c r="I33" s="65"/>
      <c r="J33" s="65"/>
      <c r="K33" s="65"/>
      <c r="L33" s="65"/>
      <c r="M33" s="65"/>
      <c r="N33" s="66"/>
    </row>
    <row r="34" spans="1:16" ht="15.75" thickBot="1">
      <c r="B34" s="273"/>
      <c r="C34" s="67"/>
      <c r="D34" s="67"/>
      <c r="E34" s="67"/>
      <c r="F34" s="67"/>
      <c r="G34" s="67"/>
      <c r="H34" s="67"/>
      <c r="I34" s="68"/>
      <c r="J34" s="68"/>
      <c r="K34" s="67"/>
      <c r="L34" s="67"/>
      <c r="M34" s="67"/>
      <c r="N34" s="69"/>
    </row>
    <row r="35" spans="1:16">
      <c r="B35" s="806" t="s">
        <v>944</v>
      </c>
      <c r="C35" s="807"/>
      <c r="D35" s="807"/>
      <c r="E35" s="807"/>
      <c r="F35" s="807"/>
      <c r="G35" s="807"/>
      <c r="H35" s="808"/>
      <c r="I35" s="809" t="s">
        <v>948</v>
      </c>
      <c r="J35" s="810"/>
      <c r="K35" s="75" t="s">
        <v>949</v>
      </c>
      <c r="L35" s="811" t="s">
        <v>950</v>
      </c>
      <c r="M35" s="808"/>
      <c r="N35" s="76" t="s">
        <v>951</v>
      </c>
    </row>
    <row r="36" spans="1:16">
      <c r="A36" s="119"/>
      <c r="B36" s="838"/>
      <c r="C36" s="839"/>
      <c r="D36" s="839"/>
      <c r="E36" s="839"/>
      <c r="F36" s="839"/>
      <c r="G36" s="839"/>
      <c r="H36" s="840"/>
      <c r="I36" s="274"/>
      <c r="J36" s="275"/>
      <c r="K36" s="276"/>
      <c r="L36" s="277"/>
      <c r="M36" s="343"/>
      <c r="N36" s="279"/>
      <c r="P36" s="112"/>
    </row>
    <row r="37" spans="1:16">
      <c r="A37" s="119"/>
      <c r="B37" s="838"/>
      <c r="C37" s="839"/>
      <c r="D37" s="839"/>
      <c r="E37" s="839"/>
      <c r="F37" s="839"/>
      <c r="G37" s="839"/>
      <c r="H37" s="840"/>
      <c r="I37" s="428"/>
      <c r="J37" s="429"/>
      <c r="K37" s="276"/>
      <c r="L37" s="342"/>
      <c r="M37" s="343"/>
      <c r="N37" s="279"/>
      <c r="P37" s="109"/>
    </row>
    <row r="38" spans="1:16">
      <c r="A38" s="119"/>
      <c r="B38" s="838"/>
      <c r="C38" s="839"/>
      <c r="D38" s="839"/>
      <c r="E38" s="839"/>
      <c r="F38" s="839"/>
      <c r="G38" s="839"/>
      <c r="H38" s="840"/>
      <c r="I38" s="335"/>
      <c r="J38" s="337"/>
      <c r="K38" s="276"/>
      <c r="L38" s="430"/>
      <c r="M38" s="431"/>
      <c r="N38" s="279"/>
      <c r="P38" s="112"/>
    </row>
    <row r="39" spans="1:16">
      <c r="B39" s="838"/>
      <c r="C39" s="839"/>
      <c r="D39" s="839"/>
      <c r="E39" s="839"/>
      <c r="F39" s="839"/>
      <c r="G39" s="839"/>
      <c r="H39" s="840"/>
      <c r="I39" s="42"/>
      <c r="J39" s="43"/>
      <c r="K39" s="276"/>
      <c r="L39" s="283"/>
      <c r="M39" s="343"/>
      <c r="N39" s="279"/>
      <c r="P39" s="112"/>
    </row>
    <row r="40" spans="1:16">
      <c r="B40" s="327"/>
      <c r="C40" s="328"/>
      <c r="D40" s="328"/>
      <c r="E40" s="328"/>
      <c r="F40" s="330"/>
      <c r="G40" s="330"/>
      <c r="H40" s="131"/>
      <c r="I40" s="42"/>
      <c r="J40" s="43"/>
      <c r="K40" s="276"/>
      <c r="L40" s="283"/>
      <c r="M40" s="284"/>
      <c r="N40" s="280"/>
      <c r="P40" s="109"/>
    </row>
    <row r="41" spans="1:16">
      <c r="B41" s="845" t="s">
        <v>952</v>
      </c>
      <c r="C41" s="846"/>
      <c r="D41" s="846"/>
      <c r="E41" s="44"/>
      <c r="F41" s="45"/>
      <c r="G41" s="45"/>
      <c r="H41" s="46"/>
      <c r="I41" s="42"/>
      <c r="J41" s="43"/>
      <c r="K41" s="286"/>
      <c r="L41" s="283"/>
      <c r="M41" s="408">
        <v>0.05</v>
      </c>
      <c r="N41" s="351">
        <f>N77*M41</f>
        <v>312.95247499999999</v>
      </c>
      <c r="P41" s="112"/>
    </row>
    <row r="42" spans="1:16" ht="15.75" thickBot="1">
      <c r="B42" s="838"/>
      <c r="C42" s="839"/>
      <c r="D42" s="839"/>
      <c r="E42" s="839"/>
      <c r="F42" s="839"/>
      <c r="G42" s="839"/>
      <c r="H42" s="840"/>
      <c r="I42" s="847"/>
      <c r="J42" s="848"/>
      <c r="K42" s="47"/>
      <c r="L42" s="849"/>
      <c r="M42" s="850"/>
      <c r="N42" s="111"/>
    </row>
    <row r="43" spans="1:16" ht="15.75" thickBot="1">
      <c r="B43" s="825" t="s">
        <v>953</v>
      </c>
      <c r="C43" s="826"/>
      <c r="D43" s="826"/>
      <c r="E43" s="826"/>
      <c r="F43" s="826"/>
      <c r="G43" s="826"/>
      <c r="H43" s="826"/>
      <c r="I43" s="826"/>
      <c r="J43" s="826"/>
      <c r="K43" s="826"/>
      <c r="L43" s="826"/>
      <c r="M43" s="827"/>
      <c r="N43" s="401">
        <f>SUM(N36:N42)</f>
        <v>312.95247499999999</v>
      </c>
    </row>
    <row r="44" spans="1:16">
      <c r="B44" s="287"/>
      <c r="C44" s="40"/>
      <c r="D44" s="40"/>
      <c r="E44" s="40"/>
      <c r="F44" s="40"/>
      <c r="G44" s="40"/>
      <c r="H44" s="40"/>
      <c r="I44" s="40"/>
      <c r="J44" s="40"/>
      <c r="K44" s="40"/>
      <c r="L44" s="40"/>
      <c r="M44" s="40"/>
      <c r="N44" s="41"/>
    </row>
    <row r="45" spans="1:16">
      <c r="B45" s="70" t="s">
        <v>954</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6" t="s">
        <v>944</v>
      </c>
      <c r="C47" s="817"/>
      <c r="D47" s="817"/>
      <c r="E47" s="817"/>
      <c r="F47" s="817"/>
      <c r="G47" s="817"/>
      <c r="H47" s="817"/>
      <c r="I47" s="818"/>
      <c r="J47" s="322" t="s">
        <v>945</v>
      </c>
      <c r="K47" s="91" t="s">
        <v>946</v>
      </c>
      <c r="L47" s="819" t="s">
        <v>955</v>
      </c>
      <c r="M47" s="818"/>
      <c r="N47" s="92" t="s">
        <v>951</v>
      </c>
    </row>
    <row r="48" spans="1:16">
      <c r="A48" s="167" t="s">
        <v>802</v>
      </c>
      <c r="B48" s="49" t="str">
        <f>VLOOKUP(A48,MATERIALES!A5:D373,3,FALSE)</f>
        <v>Arena lavada</v>
      </c>
      <c r="C48" s="288"/>
      <c r="D48" s="288"/>
      <c r="E48" s="288"/>
      <c r="F48" s="288"/>
      <c r="G48" s="288"/>
      <c r="H48" s="288"/>
      <c r="I48" s="275"/>
      <c r="J48" s="231" t="str">
        <f>VLOOKUP(A48,MATERIALES!A4:D640,2,FALSE)</f>
        <v>m3</v>
      </c>
      <c r="K48" s="289">
        <v>1.3</v>
      </c>
      <c r="L48" s="274"/>
      <c r="M48" s="409">
        <f>VLOOKUP(A48,MATERIALES!A5:D396,4,FALSE)</f>
        <v>47749.973917292024</v>
      </c>
      <c r="N48" s="279">
        <f>K48*M48</f>
        <v>62074.966092479634</v>
      </c>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62074.966092479634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829">
        <f>VLOOKUP(A60,TRANSPORTE!A5:D117,4,FALSE)</f>
        <v>1135.0396630979419</v>
      </c>
      <c r="M60" s="830"/>
      <c r="N60" s="294">
        <f>K60*L60</f>
        <v>1475.5515620273245</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1475.5515620273245</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8"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20</v>
      </c>
      <c r="N71" s="402">
        <f>K71/M71</f>
        <v>6259.0494999999992</v>
      </c>
      <c r="O71" s="112"/>
    </row>
    <row r="72" spans="1:15">
      <c r="A72" s="168"/>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6259.0494999999992</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70122.519629506947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14024.50392590139</v>
      </c>
      <c r="M84" s="860"/>
      <c r="N84" s="57"/>
    </row>
    <row r="85" spans="1:14">
      <c r="B85" s="95" t="s">
        <v>973</v>
      </c>
      <c r="C85" s="96"/>
      <c r="D85" s="96"/>
      <c r="E85" s="96"/>
      <c r="F85" s="96"/>
      <c r="G85" s="96"/>
      <c r="H85" s="96"/>
      <c r="I85" s="93"/>
      <c r="J85" s="94"/>
      <c r="K85" s="311">
        <v>0.05</v>
      </c>
      <c r="L85" s="859">
        <f>N79*K85</f>
        <v>3506.1259814753475</v>
      </c>
      <c r="M85" s="860"/>
      <c r="N85" s="57"/>
    </row>
    <row r="86" spans="1:14" ht="15.75" thickBot="1">
      <c r="B86" s="97" t="s">
        <v>974</v>
      </c>
      <c r="C86" s="98"/>
      <c r="D86" s="98"/>
      <c r="E86" s="98"/>
      <c r="F86" s="98"/>
      <c r="G86" s="98"/>
      <c r="H86" s="98"/>
      <c r="I86" s="99"/>
      <c r="J86" s="100"/>
      <c r="K86" s="312">
        <v>0.05</v>
      </c>
      <c r="L86" s="861">
        <f>N79*K86</f>
        <v>3506.1259814753475</v>
      </c>
      <c r="M86" s="862"/>
      <c r="N86" s="57"/>
    </row>
    <row r="87" spans="1:14" ht="15.75" thickBot="1">
      <c r="B87" s="825" t="s">
        <v>953</v>
      </c>
      <c r="C87" s="826"/>
      <c r="D87" s="826"/>
      <c r="E87" s="826"/>
      <c r="F87" s="826"/>
      <c r="G87" s="826"/>
      <c r="H87" s="826"/>
      <c r="I87" s="826"/>
      <c r="J87" s="826"/>
      <c r="K87" s="826"/>
      <c r="L87" s="826"/>
      <c r="M87" s="827"/>
      <c r="N87" s="58">
        <f>L84+L85+L86</f>
        <v>21036.755888852083</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91159.275518359034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1097</v>
      </c>
      <c r="C31" s="87" t="s">
        <v>2095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228</v>
      </c>
      <c r="B36" s="838" t="str">
        <f>VLOOKUP(A36,EQUIPOS!A6:D154,3,FALSE)</f>
        <v xml:space="preserve">Formaleta metálica (concreto hidráulico)
</v>
      </c>
      <c r="C36" s="839"/>
      <c r="D36" s="839"/>
      <c r="E36" s="839"/>
      <c r="F36" s="839"/>
      <c r="G36" s="839"/>
      <c r="H36" s="840"/>
      <c r="I36" s="274"/>
      <c r="J36" s="275"/>
      <c r="K36" s="276">
        <f>VLOOKUP(A36,EQUIPOS!A6:D163,4,FALSE)</f>
        <v>1166.1027862233252</v>
      </c>
      <c r="L36" s="277"/>
      <c r="M36" s="278">
        <v>2</v>
      </c>
      <c r="N36" s="279">
        <f>K36/M36</f>
        <v>583.05139311166261</v>
      </c>
    </row>
    <row r="37" spans="1:14">
      <c r="A37" s="119" t="s">
        <v>282</v>
      </c>
      <c r="B37" s="838" t="str">
        <f>VLOOKUP(A37,EQUIPOS!A7:D154,3,FALSE)</f>
        <v>Piloteadora potencia 250KW, RPM 1800, fuerza elevadora 200KN</v>
      </c>
      <c r="C37" s="839"/>
      <c r="D37" s="839"/>
      <c r="E37" s="839"/>
      <c r="F37" s="839"/>
      <c r="G37" s="839"/>
      <c r="H37" s="840"/>
      <c r="I37" s="428"/>
      <c r="J37" s="429"/>
      <c r="K37" s="276">
        <f>VLOOKUP(A37,EQUIPOS!A7:D164,4,FALSE)</f>
        <v>554947.47704081284</v>
      </c>
      <c r="L37" s="342"/>
      <c r="M37" s="343">
        <v>4</v>
      </c>
      <c r="N37" s="279">
        <f>K37/M37</f>
        <v>138736.86926020321</v>
      </c>
    </row>
    <row r="38" spans="1:14">
      <c r="A38" s="119" t="s">
        <v>363</v>
      </c>
      <c r="B38" s="838" t="str">
        <f>VLOOKUP(A38,EQUIPOS!A8:D154,3,FALSE)</f>
        <v>Vibrador de concreto, Motor de 3 hp a 18.000 rpm Mangueras de 4 mt</v>
      </c>
      <c r="C38" s="839"/>
      <c r="D38" s="839"/>
      <c r="E38" s="839"/>
      <c r="F38" s="839"/>
      <c r="G38" s="839"/>
      <c r="H38" s="840"/>
      <c r="I38" s="335"/>
      <c r="J38" s="337"/>
      <c r="K38" s="276">
        <f>VLOOKUP(A38,EQUIPOS!A8:D165,4,FALSE)</f>
        <v>6190.73252785761</v>
      </c>
      <c r="L38" s="430"/>
      <c r="M38" s="431">
        <v>2</v>
      </c>
      <c r="N38" s="279">
        <f>K38/M38</f>
        <v>3095.366263928805</v>
      </c>
    </row>
    <row r="39" spans="1:14">
      <c r="B39" s="838"/>
      <c r="C39" s="839"/>
      <c r="D39" s="839"/>
      <c r="E39" s="844"/>
      <c r="F39" s="839"/>
      <c r="G39" s="839"/>
      <c r="H39" s="840"/>
      <c r="I39" s="42"/>
      <c r="J39" s="43"/>
      <c r="K39" s="281"/>
      <c r="L39" s="283"/>
      <c r="M39" s="284"/>
      <c r="N39" s="285"/>
    </row>
    <row r="40" spans="1:14">
      <c r="B40" s="845" t="s">
        <v>952</v>
      </c>
      <c r="C40" s="846"/>
      <c r="D40" s="846"/>
      <c r="E40" s="44"/>
      <c r="F40" s="45"/>
      <c r="G40" s="45"/>
      <c r="H40" s="46"/>
      <c r="I40" s="42"/>
      <c r="J40" s="43"/>
      <c r="K40" s="286"/>
      <c r="L40" s="283"/>
      <c r="M40" s="408">
        <v>0.1</v>
      </c>
      <c r="N40" s="351">
        <f>N76*M40</f>
        <v>1381.7853224957469</v>
      </c>
    </row>
    <row r="41" spans="1:14" ht="15.75" thickBot="1">
      <c r="B41" s="838"/>
      <c r="C41" s="839"/>
      <c r="D41" s="839"/>
      <c r="E41" s="839"/>
      <c r="F41" s="839"/>
      <c r="G41" s="839"/>
      <c r="H41" s="840"/>
      <c r="I41" s="847"/>
      <c r="J41" s="848"/>
      <c r="K41" s="47"/>
      <c r="L41" s="849"/>
      <c r="M41" s="850"/>
      <c r="N41" s="111"/>
    </row>
    <row r="42" spans="1:14" ht="15.75" thickBot="1">
      <c r="B42" s="825" t="s">
        <v>953</v>
      </c>
      <c r="C42" s="826"/>
      <c r="D42" s="826"/>
      <c r="E42" s="826"/>
      <c r="F42" s="826"/>
      <c r="G42" s="826"/>
      <c r="H42" s="826"/>
      <c r="I42" s="826"/>
      <c r="J42" s="826"/>
      <c r="K42" s="826"/>
      <c r="L42" s="826"/>
      <c r="M42" s="827"/>
      <c r="N42" s="401">
        <f>SUM(N36:N41)</f>
        <v>143797.07223973941</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6" t="s">
        <v>944</v>
      </c>
      <c r="C46" s="817"/>
      <c r="D46" s="817"/>
      <c r="E46" s="817"/>
      <c r="F46" s="817"/>
      <c r="G46" s="817"/>
      <c r="H46" s="817"/>
      <c r="I46" s="818"/>
      <c r="J46" s="322" t="s">
        <v>945</v>
      </c>
      <c r="K46" s="91" t="s">
        <v>946</v>
      </c>
      <c r="L46" s="819" t="s">
        <v>955</v>
      </c>
      <c r="M46" s="818"/>
      <c r="N46" s="92" t="s">
        <v>951</v>
      </c>
    </row>
    <row r="47" spans="1:14">
      <c r="A47" s="167" t="s">
        <v>745</v>
      </c>
      <c r="B47" s="49" t="str">
        <f>VLOOKUP(A47,MATERIALES!A5:D373,3,FALSE)</f>
        <v>Acero PDR-60</v>
      </c>
      <c r="C47" s="288"/>
      <c r="D47" s="288"/>
      <c r="E47" s="288"/>
      <c r="F47" s="288"/>
      <c r="G47" s="288"/>
      <c r="H47" s="288"/>
      <c r="I47" s="275"/>
      <c r="J47" s="231" t="str">
        <f>VLOOKUP(A47,MATERIALES!A3:D639,2,FALSE)</f>
        <v>kg</v>
      </c>
      <c r="K47" s="414">
        <v>11.875220230569418</v>
      </c>
      <c r="L47" s="274"/>
      <c r="M47" s="409">
        <f>VLOOKUP(A47,MATERIALES!A5:D396,4,FALSE)</f>
        <v>3480.5659036672573</v>
      </c>
      <c r="N47" s="279">
        <f>K47*M47</f>
        <v>41332.486633059547</v>
      </c>
    </row>
    <row r="48" spans="1:14">
      <c r="A48" s="167" t="s">
        <v>749</v>
      </c>
      <c r="B48" s="49" t="str">
        <f>VLOOKUP(A48,MATERIALES!A6:D373,3,FALSE)</f>
        <v>Aditivo curador</v>
      </c>
      <c r="C48" s="432"/>
      <c r="D48" s="432"/>
      <c r="E48" s="432"/>
      <c r="F48" s="432"/>
      <c r="G48" s="432"/>
      <c r="H48" s="432"/>
      <c r="I48" s="432"/>
      <c r="J48" s="318" t="str">
        <f>VLOOKUP(A48,MATERIALES!A4:D640,2,FALSE)</f>
        <v>kg</v>
      </c>
      <c r="K48" s="404">
        <v>0.5</v>
      </c>
      <c r="L48" s="428"/>
      <c r="M48" s="409">
        <f>VLOOKUP(A48,MATERIALES!A6:D397,4,FALSE)</f>
        <v>5886.7449045947815</v>
      </c>
      <c r="N48" s="279">
        <f>K48*M48</f>
        <v>2943.3724522973907</v>
      </c>
    </row>
    <row r="49" spans="1:14">
      <c r="A49" s="167" t="s">
        <v>788</v>
      </c>
      <c r="B49" s="49" t="str">
        <f>VLOOKUP(A49,MATERIALES!A6:D373,3,FALSE)</f>
        <v>Alambre negro para amarre calibre 18</v>
      </c>
      <c r="C49" s="432"/>
      <c r="D49" s="432"/>
      <c r="E49" s="432"/>
      <c r="F49" s="432"/>
      <c r="G49" s="432"/>
      <c r="H49" s="432"/>
      <c r="I49" s="432"/>
      <c r="J49" s="319" t="str">
        <f>VLOOKUP(A49,MATERIALES!A5:D641,2,FALSE)</f>
        <v>kg</v>
      </c>
      <c r="K49" s="404">
        <v>0.5</v>
      </c>
      <c r="L49" s="428"/>
      <c r="M49" s="409">
        <f>VLOOKUP(A49,MATERIALES!A6:D398,4,FALSE)</f>
        <v>4825.363802573469</v>
      </c>
      <c r="N49" s="279">
        <f>K49*M49</f>
        <v>2412.6819012867345</v>
      </c>
    </row>
    <row r="50" spans="1:14">
      <c r="A50" s="167" t="s">
        <v>829</v>
      </c>
      <c r="B50" s="49" t="str">
        <f>VLOOKUP(A50,MATERIALES!A6:D373,3,FALSE)</f>
        <v>Concreto Resistencia  28 (Mpa)</v>
      </c>
      <c r="C50" s="432"/>
      <c r="D50" s="432"/>
      <c r="E50" s="432"/>
      <c r="F50" s="432"/>
      <c r="G50" s="432"/>
      <c r="H50" s="432"/>
      <c r="I50" s="432"/>
      <c r="J50" s="319" t="str">
        <f>VLOOKUP(A50,MATERIALES!A6:D642,2,FALSE)</f>
        <v>m3</v>
      </c>
      <c r="K50" s="443">
        <v>0.13194689145077132</v>
      </c>
      <c r="L50" s="428"/>
      <c r="M50" s="409">
        <f>VLOOKUP(A50,MATERIALES!A6:D399,4,FALSE)</f>
        <v>497123.01612523204</v>
      </c>
      <c r="N50" s="279">
        <f>K50*M50</f>
        <v>65593.836646356038</v>
      </c>
    </row>
    <row r="51" spans="1:14">
      <c r="A51" s="167"/>
      <c r="B51" s="49"/>
      <c r="C51" s="432"/>
      <c r="D51" s="432"/>
      <c r="E51" s="432"/>
      <c r="F51" s="432"/>
      <c r="G51" s="432"/>
      <c r="H51" s="432"/>
      <c r="I51" s="432"/>
      <c r="J51" s="319"/>
      <c r="K51" s="404"/>
      <c r="L51" s="428"/>
      <c r="M51" s="409"/>
      <c r="N51" s="279"/>
    </row>
    <row r="52" spans="1:14">
      <c r="A52" s="167"/>
      <c r="B52" s="49"/>
      <c r="C52" s="432"/>
      <c r="D52" s="432"/>
      <c r="E52" s="432"/>
      <c r="F52" s="432"/>
      <c r="G52" s="432"/>
      <c r="H52" s="432"/>
      <c r="I52" s="432"/>
      <c r="J52" s="318"/>
      <c r="K52" s="404"/>
      <c r="L52" s="428"/>
      <c r="M52" s="409"/>
      <c r="N52" s="279"/>
    </row>
    <row r="53" spans="1:14" ht="15.75" thickBot="1">
      <c r="B53" s="49"/>
      <c r="C53" s="317"/>
      <c r="D53" s="317"/>
      <c r="E53" s="317"/>
      <c r="F53" s="317"/>
      <c r="G53" s="317"/>
      <c r="H53" s="317"/>
      <c r="I53" s="317"/>
      <c r="J53" s="442"/>
      <c r="K53" s="132"/>
      <c r="L53" s="332"/>
      <c r="M53" s="409"/>
      <c r="N53" s="279"/>
    </row>
    <row r="54" spans="1:14" ht="15.75" thickBot="1">
      <c r="B54" s="825" t="s">
        <v>953</v>
      </c>
      <c r="C54" s="826"/>
      <c r="D54" s="826"/>
      <c r="E54" s="826"/>
      <c r="F54" s="826"/>
      <c r="G54" s="826"/>
      <c r="H54" s="826"/>
      <c r="I54" s="826"/>
      <c r="J54" s="826"/>
      <c r="K54" s="826"/>
      <c r="L54" s="826"/>
      <c r="M54" s="827"/>
      <c r="N54" s="401">
        <f>SUM(N47:N53)</f>
        <v>112282.37763299971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1408</v>
      </c>
      <c r="B59" s="52" t="str">
        <f>VLOOKUP(A59,TRANSPORTE!A5:D117,3,FALSE)</f>
        <v>Equipo de Transporte (Camiones Grúas</v>
      </c>
      <c r="C59" s="324"/>
      <c r="D59" s="324"/>
      <c r="E59" s="324"/>
      <c r="F59" s="324"/>
      <c r="G59" s="324"/>
      <c r="H59" s="318" t="s">
        <v>1468</v>
      </c>
      <c r="I59" s="286">
        <v>0.05</v>
      </c>
      <c r="J59" s="293">
        <v>1</v>
      </c>
      <c r="K59" s="286">
        <f>I59*J59</f>
        <v>0.05</v>
      </c>
      <c r="L59" s="829">
        <f>VLOOKUP(A59,TRANSPORTE!A5:D117,4,FALSE)</f>
        <v>1135.0396630979419</v>
      </c>
      <c r="M59" s="830"/>
      <c r="N59" s="294">
        <f>K59*L59</f>
        <v>56.751983154897097</v>
      </c>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56.751983154897097</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s="168"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441">
        <v>47.058819999999997</v>
      </c>
      <c r="N70" s="402">
        <f>K70/M70</f>
        <v>2660.096237007218</v>
      </c>
      <c r="O70" s="112"/>
    </row>
    <row r="71" spans="1:15">
      <c r="A71" s="168" t="s">
        <v>11</v>
      </c>
      <c r="B71" s="55" t="str">
        <f>VLOOKUP(A71,'MANO DE OBRA'!A8:D69,3,FALSE)</f>
        <v>Obrero (4)</v>
      </c>
      <c r="C71" s="53"/>
      <c r="D71" s="53"/>
      <c r="E71" s="53"/>
      <c r="F71" s="53"/>
      <c r="G71" s="53"/>
      <c r="H71" s="53"/>
      <c r="I71" s="299">
        <f>K71/J71*100</f>
        <v>135330.79999999999</v>
      </c>
      <c r="J71" s="300">
        <v>185</v>
      </c>
      <c r="K71" s="301">
        <f>VLOOKUP(A71,'MANO DE OBRA'!A8:D100,4,FALSE)</f>
        <v>250361.97999999998</v>
      </c>
      <c r="L71" s="56"/>
      <c r="M71" s="439">
        <v>32</v>
      </c>
      <c r="N71" s="402">
        <f>K71/M71</f>
        <v>7823.8118749999994</v>
      </c>
    </row>
    <row r="72" spans="1:15">
      <c r="A72" t="s">
        <v>30</v>
      </c>
      <c r="B72" s="55" t="str">
        <f>VLOOKUP(A72,'MANO DE OBRA'!A9:D70,3,FALSE)</f>
        <v>Oficial</v>
      </c>
      <c r="C72" s="53"/>
      <c r="D72" s="53"/>
      <c r="E72" s="53"/>
      <c r="F72" s="53"/>
      <c r="G72" s="53"/>
      <c r="H72" s="53"/>
      <c r="I72" s="299">
        <f>K72/J72*100</f>
        <v>57668.23979157189</v>
      </c>
      <c r="J72" s="300">
        <v>185</v>
      </c>
      <c r="K72" s="301">
        <f>VLOOKUP(A72,'MANO DE OBRA'!A9:D101,4,FALSE)</f>
        <v>106686.24361440798</v>
      </c>
      <c r="L72" s="56"/>
      <c r="M72" s="307">
        <v>32</v>
      </c>
      <c r="N72" s="402">
        <f>K72/M72</f>
        <v>3333.9451129502495</v>
      </c>
    </row>
    <row r="73" spans="1:15">
      <c r="B73" s="55"/>
      <c r="C73" s="53"/>
      <c r="D73" s="53"/>
      <c r="E73" s="53"/>
      <c r="F73" s="53"/>
      <c r="G73" s="53"/>
      <c r="H73" s="53"/>
      <c r="I73" s="286"/>
      <c r="J73" s="304"/>
      <c r="K73" s="301"/>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13817.853224957467</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N42+N54+N65+N76</f>
        <v>269954.05508085148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53990.811016170301</v>
      </c>
      <c r="M83" s="860"/>
      <c r="N83" s="57"/>
    </row>
    <row r="84" spans="1:14">
      <c r="B84" s="95" t="s">
        <v>973</v>
      </c>
      <c r="C84" s="96"/>
      <c r="D84" s="96"/>
      <c r="E84" s="96"/>
      <c r="F84" s="96"/>
      <c r="G84" s="96"/>
      <c r="H84" s="96"/>
      <c r="I84" s="93"/>
      <c r="J84" s="94"/>
      <c r="K84" s="311">
        <v>0.05</v>
      </c>
      <c r="L84" s="859">
        <f>N78*K84</f>
        <v>13497.702754042575</v>
      </c>
      <c r="M84" s="860"/>
      <c r="N84" s="57"/>
    </row>
    <row r="85" spans="1:14" ht="15.75" thickBot="1">
      <c r="B85" s="97" t="s">
        <v>974</v>
      </c>
      <c r="C85" s="98"/>
      <c r="D85" s="98"/>
      <c r="E85" s="98"/>
      <c r="F85" s="98"/>
      <c r="G85" s="98"/>
      <c r="H85" s="98"/>
      <c r="I85" s="99"/>
      <c r="J85" s="100"/>
      <c r="K85" s="312">
        <v>0.05</v>
      </c>
      <c r="L85" s="861">
        <f>N78*K85</f>
        <v>13497.702754042575</v>
      </c>
      <c r="M85" s="862"/>
      <c r="N85" s="57"/>
    </row>
    <row r="86" spans="1:14" ht="15.75" thickBot="1">
      <c r="B86" s="825" t="s">
        <v>953</v>
      </c>
      <c r="C86" s="826"/>
      <c r="D86" s="826"/>
      <c r="E86" s="826"/>
      <c r="F86" s="826"/>
      <c r="G86" s="826"/>
      <c r="H86" s="826"/>
      <c r="I86" s="826"/>
      <c r="J86" s="826"/>
      <c r="K86" s="826"/>
      <c r="L86" s="826"/>
      <c r="M86" s="827"/>
      <c r="N86" s="58">
        <f>L83+L84+L85</f>
        <v>80986.216524255447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350940.27160510694</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15" customHeight="1">
      <c r="B107" s="970" t="s">
        <v>2219</v>
      </c>
      <c r="C107" s="971"/>
      <c r="D107" s="971"/>
      <c r="E107" s="971"/>
      <c r="F107" s="971"/>
      <c r="G107" s="971"/>
      <c r="H107" s="971"/>
      <c r="I107" s="971"/>
      <c r="J107" s="971"/>
      <c r="K107" s="971"/>
      <c r="L107" s="971"/>
      <c r="M107" s="971"/>
      <c r="N107" s="972"/>
    </row>
    <row r="108" spans="2:14" ht="30.75" customHeight="1">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1098</v>
      </c>
      <c r="C31" s="87" t="s">
        <v>1879</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228</v>
      </c>
      <c r="B36" s="838" t="str">
        <f>VLOOKUP(A36,EQUIPOS!A6:D154,3,FALSE)</f>
        <v xml:space="preserve">Formaleta metálica (concreto hidráulico)
</v>
      </c>
      <c r="C36" s="839"/>
      <c r="D36" s="839"/>
      <c r="E36" s="839"/>
      <c r="F36" s="839"/>
      <c r="G36" s="839"/>
      <c r="H36" s="840"/>
      <c r="I36" s="274"/>
      <c r="J36" s="275"/>
      <c r="K36" s="276">
        <f>VLOOKUP(A36,EQUIPOS!A6:D163,4,FALSE)</f>
        <v>1166.1027862233252</v>
      </c>
      <c r="L36" s="277"/>
      <c r="M36" s="278">
        <v>2</v>
      </c>
      <c r="N36" s="279">
        <f>K36/M36</f>
        <v>583.05139311166261</v>
      </c>
    </row>
    <row r="37" spans="1:14">
      <c r="A37" s="119" t="s">
        <v>282</v>
      </c>
      <c r="B37" s="838" t="str">
        <f>VLOOKUP(A37,EQUIPOS!A7:D154,3,FALSE)</f>
        <v>Piloteadora potencia 250KW, RPM 1800, fuerza elevadora 200KN</v>
      </c>
      <c r="C37" s="839"/>
      <c r="D37" s="839"/>
      <c r="E37" s="839"/>
      <c r="F37" s="839"/>
      <c r="G37" s="839"/>
      <c r="H37" s="840"/>
      <c r="I37" s="428"/>
      <c r="J37" s="429"/>
      <c r="K37" s="276">
        <f>VLOOKUP(A37,EQUIPOS!A7:D164,4,FALSE)</f>
        <v>554947.47704081284</v>
      </c>
      <c r="L37" s="342"/>
      <c r="M37" s="343">
        <v>4</v>
      </c>
      <c r="N37" s="279">
        <f>K37/M37</f>
        <v>138736.86926020321</v>
      </c>
    </row>
    <row r="38" spans="1:14">
      <c r="A38" s="119" t="s">
        <v>363</v>
      </c>
      <c r="B38" s="838" t="str">
        <f>VLOOKUP(A38,EQUIPOS!A8:D154,3,FALSE)</f>
        <v>Vibrador de concreto, Motor de 3 hp a 18.000 rpm Mangueras de 4 mt</v>
      </c>
      <c r="C38" s="839"/>
      <c r="D38" s="839"/>
      <c r="E38" s="839"/>
      <c r="F38" s="839"/>
      <c r="G38" s="839"/>
      <c r="H38" s="840"/>
      <c r="I38" s="335"/>
      <c r="J38" s="337"/>
      <c r="K38" s="276">
        <f>VLOOKUP(A38,EQUIPOS!A8:D165,4,FALSE)</f>
        <v>6190.73252785761</v>
      </c>
      <c r="L38" s="430"/>
      <c r="M38" s="431">
        <v>2</v>
      </c>
      <c r="N38" s="279">
        <f>K38/M38</f>
        <v>3095.366263928805</v>
      </c>
    </row>
    <row r="39" spans="1:14">
      <c r="B39" s="838"/>
      <c r="C39" s="839"/>
      <c r="D39" s="839"/>
      <c r="E39" s="844"/>
      <c r="F39" s="839"/>
      <c r="G39" s="839"/>
      <c r="H39" s="840"/>
      <c r="I39" s="42"/>
      <c r="J39" s="43"/>
      <c r="K39" s="281"/>
      <c r="L39" s="283"/>
      <c r="M39" s="284"/>
      <c r="N39" s="285"/>
    </row>
    <row r="40" spans="1:14">
      <c r="B40" s="845" t="s">
        <v>952</v>
      </c>
      <c r="C40" s="846"/>
      <c r="D40" s="846"/>
      <c r="E40" s="44"/>
      <c r="F40" s="45"/>
      <c r="G40" s="45"/>
      <c r="H40" s="46"/>
      <c r="I40" s="42"/>
      <c r="J40" s="43"/>
      <c r="K40" s="286"/>
      <c r="L40" s="283"/>
      <c r="M40" s="408">
        <v>0.1</v>
      </c>
      <c r="N40" s="351">
        <f>N76*M40</f>
        <v>1381.7853224957469</v>
      </c>
    </row>
    <row r="41" spans="1:14" ht="15.75" thickBot="1">
      <c r="B41" s="838"/>
      <c r="C41" s="839"/>
      <c r="D41" s="839"/>
      <c r="E41" s="839"/>
      <c r="F41" s="839"/>
      <c r="G41" s="839"/>
      <c r="H41" s="840"/>
      <c r="I41" s="847"/>
      <c r="J41" s="848"/>
      <c r="K41" s="47"/>
      <c r="L41" s="849"/>
      <c r="M41" s="850"/>
      <c r="N41" s="111"/>
    </row>
    <row r="42" spans="1:14" ht="15.75" thickBot="1">
      <c r="B42" s="825" t="s">
        <v>953</v>
      </c>
      <c r="C42" s="826"/>
      <c r="D42" s="826"/>
      <c r="E42" s="826"/>
      <c r="F42" s="826"/>
      <c r="G42" s="826"/>
      <c r="H42" s="826"/>
      <c r="I42" s="826"/>
      <c r="J42" s="826"/>
      <c r="K42" s="826"/>
      <c r="L42" s="826"/>
      <c r="M42" s="827"/>
      <c r="N42" s="401">
        <f>SUM(N36:N41)</f>
        <v>143797.07223973941</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6" t="s">
        <v>944</v>
      </c>
      <c r="C46" s="817"/>
      <c r="D46" s="817"/>
      <c r="E46" s="817"/>
      <c r="F46" s="817"/>
      <c r="G46" s="817"/>
      <c r="H46" s="817"/>
      <c r="I46" s="818"/>
      <c r="J46" s="322" t="s">
        <v>945</v>
      </c>
      <c r="K46" s="91" t="s">
        <v>946</v>
      </c>
      <c r="L46" s="819" t="s">
        <v>955</v>
      </c>
      <c r="M46" s="818"/>
      <c r="N46" s="92" t="s">
        <v>951</v>
      </c>
    </row>
    <row r="47" spans="1:14">
      <c r="A47" s="167" t="s">
        <v>745</v>
      </c>
      <c r="B47" s="49" t="str">
        <f>VLOOKUP(A47,MATERIALES!A5:D373,3,FALSE)</f>
        <v>Acero PDR-60</v>
      </c>
      <c r="C47" s="288"/>
      <c r="D47" s="288"/>
      <c r="E47" s="288"/>
      <c r="F47" s="288"/>
      <c r="G47" s="288"/>
      <c r="H47" s="288"/>
      <c r="I47" s="275"/>
      <c r="J47" s="231" t="str">
        <f>VLOOKUP(A47,MATERIALES!A3:D639,2,FALSE)</f>
        <v>kg</v>
      </c>
      <c r="K47" s="414">
        <v>11.875220230569418</v>
      </c>
      <c r="L47" s="274"/>
      <c r="M47" s="409">
        <f>VLOOKUP(A47,MATERIALES!A5:D396,4,FALSE)</f>
        <v>3480.5659036672573</v>
      </c>
      <c r="N47" s="279">
        <f>K47*M47</f>
        <v>41332.486633059547</v>
      </c>
    </row>
    <row r="48" spans="1:14">
      <c r="A48" s="167" t="s">
        <v>749</v>
      </c>
      <c r="B48" s="49" t="str">
        <f>VLOOKUP(A48,MATERIALES!A6:D373,3,FALSE)</f>
        <v>Aditivo curador</v>
      </c>
      <c r="C48" s="432"/>
      <c r="D48" s="432"/>
      <c r="E48" s="432"/>
      <c r="F48" s="432"/>
      <c r="G48" s="432"/>
      <c r="H48" s="432"/>
      <c r="I48" s="432"/>
      <c r="J48" s="318" t="str">
        <f>VLOOKUP(A48,MATERIALES!A4:D640,2,FALSE)</f>
        <v>kg</v>
      </c>
      <c r="K48" s="404">
        <v>0.5</v>
      </c>
      <c r="L48" s="428"/>
      <c r="M48" s="409">
        <f>VLOOKUP(A48,MATERIALES!A6:D397,4,FALSE)</f>
        <v>5886.7449045947815</v>
      </c>
      <c r="N48" s="279">
        <f>K48*M48</f>
        <v>2943.3724522973907</v>
      </c>
    </row>
    <row r="49" spans="1:14">
      <c r="A49" s="167" t="s">
        <v>788</v>
      </c>
      <c r="B49" s="49" t="str">
        <f>VLOOKUP(A49,MATERIALES!A6:D373,3,FALSE)</f>
        <v>Alambre negro para amarre calibre 18</v>
      </c>
      <c r="C49" s="432"/>
      <c r="D49" s="432"/>
      <c r="E49" s="432"/>
      <c r="F49" s="432"/>
      <c r="G49" s="432"/>
      <c r="H49" s="432"/>
      <c r="I49" s="432"/>
      <c r="J49" s="319" t="str">
        <f>VLOOKUP(A49,MATERIALES!A5:D641,2,FALSE)</f>
        <v>kg</v>
      </c>
      <c r="K49" s="404">
        <v>0.5</v>
      </c>
      <c r="L49" s="428"/>
      <c r="M49" s="409">
        <f>VLOOKUP(A49,MATERIALES!A6:D398,4,FALSE)</f>
        <v>4825.363802573469</v>
      </c>
      <c r="N49" s="279">
        <f>K49*M49</f>
        <v>2412.6819012867345</v>
      </c>
    </row>
    <row r="50" spans="1:14">
      <c r="A50" s="167" t="s">
        <v>829</v>
      </c>
      <c r="B50" s="49" t="str">
        <f>VLOOKUP(A50,MATERIALES!A6:D373,3,FALSE)</f>
        <v>Concreto Resistencia  28 (Mpa)</v>
      </c>
      <c r="C50" s="432"/>
      <c r="D50" s="432"/>
      <c r="E50" s="432"/>
      <c r="F50" s="432"/>
      <c r="G50" s="432"/>
      <c r="H50" s="432"/>
      <c r="I50" s="432"/>
      <c r="J50" s="319" t="str">
        <f>VLOOKUP(A50,MATERIALES!A6:D642,2,FALSE)</f>
        <v>m3</v>
      </c>
      <c r="K50" s="443">
        <v>0.13194689145077132</v>
      </c>
      <c r="L50" s="428"/>
      <c r="M50" s="409">
        <f>VLOOKUP(A50,MATERIALES!A6:D399,4,FALSE)</f>
        <v>497123.01612523204</v>
      </c>
      <c r="N50" s="279">
        <f>K50*M50</f>
        <v>65593.836646356038</v>
      </c>
    </row>
    <row r="51" spans="1:14">
      <c r="A51" s="167"/>
      <c r="B51" s="49"/>
      <c r="C51" s="432"/>
      <c r="D51" s="432"/>
      <c r="E51" s="432"/>
      <c r="F51" s="432"/>
      <c r="G51" s="432"/>
      <c r="H51" s="432"/>
      <c r="I51" s="432"/>
      <c r="J51" s="319"/>
      <c r="K51" s="404"/>
      <c r="L51" s="428"/>
      <c r="M51" s="409"/>
      <c r="N51" s="279"/>
    </row>
    <row r="52" spans="1:14">
      <c r="A52" s="167"/>
      <c r="B52" s="49"/>
      <c r="C52" s="432"/>
      <c r="D52" s="432"/>
      <c r="E52" s="432"/>
      <c r="F52" s="432"/>
      <c r="G52" s="432"/>
      <c r="H52" s="432"/>
      <c r="I52" s="432"/>
      <c r="J52" s="318"/>
      <c r="K52" s="404"/>
      <c r="L52" s="428"/>
      <c r="M52" s="409"/>
      <c r="N52" s="279"/>
    </row>
    <row r="53" spans="1:14" ht="15.75" thickBot="1">
      <c r="B53" s="49"/>
      <c r="C53" s="317"/>
      <c r="D53" s="317"/>
      <c r="E53" s="317"/>
      <c r="F53" s="317"/>
      <c r="G53" s="317"/>
      <c r="H53" s="317"/>
      <c r="I53" s="317"/>
      <c r="J53" s="442"/>
      <c r="K53" s="132"/>
      <c r="L53" s="332"/>
      <c r="M53" s="409"/>
      <c r="N53" s="279"/>
    </row>
    <row r="54" spans="1:14" ht="15.75" thickBot="1">
      <c r="B54" s="825" t="s">
        <v>953</v>
      </c>
      <c r="C54" s="826"/>
      <c r="D54" s="826"/>
      <c r="E54" s="826"/>
      <c r="F54" s="826"/>
      <c r="G54" s="826"/>
      <c r="H54" s="826"/>
      <c r="I54" s="826"/>
      <c r="J54" s="826"/>
      <c r="K54" s="826"/>
      <c r="L54" s="826"/>
      <c r="M54" s="827"/>
      <c r="N54" s="401">
        <f>SUM(N47:N53)</f>
        <v>112282.37763299971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A59" t="s">
        <v>1408</v>
      </c>
      <c r="B59" s="52" t="str">
        <f>VLOOKUP(A59,TRANSPORTE!A5:D117,3,FALSE)</f>
        <v>Equipo de Transporte (Camiones Grúas</v>
      </c>
      <c r="C59" s="324"/>
      <c r="D59" s="324"/>
      <c r="E59" s="324"/>
      <c r="F59" s="324"/>
      <c r="G59" s="324"/>
      <c r="H59" s="318" t="s">
        <v>1468</v>
      </c>
      <c r="I59" s="286">
        <v>0.05</v>
      </c>
      <c r="J59" s="293">
        <v>1</v>
      </c>
      <c r="K59" s="286">
        <f>I59*J59</f>
        <v>0.05</v>
      </c>
      <c r="L59" s="829">
        <f>VLOOKUP(A59,TRANSPORTE!A5:D117,4,FALSE)</f>
        <v>1135.0396630979419</v>
      </c>
      <c r="M59" s="830"/>
      <c r="N59" s="294">
        <f>K59*L59</f>
        <v>56.751983154897097</v>
      </c>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814"/>
      <c r="M64" s="815"/>
      <c r="N64" s="133"/>
    </row>
    <row r="65" spans="1:15" ht="15.75" thickBot="1">
      <c r="B65" s="831" t="s">
        <v>953</v>
      </c>
      <c r="C65" s="832"/>
      <c r="D65" s="832"/>
      <c r="E65" s="832"/>
      <c r="F65" s="832"/>
      <c r="G65" s="832"/>
      <c r="H65" s="832"/>
      <c r="I65" s="832"/>
      <c r="J65" s="832"/>
      <c r="K65" s="832"/>
      <c r="L65" s="832"/>
      <c r="M65" s="833"/>
      <c r="N65" s="110">
        <f>N59+N60+N61+N62+N63</f>
        <v>56.751983154897097</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854"/>
      <c r="N69" s="104" t="s">
        <v>951</v>
      </c>
    </row>
    <row r="70" spans="1:15">
      <c r="A70" s="168" t="s">
        <v>7</v>
      </c>
      <c r="B70" s="55" t="str">
        <f>VLOOKUP(A70,'MANO DE OBRA'!A8:D68,3,FALSE)</f>
        <v>Obrero (2)</v>
      </c>
      <c r="C70" s="53"/>
      <c r="D70" s="53"/>
      <c r="E70" s="53"/>
      <c r="F70" s="53"/>
      <c r="G70" s="53"/>
      <c r="H70" s="53"/>
      <c r="I70" s="299">
        <f>K70/J70*100</f>
        <v>67665.399999999994</v>
      </c>
      <c r="J70" s="300">
        <v>185</v>
      </c>
      <c r="K70" s="301">
        <f>VLOOKUP(A70,'MANO DE OBRA'!A8:D99,4,FALSE)</f>
        <v>125180.98999999999</v>
      </c>
      <c r="L70" s="56"/>
      <c r="M70" s="444">
        <v>47.058819999999997</v>
      </c>
      <c r="N70" s="402">
        <f>K70/M70</f>
        <v>2660.096237007218</v>
      </c>
      <c r="O70" s="112"/>
    </row>
    <row r="71" spans="1:15">
      <c r="A71" s="168" t="s">
        <v>11</v>
      </c>
      <c r="B71" s="55" t="str">
        <f>VLOOKUP(A71,'MANO DE OBRA'!A8:D69,3,FALSE)</f>
        <v>Obrero (4)</v>
      </c>
      <c r="C71" s="53"/>
      <c r="D71" s="53"/>
      <c r="E71" s="53"/>
      <c r="F71" s="53"/>
      <c r="G71" s="53"/>
      <c r="H71" s="53"/>
      <c r="I71" s="299">
        <f>K71/J71*100</f>
        <v>135330.79999999999</v>
      </c>
      <c r="J71" s="300">
        <v>185</v>
      </c>
      <c r="K71" s="301">
        <f>VLOOKUP(A71,'MANO DE OBRA'!A8:D100,4,FALSE)</f>
        <v>250361.97999999998</v>
      </c>
      <c r="L71" s="56"/>
      <c r="M71" s="439">
        <v>32</v>
      </c>
      <c r="N71" s="402">
        <f>K71/M71</f>
        <v>7823.8118749999994</v>
      </c>
    </row>
    <row r="72" spans="1:15">
      <c r="A72" t="s">
        <v>30</v>
      </c>
      <c r="B72" s="55" t="str">
        <f>VLOOKUP(A72,'MANO DE OBRA'!A9:D70,3,FALSE)</f>
        <v>Oficial</v>
      </c>
      <c r="C72" s="53"/>
      <c r="D72" s="53"/>
      <c r="E72" s="53"/>
      <c r="F72" s="53"/>
      <c r="G72" s="53"/>
      <c r="H72" s="53"/>
      <c r="I72" s="299">
        <f>K72/J72*100</f>
        <v>57668.23979157189</v>
      </c>
      <c r="J72" s="300">
        <v>185</v>
      </c>
      <c r="K72" s="301">
        <f>VLOOKUP(A72,'MANO DE OBRA'!A9:D101,4,FALSE)</f>
        <v>106686.24361440798</v>
      </c>
      <c r="L72" s="56"/>
      <c r="M72" s="307">
        <v>32</v>
      </c>
      <c r="N72" s="402">
        <f>K72/M72</f>
        <v>3333.9451129502495</v>
      </c>
    </row>
    <row r="73" spans="1:15">
      <c r="B73" s="55"/>
      <c r="C73" s="53"/>
      <c r="D73" s="53"/>
      <c r="E73" s="53"/>
      <c r="F73" s="53"/>
      <c r="G73" s="53"/>
      <c r="H73" s="53"/>
      <c r="I73" s="286"/>
      <c r="J73" s="304"/>
      <c r="K73" s="301"/>
      <c r="L73" s="325"/>
      <c r="M73" s="307"/>
      <c r="N73" s="303"/>
    </row>
    <row r="74" spans="1:15">
      <c r="B74" s="55"/>
      <c r="C74" s="53"/>
      <c r="D74" s="53"/>
      <c r="E74" s="53"/>
      <c r="F74" s="53"/>
      <c r="G74" s="53"/>
      <c r="H74" s="53"/>
      <c r="I74" s="286"/>
      <c r="J74" s="304"/>
      <c r="K74" s="305"/>
      <c r="L74" s="325"/>
      <c r="M74" s="307"/>
      <c r="N74" s="303"/>
    </row>
    <row r="75" spans="1:15" ht="15.75" thickBot="1">
      <c r="B75" s="812"/>
      <c r="C75" s="813"/>
      <c r="D75" s="813"/>
      <c r="E75" s="813"/>
      <c r="F75" s="813"/>
      <c r="G75" s="813"/>
      <c r="H75" s="813"/>
      <c r="I75" s="132"/>
      <c r="J75" s="132"/>
      <c r="K75" s="132"/>
      <c r="L75" s="913"/>
      <c r="M75" s="913"/>
      <c r="N75" s="51"/>
    </row>
    <row r="76" spans="1:15" ht="15.75" thickBot="1">
      <c r="B76" s="831" t="s">
        <v>953</v>
      </c>
      <c r="C76" s="832"/>
      <c r="D76" s="832"/>
      <c r="E76" s="832"/>
      <c r="F76" s="832"/>
      <c r="G76" s="832"/>
      <c r="H76" s="832"/>
      <c r="I76" s="832"/>
      <c r="J76" s="832"/>
      <c r="K76" s="832"/>
      <c r="L76" s="832"/>
      <c r="M76" s="833"/>
      <c r="N76" s="308">
        <f>SUM(N70:N75)</f>
        <v>13817.853224957467</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N42+N54+N65+N76</f>
        <v>269954.05508085148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53990.811016170301</v>
      </c>
      <c r="M83" s="860"/>
      <c r="N83" s="57"/>
    </row>
    <row r="84" spans="1:14">
      <c r="B84" s="95" t="s">
        <v>973</v>
      </c>
      <c r="C84" s="96"/>
      <c r="D84" s="96"/>
      <c r="E84" s="96"/>
      <c r="F84" s="96"/>
      <c r="G84" s="96"/>
      <c r="H84" s="96"/>
      <c r="I84" s="93"/>
      <c r="J84" s="94"/>
      <c r="K84" s="311">
        <v>0.05</v>
      </c>
      <c r="L84" s="859">
        <f>N78*K84</f>
        <v>13497.702754042575</v>
      </c>
      <c r="M84" s="860"/>
      <c r="N84" s="57"/>
    </row>
    <row r="85" spans="1:14" ht="15.75" thickBot="1">
      <c r="B85" s="97" t="s">
        <v>974</v>
      </c>
      <c r="C85" s="98"/>
      <c r="D85" s="98"/>
      <c r="E85" s="98"/>
      <c r="F85" s="98"/>
      <c r="G85" s="98"/>
      <c r="H85" s="98"/>
      <c r="I85" s="99"/>
      <c r="J85" s="100"/>
      <c r="K85" s="312">
        <v>0.05</v>
      </c>
      <c r="L85" s="861">
        <f>N78*K85</f>
        <v>13497.702754042575</v>
      </c>
      <c r="M85" s="862"/>
      <c r="N85" s="57"/>
    </row>
    <row r="86" spans="1:14" ht="15.75" thickBot="1">
      <c r="B86" s="825" t="s">
        <v>953</v>
      </c>
      <c r="C86" s="826"/>
      <c r="D86" s="826"/>
      <c r="E86" s="826"/>
      <c r="F86" s="826"/>
      <c r="G86" s="826"/>
      <c r="H86" s="826"/>
      <c r="I86" s="826"/>
      <c r="J86" s="826"/>
      <c r="K86" s="826"/>
      <c r="L86" s="826"/>
      <c r="M86" s="827"/>
      <c r="N86" s="58">
        <f>L83+L84+L85</f>
        <v>80986.216524255447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350940.27160510694</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0"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1099</v>
      </c>
      <c r="C31" s="87" t="s">
        <v>2231</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243</v>
      </c>
      <c r="B36" s="838" t="str">
        <f>VLOOKUP(A36,EQUIPOS!A6:D154,3,FALSE)</f>
        <v>Grúa 10 ton</v>
      </c>
      <c r="C36" s="839"/>
      <c r="D36" s="839"/>
      <c r="E36" s="839"/>
      <c r="F36" s="839"/>
      <c r="G36" s="839"/>
      <c r="H36" s="840"/>
      <c r="I36" s="274"/>
      <c r="J36" s="275"/>
      <c r="K36" s="276">
        <f>VLOOKUP(A36,EQUIPOS!A6:D163,4,FALSE)</f>
        <v>151949.9044278416</v>
      </c>
      <c r="L36" s="277"/>
      <c r="M36" s="278">
        <v>0.158</v>
      </c>
      <c r="N36" s="279">
        <f t="shared" ref="N36:N44" si="0">K36/M36</f>
        <v>961708.25587241515</v>
      </c>
    </row>
    <row r="37" spans="1:14">
      <c r="A37" s="119" t="s">
        <v>121</v>
      </c>
      <c r="B37" s="838" t="str">
        <f>VLOOKUP(A37,EQUIPOS!A7:D154,3,FALSE)</f>
        <v>Bomba eléctrica para accionar la celda</v>
      </c>
      <c r="C37" s="839"/>
      <c r="D37" s="839"/>
      <c r="E37" s="839"/>
      <c r="F37" s="839"/>
      <c r="G37" s="839"/>
      <c r="H37" s="840"/>
      <c r="I37" s="428"/>
      <c r="J37" s="429"/>
      <c r="K37" s="276">
        <f>VLOOKUP(A37,EQUIPOS!A7:D164,4,FALSE)</f>
        <v>72671.693422011202</v>
      </c>
      <c r="L37" s="342"/>
      <c r="M37" s="343">
        <v>0.158</v>
      </c>
      <c r="N37" s="279">
        <f t="shared" si="0"/>
        <v>459947.42672158987</v>
      </c>
    </row>
    <row r="38" spans="1:14">
      <c r="A38" s="119" t="s">
        <v>217</v>
      </c>
      <c r="B38" s="838" t="str">
        <f>VLOOKUP(A38,EQUIPOS!A8:D154,3,FALSE)</f>
        <v>Equipo de soldadura y de acetileno (incluye soldadura)</v>
      </c>
      <c r="C38" s="839"/>
      <c r="D38" s="839"/>
      <c r="E38" s="839"/>
      <c r="F38" s="839"/>
      <c r="G38" s="839"/>
      <c r="H38" s="840"/>
      <c r="I38" s="428"/>
      <c r="J38" s="429"/>
      <c r="K38" s="445">
        <f>VLOOKUP(A38,EQUIPOS!A8:D165,4,FALSE)</f>
        <v>22021.725279397331</v>
      </c>
      <c r="L38" s="342"/>
      <c r="M38" s="343">
        <v>0.158</v>
      </c>
      <c r="N38" s="279">
        <f t="shared" si="0"/>
        <v>139378.00809745147</v>
      </c>
    </row>
    <row r="39" spans="1:14">
      <c r="A39" s="119" t="s">
        <v>255</v>
      </c>
      <c r="B39" s="838" t="str">
        <f>VLOOKUP(A39,EQUIPOS!A9:D154,3,FALSE)</f>
        <v>Manómetro cable de acero para bajar la celda</v>
      </c>
      <c r="C39" s="839"/>
      <c r="D39" s="839"/>
      <c r="E39" s="839"/>
      <c r="F39" s="839"/>
      <c r="G39" s="839"/>
      <c r="H39" s="840"/>
      <c r="I39" s="428"/>
      <c r="J39" s="429"/>
      <c r="K39" s="445">
        <f>VLOOKUP(A39,EQUIPOS!A9:D166,4,FALSE)</f>
        <v>1364245.8810586648</v>
      </c>
      <c r="L39" s="342"/>
      <c r="M39" s="343">
        <v>0.158</v>
      </c>
      <c r="N39" s="279">
        <f t="shared" si="0"/>
        <v>8634467.6016371194</v>
      </c>
    </row>
    <row r="40" spans="1:14">
      <c r="A40" s="119" t="s">
        <v>1648</v>
      </c>
      <c r="B40" s="838" t="str">
        <f>VLOOKUP(A40,EQUIPOS!A10:D154,3,FALSE)</f>
        <v xml:space="preserve">Retroexcavadora sobre llantas 
</v>
      </c>
      <c r="C40" s="839"/>
      <c r="D40" s="839"/>
      <c r="E40" s="839"/>
      <c r="F40" s="839"/>
      <c r="G40" s="839"/>
      <c r="H40" s="840"/>
      <c r="I40" s="428"/>
      <c r="J40" s="429"/>
      <c r="K40" s="445">
        <f>VLOOKUP(A40,EQUIPOS!A10:D167,4,FALSE)</f>
        <v>94378.822625988571</v>
      </c>
      <c r="L40" s="342"/>
      <c r="M40" s="343">
        <v>0.158</v>
      </c>
      <c r="N40" s="279">
        <f t="shared" si="0"/>
        <v>597334.32041764923</v>
      </c>
    </row>
    <row r="41" spans="1:14">
      <c r="A41" s="119" t="s">
        <v>115</v>
      </c>
      <c r="B41" s="838" t="str">
        <f>VLOOKUP(A41,EQUIPOS!A6:D154,3,FALSE)</f>
        <v>Andamiaje para Aplicar la Carga (Equipos Sustituto de la Tara)</v>
      </c>
      <c r="C41" s="839"/>
      <c r="D41" s="839"/>
      <c r="E41" s="839"/>
      <c r="F41" s="839"/>
      <c r="G41" s="839"/>
      <c r="H41" s="840"/>
      <c r="I41" s="428"/>
      <c r="J41" s="429"/>
      <c r="K41" s="445">
        <f>VLOOKUP(A41,EQUIPOS!A6:D154,4,FALSE)</f>
        <v>66065.175838192008</v>
      </c>
      <c r="L41" s="342"/>
      <c r="M41" s="343">
        <v>0.158</v>
      </c>
      <c r="N41" s="279">
        <f t="shared" si="0"/>
        <v>418134.02429235447</v>
      </c>
    </row>
    <row r="42" spans="1:14">
      <c r="A42" s="119" t="s">
        <v>224</v>
      </c>
      <c r="B42" s="838" t="str">
        <f>VLOOKUP(A42,EQUIPOS!A12:D156,3,FALSE)</f>
        <v>Equipo de Medición (Deformimetros Eléctricos, Mecánicos, Celdas de Carga,  Etc.)</v>
      </c>
      <c r="C42" s="839"/>
      <c r="D42" s="839"/>
      <c r="E42" s="839"/>
      <c r="F42" s="839"/>
      <c r="G42" s="839"/>
      <c r="H42" s="840"/>
      <c r="I42" s="335"/>
      <c r="J42" s="337"/>
      <c r="K42" s="445">
        <f>VLOOKUP(A42,EQUIPOS!A12:D169,4,FALSE)</f>
        <v>175345.36590323944</v>
      </c>
      <c r="L42" s="430"/>
      <c r="M42" s="431">
        <v>0.158</v>
      </c>
      <c r="N42" s="279">
        <f t="shared" si="0"/>
        <v>1109780.7968559458</v>
      </c>
    </row>
    <row r="43" spans="1:14">
      <c r="A43" t="s">
        <v>335</v>
      </c>
      <c r="B43" s="838" t="str">
        <f>VLOOKUP(A43,EQUIPOS!A13:D157,3,FALSE)</f>
        <v>Tara (Recebo, Agua, Etc.)</v>
      </c>
      <c r="C43" s="839"/>
      <c r="D43" s="839"/>
      <c r="E43" s="839"/>
      <c r="F43" s="839"/>
      <c r="G43" s="839"/>
      <c r="H43" s="840"/>
      <c r="I43" s="42"/>
      <c r="J43" s="43"/>
      <c r="K43" s="445">
        <f>VLOOKUP(A43,EQUIPOS!A13:D170,4,FALSE)</f>
        <v>298394.37753583386</v>
      </c>
      <c r="L43" s="283"/>
      <c r="M43" s="284">
        <v>2.8000000000000001E-2</v>
      </c>
      <c r="N43" s="279">
        <f t="shared" si="0"/>
        <v>10656942.05485121</v>
      </c>
    </row>
    <row r="44" spans="1:14">
      <c r="A44" t="s">
        <v>216</v>
      </c>
      <c r="B44" s="838" t="str">
        <f>VLOOKUP(A44,EQUIPOS!A14:D158,3,FALSE)</f>
        <v xml:space="preserve">Equipo de topografía Teodolito electrónico con abertura de anteojo de 42 mm. Aumento del anteojo: 30x.Distancia mínima de enfoque: 1.0 m. Precisión: 5´´. Compensador con rango de trabajo ±3´. </v>
      </c>
      <c r="C44" s="839"/>
      <c r="D44" s="839"/>
      <c r="E44" s="839"/>
      <c r="F44" s="839"/>
      <c r="G44" s="839"/>
      <c r="H44" s="840"/>
      <c r="I44" s="42"/>
      <c r="J44" s="43"/>
      <c r="K44" s="445">
        <f>VLOOKUP(A44,EQUIPOS!A14:D171,4,FALSE)</f>
        <v>9175.7188664155565</v>
      </c>
      <c r="L44" s="283"/>
      <c r="M44" s="284">
        <v>0.158</v>
      </c>
      <c r="N44" s="280">
        <f t="shared" si="0"/>
        <v>58074.170040604789</v>
      </c>
    </row>
    <row r="45" spans="1:14">
      <c r="B45" s="845" t="s">
        <v>952</v>
      </c>
      <c r="C45" s="846"/>
      <c r="D45" s="846"/>
      <c r="E45" s="44"/>
      <c r="F45" s="45"/>
      <c r="G45" s="45"/>
      <c r="H45" s="46"/>
      <c r="I45" s="42"/>
      <c r="J45" s="43"/>
      <c r="K45" s="286"/>
      <c r="L45" s="283"/>
      <c r="M45" s="408">
        <v>0.02</v>
      </c>
      <c r="N45" s="351">
        <f>N79*M45</f>
        <v>8647.9318827683801</v>
      </c>
    </row>
    <row r="46" spans="1:14" ht="15.75" thickBot="1">
      <c r="B46" s="838"/>
      <c r="C46" s="839"/>
      <c r="D46" s="839"/>
      <c r="E46" s="839"/>
      <c r="F46" s="839"/>
      <c r="G46" s="839"/>
      <c r="H46" s="840"/>
      <c r="I46" s="847"/>
      <c r="J46" s="848"/>
      <c r="K46" s="47"/>
      <c r="L46" s="849"/>
      <c r="M46" s="850"/>
      <c r="N46" s="111"/>
    </row>
    <row r="47" spans="1:14" ht="15.75" thickBot="1">
      <c r="B47" s="825" t="s">
        <v>953</v>
      </c>
      <c r="C47" s="826"/>
      <c r="D47" s="826"/>
      <c r="E47" s="826"/>
      <c r="F47" s="826"/>
      <c r="G47" s="826"/>
      <c r="H47" s="826"/>
      <c r="I47" s="826"/>
      <c r="J47" s="826"/>
      <c r="K47" s="826"/>
      <c r="L47" s="826"/>
      <c r="M47" s="827"/>
      <c r="N47" s="401">
        <f>SUM(N36:N46)</f>
        <v>23044414.590669107</v>
      </c>
    </row>
    <row r="48" spans="1:14">
      <c r="B48" s="287"/>
      <c r="C48" s="40"/>
      <c r="D48" s="40"/>
      <c r="E48" s="40"/>
      <c r="F48" s="40"/>
      <c r="G48" s="40"/>
      <c r="H48" s="40"/>
      <c r="I48" s="40"/>
      <c r="J48" s="40"/>
      <c r="K48" s="40"/>
      <c r="L48" s="40"/>
      <c r="M48" s="40"/>
      <c r="N48" s="41"/>
    </row>
    <row r="49" spans="1:14">
      <c r="B49" s="70" t="s">
        <v>954</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16" t="s">
        <v>944</v>
      </c>
      <c r="C51" s="817"/>
      <c r="D51" s="817"/>
      <c r="E51" s="817"/>
      <c r="F51" s="817"/>
      <c r="G51" s="817"/>
      <c r="H51" s="817"/>
      <c r="I51" s="818"/>
      <c r="J51" s="322" t="s">
        <v>945</v>
      </c>
      <c r="K51" s="91" t="s">
        <v>946</v>
      </c>
      <c r="L51" s="819" t="s">
        <v>955</v>
      </c>
      <c r="M51" s="818"/>
      <c r="N51" s="92" t="s">
        <v>951</v>
      </c>
    </row>
    <row r="52" spans="1:14">
      <c r="A52" s="167" t="s">
        <v>410</v>
      </c>
      <c r="B52" s="49" t="str">
        <f>VLOOKUP(A52,MATERIALES!A5:D373,3,FALSE)</f>
        <v>Celda especial de carga</v>
      </c>
      <c r="C52" s="288"/>
      <c r="D52" s="288"/>
      <c r="E52" s="288"/>
      <c r="F52" s="288"/>
      <c r="G52" s="288"/>
      <c r="H52" s="288"/>
      <c r="I52" s="275"/>
      <c r="J52" s="231" t="str">
        <f>VLOOKUP(A52,MATERIALES!A6:D644,2,FALSE)</f>
        <v>u</v>
      </c>
      <c r="K52" s="289">
        <v>1</v>
      </c>
      <c r="L52" s="274"/>
      <c r="M52" s="409">
        <f>VLOOKUP(A52,MATERIALES!A5:D396,4,FALSE)</f>
        <v>22407111.072223455</v>
      </c>
      <c r="N52" s="279">
        <f t="shared" ref="N52:N58" si="1">K52*M52</f>
        <v>22407111.072223455</v>
      </c>
    </row>
    <row r="53" spans="1:14">
      <c r="A53" s="167" t="s">
        <v>505</v>
      </c>
      <c r="B53" s="49" t="str">
        <f>VLOOKUP(A53,MATERIALES!A6:D373,3,FALSE)</f>
        <v>Manguera de alta presión</v>
      </c>
      <c r="C53" s="432"/>
      <c r="D53" s="432"/>
      <c r="E53" s="432"/>
      <c r="F53" s="432"/>
      <c r="G53" s="432"/>
      <c r="H53" s="432"/>
      <c r="I53" s="432"/>
      <c r="J53" s="318" t="str">
        <f>VLOOKUP(A53,MATERIALES!A7:D645,2,FALSE)</f>
        <v>m</v>
      </c>
      <c r="K53" s="404">
        <v>30</v>
      </c>
      <c r="L53" s="428"/>
      <c r="M53" s="409">
        <f>VLOOKUP(A53,MATERIALES!A6:D397,4,FALSE)</f>
        <v>119603.8836414533</v>
      </c>
      <c r="N53" s="279">
        <f t="shared" si="1"/>
        <v>3588116.5092435991</v>
      </c>
    </row>
    <row r="54" spans="1:14">
      <c r="A54" s="167" t="s">
        <v>729</v>
      </c>
      <c r="B54" s="49" t="str">
        <f>VLOOKUP(A54,MATERIALES!A6:D373,3,FALSE)</f>
        <v>Tubo Metálico De Alta Resistencia</v>
      </c>
      <c r="C54" s="432"/>
      <c r="D54" s="432"/>
      <c r="E54" s="432"/>
      <c r="F54" s="432"/>
      <c r="G54" s="432"/>
      <c r="H54" s="432"/>
      <c r="I54" s="432"/>
      <c r="J54" s="319" t="str">
        <f>VLOOKUP(A54,MATERIALES!A8:D646,2,FALSE)</f>
        <v>m</v>
      </c>
      <c r="K54" s="404">
        <v>60</v>
      </c>
      <c r="L54" s="428"/>
      <c r="M54" s="409">
        <f>VLOOKUP(A54,MATERIALES!A6:D398,4,FALSE)</f>
        <v>84930.284661575832</v>
      </c>
      <c r="N54" s="279">
        <f t="shared" si="1"/>
        <v>5095817.0796945496</v>
      </c>
    </row>
    <row r="55" spans="1:14">
      <c r="A55" s="167" t="s">
        <v>734</v>
      </c>
      <c r="B55" s="49" t="str">
        <f>VLOOKUP(A55,MATERIALES!A6:D373,3,FALSE)</f>
        <v>Uniones especiales de alta resistencia para tubería</v>
      </c>
      <c r="C55" s="432"/>
      <c r="D55" s="432"/>
      <c r="E55" s="432"/>
      <c r="F55" s="432"/>
      <c r="G55" s="432"/>
      <c r="H55" s="432"/>
      <c r="I55" s="432"/>
      <c r="J55" s="319" t="str">
        <f>VLOOKUP(A55,MATERIALES!A9:D647,2,FALSE)</f>
        <v>u</v>
      </c>
      <c r="K55" s="404">
        <v>12</v>
      </c>
      <c r="L55" s="428"/>
      <c r="M55" s="409">
        <f>VLOOKUP(A55,MATERIALES!A6:D399,4,FALSE)</f>
        <v>55398.074672517432</v>
      </c>
      <c r="N55" s="279">
        <f t="shared" si="1"/>
        <v>664776.89607020922</v>
      </c>
    </row>
    <row r="56" spans="1:14">
      <c r="A56" s="167" t="s">
        <v>698</v>
      </c>
      <c r="B56" s="49" t="str">
        <f>VLOOKUP(A56,MATERIALES!A7:D373,3,FALSE)</f>
        <v>Transductores electrónicos (incluye cables, protección contra el concreto y panel de lectura)</v>
      </c>
      <c r="C56" s="432"/>
      <c r="D56" s="432"/>
      <c r="E56" s="432"/>
      <c r="F56" s="432"/>
      <c r="G56" s="432"/>
      <c r="H56" s="432"/>
      <c r="I56" s="432"/>
      <c r="J56" s="319" t="str">
        <f>VLOOKUP(A56,MATERIALES!A10:D648,2,FALSE)</f>
        <v>u</v>
      </c>
      <c r="K56" s="404">
        <v>2</v>
      </c>
      <c r="L56" s="428"/>
      <c r="M56" s="409">
        <f>VLOOKUP(A56,MATERIALES!A7:D400,4,FALSE)</f>
        <v>2000844.158808487</v>
      </c>
      <c r="N56" s="279">
        <f t="shared" si="1"/>
        <v>4001688.317616974</v>
      </c>
    </row>
    <row r="57" spans="1:14">
      <c r="A57" s="167" t="s">
        <v>700</v>
      </c>
      <c r="B57" s="49" t="str">
        <f>VLOOKUP(A57,MATERIALES!A8:D373,3,FALSE)</f>
        <v>Transductores mecánicos (incluye cables, protección contra el concreto y panel de lectura)</v>
      </c>
      <c r="C57" s="432"/>
      <c r="D57" s="432"/>
      <c r="E57" s="432"/>
      <c r="F57" s="432"/>
      <c r="G57" s="432"/>
      <c r="H57" s="432"/>
      <c r="I57" s="432"/>
      <c r="J57" s="319" t="str">
        <f>VLOOKUP(A57,MATERIALES!A11:D649,2,FALSE)</f>
        <v>u</v>
      </c>
      <c r="K57" s="404">
        <v>5</v>
      </c>
      <c r="L57" s="428"/>
      <c r="M57" s="409">
        <f>VLOOKUP(A57,MATERIALES!A8:D401,4,FALSE)</f>
        <v>1257659.4018987513</v>
      </c>
      <c r="N57" s="279">
        <f t="shared" si="1"/>
        <v>6288297.0094937561</v>
      </c>
    </row>
    <row r="58" spans="1:14" ht="15.75" thickBot="1">
      <c r="A58" s="212" t="s">
        <v>550</v>
      </c>
      <c r="B58" s="49" t="str">
        <f>VLOOKUP(A58,MATERIALES!A9:D374,3,FALSE)</f>
        <v>Material seleccionado para Relleno</v>
      </c>
      <c r="C58" s="317"/>
      <c r="D58" s="317"/>
      <c r="E58" s="317"/>
      <c r="F58" s="317"/>
      <c r="G58" s="317"/>
      <c r="H58" s="317"/>
      <c r="I58" s="317"/>
      <c r="J58" s="442" t="str">
        <f>VLOOKUP(A58,MATERIALES!A12:D650,2,FALSE)</f>
        <v>m3</v>
      </c>
      <c r="K58" s="132">
        <v>70</v>
      </c>
      <c r="L58" s="332"/>
      <c r="M58" s="409">
        <f>VLOOKUP(A58,MATERIALES!A9:D402,4,FALSE)</f>
        <v>27598.313564126871</v>
      </c>
      <c r="N58" s="279">
        <f t="shared" si="1"/>
        <v>1931881.949488881</v>
      </c>
    </row>
    <row r="59" spans="1:14" ht="15.75" thickBot="1">
      <c r="B59" s="825" t="s">
        <v>953</v>
      </c>
      <c r="C59" s="826"/>
      <c r="D59" s="826"/>
      <c r="E59" s="826"/>
      <c r="F59" s="826"/>
      <c r="G59" s="826"/>
      <c r="H59" s="826"/>
      <c r="I59" s="826"/>
      <c r="J59" s="826"/>
      <c r="K59" s="826"/>
      <c r="L59" s="826"/>
      <c r="M59" s="827"/>
      <c r="N59" s="401">
        <f>SUM(N52:N58)</f>
        <v>43977688.833831422</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1395</v>
      </c>
      <c r="B64" s="52" t="str">
        <f>VLOOKUP(A64,TRANSPORTE!A5:D117,3,FALSE)</f>
        <v>Transporte de Equipos para Prueba (1)</v>
      </c>
      <c r="C64" s="324"/>
      <c r="D64" s="324"/>
      <c r="E64" s="324"/>
      <c r="F64" s="324"/>
      <c r="G64" s="324"/>
      <c r="H64" s="318" t="s">
        <v>1468</v>
      </c>
      <c r="I64" s="286">
        <v>0.05</v>
      </c>
      <c r="J64" s="293">
        <v>1</v>
      </c>
      <c r="K64" s="286">
        <f>I64*J64</f>
        <v>0.05</v>
      </c>
      <c r="L64" s="829">
        <f>VLOOKUP(A64,TRANSPORTE!A5:D117,4,FALSE)</f>
        <v>43341.314120174262</v>
      </c>
      <c r="M64" s="830"/>
      <c r="N64" s="294">
        <f>K64*L64</f>
        <v>2167.0657060087133</v>
      </c>
    </row>
    <row r="65" spans="1:15">
      <c r="B65" s="52"/>
      <c r="C65" s="53"/>
      <c r="D65" s="53"/>
      <c r="E65" s="53"/>
      <c r="F65" s="53"/>
      <c r="G65" s="53"/>
      <c r="H65" s="318"/>
      <c r="I65" s="286"/>
      <c r="J65" s="293"/>
      <c r="K65" s="286"/>
      <c r="L65" s="829"/>
      <c r="M65" s="830"/>
      <c r="N65" s="294"/>
    </row>
    <row r="66" spans="1:15">
      <c r="B66" s="52"/>
      <c r="C66" s="53"/>
      <c r="D66" s="53"/>
      <c r="E66" s="53"/>
      <c r="F66" s="53"/>
      <c r="G66" s="53"/>
      <c r="H66" s="318"/>
      <c r="I66" s="286"/>
      <c r="J66" s="293"/>
      <c r="K66" s="286"/>
      <c r="L66" s="829"/>
      <c r="M66" s="830"/>
      <c r="N66" s="294"/>
    </row>
    <row r="67" spans="1:15">
      <c r="B67" s="52"/>
      <c r="C67" s="53"/>
      <c r="D67" s="53"/>
      <c r="E67" s="53"/>
      <c r="F67" s="53"/>
      <c r="G67" s="53"/>
      <c r="H67" s="318"/>
      <c r="I67" s="286"/>
      <c r="J67" s="293"/>
      <c r="K67" s="286"/>
      <c r="L67" s="829"/>
      <c r="M67" s="830"/>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2167.0657060087133</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s="168" t="s">
        <v>15</v>
      </c>
      <c r="B75" s="55" t="str">
        <f>VLOOKUP(A75,'MANO DE OBRA'!A8:D68,3,FALSE)</f>
        <v>Obrero (6)</v>
      </c>
      <c r="C75" s="53"/>
      <c r="D75" s="53"/>
      <c r="E75" s="53"/>
      <c r="F75" s="53"/>
      <c r="G75" s="53"/>
      <c r="H75" s="53"/>
      <c r="I75" s="299">
        <f>K75/J75*100</f>
        <v>202996.19999999998</v>
      </c>
      <c r="J75" s="300">
        <v>185</v>
      </c>
      <c r="K75" s="301">
        <f>VLOOKUP(A75,'MANO DE OBRA'!A8:D99,4,FALSE)</f>
        <v>375542.97</v>
      </c>
      <c r="L75" s="56"/>
      <c r="M75" s="441">
        <v>1.26</v>
      </c>
      <c r="N75" s="402">
        <f>K75/M75</f>
        <v>298049.97619047615</v>
      </c>
      <c r="O75" s="112"/>
    </row>
    <row r="76" spans="1:15">
      <c r="A76" s="168"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439">
        <v>1.26</v>
      </c>
      <c r="N76" s="402">
        <f>K76/M76</f>
        <v>84671.621916196818</v>
      </c>
    </row>
    <row r="77" spans="1:15">
      <c r="A77" s="179" t="s">
        <v>2228</v>
      </c>
      <c r="B77" s="55" t="str">
        <f>VLOOKUP(A77,'MANO DE OBRA'!A11:D72,3,FALSE)</f>
        <v>Celador</v>
      </c>
      <c r="C77" s="53"/>
      <c r="D77" s="53"/>
      <c r="E77" s="53"/>
      <c r="F77" s="53"/>
      <c r="G77" s="53"/>
      <c r="H77" s="53"/>
      <c r="I77" s="299">
        <f>K77/J77*100</f>
        <v>33832.699999999997</v>
      </c>
      <c r="J77" s="300">
        <v>185</v>
      </c>
      <c r="K77" s="305">
        <f>VLOOKUP(A77,'MANO DE OBRA'!A11:D103,4,FALSE)</f>
        <v>62590.494999999995</v>
      </c>
      <c r="L77" s="325"/>
      <c r="M77" s="307">
        <v>1.26</v>
      </c>
      <c r="N77" s="402">
        <f>K77/M77</f>
        <v>49674.996031746028</v>
      </c>
    </row>
    <row r="78" spans="1:15" ht="15.75" thickBot="1">
      <c r="B78" s="812"/>
      <c r="C78" s="813"/>
      <c r="D78" s="813"/>
      <c r="E78" s="813"/>
      <c r="F78" s="813"/>
      <c r="G78" s="813"/>
      <c r="H78" s="813"/>
      <c r="I78" s="132"/>
      <c r="J78" s="132"/>
      <c r="K78" s="132"/>
      <c r="L78" s="913"/>
      <c r="M78" s="913"/>
      <c r="N78" s="51"/>
    </row>
    <row r="79" spans="1:15" ht="15.75" thickBot="1">
      <c r="B79" s="831" t="s">
        <v>953</v>
      </c>
      <c r="C79" s="832"/>
      <c r="D79" s="832"/>
      <c r="E79" s="832"/>
      <c r="F79" s="832"/>
      <c r="G79" s="832"/>
      <c r="H79" s="832"/>
      <c r="I79" s="832"/>
      <c r="J79" s="832"/>
      <c r="K79" s="832"/>
      <c r="L79" s="832"/>
      <c r="M79" s="833"/>
      <c r="N79" s="308">
        <f>SUM(N75:N78)</f>
        <v>432396.59413841902</v>
      </c>
    </row>
    <row r="80" spans="1:15" ht="15.75" thickBot="1">
      <c r="B80" s="39"/>
      <c r="C80" s="40"/>
      <c r="D80" s="40"/>
      <c r="E80" s="40"/>
      <c r="F80" s="40"/>
      <c r="G80" s="40"/>
      <c r="H80" s="40"/>
      <c r="I80" s="40"/>
      <c r="J80" s="40"/>
      <c r="K80" s="40"/>
      <c r="L80" s="40"/>
      <c r="M80" s="40"/>
      <c r="N80" s="41"/>
    </row>
    <row r="81" spans="1:14" ht="15.75" thickBot="1">
      <c r="B81" s="825" t="s">
        <v>967</v>
      </c>
      <c r="C81" s="826"/>
      <c r="D81" s="826"/>
      <c r="E81" s="826"/>
      <c r="F81" s="826"/>
      <c r="G81" s="826"/>
      <c r="H81" s="826"/>
      <c r="I81" s="826"/>
      <c r="J81" s="826"/>
      <c r="K81" s="826"/>
      <c r="L81" s="826"/>
      <c r="M81" s="827"/>
      <c r="N81" s="105">
        <f>N47+N59+N70+N79</f>
        <v>67456667.084344953</v>
      </c>
    </row>
    <row r="82" spans="1:14">
      <c r="B82" s="39"/>
      <c r="C82" s="40"/>
      <c r="D82" s="40"/>
      <c r="E82" s="40"/>
      <c r="F82" s="40"/>
      <c r="G82" s="40"/>
      <c r="H82" s="40"/>
      <c r="I82" s="40"/>
      <c r="J82" s="40"/>
      <c r="K82" s="40"/>
      <c r="L82" s="40"/>
      <c r="M82" s="40"/>
      <c r="N82" s="41"/>
    </row>
    <row r="83" spans="1:14">
      <c r="B83" s="70" t="s">
        <v>968</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16" t="s">
        <v>969</v>
      </c>
      <c r="C85" s="817"/>
      <c r="D85" s="817"/>
      <c r="E85" s="817"/>
      <c r="F85" s="817"/>
      <c r="G85" s="817"/>
      <c r="H85" s="817"/>
      <c r="I85" s="321"/>
      <c r="J85" s="341"/>
      <c r="K85" s="309" t="s">
        <v>970</v>
      </c>
      <c r="L85" s="855" t="s">
        <v>971</v>
      </c>
      <c r="M85" s="856"/>
      <c r="N85" s="310"/>
    </row>
    <row r="86" spans="1:14">
      <c r="B86" s="857" t="s">
        <v>972</v>
      </c>
      <c r="C86" s="858"/>
      <c r="D86" s="858"/>
      <c r="E86" s="858"/>
      <c r="F86" s="858"/>
      <c r="G86" s="858"/>
      <c r="H86" s="858"/>
      <c r="I86" s="93"/>
      <c r="J86" s="94"/>
      <c r="K86" s="311">
        <v>0.2</v>
      </c>
      <c r="L86" s="859">
        <f>N81*K86</f>
        <v>13491333.416868992</v>
      </c>
      <c r="M86" s="860"/>
      <c r="N86" s="57"/>
    </row>
    <row r="87" spans="1:14">
      <c r="B87" s="95" t="s">
        <v>973</v>
      </c>
      <c r="C87" s="96"/>
      <c r="D87" s="96"/>
      <c r="E87" s="96"/>
      <c r="F87" s="96"/>
      <c r="G87" s="96"/>
      <c r="H87" s="96"/>
      <c r="I87" s="93"/>
      <c r="J87" s="94"/>
      <c r="K87" s="311">
        <v>0.05</v>
      </c>
      <c r="L87" s="859">
        <f>N81*K87</f>
        <v>3372833.354217248</v>
      </c>
      <c r="M87" s="860"/>
      <c r="N87" s="57"/>
    </row>
    <row r="88" spans="1:14" ht="15.75" thickBot="1">
      <c r="B88" s="97" t="s">
        <v>974</v>
      </c>
      <c r="C88" s="98"/>
      <c r="D88" s="98"/>
      <c r="E88" s="98"/>
      <c r="F88" s="98"/>
      <c r="G88" s="98"/>
      <c r="H88" s="98"/>
      <c r="I88" s="99"/>
      <c r="J88" s="100"/>
      <c r="K88" s="312">
        <v>0.05</v>
      </c>
      <c r="L88" s="861">
        <f>N81*K88</f>
        <v>3372833.354217248</v>
      </c>
      <c r="M88" s="862"/>
      <c r="N88" s="57"/>
    </row>
    <row r="89" spans="1:14" ht="15.75" thickBot="1">
      <c r="B89" s="825" t="s">
        <v>953</v>
      </c>
      <c r="C89" s="826"/>
      <c r="D89" s="826"/>
      <c r="E89" s="826"/>
      <c r="F89" s="826"/>
      <c r="G89" s="826"/>
      <c r="H89" s="826"/>
      <c r="I89" s="826"/>
      <c r="J89" s="826"/>
      <c r="K89" s="826"/>
      <c r="L89" s="826"/>
      <c r="M89" s="827"/>
      <c r="N89" s="58">
        <f>L86+L87+L88</f>
        <v>20237000.125303484</v>
      </c>
    </row>
    <row r="90" spans="1:14" ht="15.75" thickBot="1">
      <c r="B90" s="39"/>
      <c r="C90" s="40"/>
      <c r="D90" s="40"/>
      <c r="E90" s="40"/>
      <c r="F90" s="40"/>
      <c r="G90" s="40"/>
      <c r="H90" s="40"/>
      <c r="I90" s="40"/>
      <c r="J90" s="40"/>
      <c r="K90" s="40"/>
      <c r="L90" s="40"/>
      <c r="M90" s="40"/>
      <c r="N90" s="41"/>
    </row>
    <row r="91" spans="1:14" ht="15.75" thickBot="1">
      <c r="A91" t="s">
        <v>2016</v>
      </c>
      <c r="B91" s="825" t="s">
        <v>975</v>
      </c>
      <c r="C91" s="826"/>
      <c r="D91" s="826"/>
      <c r="E91" s="826"/>
      <c r="F91" s="826"/>
      <c r="G91" s="826"/>
      <c r="H91" s="826"/>
      <c r="I91" s="826"/>
      <c r="J91" s="826"/>
      <c r="K91" s="826"/>
      <c r="L91" s="826"/>
      <c r="M91" s="827"/>
      <c r="N91" s="195">
        <f>N81+N89</f>
        <v>87693667.20964843</v>
      </c>
    </row>
    <row r="92" spans="1:14">
      <c r="B92" s="246"/>
      <c r="C92" s="247"/>
      <c r="D92" s="247"/>
      <c r="E92" s="247"/>
      <c r="F92" s="247"/>
      <c r="G92" s="247"/>
      <c r="H92" s="247"/>
      <c r="I92" s="247"/>
      <c r="J92" s="247"/>
      <c r="K92" s="247"/>
      <c r="L92" s="247"/>
      <c r="M92" s="247"/>
      <c r="N92" s="248"/>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250"/>
      <c r="F95" s="250"/>
      <c r="G95" s="250"/>
      <c r="H95" s="250"/>
      <c r="I95" s="250"/>
      <c r="J95" s="250"/>
      <c r="K95" s="250"/>
      <c r="L95" s="250"/>
      <c r="M95" s="250"/>
      <c r="N95" s="251"/>
    </row>
    <row r="96" spans="1:14">
      <c r="B96" s="249"/>
      <c r="C96" s="250"/>
      <c r="D96" s="250"/>
      <c r="E96" s="424" t="s">
        <v>976</v>
      </c>
      <c r="F96" s="424"/>
      <c r="G96" s="424"/>
      <c r="H96" s="424"/>
      <c r="I96" s="424"/>
      <c r="J96" s="424"/>
      <c r="K96" s="250"/>
      <c r="L96" s="250"/>
      <c r="M96" s="250"/>
      <c r="N96" s="251"/>
    </row>
    <row r="97" spans="2:14">
      <c r="B97" s="249"/>
      <c r="C97" s="250"/>
      <c r="D97" s="250"/>
      <c r="E97" s="250" t="s">
        <v>977</v>
      </c>
      <c r="F97" s="250"/>
      <c r="G97" s="250"/>
      <c r="H97" s="250"/>
      <c r="I97" s="250"/>
      <c r="J97" s="250"/>
      <c r="K97" s="250"/>
      <c r="L97" s="250"/>
      <c r="M97" s="250"/>
      <c r="N97" s="251"/>
    </row>
    <row r="98" spans="2:14">
      <c r="B98" s="249"/>
      <c r="C98" s="250"/>
      <c r="D98" s="250"/>
      <c r="E98" s="250" t="s">
        <v>978</v>
      </c>
      <c r="F98" s="250"/>
      <c r="G98" s="250"/>
      <c r="H98" s="250"/>
      <c r="I98" s="250"/>
      <c r="J98" s="250"/>
      <c r="K98" s="250"/>
      <c r="L98" s="250"/>
      <c r="M98" s="250"/>
      <c r="N98" s="251"/>
    </row>
    <row r="99" spans="2:14">
      <c r="B99" s="249"/>
      <c r="C99" s="250"/>
      <c r="D99" s="250"/>
      <c r="E99" s="250" t="s">
        <v>979</v>
      </c>
      <c r="F99" s="250"/>
      <c r="G99" s="250"/>
      <c r="H99" s="250"/>
      <c r="I99" s="250"/>
      <c r="J99" s="250"/>
      <c r="K99" s="250"/>
      <c r="L99" s="250"/>
      <c r="M99" s="250"/>
      <c r="N99" s="251"/>
    </row>
    <row r="100" spans="2:14" ht="15.75" thickBot="1">
      <c r="B100" s="249"/>
      <c r="C100" s="250"/>
      <c r="D100" s="250"/>
      <c r="E100" s="250"/>
      <c r="F100" s="250" t="s">
        <v>980</v>
      </c>
      <c r="G100" s="250"/>
      <c r="H100" s="250"/>
      <c r="I100" s="250"/>
      <c r="J100" s="250"/>
      <c r="K100" s="250"/>
      <c r="L100" s="250"/>
      <c r="M100" s="250"/>
      <c r="N100" s="251"/>
    </row>
    <row r="101" spans="2:14">
      <c r="B101" s="234" t="s">
        <v>2216</v>
      </c>
      <c r="C101" s="235"/>
      <c r="D101" s="235"/>
      <c r="E101" s="235"/>
      <c r="F101" s="235"/>
      <c r="G101" s="235"/>
      <c r="H101" s="235"/>
      <c r="I101" s="235"/>
      <c r="J101" s="235"/>
      <c r="K101" s="235"/>
      <c r="L101" s="235"/>
      <c r="M101" s="235"/>
      <c r="N101" s="236"/>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c r="B104" s="252"/>
      <c r="C104" s="253"/>
      <c r="D104" s="253"/>
      <c r="E104" s="253"/>
      <c r="F104" s="253"/>
      <c r="G104" s="253"/>
      <c r="H104" s="253"/>
      <c r="I104" s="253"/>
      <c r="J104" s="253"/>
      <c r="K104" s="253"/>
      <c r="L104" s="253"/>
      <c r="M104" s="253"/>
      <c r="N104" s="254"/>
    </row>
    <row r="105" spans="2:14" ht="15.75" thickBot="1">
      <c r="B105" s="255"/>
      <c r="C105" s="256"/>
      <c r="D105" s="256"/>
      <c r="E105" s="256"/>
      <c r="F105" s="256"/>
      <c r="G105" s="256"/>
      <c r="H105" s="256"/>
      <c r="I105" s="256"/>
      <c r="J105" s="256"/>
      <c r="K105" s="256"/>
      <c r="L105" s="256"/>
      <c r="M105" s="256"/>
      <c r="N105" s="257"/>
    </row>
    <row r="106" spans="2:14">
      <c r="B106" s="258"/>
      <c r="C106" s="259"/>
      <c r="D106" s="259"/>
      <c r="E106" s="259"/>
      <c r="F106" s="259"/>
      <c r="G106" s="259"/>
      <c r="H106" s="259"/>
      <c r="I106" s="259"/>
      <c r="J106" s="259"/>
      <c r="K106" s="259"/>
      <c r="L106" s="259"/>
      <c r="M106" s="259"/>
      <c r="N106" s="260"/>
    </row>
    <row r="107" spans="2:14">
      <c r="B107" s="261" t="s">
        <v>2217</v>
      </c>
      <c r="C107" s="262"/>
      <c r="D107" s="262"/>
      <c r="E107" s="262"/>
      <c r="F107" s="262"/>
      <c r="G107" s="262"/>
      <c r="H107" s="262"/>
      <c r="I107" s="262"/>
      <c r="J107" s="262"/>
      <c r="K107" s="262"/>
      <c r="L107" s="262"/>
      <c r="M107" s="262"/>
      <c r="N107" s="263"/>
    </row>
    <row r="108" spans="2:14" ht="15" customHeight="1">
      <c r="B108" s="967" t="s">
        <v>2218</v>
      </c>
      <c r="C108" s="968"/>
      <c r="D108" s="968"/>
      <c r="E108" s="968"/>
      <c r="F108" s="968"/>
      <c r="G108" s="968"/>
      <c r="H108" s="968"/>
      <c r="I108" s="968"/>
      <c r="J108" s="968"/>
      <c r="K108" s="968"/>
      <c r="L108" s="968"/>
      <c r="M108" s="968"/>
      <c r="N108" s="969"/>
    </row>
    <row r="109" spans="2:14" ht="15" customHeight="1">
      <c r="B109" s="967"/>
      <c r="C109" s="968"/>
      <c r="D109" s="968"/>
      <c r="E109" s="968"/>
      <c r="F109" s="968"/>
      <c r="G109" s="968"/>
      <c r="H109" s="968"/>
      <c r="I109" s="968"/>
      <c r="J109" s="968"/>
      <c r="K109" s="968"/>
      <c r="L109" s="968"/>
      <c r="M109" s="968"/>
      <c r="N109" s="969"/>
    </row>
    <row r="110" spans="2:14" ht="30" customHeight="1">
      <c r="B110" s="970" t="s">
        <v>2219</v>
      </c>
      <c r="C110" s="971"/>
      <c r="D110" s="971"/>
      <c r="E110" s="971"/>
      <c r="F110" s="971"/>
      <c r="G110" s="971"/>
      <c r="H110" s="971"/>
      <c r="I110" s="971"/>
      <c r="J110" s="971"/>
      <c r="K110" s="971"/>
      <c r="L110" s="971"/>
      <c r="M110" s="971"/>
      <c r="N110" s="972"/>
    </row>
    <row r="111" spans="2:14">
      <c r="B111" s="970"/>
      <c r="C111" s="971"/>
      <c r="D111" s="971"/>
      <c r="E111" s="971"/>
      <c r="F111" s="971"/>
      <c r="G111" s="971"/>
      <c r="H111" s="971"/>
      <c r="I111" s="971"/>
      <c r="J111" s="971"/>
      <c r="K111" s="971"/>
      <c r="L111" s="971"/>
      <c r="M111" s="971"/>
      <c r="N111" s="972"/>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346"/>
      <c r="C114" s="347"/>
      <c r="D114" s="347"/>
      <c r="E114" s="347"/>
      <c r="F114" s="347"/>
      <c r="G114" s="347"/>
      <c r="H114" s="347"/>
      <c r="I114" s="347"/>
      <c r="J114" s="347"/>
      <c r="K114" s="347"/>
      <c r="L114" s="347"/>
      <c r="M114" s="347"/>
      <c r="N114" s="348"/>
    </row>
    <row r="115" spans="2:14">
      <c r="B115" s="261"/>
      <c r="C115" s="262"/>
      <c r="D115" s="262"/>
      <c r="E115" s="262"/>
      <c r="F115" s="262"/>
      <c r="G115" s="262"/>
      <c r="H115" s="262"/>
      <c r="I115" s="262"/>
      <c r="J115" s="262"/>
      <c r="K115" s="262"/>
      <c r="L115" s="262"/>
      <c r="M115" s="262"/>
      <c r="N115" s="263"/>
    </row>
    <row r="116" spans="2:14">
      <c r="B116" s="249"/>
      <c r="C116" s="250"/>
      <c r="D116" s="250"/>
      <c r="E116" s="250" t="s">
        <v>976</v>
      </c>
      <c r="F116" s="424"/>
      <c r="G116" s="424"/>
      <c r="H116" s="250"/>
      <c r="I116" s="250"/>
      <c r="J116" s="250"/>
      <c r="K116" s="250"/>
      <c r="L116" s="250"/>
      <c r="M116" s="250"/>
      <c r="N116" s="251"/>
    </row>
    <row r="117" spans="2:14">
      <c r="B117" s="249"/>
      <c r="C117" s="250"/>
      <c r="D117" s="250"/>
      <c r="E117" s="425" t="s">
        <v>977</v>
      </c>
      <c r="F117" s="250"/>
      <c r="G117" s="250"/>
      <c r="H117" s="425"/>
      <c r="I117" s="425"/>
      <c r="J117" s="425"/>
      <c r="K117" s="250"/>
      <c r="L117" s="250"/>
      <c r="M117" s="250"/>
      <c r="N117" s="251"/>
    </row>
    <row r="118" spans="2:14">
      <c r="B118" s="249"/>
      <c r="C118" s="250"/>
      <c r="D118" s="250"/>
      <c r="E118" s="264" t="s">
        <v>981</v>
      </c>
      <c r="F118" s="250"/>
      <c r="G118" s="250"/>
      <c r="H118" s="264"/>
      <c r="I118" s="264"/>
      <c r="J118" s="264"/>
      <c r="K118" s="250"/>
      <c r="L118" s="250"/>
      <c r="M118" s="250"/>
      <c r="N118" s="251"/>
    </row>
    <row r="119" spans="2:14">
      <c r="B119" s="265"/>
      <c r="C119" s="262"/>
      <c r="D119" s="262"/>
      <c r="E119" s="250" t="s">
        <v>979</v>
      </c>
      <c r="F119" s="250"/>
      <c r="G119" s="250"/>
      <c r="H119" s="250"/>
      <c r="I119" s="250"/>
      <c r="J119" s="250"/>
      <c r="K119" s="262"/>
      <c r="L119" s="262"/>
      <c r="M119" s="262"/>
      <c r="N119" s="263"/>
    </row>
    <row r="120" spans="2:14">
      <c r="B120" s="265"/>
      <c r="C120" s="262"/>
      <c r="D120" s="262"/>
      <c r="E120" s="262"/>
      <c r="F120" s="250"/>
      <c r="G120" s="250"/>
      <c r="H120" s="250"/>
      <c r="I120" s="250"/>
      <c r="J120" s="250"/>
      <c r="K120" s="262"/>
      <c r="L120" s="262"/>
      <c r="M120" s="262"/>
      <c r="N120" s="263"/>
    </row>
    <row r="121" spans="2:14">
      <c r="B121" s="265" t="s">
        <v>2220</v>
      </c>
      <c r="C121" s="264"/>
      <c r="D121" s="264"/>
      <c r="E121" s="250"/>
      <c r="F121" s="250"/>
      <c r="G121" s="250"/>
      <c r="H121" s="250"/>
      <c r="I121" s="250"/>
      <c r="J121" s="973"/>
      <c r="K121" s="973"/>
      <c r="L121" s="973"/>
      <c r="M121" s="973"/>
      <c r="N121" s="974"/>
    </row>
    <row r="122" spans="2:14" ht="15.75" thickBot="1">
      <c r="B122" s="426" t="s">
        <v>2221</v>
      </c>
      <c r="C122" s="427"/>
      <c r="D122" s="427"/>
      <c r="E122" s="266"/>
      <c r="F122" s="266"/>
      <c r="G122" s="266"/>
      <c r="H122" s="266"/>
      <c r="I122" s="266"/>
      <c r="J122" s="975"/>
      <c r="K122" s="975"/>
      <c r="L122" s="975"/>
      <c r="M122" s="975"/>
      <c r="N122" s="97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1650</v>
      </c>
      <c r="C31" s="87" t="s">
        <v>2096</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140</v>
      </c>
      <c r="B36" s="838" t="str">
        <f>VLOOKUP(A36,EQUIPOS!A6:D154,3,FALSE)</f>
        <v>Camisa para Pilote D=1.20m</v>
      </c>
      <c r="C36" s="839"/>
      <c r="D36" s="839"/>
      <c r="E36" s="839"/>
      <c r="F36" s="839"/>
      <c r="G36" s="839"/>
      <c r="H36" s="840"/>
      <c r="I36" s="274"/>
      <c r="J36" s="275"/>
      <c r="K36" s="276">
        <f>VLOOKUP(A36,EQUIPOS!A6:D163,4,FALSE)</f>
        <v>35863.952597875657</v>
      </c>
      <c r="L36" s="277"/>
      <c r="M36" s="278">
        <v>1</v>
      </c>
      <c r="N36" s="279">
        <f t="shared" ref="N36:N42" si="0">K36/M36</f>
        <v>35863.952597875657</v>
      </c>
    </row>
    <row r="37" spans="1:14">
      <c r="A37" s="119" t="s">
        <v>206</v>
      </c>
      <c r="B37" s="838" t="str">
        <f>VLOOKUP(A37,EQUIPOS!A7:D154,3,FALSE)</f>
        <v>Equipo de Soldadura</v>
      </c>
      <c r="C37" s="839"/>
      <c r="D37" s="839"/>
      <c r="E37" s="839"/>
      <c r="F37" s="839"/>
      <c r="G37" s="839"/>
      <c r="H37" s="840"/>
      <c r="I37" s="428"/>
      <c r="J37" s="429"/>
      <c r="K37" s="276">
        <f>VLOOKUP(A37,EQUIPOS!A7:D164,4,FALSE)</f>
        <v>10643.833885042046</v>
      </c>
      <c r="L37" s="342"/>
      <c r="M37" s="343">
        <v>1</v>
      </c>
      <c r="N37" s="279">
        <f t="shared" si="0"/>
        <v>10643.833885042046</v>
      </c>
    </row>
    <row r="38" spans="1:14">
      <c r="A38" s="119" t="s">
        <v>242</v>
      </c>
      <c r="B38" s="838" t="str">
        <f>VLOOKUP(A38,EQUIPOS!A8:D154,3,FALSE)</f>
        <v>Grúa con torre capacidad 1 ton en la punta.</v>
      </c>
      <c r="C38" s="839"/>
      <c r="D38" s="839"/>
      <c r="E38" s="839"/>
      <c r="F38" s="839"/>
      <c r="G38" s="839"/>
      <c r="H38" s="840"/>
      <c r="I38" s="428"/>
      <c r="J38" s="429"/>
      <c r="K38" s="445">
        <f>VLOOKUP(A38,EQUIPOS!A8:D165,4,FALSE)</f>
        <v>227998.26239269372</v>
      </c>
      <c r="L38" s="342"/>
      <c r="M38" s="343">
        <v>2.5</v>
      </c>
      <c r="N38" s="279">
        <f t="shared" si="0"/>
        <v>91199.304957077489</v>
      </c>
    </row>
    <row r="39" spans="1:14">
      <c r="A39" s="119" t="s">
        <v>267</v>
      </c>
      <c r="B39" s="838" t="str">
        <f>VLOOKUP(A39,EQUIPOS!A9:D154,3,FALSE)</f>
        <v>Motobomba de concreto</v>
      </c>
      <c r="C39" s="839"/>
      <c r="D39" s="839"/>
      <c r="E39" s="839"/>
      <c r="F39" s="839"/>
      <c r="G39" s="839"/>
      <c r="H39" s="840"/>
      <c r="I39" s="428"/>
      <c r="J39" s="429"/>
      <c r="K39" s="445">
        <f>VLOOKUP(A39,EQUIPOS!A9:D166,4,FALSE)</f>
        <v>81260.166280976147</v>
      </c>
      <c r="L39" s="342"/>
      <c r="M39" s="343">
        <v>2.5499800000000001</v>
      </c>
      <c r="N39" s="279">
        <f t="shared" si="0"/>
        <v>31866.981812004855</v>
      </c>
    </row>
    <row r="40" spans="1:14">
      <c r="A40" s="119" t="s">
        <v>277</v>
      </c>
      <c r="B40" s="838" t="str">
        <f>VLOOKUP(A40,EQUIPOS!A10:D154,3,FALSE)</f>
        <v>Pala auxiliar de piloteadora</v>
      </c>
      <c r="C40" s="839"/>
      <c r="D40" s="839"/>
      <c r="E40" s="839"/>
      <c r="F40" s="839"/>
      <c r="G40" s="839"/>
      <c r="H40" s="840"/>
      <c r="I40" s="428"/>
      <c r="J40" s="429"/>
      <c r="K40" s="445">
        <f>VLOOKUP(A40,EQUIPOS!A10:D167,4,FALSE)</f>
        <v>339134.56930271891</v>
      </c>
      <c r="L40" s="342"/>
      <c r="M40" s="343">
        <v>2.5</v>
      </c>
      <c r="N40" s="279">
        <f t="shared" si="0"/>
        <v>135653.82772108755</v>
      </c>
    </row>
    <row r="41" spans="1:14">
      <c r="A41" s="119" t="s">
        <v>282</v>
      </c>
      <c r="B41" s="838" t="str">
        <f>VLOOKUP(A41,EQUIPOS!A6:D154,3,FALSE)</f>
        <v>Piloteadora potencia 250KW, RPM 1800, fuerza elevadora 200KN</v>
      </c>
      <c r="C41" s="839"/>
      <c r="D41" s="839"/>
      <c r="E41" s="839"/>
      <c r="F41" s="839"/>
      <c r="G41" s="839"/>
      <c r="H41" s="840"/>
      <c r="I41" s="428"/>
      <c r="J41" s="429"/>
      <c r="K41" s="445">
        <f>VLOOKUP(A41,EQUIPOS!A6:D154,4,FALSE)</f>
        <v>554947.47704081284</v>
      </c>
      <c r="L41" s="342"/>
      <c r="M41" s="343">
        <v>1</v>
      </c>
      <c r="N41" s="279">
        <f t="shared" si="0"/>
        <v>554947.47704081284</v>
      </c>
    </row>
    <row r="42" spans="1:14">
      <c r="A42" s="119" t="s">
        <v>310</v>
      </c>
      <c r="B42" s="838" t="str">
        <f>VLOOKUP(A42,EQUIPOS!A12:D156,3,FALSE)</f>
        <v>Retroexcavadora A25C</v>
      </c>
      <c r="C42" s="839"/>
      <c r="D42" s="839"/>
      <c r="E42" s="839"/>
      <c r="F42" s="839"/>
      <c r="G42" s="839"/>
      <c r="H42" s="840"/>
      <c r="I42" s="335"/>
      <c r="J42" s="337"/>
      <c r="K42" s="445">
        <f>VLOOKUP(A42,EQUIPOS!A12:D169,4,FALSE)</f>
        <v>162226.70955822704</v>
      </c>
      <c r="L42" s="430"/>
      <c r="M42" s="431">
        <v>2.5</v>
      </c>
      <c r="N42" s="279">
        <f t="shared" si="0"/>
        <v>64890.683823290819</v>
      </c>
    </row>
    <row r="43" spans="1:14">
      <c r="B43" s="838"/>
      <c r="C43" s="839"/>
      <c r="D43" s="839"/>
      <c r="E43" s="839"/>
      <c r="F43" s="839"/>
      <c r="G43" s="839"/>
      <c r="H43" s="840"/>
      <c r="I43" s="42"/>
      <c r="J43" s="43"/>
      <c r="K43" s="445"/>
      <c r="L43" s="283"/>
      <c r="M43" s="284"/>
      <c r="N43" s="279"/>
    </row>
    <row r="44" spans="1:14">
      <c r="B44" s="327"/>
      <c r="C44" s="328"/>
      <c r="D44" s="328"/>
      <c r="E44" s="328"/>
      <c r="F44" s="330"/>
      <c r="G44" s="330"/>
      <c r="H44" s="131"/>
      <c r="I44" s="42"/>
      <c r="J44" s="43"/>
      <c r="K44" s="445"/>
      <c r="L44" s="283"/>
      <c r="M44" s="284"/>
      <c r="N44" s="280"/>
    </row>
    <row r="45" spans="1:14">
      <c r="B45" s="845" t="s">
        <v>952</v>
      </c>
      <c r="C45" s="846"/>
      <c r="D45" s="846"/>
      <c r="E45" s="44"/>
      <c r="F45" s="45"/>
      <c r="G45" s="45"/>
      <c r="H45" s="46"/>
      <c r="I45" s="42"/>
      <c r="J45" s="43"/>
      <c r="K45" s="286"/>
      <c r="L45" s="283"/>
      <c r="M45" s="408">
        <v>0.1</v>
      </c>
      <c r="N45" s="351">
        <f>N83*M45</f>
        <v>10046.441950300166</v>
      </c>
    </row>
    <row r="46" spans="1:14" ht="15.75" thickBot="1">
      <c r="B46" s="838"/>
      <c r="C46" s="839"/>
      <c r="D46" s="839"/>
      <c r="E46" s="839"/>
      <c r="F46" s="839"/>
      <c r="G46" s="839"/>
      <c r="H46" s="840"/>
      <c r="I46" s="847"/>
      <c r="J46" s="848"/>
      <c r="K46" s="47"/>
      <c r="L46" s="849"/>
      <c r="M46" s="850"/>
      <c r="N46" s="111"/>
    </row>
    <row r="47" spans="1:14" ht="15.75" thickBot="1">
      <c r="B47" s="825" t="s">
        <v>953</v>
      </c>
      <c r="C47" s="826"/>
      <c r="D47" s="826"/>
      <c r="E47" s="826"/>
      <c r="F47" s="826"/>
      <c r="G47" s="826"/>
      <c r="H47" s="826"/>
      <c r="I47" s="826"/>
      <c r="J47" s="826"/>
      <c r="K47" s="826"/>
      <c r="L47" s="826"/>
      <c r="M47" s="827"/>
      <c r="N47" s="401">
        <f>SUM(N36:N46)</f>
        <v>935112.50378749147</v>
      </c>
    </row>
    <row r="48" spans="1:14">
      <c r="B48" s="287"/>
      <c r="C48" s="40"/>
      <c r="D48" s="40"/>
      <c r="E48" s="40"/>
      <c r="F48" s="40"/>
      <c r="G48" s="40"/>
      <c r="H48" s="40"/>
      <c r="I48" s="40"/>
      <c r="J48" s="40"/>
      <c r="K48" s="40"/>
      <c r="L48" s="40"/>
      <c r="M48" s="40"/>
      <c r="N48" s="41"/>
    </row>
    <row r="49" spans="1:14">
      <c r="B49" s="70" t="s">
        <v>954</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16" t="s">
        <v>944</v>
      </c>
      <c r="C51" s="817"/>
      <c r="D51" s="817"/>
      <c r="E51" s="817"/>
      <c r="F51" s="817"/>
      <c r="G51" s="817"/>
      <c r="H51" s="817"/>
      <c r="I51" s="818"/>
      <c r="J51" s="322" t="s">
        <v>945</v>
      </c>
      <c r="K51" s="91" t="s">
        <v>946</v>
      </c>
      <c r="L51" s="819" t="s">
        <v>955</v>
      </c>
      <c r="M51" s="818"/>
      <c r="N51" s="92" t="s">
        <v>951</v>
      </c>
    </row>
    <row r="52" spans="1:14">
      <c r="A52" s="167" t="s">
        <v>388</v>
      </c>
      <c r="B52" s="49" t="str">
        <f>VLOOKUP(A52,MATERIALES!A5:D373,3,FALSE)</f>
        <v>Bentonita</v>
      </c>
      <c r="C52" s="288"/>
      <c r="D52" s="288"/>
      <c r="E52" s="288"/>
      <c r="F52" s="288"/>
      <c r="G52" s="288"/>
      <c r="H52" s="288"/>
      <c r="I52" s="288"/>
      <c r="J52" s="318" t="str">
        <f>VLOOKUP(A52,MATERIALES!A6:D644,2,FALSE)</f>
        <v>kg</v>
      </c>
      <c r="K52" s="289">
        <v>2.355</v>
      </c>
      <c r="L52" s="274"/>
      <c r="M52" s="409">
        <f>VLOOKUP(A52,MATERIALES!A5:D396,4,FALSE)</f>
        <v>7632.6236215468462</v>
      </c>
      <c r="N52" s="279">
        <f>K52*M52</f>
        <v>17974.828628742824</v>
      </c>
    </row>
    <row r="53" spans="1:14">
      <c r="A53" s="167" t="s">
        <v>745</v>
      </c>
      <c r="B53" s="49" t="str">
        <f>VLOOKUP(A53,MATERIALES!A6:D373,3,FALSE)</f>
        <v>Acero PDR-60</v>
      </c>
      <c r="C53" s="432"/>
      <c r="D53" s="432"/>
      <c r="E53" s="432"/>
      <c r="F53" s="432"/>
      <c r="G53" s="432"/>
      <c r="H53" s="432"/>
      <c r="I53" s="432"/>
      <c r="J53" s="319" t="str">
        <f>VLOOKUP(A53,MATERIALES!A7:D645,2,FALSE)</f>
        <v>kg</v>
      </c>
      <c r="K53" s="404">
        <v>123.70021073509811</v>
      </c>
      <c r="L53" s="428"/>
      <c r="M53" s="409">
        <f>VLOOKUP(A53,MATERIALES!A6:D397,4,FALSE)</f>
        <v>3480.5659036672573</v>
      </c>
      <c r="N53" s="279">
        <f>K53*M53</f>
        <v>430546.73576103692</v>
      </c>
    </row>
    <row r="54" spans="1:14">
      <c r="A54" s="167" t="s">
        <v>829</v>
      </c>
      <c r="B54" s="49" t="str">
        <f>VLOOKUP(A54,MATERIALES!A6:D373,3,FALSE)</f>
        <v>Concreto Resistencia  28 (Mpa)</v>
      </c>
      <c r="C54" s="432"/>
      <c r="D54" s="432"/>
      <c r="E54" s="432"/>
      <c r="F54" s="432"/>
      <c r="G54" s="432"/>
      <c r="H54" s="432"/>
      <c r="I54" s="432"/>
      <c r="J54" s="319" t="str">
        <f>VLOOKUP(A54,MATERIALES!A8:D646,2,FALSE)</f>
        <v>m3</v>
      </c>
      <c r="K54" s="404">
        <v>0.82466807156732069</v>
      </c>
      <c r="L54" s="428"/>
      <c r="M54" s="409">
        <f>VLOOKUP(A54,MATERIALES!A6:D398,4,FALSE)</f>
        <v>497123.01612523204</v>
      </c>
      <c r="N54" s="279">
        <f>K54*M54</f>
        <v>409961.47903972515</v>
      </c>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c r="A57" s="167"/>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5" t="s">
        <v>953</v>
      </c>
      <c r="C59" s="826"/>
      <c r="D59" s="826"/>
      <c r="E59" s="826"/>
      <c r="F59" s="826"/>
      <c r="G59" s="826"/>
      <c r="H59" s="826"/>
      <c r="I59" s="826"/>
      <c r="J59" s="826"/>
      <c r="K59" s="826"/>
      <c r="L59" s="826"/>
      <c r="M59" s="827"/>
      <c r="N59" s="401">
        <f>SUM(N52:N58)</f>
        <v>858483.04342950485</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1256</v>
      </c>
      <c r="B64" s="52" t="str">
        <f>VLOOKUP(A64,TRANSPORTE!A5:D117,3,FALSE)</f>
        <v>Transporte de material de excavación</v>
      </c>
      <c r="C64" s="324"/>
      <c r="D64" s="324"/>
      <c r="E64" s="324"/>
      <c r="F64" s="324"/>
      <c r="G64" s="324"/>
      <c r="H64" s="318" t="s">
        <v>1468</v>
      </c>
      <c r="I64" s="286">
        <v>1.3</v>
      </c>
      <c r="J64" s="293">
        <v>1</v>
      </c>
      <c r="K64" s="286">
        <f>I64*J64</f>
        <v>1.3</v>
      </c>
      <c r="L64" s="829">
        <f>VLOOKUP(A64,TRANSPORTE!A5:D117,4,FALSE)</f>
        <v>1135.0396630979419</v>
      </c>
      <c r="M64" s="830"/>
      <c r="N64" s="294">
        <f>K64*L64</f>
        <v>1475.5515620273245</v>
      </c>
    </row>
    <row r="65" spans="1:15">
      <c r="A65" t="s">
        <v>1408</v>
      </c>
      <c r="B65" s="52" t="str">
        <f>VLOOKUP(A65,TRANSPORTE!A6:D117,3,FALSE)</f>
        <v>Equipo de Transporte (Camiones Grúas</v>
      </c>
      <c r="C65" s="53"/>
      <c r="D65" s="53"/>
      <c r="E65" s="53"/>
      <c r="F65" s="53"/>
      <c r="G65" s="53"/>
      <c r="H65" s="318" t="s">
        <v>1468</v>
      </c>
      <c r="I65" s="286">
        <v>0.05</v>
      </c>
      <c r="J65" s="293">
        <v>1</v>
      </c>
      <c r="K65" s="286">
        <f>I65*J65</f>
        <v>0.05</v>
      </c>
      <c r="L65" s="829">
        <f>VLOOKUP(A65,TRANSPORTE!A6:D117,4,FALSE)</f>
        <v>1135.0396630979419</v>
      </c>
      <c r="M65" s="830"/>
      <c r="N65" s="294">
        <f>K65*L65</f>
        <v>56.751983154897097</v>
      </c>
    </row>
    <row r="66" spans="1:15">
      <c r="B66" s="52"/>
      <c r="C66" s="53"/>
      <c r="D66" s="53"/>
      <c r="E66" s="53"/>
      <c r="F66" s="53"/>
      <c r="G66" s="53"/>
      <c r="H66" s="318"/>
      <c r="I66" s="286"/>
      <c r="J66" s="293"/>
      <c r="K66" s="286"/>
      <c r="L66" s="829"/>
      <c r="M66" s="830"/>
      <c r="N66" s="294"/>
    </row>
    <row r="67" spans="1:15">
      <c r="B67" s="52"/>
      <c r="C67" s="53"/>
      <c r="D67" s="53"/>
      <c r="E67" s="53"/>
      <c r="F67" s="53"/>
      <c r="G67" s="53"/>
      <c r="H67" s="318"/>
      <c r="I67" s="286"/>
      <c r="J67" s="293"/>
      <c r="K67" s="286"/>
      <c r="L67" s="829"/>
      <c r="M67" s="830"/>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1532.3035451822216</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977"/>
      <c r="N74" s="104" t="s">
        <v>951</v>
      </c>
    </row>
    <row r="75" spans="1:15">
      <c r="B75" s="214" t="s">
        <v>2043</v>
      </c>
      <c r="C75" s="215"/>
      <c r="D75" s="215"/>
      <c r="E75" s="215"/>
      <c r="F75" s="215"/>
      <c r="G75" s="215"/>
      <c r="H75" s="215"/>
      <c r="I75" s="216"/>
      <c r="J75" s="217"/>
      <c r="K75" s="218"/>
      <c r="L75" s="219"/>
      <c r="M75" s="220"/>
      <c r="N75" s="221"/>
    </row>
    <row r="76" spans="1:15">
      <c r="A76" s="168" t="s">
        <v>15</v>
      </c>
      <c r="B76" s="55" t="str">
        <f>VLOOKUP(A76,'MANO DE OBRA'!A8:D68,3,FALSE)</f>
        <v>Obrero (6)</v>
      </c>
      <c r="C76" s="53"/>
      <c r="D76" s="53"/>
      <c r="E76" s="53"/>
      <c r="F76" s="53"/>
      <c r="G76" s="53"/>
      <c r="H76" s="53"/>
      <c r="I76" s="299">
        <f>K76/J76*100</f>
        <v>202996.19999999998</v>
      </c>
      <c r="J76" s="300">
        <v>185</v>
      </c>
      <c r="K76" s="301">
        <f>VLOOKUP(A76,'MANO DE OBRA'!A8:D99,4,FALSE)</f>
        <v>375542.97</v>
      </c>
      <c r="L76" s="56"/>
      <c r="M76" s="441">
        <v>8</v>
      </c>
      <c r="N76" s="402">
        <f>K76/M76</f>
        <v>46942.871249999997</v>
      </c>
      <c r="O76" s="112"/>
    </row>
    <row r="77" spans="1:15">
      <c r="A77" s="168" t="s">
        <v>30</v>
      </c>
      <c r="B77" s="55" t="str">
        <f>VLOOKUP(A77,'MANO DE OBRA'!A8:D69,3,FALSE)</f>
        <v>Oficial</v>
      </c>
      <c r="C77" s="53"/>
      <c r="D77" s="53"/>
      <c r="E77" s="53"/>
      <c r="F77" s="53"/>
      <c r="G77" s="53"/>
      <c r="H77" s="53"/>
      <c r="I77" s="299">
        <f>K77/J77*100</f>
        <v>57668.23979157189</v>
      </c>
      <c r="J77" s="300">
        <v>185</v>
      </c>
      <c r="K77" s="301">
        <f>VLOOKUP(A77,'MANO DE OBRA'!A8:D100,4,FALSE)</f>
        <v>106686.24361440798</v>
      </c>
      <c r="L77" s="56"/>
      <c r="M77" s="438">
        <v>8</v>
      </c>
      <c r="N77" s="402">
        <f>K77/M77</f>
        <v>13335.780451800998</v>
      </c>
    </row>
    <row r="78" spans="1:15">
      <c r="A78" s="168"/>
      <c r="B78" s="171" t="s">
        <v>2042</v>
      </c>
      <c r="C78" s="53"/>
      <c r="D78" s="53"/>
      <c r="E78" s="53"/>
      <c r="F78" s="53"/>
      <c r="G78" s="53"/>
      <c r="H78" s="53"/>
      <c r="I78" s="299"/>
      <c r="J78" s="300"/>
      <c r="K78" s="301"/>
      <c r="L78" s="56"/>
      <c r="M78" s="439"/>
      <c r="N78" s="402"/>
    </row>
    <row r="79" spans="1:15">
      <c r="A79" t="s">
        <v>15</v>
      </c>
      <c r="B79" s="55" t="str">
        <f>VLOOKUP(A79,'MANO DE OBRA'!A9:D70,3,FALSE)</f>
        <v>Obrero (6)</v>
      </c>
      <c r="C79" s="53"/>
      <c r="D79" s="53"/>
      <c r="E79" s="53"/>
      <c r="F79" s="53"/>
      <c r="G79" s="53"/>
      <c r="H79" s="53"/>
      <c r="I79" s="299">
        <f>K79/J79*100</f>
        <v>202996.19999999998</v>
      </c>
      <c r="J79" s="300">
        <v>185</v>
      </c>
      <c r="K79" s="301">
        <f>VLOOKUP(A79,'MANO DE OBRA'!A9:D101,4,FALSE)</f>
        <v>375542.97</v>
      </c>
      <c r="L79" s="56"/>
      <c r="M79" s="307">
        <v>12</v>
      </c>
      <c r="N79" s="402">
        <f>K79/M79</f>
        <v>31295.247499999998</v>
      </c>
    </row>
    <row r="80" spans="1:15">
      <c r="A80" t="s">
        <v>30</v>
      </c>
      <c r="B80" s="55" t="str">
        <f>VLOOKUP(A80,'MANO DE OBRA'!A10:D71,3,FALSE)</f>
        <v>Oficial</v>
      </c>
      <c r="C80" s="53"/>
      <c r="D80" s="53"/>
      <c r="E80" s="53"/>
      <c r="F80" s="53"/>
      <c r="G80" s="53"/>
      <c r="H80" s="53"/>
      <c r="I80" s="299">
        <f>K80/J80*100</f>
        <v>57668.23979157189</v>
      </c>
      <c r="J80" s="300">
        <v>185</v>
      </c>
      <c r="K80" s="301">
        <f>VLOOKUP(A80,'MANO DE OBRA'!A10:D102,4,FALSE)</f>
        <v>106686.24361440798</v>
      </c>
      <c r="L80" s="325"/>
      <c r="M80" s="307">
        <v>12</v>
      </c>
      <c r="N80" s="402">
        <f>K80/M80</f>
        <v>8890.5203012006659</v>
      </c>
    </row>
    <row r="81" spans="1:14">
      <c r="B81" s="55"/>
      <c r="C81" s="53"/>
      <c r="D81" s="53"/>
      <c r="E81" s="53"/>
      <c r="F81" s="53"/>
      <c r="G81" s="53"/>
      <c r="H81" s="53"/>
      <c r="I81" s="286"/>
      <c r="J81" s="304"/>
      <c r="K81" s="305"/>
      <c r="L81" s="325"/>
      <c r="M81" s="307"/>
      <c r="N81" s="303"/>
    </row>
    <row r="82" spans="1:14" ht="15.75" thickBot="1">
      <c r="B82" s="812"/>
      <c r="C82" s="813"/>
      <c r="D82" s="813"/>
      <c r="E82" s="813"/>
      <c r="F82" s="813"/>
      <c r="G82" s="813"/>
      <c r="H82" s="813"/>
      <c r="I82" s="132"/>
      <c r="J82" s="132"/>
      <c r="K82" s="132"/>
      <c r="L82" s="913"/>
      <c r="M82" s="913"/>
      <c r="N82" s="133"/>
    </row>
    <row r="83" spans="1:14" ht="15.75" thickBot="1">
      <c r="B83" s="831" t="s">
        <v>953</v>
      </c>
      <c r="C83" s="832"/>
      <c r="D83" s="832"/>
      <c r="E83" s="832"/>
      <c r="F83" s="832"/>
      <c r="G83" s="832"/>
      <c r="H83" s="832"/>
      <c r="I83" s="832"/>
      <c r="J83" s="832"/>
      <c r="K83" s="832"/>
      <c r="L83" s="832"/>
      <c r="M83" s="833"/>
      <c r="N83" s="467">
        <f>SUM(N76:N82)</f>
        <v>100464.41950300166</v>
      </c>
    </row>
    <row r="84" spans="1:14" ht="15.75" thickBot="1">
      <c r="B84" s="39"/>
      <c r="C84" s="40"/>
      <c r="D84" s="40"/>
      <c r="E84" s="40"/>
      <c r="F84" s="40"/>
      <c r="G84" s="40"/>
      <c r="H84" s="40"/>
      <c r="I84" s="40"/>
      <c r="J84" s="40"/>
      <c r="K84" s="40"/>
      <c r="L84" s="40"/>
      <c r="M84" s="40"/>
      <c r="N84" s="41"/>
    </row>
    <row r="85" spans="1:14" ht="15.75" thickBot="1">
      <c r="B85" s="825" t="s">
        <v>967</v>
      </c>
      <c r="C85" s="826"/>
      <c r="D85" s="826"/>
      <c r="E85" s="826"/>
      <c r="F85" s="826"/>
      <c r="G85" s="826"/>
      <c r="H85" s="826"/>
      <c r="I85" s="826"/>
      <c r="J85" s="826"/>
      <c r="K85" s="826"/>
      <c r="L85" s="826"/>
      <c r="M85" s="827"/>
      <c r="N85" s="105">
        <f>N47+N59+N70+N83</f>
        <v>1895592.2702651804</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6" t="s">
        <v>969</v>
      </c>
      <c r="C89" s="817"/>
      <c r="D89" s="817"/>
      <c r="E89" s="817"/>
      <c r="F89" s="817"/>
      <c r="G89" s="817"/>
      <c r="H89" s="817"/>
      <c r="I89" s="321"/>
      <c r="J89" s="341"/>
      <c r="K89" s="309" t="s">
        <v>970</v>
      </c>
      <c r="L89" s="855" t="s">
        <v>971</v>
      </c>
      <c r="M89" s="856"/>
      <c r="N89" s="310"/>
    </row>
    <row r="90" spans="1:14">
      <c r="B90" s="857" t="s">
        <v>972</v>
      </c>
      <c r="C90" s="858"/>
      <c r="D90" s="858"/>
      <c r="E90" s="858"/>
      <c r="F90" s="858"/>
      <c r="G90" s="858"/>
      <c r="H90" s="858"/>
      <c r="I90" s="93"/>
      <c r="J90" s="94"/>
      <c r="K90" s="311">
        <v>0.2</v>
      </c>
      <c r="L90" s="859">
        <f>N85*K90</f>
        <v>379118.45405303611</v>
      </c>
      <c r="M90" s="860"/>
      <c r="N90" s="57"/>
    </row>
    <row r="91" spans="1:14">
      <c r="B91" s="95" t="s">
        <v>973</v>
      </c>
      <c r="C91" s="96"/>
      <c r="D91" s="96"/>
      <c r="E91" s="96"/>
      <c r="F91" s="96"/>
      <c r="G91" s="96"/>
      <c r="H91" s="96"/>
      <c r="I91" s="93"/>
      <c r="J91" s="94"/>
      <c r="K91" s="311">
        <v>0.05</v>
      </c>
      <c r="L91" s="859">
        <f>N85*K91</f>
        <v>94779.613513259028</v>
      </c>
      <c r="M91" s="860"/>
      <c r="N91" s="57"/>
    </row>
    <row r="92" spans="1:14" ht="15.75" thickBot="1">
      <c r="B92" s="97" t="s">
        <v>974</v>
      </c>
      <c r="C92" s="98"/>
      <c r="D92" s="98"/>
      <c r="E92" s="98"/>
      <c r="F92" s="98"/>
      <c r="G92" s="98"/>
      <c r="H92" s="98"/>
      <c r="I92" s="99"/>
      <c r="J92" s="100"/>
      <c r="K92" s="312">
        <v>0.05</v>
      </c>
      <c r="L92" s="861">
        <f>N85*K92</f>
        <v>94779.613513259028</v>
      </c>
      <c r="M92" s="862"/>
      <c r="N92" s="57"/>
    </row>
    <row r="93" spans="1:14" ht="15.75" thickBot="1">
      <c r="B93" s="825" t="s">
        <v>953</v>
      </c>
      <c r="C93" s="826"/>
      <c r="D93" s="826"/>
      <c r="E93" s="826"/>
      <c r="F93" s="826"/>
      <c r="G93" s="826"/>
      <c r="H93" s="826"/>
      <c r="I93" s="826"/>
      <c r="J93" s="826"/>
      <c r="K93" s="826"/>
      <c r="L93" s="826"/>
      <c r="M93" s="827"/>
      <c r="N93" s="58">
        <f>L90+L91+L92</f>
        <v>568677.68107955414</v>
      </c>
    </row>
    <row r="94" spans="1:14" ht="15.75" thickBot="1">
      <c r="B94" s="39"/>
      <c r="C94" s="40"/>
      <c r="D94" s="40"/>
      <c r="E94" s="40"/>
      <c r="F94" s="40"/>
      <c r="G94" s="40"/>
      <c r="H94" s="40"/>
      <c r="I94" s="40"/>
      <c r="J94" s="40"/>
      <c r="K94" s="40"/>
      <c r="L94" s="40"/>
      <c r="M94" s="40"/>
      <c r="N94" s="41"/>
    </row>
    <row r="95" spans="1:14" ht="15.75" thickBot="1">
      <c r="A95" t="s">
        <v>2016</v>
      </c>
      <c r="B95" s="825" t="s">
        <v>975</v>
      </c>
      <c r="C95" s="826"/>
      <c r="D95" s="826"/>
      <c r="E95" s="826"/>
      <c r="F95" s="826"/>
      <c r="G95" s="826"/>
      <c r="H95" s="826"/>
      <c r="I95" s="826"/>
      <c r="J95" s="826"/>
      <c r="K95" s="826"/>
      <c r="L95" s="826"/>
      <c r="M95" s="827"/>
      <c r="N95" s="195">
        <f>N85+N93</f>
        <v>2464269.9513447345</v>
      </c>
    </row>
    <row r="96" spans="1:14">
      <c r="B96" s="246"/>
      <c r="C96" s="247"/>
      <c r="D96" s="247"/>
      <c r="E96" s="247"/>
      <c r="F96" s="247"/>
      <c r="G96" s="247"/>
      <c r="H96" s="247"/>
      <c r="I96" s="247"/>
      <c r="J96" s="247"/>
      <c r="K96" s="247"/>
      <c r="L96" s="247"/>
      <c r="M96" s="247"/>
      <c r="N96" s="248"/>
    </row>
    <row r="97" spans="2:14">
      <c r="B97" s="249"/>
      <c r="C97" s="250"/>
      <c r="D97" s="250"/>
      <c r="E97" s="250"/>
      <c r="F97" s="250"/>
      <c r="G97" s="250"/>
      <c r="H97" s="250"/>
      <c r="I97" s="250"/>
      <c r="J97" s="250"/>
      <c r="K97" s="250"/>
      <c r="L97" s="250"/>
      <c r="M97" s="250"/>
      <c r="N97" s="251"/>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424" t="s">
        <v>976</v>
      </c>
      <c r="F100" s="424"/>
      <c r="G100" s="424"/>
      <c r="H100" s="424"/>
      <c r="I100" s="424"/>
      <c r="J100" s="424"/>
      <c r="K100" s="250"/>
      <c r="L100" s="250"/>
      <c r="M100" s="250"/>
      <c r="N100" s="251"/>
    </row>
    <row r="101" spans="2:14">
      <c r="B101" s="249"/>
      <c r="C101" s="250"/>
      <c r="D101" s="250"/>
      <c r="E101" s="250" t="s">
        <v>977</v>
      </c>
      <c r="F101" s="250"/>
      <c r="G101" s="250"/>
      <c r="H101" s="250"/>
      <c r="I101" s="250"/>
      <c r="J101" s="250"/>
      <c r="K101" s="250"/>
      <c r="L101" s="250"/>
      <c r="M101" s="250"/>
      <c r="N101" s="251"/>
    </row>
    <row r="102" spans="2:14">
      <c r="B102" s="249"/>
      <c r="C102" s="250"/>
      <c r="D102" s="250"/>
      <c r="E102" s="250" t="s">
        <v>978</v>
      </c>
      <c r="F102" s="250"/>
      <c r="G102" s="250"/>
      <c r="H102" s="250"/>
      <c r="I102" s="250"/>
      <c r="J102" s="250"/>
      <c r="K102" s="250"/>
      <c r="L102" s="250"/>
      <c r="M102" s="250"/>
      <c r="N102" s="251"/>
    </row>
    <row r="103" spans="2:14">
      <c r="B103" s="249"/>
      <c r="C103" s="250"/>
      <c r="D103" s="250"/>
      <c r="E103" s="250" t="s">
        <v>979</v>
      </c>
      <c r="F103" s="250"/>
      <c r="G103" s="250"/>
      <c r="H103" s="250"/>
      <c r="I103" s="250"/>
      <c r="J103" s="250"/>
      <c r="K103" s="250"/>
      <c r="L103" s="250"/>
      <c r="M103" s="250"/>
      <c r="N103" s="251"/>
    </row>
    <row r="104" spans="2:14" ht="15.75" thickBot="1">
      <c r="B104" s="249"/>
      <c r="C104" s="250"/>
      <c r="D104" s="250"/>
      <c r="E104" s="250"/>
      <c r="F104" s="250" t="s">
        <v>980</v>
      </c>
      <c r="G104" s="250"/>
      <c r="H104" s="250"/>
      <c r="I104" s="250"/>
      <c r="J104" s="250"/>
      <c r="K104" s="250"/>
      <c r="L104" s="250"/>
      <c r="M104" s="250"/>
      <c r="N104" s="251"/>
    </row>
    <row r="105" spans="2:14">
      <c r="B105" s="234" t="s">
        <v>2216</v>
      </c>
      <c r="C105" s="235"/>
      <c r="D105" s="235"/>
      <c r="E105" s="235"/>
      <c r="F105" s="235"/>
      <c r="G105" s="235"/>
      <c r="H105" s="235"/>
      <c r="I105" s="235"/>
      <c r="J105" s="235"/>
      <c r="K105" s="235"/>
      <c r="L105" s="235"/>
      <c r="M105" s="235"/>
      <c r="N105" s="236"/>
    </row>
    <row r="106" spans="2:14">
      <c r="B106" s="252"/>
      <c r="C106" s="253"/>
      <c r="D106" s="253"/>
      <c r="E106" s="253"/>
      <c r="F106" s="253"/>
      <c r="G106" s="253"/>
      <c r="H106" s="253"/>
      <c r="I106" s="253"/>
      <c r="J106" s="253"/>
      <c r="K106" s="253"/>
      <c r="L106" s="253"/>
      <c r="M106" s="253"/>
      <c r="N106" s="254"/>
    </row>
    <row r="107" spans="2:14">
      <c r="B107" s="252"/>
      <c r="C107" s="253"/>
      <c r="D107" s="253"/>
      <c r="E107" s="253"/>
      <c r="F107" s="253"/>
      <c r="G107" s="253"/>
      <c r="H107" s="253"/>
      <c r="I107" s="253"/>
      <c r="J107" s="253"/>
      <c r="K107" s="253"/>
      <c r="L107" s="253"/>
      <c r="M107" s="253"/>
      <c r="N107" s="254"/>
    </row>
    <row r="108" spans="2:14">
      <c r="B108" s="252"/>
      <c r="C108" s="253"/>
      <c r="D108" s="253"/>
      <c r="E108" s="253"/>
      <c r="F108" s="253"/>
      <c r="G108" s="253"/>
      <c r="H108" s="253"/>
      <c r="I108" s="253"/>
      <c r="J108" s="253"/>
      <c r="K108" s="253"/>
      <c r="L108" s="253"/>
      <c r="M108" s="253"/>
      <c r="N108" s="254"/>
    </row>
    <row r="109" spans="2:14" ht="15.75" thickBot="1">
      <c r="B109" s="255"/>
      <c r="C109" s="256"/>
      <c r="D109" s="256"/>
      <c r="E109" s="256"/>
      <c r="F109" s="256"/>
      <c r="G109" s="256"/>
      <c r="H109" s="256"/>
      <c r="I109" s="256"/>
      <c r="J109" s="256"/>
      <c r="K109" s="256"/>
      <c r="L109" s="256"/>
      <c r="M109" s="256"/>
      <c r="N109" s="257"/>
    </row>
    <row r="110" spans="2:14">
      <c r="B110" s="258"/>
      <c r="C110" s="259"/>
      <c r="D110" s="259"/>
      <c r="E110" s="259"/>
      <c r="F110" s="259"/>
      <c r="G110" s="259"/>
      <c r="H110" s="259"/>
      <c r="I110" s="259"/>
      <c r="J110" s="259"/>
      <c r="K110" s="259"/>
      <c r="L110" s="259"/>
      <c r="M110" s="259"/>
      <c r="N110" s="260"/>
    </row>
    <row r="111" spans="2:14">
      <c r="B111" s="261" t="s">
        <v>2217</v>
      </c>
      <c r="C111" s="262"/>
      <c r="D111" s="262"/>
      <c r="E111" s="262"/>
      <c r="F111" s="262"/>
      <c r="G111" s="262"/>
      <c r="H111" s="262"/>
      <c r="I111" s="262"/>
      <c r="J111" s="262"/>
      <c r="K111" s="262"/>
      <c r="L111" s="262"/>
      <c r="M111" s="262"/>
      <c r="N111" s="263"/>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46"/>
      <c r="C116" s="347"/>
      <c r="D116" s="347"/>
      <c r="E116" s="347"/>
      <c r="F116" s="347"/>
      <c r="G116" s="347"/>
      <c r="H116" s="347"/>
      <c r="I116" s="347"/>
      <c r="J116" s="347"/>
      <c r="K116" s="347"/>
      <c r="L116" s="347"/>
      <c r="M116" s="347"/>
      <c r="N116" s="348"/>
    </row>
    <row r="117" spans="2:14">
      <c r="B117" s="346"/>
      <c r="C117" s="347"/>
      <c r="D117" s="347"/>
      <c r="E117" s="347"/>
      <c r="F117" s="347"/>
      <c r="G117" s="347"/>
      <c r="H117" s="347"/>
      <c r="I117" s="347"/>
      <c r="J117" s="347"/>
      <c r="K117" s="347"/>
      <c r="L117" s="347"/>
      <c r="M117" s="347"/>
      <c r="N117" s="348"/>
    </row>
    <row r="118" spans="2:14">
      <c r="B118" s="346"/>
      <c r="C118" s="347"/>
      <c r="D118" s="347"/>
      <c r="E118" s="347"/>
      <c r="F118" s="347"/>
      <c r="G118" s="347"/>
      <c r="H118" s="347"/>
      <c r="I118" s="347"/>
      <c r="J118" s="347"/>
      <c r="K118" s="347"/>
      <c r="L118" s="347"/>
      <c r="M118" s="347"/>
      <c r="N118" s="348"/>
    </row>
    <row r="119" spans="2:14">
      <c r="B119" s="261"/>
      <c r="C119" s="262"/>
      <c r="D119" s="262"/>
      <c r="E119" s="262"/>
      <c r="F119" s="262"/>
      <c r="G119" s="262"/>
      <c r="H119" s="262"/>
      <c r="I119" s="262"/>
      <c r="J119" s="262"/>
      <c r="K119" s="262"/>
      <c r="L119" s="262"/>
      <c r="M119" s="262"/>
      <c r="N119" s="263"/>
    </row>
    <row r="120" spans="2:14">
      <c r="B120" s="249"/>
      <c r="C120" s="250"/>
      <c r="D120" s="250"/>
      <c r="E120" s="250" t="s">
        <v>976</v>
      </c>
      <c r="F120" s="424"/>
      <c r="G120" s="424"/>
      <c r="H120" s="250"/>
      <c r="I120" s="250"/>
      <c r="J120" s="250"/>
      <c r="K120" s="250"/>
      <c r="L120" s="250"/>
      <c r="M120" s="250"/>
      <c r="N120" s="251"/>
    </row>
    <row r="121" spans="2:14">
      <c r="B121" s="249"/>
      <c r="C121" s="250"/>
      <c r="D121" s="250"/>
      <c r="E121" s="425" t="s">
        <v>977</v>
      </c>
      <c r="F121" s="250"/>
      <c r="G121" s="250"/>
      <c r="H121" s="425"/>
      <c r="I121" s="425"/>
      <c r="J121" s="425"/>
      <c r="K121" s="250"/>
      <c r="L121" s="250"/>
      <c r="M121" s="250"/>
      <c r="N121" s="251"/>
    </row>
    <row r="122" spans="2:14">
      <c r="B122" s="249"/>
      <c r="C122" s="250"/>
      <c r="D122" s="250"/>
      <c r="E122" s="264" t="s">
        <v>981</v>
      </c>
      <c r="F122" s="250"/>
      <c r="G122" s="250"/>
      <c r="H122" s="264"/>
      <c r="I122" s="264"/>
      <c r="J122" s="264"/>
      <c r="K122" s="250"/>
      <c r="L122" s="250"/>
      <c r="M122" s="250"/>
      <c r="N122" s="251"/>
    </row>
    <row r="123" spans="2:14">
      <c r="B123" s="265"/>
      <c r="C123" s="262"/>
      <c r="D123" s="262"/>
      <c r="E123" s="250" t="s">
        <v>979</v>
      </c>
      <c r="F123" s="250"/>
      <c r="G123" s="250"/>
      <c r="H123" s="250"/>
      <c r="I123" s="250"/>
      <c r="J123" s="250"/>
      <c r="K123" s="262"/>
      <c r="L123" s="262"/>
      <c r="M123" s="262"/>
      <c r="N123" s="263"/>
    </row>
    <row r="124" spans="2:14">
      <c r="B124" s="265"/>
      <c r="C124" s="262"/>
      <c r="D124" s="262"/>
      <c r="E124" s="262"/>
      <c r="F124" s="250"/>
      <c r="G124" s="250"/>
      <c r="H124" s="250"/>
      <c r="I124" s="250"/>
      <c r="J124" s="250"/>
      <c r="K124" s="262"/>
      <c r="L124" s="262"/>
      <c r="M124" s="262"/>
      <c r="N124" s="263"/>
    </row>
    <row r="125" spans="2:14">
      <c r="B125" s="265" t="s">
        <v>2220</v>
      </c>
      <c r="C125" s="264"/>
      <c r="D125" s="264"/>
      <c r="E125" s="250"/>
      <c r="F125" s="250"/>
      <c r="G125" s="250"/>
      <c r="H125" s="250"/>
      <c r="I125" s="250"/>
      <c r="J125" s="973"/>
      <c r="K125" s="973"/>
      <c r="L125" s="973"/>
      <c r="M125" s="973"/>
      <c r="N125" s="974"/>
    </row>
    <row r="126" spans="2:14" ht="15.75" thickBot="1">
      <c r="B126" s="426" t="s">
        <v>2221</v>
      </c>
      <c r="C126" s="427"/>
      <c r="D126" s="427"/>
      <c r="E126" s="266"/>
      <c r="F126" s="266"/>
      <c r="G126" s="266"/>
      <c r="H126" s="266"/>
      <c r="I126" s="266"/>
      <c r="J126" s="975"/>
      <c r="K126" s="975"/>
      <c r="L126" s="975"/>
      <c r="M126" s="975"/>
      <c r="N126"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1652</v>
      </c>
      <c r="C31" s="87" t="s">
        <v>2097</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182</v>
      </c>
      <c r="B36" s="838" t="str">
        <f>VLOOKUP(A36,EQUIPOS!A6:D154,3,FALSE)</f>
        <v xml:space="preserve">Compresor para penetrar roca
</v>
      </c>
      <c r="C36" s="839"/>
      <c r="D36" s="839"/>
      <c r="E36" s="839"/>
      <c r="F36" s="839"/>
      <c r="G36" s="839"/>
      <c r="H36" s="840"/>
      <c r="I36" s="274"/>
      <c r="J36" s="275"/>
      <c r="K36" s="276">
        <f>VLOOKUP(A36,EQUIPOS!A6:D163,4,FALSE)</f>
        <v>73405.750931324437</v>
      </c>
      <c r="L36" s="277"/>
      <c r="M36" s="278">
        <v>0.125</v>
      </c>
      <c r="N36" s="279">
        <f>K36/M36</f>
        <v>587246.0074505955</v>
      </c>
    </row>
    <row r="37" spans="1:14">
      <c r="A37" s="119" t="s">
        <v>242</v>
      </c>
      <c r="B37" s="838" t="str">
        <f>VLOOKUP(A37,EQUIPOS!A7:D154,3,FALSE)</f>
        <v>Grúa con torre capacidad 1 ton en la punta.</v>
      </c>
      <c r="C37" s="839"/>
      <c r="D37" s="839"/>
      <c r="E37" s="839"/>
      <c r="F37" s="839"/>
      <c r="G37" s="839"/>
      <c r="H37" s="840"/>
      <c r="I37" s="428"/>
      <c r="J37" s="429"/>
      <c r="K37" s="276">
        <f>VLOOKUP(A37,EQUIPOS!A7:D164,4,FALSE)</f>
        <v>227998.26239269372</v>
      </c>
      <c r="L37" s="342"/>
      <c r="M37" s="343">
        <v>2.5</v>
      </c>
      <c r="N37" s="279">
        <f>K37/M37</f>
        <v>91199.304957077489</v>
      </c>
    </row>
    <row r="38" spans="1:14">
      <c r="A38" s="119" t="s">
        <v>267</v>
      </c>
      <c r="B38" s="838" t="str">
        <f>VLOOKUP(A38,EQUIPOS!A8:D154,3,FALSE)</f>
        <v>Motobomba de concreto</v>
      </c>
      <c r="C38" s="839"/>
      <c r="D38" s="839"/>
      <c r="E38" s="839"/>
      <c r="F38" s="839"/>
      <c r="G38" s="839"/>
      <c r="H38" s="840"/>
      <c r="I38" s="428"/>
      <c r="J38" s="429"/>
      <c r="K38" s="445">
        <f>VLOOKUP(A38,EQUIPOS!A8:D165,4,FALSE)</f>
        <v>81260.166280976147</v>
      </c>
      <c r="L38" s="342"/>
      <c r="M38" s="343">
        <v>0.65</v>
      </c>
      <c r="N38" s="279">
        <f>K38/M38</f>
        <v>125015.64043227099</v>
      </c>
    </row>
    <row r="39" spans="1:14">
      <c r="A39" s="119" t="s">
        <v>310</v>
      </c>
      <c r="B39" s="838" t="str">
        <f>VLOOKUP(A39,EQUIPOS!A9:D154,3,FALSE)</f>
        <v>Retroexcavadora A25C</v>
      </c>
      <c r="C39" s="839"/>
      <c r="D39" s="839"/>
      <c r="E39" s="839"/>
      <c r="F39" s="839"/>
      <c r="G39" s="839"/>
      <c r="H39" s="840"/>
      <c r="I39" s="428"/>
      <c r="J39" s="429"/>
      <c r="K39" s="445">
        <f>VLOOKUP(A39,EQUIPOS!A9:D166,4,FALSE)</f>
        <v>162226.70955822704</v>
      </c>
      <c r="L39" s="342"/>
      <c r="M39" s="343">
        <v>0.65</v>
      </c>
      <c r="N39" s="279">
        <f>K39/M39</f>
        <v>249579.55316650314</v>
      </c>
    </row>
    <row r="40" spans="1:14">
      <c r="A40" s="119"/>
      <c r="B40" s="838"/>
      <c r="C40" s="839"/>
      <c r="D40" s="839"/>
      <c r="E40" s="839"/>
      <c r="F40" s="839"/>
      <c r="G40" s="839"/>
      <c r="H40" s="840"/>
      <c r="I40" s="428"/>
      <c r="J40" s="429"/>
      <c r="K40" s="445"/>
      <c r="L40" s="342"/>
      <c r="M40" s="343"/>
      <c r="N40" s="279"/>
    </row>
    <row r="41" spans="1:14">
      <c r="A41" s="119"/>
      <c r="B41" s="838"/>
      <c r="C41" s="839"/>
      <c r="D41" s="839"/>
      <c r="E41" s="839"/>
      <c r="F41" s="839"/>
      <c r="G41" s="839"/>
      <c r="H41" s="840"/>
      <c r="I41" s="428"/>
      <c r="J41" s="429"/>
      <c r="K41" s="445"/>
      <c r="L41" s="342"/>
      <c r="M41" s="343"/>
      <c r="N41" s="279"/>
    </row>
    <row r="42" spans="1:14">
      <c r="A42" s="119"/>
      <c r="B42" s="838"/>
      <c r="C42" s="839"/>
      <c r="D42" s="839"/>
      <c r="E42" s="839"/>
      <c r="F42" s="839"/>
      <c r="G42" s="839"/>
      <c r="H42" s="840"/>
      <c r="I42" s="335"/>
      <c r="J42" s="337"/>
      <c r="K42" s="445"/>
      <c r="L42" s="430"/>
      <c r="M42" s="431"/>
      <c r="N42" s="279"/>
    </row>
    <row r="43" spans="1:14">
      <c r="B43" s="838"/>
      <c r="C43" s="839"/>
      <c r="D43" s="839"/>
      <c r="E43" s="839"/>
      <c r="F43" s="839"/>
      <c r="G43" s="839"/>
      <c r="H43" s="840"/>
      <c r="I43" s="42"/>
      <c r="J43" s="43"/>
      <c r="K43" s="445"/>
      <c r="L43" s="283"/>
      <c r="M43" s="284"/>
      <c r="N43" s="279"/>
    </row>
    <row r="44" spans="1:14">
      <c r="B44" s="327"/>
      <c r="C44" s="328"/>
      <c r="D44" s="328"/>
      <c r="E44" s="328"/>
      <c r="F44" s="330"/>
      <c r="G44" s="330"/>
      <c r="H44" s="131"/>
      <c r="I44" s="42"/>
      <c r="J44" s="43"/>
      <c r="K44" s="445"/>
      <c r="L44" s="283"/>
      <c r="M44" s="284"/>
      <c r="N44" s="280"/>
    </row>
    <row r="45" spans="1:14">
      <c r="B45" s="845" t="s">
        <v>952</v>
      </c>
      <c r="C45" s="846"/>
      <c r="D45" s="846"/>
      <c r="E45" s="44"/>
      <c r="F45" s="45"/>
      <c r="G45" s="45"/>
      <c r="H45" s="46"/>
      <c r="I45" s="42"/>
      <c r="J45" s="43"/>
      <c r="K45" s="286"/>
      <c r="L45" s="283"/>
      <c r="M45" s="408">
        <v>0.1</v>
      </c>
      <c r="N45" s="351">
        <f>N87*M45</f>
        <v>52241.498141560864</v>
      </c>
    </row>
    <row r="46" spans="1:14" ht="15.75" thickBot="1">
      <c r="B46" s="838"/>
      <c r="C46" s="839"/>
      <c r="D46" s="839"/>
      <c r="E46" s="839"/>
      <c r="F46" s="839"/>
      <c r="G46" s="839"/>
      <c r="H46" s="840"/>
      <c r="I46" s="847"/>
      <c r="J46" s="848"/>
      <c r="K46" s="47"/>
      <c r="L46" s="849"/>
      <c r="M46" s="850"/>
      <c r="N46" s="111"/>
    </row>
    <row r="47" spans="1:14" ht="15.75" thickBot="1">
      <c r="B47" s="825" t="s">
        <v>953</v>
      </c>
      <c r="C47" s="826"/>
      <c r="D47" s="826"/>
      <c r="E47" s="826"/>
      <c r="F47" s="826"/>
      <c r="G47" s="826"/>
      <c r="H47" s="826"/>
      <c r="I47" s="826"/>
      <c r="J47" s="826"/>
      <c r="K47" s="826"/>
      <c r="L47" s="826"/>
      <c r="M47" s="827"/>
      <c r="N47" s="401">
        <f>SUM(N36:N46)</f>
        <v>1105282.0041480081</v>
      </c>
    </row>
    <row r="48" spans="1:14">
      <c r="B48" s="287"/>
      <c r="C48" s="40"/>
      <c r="D48" s="40"/>
      <c r="E48" s="40"/>
      <c r="F48" s="40"/>
      <c r="G48" s="40"/>
      <c r="H48" s="40"/>
      <c r="I48" s="40"/>
      <c r="J48" s="40"/>
      <c r="K48" s="40"/>
      <c r="L48" s="40"/>
      <c r="M48" s="40"/>
      <c r="N48" s="41"/>
    </row>
    <row r="49" spans="1:14">
      <c r="B49" s="70" t="s">
        <v>954</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16" t="s">
        <v>944</v>
      </c>
      <c r="C51" s="817"/>
      <c r="D51" s="817"/>
      <c r="E51" s="817"/>
      <c r="F51" s="817"/>
      <c r="G51" s="817"/>
      <c r="H51" s="817"/>
      <c r="I51" s="818"/>
      <c r="J51" s="322" t="s">
        <v>945</v>
      </c>
      <c r="K51" s="91" t="s">
        <v>946</v>
      </c>
      <c r="L51" s="819" t="s">
        <v>955</v>
      </c>
      <c r="M51" s="818"/>
      <c r="N51" s="92" t="s">
        <v>951</v>
      </c>
    </row>
    <row r="52" spans="1:14">
      <c r="A52" s="167" t="s">
        <v>745</v>
      </c>
      <c r="B52" s="49" t="str">
        <f>VLOOKUP(A52,MATERIALES!A5:D373,3,FALSE)</f>
        <v>Acero PDR-60</v>
      </c>
      <c r="C52" s="288"/>
      <c r="D52" s="288"/>
      <c r="E52" s="288"/>
      <c r="F52" s="288"/>
      <c r="G52" s="288"/>
      <c r="H52" s="288"/>
      <c r="I52" s="288"/>
      <c r="J52" s="318" t="str">
        <f>VLOOKUP(A52,MATERIALES!A6:D644,2,FALSE)</f>
        <v>kg</v>
      </c>
      <c r="K52" s="289">
        <v>178.12830345854127</v>
      </c>
      <c r="L52" s="274"/>
      <c r="M52" s="409">
        <f>VLOOKUP(A52,MATERIALES!A5:D396,4,FALSE)</f>
        <v>3480.5659036672573</v>
      </c>
      <c r="N52" s="279">
        <f>K52*M52</f>
        <v>619987.29949589318</v>
      </c>
    </row>
    <row r="53" spans="1:14">
      <c r="A53" s="167" t="s">
        <v>829</v>
      </c>
      <c r="B53" s="49" t="str">
        <f>VLOOKUP(A53,MATERIALES!A6:D373,3,FALSE)</f>
        <v>Concreto Resistencia  28 (Mpa)</v>
      </c>
      <c r="C53" s="432"/>
      <c r="D53" s="432"/>
      <c r="E53" s="432"/>
      <c r="F53" s="432"/>
      <c r="G53" s="432"/>
      <c r="H53" s="432"/>
      <c r="I53" s="432"/>
      <c r="J53" s="319" t="str">
        <f>VLOOKUP(A53,MATERIALES!A7:D645,2,FALSE)</f>
        <v>m3</v>
      </c>
      <c r="K53" s="404">
        <v>1.1875220230569419</v>
      </c>
      <c r="L53" s="428"/>
      <c r="M53" s="409">
        <f>VLOOKUP(A53,MATERIALES!A6:D397,4,FALSE)</f>
        <v>497123.01612523204</v>
      </c>
      <c r="N53" s="279">
        <f t="shared" ref="N53:N59" si="0">K53*M53</f>
        <v>590344.52981720434</v>
      </c>
    </row>
    <row r="54" spans="1:14">
      <c r="A54" s="167" t="s">
        <v>376</v>
      </c>
      <c r="B54" s="49" t="str">
        <f>VLOOKUP(A54,MATERIALES!A6:D373,3,FALSE)</f>
        <v>Anfo</v>
      </c>
      <c r="C54" s="432"/>
      <c r="D54" s="432"/>
      <c r="E54" s="432"/>
      <c r="F54" s="432"/>
      <c r="G54" s="432"/>
      <c r="H54" s="432"/>
      <c r="I54" s="432"/>
      <c r="J54" s="319" t="s">
        <v>377</v>
      </c>
      <c r="K54" s="404">
        <v>0.3</v>
      </c>
      <c r="L54" s="428"/>
      <c r="M54" s="409">
        <f>VLOOKUP(A54,MATERIALES!A6:D398,4,FALSE)</f>
        <v>6423.9383559646485</v>
      </c>
      <c r="N54" s="279">
        <f t="shared" si="0"/>
        <v>1927.1815067893945</v>
      </c>
    </row>
    <row r="55" spans="1:14">
      <c r="A55" s="167" t="s">
        <v>424</v>
      </c>
      <c r="B55" s="49" t="str">
        <f>VLOOKUP(A55,MATERIALES!A6:D373,3,FALSE)</f>
        <v>Cordón detonante</v>
      </c>
      <c r="C55" s="432"/>
      <c r="D55" s="432"/>
      <c r="E55" s="432"/>
      <c r="F55" s="432"/>
      <c r="G55" s="432"/>
      <c r="H55" s="432"/>
      <c r="I55" s="432"/>
      <c r="J55" s="319" t="str">
        <f>VLOOKUP(A55,MATERIALES!A9:D647,2,FALSE)</f>
        <v>m</v>
      </c>
      <c r="K55" s="404">
        <v>3</v>
      </c>
      <c r="L55" s="428"/>
      <c r="M55" s="409">
        <f>VLOOKUP(A55,MATERIALES!A6:D399,4,FALSE)</f>
        <v>4947.0446098265011</v>
      </c>
      <c r="N55" s="279">
        <f t="shared" si="0"/>
        <v>14841.133829479502</v>
      </c>
    </row>
    <row r="56" spans="1:14">
      <c r="A56" s="167" t="s">
        <v>453</v>
      </c>
      <c r="B56" s="49" t="str">
        <f>VLOOKUP(A56,MATERIALES!A7:D373,3,FALSE)</f>
        <v>Explosivos  75% (INDUGEL)</v>
      </c>
      <c r="C56" s="432"/>
      <c r="D56" s="432"/>
      <c r="E56" s="432"/>
      <c r="F56" s="432"/>
      <c r="G56" s="432"/>
      <c r="H56" s="432"/>
      <c r="I56" s="432"/>
      <c r="J56" s="319" t="str">
        <f>VLOOKUP(A56,MATERIALES!A10:D648,2,FALSE)</f>
        <v>lb</v>
      </c>
      <c r="K56" s="404">
        <v>0.25</v>
      </c>
      <c r="L56" s="428"/>
      <c r="M56" s="409">
        <f>VLOOKUP(A56,MATERIALES!A7:D400,4,FALSE)</f>
        <v>15742.595291714557</v>
      </c>
      <c r="N56" s="279">
        <f t="shared" si="0"/>
        <v>3935.6488229286392</v>
      </c>
    </row>
    <row r="57" spans="1:14">
      <c r="A57" s="167" t="s">
        <v>458</v>
      </c>
      <c r="B57" s="49" t="str">
        <f>VLOOKUP(A57,MATERIALES!A8:D373,3,FALSE)</f>
        <v>Fulminantes</v>
      </c>
      <c r="C57" s="432"/>
      <c r="D57" s="432"/>
      <c r="E57" s="432"/>
      <c r="F57" s="432"/>
      <c r="G57" s="432"/>
      <c r="H57" s="432"/>
      <c r="I57" s="432"/>
      <c r="J57" s="319" t="str">
        <f>VLOOKUP(A57,MATERIALES!A11:D649,2,FALSE)</f>
        <v>u</v>
      </c>
      <c r="K57" s="404">
        <v>1</v>
      </c>
      <c r="L57" s="428"/>
      <c r="M57" s="409">
        <f>VLOOKUP(A57,MATERIALES!A8:D401,4,FALSE)</f>
        <v>940.08853989726549</v>
      </c>
      <c r="N57" s="279">
        <f t="shared" si="0"/>
        <v>940.08853989726549</v>
      </c>
    </row>
    <row r="58" spans="1:14">
      <c r="A58" s="167" t="s">
        <v>552</v>
      </c>
      <c r="B58" s="49" t="str">
        <f>VLOOKUP(A58,MATERIALES!A9:D373,3,FALSE)</f>
        <v>Mecha Lenta</v>
      </c>
      <c r="C58" s="432"/>
      <c r="D58" s="432"/>
      <c r="E58" s="432"/>
      <c r="F58" s="432"/>
      <c r="G58" s="432"/>
      <c r="H58" s="432"/>
      <c r="I58" s="432"/>
      <c r="J58" s="319" t="str">
        <f>VLOOKUP(A58,MATERIALES!A11:D650,2,FALSE)</f>
        <v>m</v>
      </c>
      <c r="K58" s="404">
        <v>1</v>
      </c>
      <c r="L58" s="428"/>
      <c r="M58" s="409">
        <f>VLOOKUP(A58,MATERIALES!A9:D402,4,FALSE)</f>
        <v>956.42862456645696</v>
      </c>
      <c r="N58" s="279">
        <f t="shared" si="0"/>
        <v>956.42862456645696</v>
      </c>
    </row>
    <row r="59" spans="1:14">
      <c r="A59" s="167" t="s">
        <v>845</v>
      </c>
      <c r="B59" s="49" t="str">
        <f>VLOOKUP(A59,MATERIALES!A10:D373,3,FALSE)</f>
        <v>Escolta y transporte (una tarifa por cada m3 escoltado y transportado)</v>
      </c>
      <c r="C59" s="432"/>
      <c r="D59" s="432"/>
      <c r="E59" s="432"/>
      <c r="F59" s="432"/>
      <c r="G59" s="432"/>
      <c r="H59" s="432"/>
      <c r="I59" s="432"/>
      <c r="J59" s="319" t="str">
        <f>VLOOKUP(A59,MATERIALES!A12:D651,2,FALSE)</f>
        <v>kg</v>
      </c>
      <c r="K59" s="404">
        <v>0.45800000000000002</v>
      </c>
      <c r="L59" s="428"/>
      <c r="M59" s="409">
        <f>VLOOKUP(A59,MATERIALES!A10:D403,4,FALSE)</f>
        <v>8438.4137986016449</v>
      </c>
      <c r="N59" s="279">
        <f t="shared" si="0"/>
        <v>3864.7935197595534</v>
      </c>
    </row>
    <row r="60" spans="1:14">
      <c r="A60" s="167"/>
      <c r="B60" s="49"/>
      <c r="C60" s="432"/>
      <c r="D60" s="432"/>
      <c r="E60" s="432"/>
      <c r="F60" s="432"/>
      <c r="G60" s="432"/>
      <c r="H60" s="432"/>
      <c r="I60" s="432"/>
      <c r="J60" s="318"/>
      <c r="K60" s="404"/>
      <c r="L60" s="428"/>
      <c r="M60" s="409"/>
      <c r="N60" s="279"/>
    </row>
    <row r="61" spans="1:14">
      <c r="A61" s="167"/>
      <c r="B61" s="49"/>
      <c r="C61" s="432"/>
      <c r="D61" s="432"/>
      <c r="E61" s="432"/>
      <c r="F61" s="432"/>
      <c r="G61" s="432"/>
      <c r="H61" s="432"/>
      <c r="I61" s="432"/>
      <c r="J61" s="318"/>
      <c r="K61" s="404"/>
      <c r="L61" s="428"/>
      <c r="M61" s="409"/>
      <c r="N61" s="279"/>
    </row>
    <row r="62" spans="1:14" ht="15.75" thickBot="1">
      <c r="B62" s="49"/>
      <c r="C62" s="317"/>
      <c r="D62" s="317"/>
      <c r="E62" s="317"/>
      <c r="F62" s="317"/>
      <c r="G62" s="317"/>
      <c r="H62" s="317"/>
      <c r="I62" s="317"/>
      <c r="J62" s="442"/>
      <c r="K62" s="132"/>
      <c r="L62" s="332"/>
      <c r="M62" s="409"/>
      <c r="N62" s="279"/>
    </row>
    <row r="63" spans="1:14" ht="15.75" thickBot="1">
      <c r="B63" s="825" t="s">
        <v>953</v>
      </c>
      <c r="C63" s="826"/>
      <c r="D63" s="826"/>
      <c r="E63" s="826"/>
      <c r="F63" s="826"/>
      <c r="G63" s="826"/>
      <c r="H63" s="826"/>
      <c r="I63" s="826"/>
      <c r="J63" s="826"/>
      <c r="K63" s="826"/>
      <c r="L63" s="826"/>
      <c r="M63" s="827"/>
      <c r="N63" s="401">
        <f>SUM(N52:N62)</f>
        <v>1236797.1041565181</v>
      </c>
    </row>
    <row r="64" spans="1:14">
      <c r="B64" s="39"/>
      <c r="C64" s="40"/>
      <c r="D64" s="40"/>
      <c r="E64" s="40"/>
      <c r="F64" s="40"/>
      <c r="G64" s="40"/>
      <c r="H64" s="40"/>
      <c r="I64" s="40"/>
      <c r="J64" s="40"/>
      <c r="K64" s="40"/>
      <c r="L64" s="40"/>
      <c r="M64" s="40"/>
      <c r="N64" s="41"/>
    </row>
    <row r="65" spans="1:15">
      <c r="B65" s="70" t="s">
        <v>956</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0" t="s">
        <v>957</v>
      </c>
      <c r="C67" s="321"/>
      <c r="D67" s="321"/>
      <c r="E67" s="321"/>
      <c r="F67" s="321"/>
      <c r="G67" s="321"/>
      <c r="H67" s="79" t="s">
        <v>945</v>
      </c>
      <c r="I67" s="80" t="s">
        <v>958</v>
      </c>
      <c r="J67" s="81" t="s">
        <v>959</v>
      </c>
      <c r="K67" s="79" t="s">
        <v>960</v>
      </c>
      <c r="L67" s="828" t="s">
        <v>961</v>
      </c>
      <c r="M67" s="801"/>
      <c r="N67" s="82" t="s">
        <v>951</v>
      </c>
    </row>
    <row r="68" spans="1:15">
      <c r="A68" t="s">
        <v>1256</v>
      </c>
      <c r="B68" s="52" t="str">
        <f>VLOOKUP(A68,TRANSPORTE!A5:D117,3,FALSE)</f>
        <v>Transporte de material de excavación</v>
      </c>
      <c r="C68" s="324"/>
      <c r="D68" s="324"/>
      <c r="E68" s="324"/>
      <c r="F68" s="324"/>
      <c r="G68" s="324"/>
      <c r="H68" s="318" t="s">
        <v>1468</v>
      </c>
      <c r="I68" s="286">
        <v>1.3</v>
      </c>
      <c r="J68" s="293">
        <v>1</v>
      </c>
      <c r="K68" s="286">
        <f>I68*J68</f>
        <v>1.3</v>
      </c>
      <c r="L68" s="829">
        <f>VLOOKUP(A68,TRANSPORTE!A5:D117,4,FALSE)</f>
        <v>1135.0396630979419</v>
      </c>
      <c r="M68" s="830"/>
      <c r="N68" s="294">
        <f>K68*L68</f>
        <v>1475.5515620273245</v>
      </c>
    </row>
    <row r="69" spans="1:15">
      <c r="A69" t="s">
        <v>1408</v>
      </c>
      <c r="B69" s="52" t="str">
        <f>VLOOKUP(A69,TRANSPORTE!A6:D117,3,FALSE)</f>
        <v>Equipo de Transporte (Camiones Grúas</v>
      </c>
      <c r="C69" s="53"/>
      <c r="D69" s="53"/>
      <c r="E69" s="53"/>
      <c r="F69" s="53"/>
      <c r="G69" s="53"/>
      <c r="H69" s="318" t="s">
        <v>1468</v>
      </c>
      <c r="I69" s="286">
        <v>0.05</v>
      </c>
      <c r="J69" s="293">
        <v>1</v>
      </c>
      <c r="K69" s="286">
        <f>I69*J69</f>
        <v>0.05</v>
      </c>
      <c r="L69" s="829">
        <f>VLOOKUP(A69,TRANSPORTE!A6:D117,4,FALSE)</f>
        <v>1135.0396630979419</v>
      </c>
      <c r="M69" s="830"/>
      <c r="N69" s="294">
        <f>K69*L69</f>
        <v>56.751983154897097</v>
      </c>
    </row>
    <row r="70" spans="1:15">
      <c r="B70" s="52"/>
      <c r="C70" s="53"/>
      <c r="D70" s="53"/>
      <c r="E70" s="53"/>
      <c r="F70" s="53"/>
      <c r="G70" s="53"/>
      <c r="H70" s="318"/>
      <c r="I70" s="286"/>
      <c r="J70" s="293"/>
      <c r="K70" s="286"/>
      <c r="L70" s="829"/>
      <c r="M70" s="830"/>
      <c r="N70" s="294"/>
    </row>
    <row r="71" spans="1:15">
      <c r="B71" s="52"/>
      <c r="C71" s="53"/>
      <c r="D71" s="53"/>
      <c r="E71" s="53"/>
      <c r="F71" s="53"/>
      <c r="G71" s="53"/>
      <c r="H71" s="318"/>
      <c r="I71" s="286"/>
      <c r="J71" s="293"/>
      <c r="K71" s="286"/>
      <c r="L71" s="829"/>
      <c r="M71" s="830"/>
      <c r="N71" s="294"/>
    </row>
    <row r="72" spans="1:15">
      <c r="B72" s="52"/>
      <c r="C72" s="53"/>
      <c r="D72" s="53"/>
      <c r="E72" s="53"/>
      <c r="F72" s="53"/>
      <c r="G72" s="53"/>
      <c r="H72" s="295"/>
      <c r="I72" s="286"/>
      <c r="J72" s="286"/>
      <c r="K72" s="286"/>
      <c r="L72" s="296"/>
      <c r="M72" s="297"/>
      <c r="N72" s="298"/>
    </row>
    <row r="73" spans="1:15" ht="15.75" thickBot="1">
      <c r="B73" s="454"/>
      <c r="C73" s="455"/>
      <c r="D73" s="455"/>
      <c r="E73" s="455"/>
      <c r="F73" s="455"/>
      <c r="G73" s="455"/>
      <c r="H73" s="54"/>
      <c r="I73" s="132"/>
      <c r="J73" s="132"/>
      <c r="K73" s="132"/>
      <c r="L73" s="814"/>
      <c r="M73" s="815"/>
      <c r="N73" s="133"/>
    </row>
    <row r="74" spans="1:15" ht="15.75" thickBot="1">
      <c r="B74" s="831" t="s">
        <v>953</v>
      </c>
      <c r="C74" s="832"/>
      <c r="D74" s="832"/>
      <c r="E74" s="832"/>
      <c r="F74" s="832"/>
      <c r="G74" s="832"/>
      <c r="H74" s="832"/>
      <c r="I74" s="832"/>
      <c r="J74" s="832"/>
      <c r="K74" s="832"/>
      <c r="L74" s="832"/>
      <c r="M74" s="833"/>
      <c r="N74" s="110">
        <f>N68+N69+N70+N71+N72</f>
        <v>1532.3035451822216</v>
      </c>
    </row>
    <row r="75" spans="1:15">
      <c r="B75" s="39"/>
      <c r="C75" s="40"/>
      <c r="D75" s="40"/>
      <c r="E75" s="40"/>
      <c r="F75" s="40"/>
      <c r="G75" s="40"/>
      <c r="H75" s="40"/>
      <c r="I75" s="40"/>
      <c r="J75" s="40"/>
      <c r="K75" s="40"/>
      <c r="L75" s="40"/>
      <c r="M75" s="40"/>
      <c r="N75" s="41"/>
    </row>
    <row r="76" spans="1:15">
      <c r="B76" s="70" t="s">
        <v>962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1" t="s">
        <v>963</v>
      </c>
      <c r="C78" s="852"/>
      <c r="D78" s="852"/>
      <c r="E78" s="852"/>
      <c r="F78" s="852"/>
      <c r="G78" s="852"/>
      <c r="H78" s="852"/>
      <c r="I78" s="79" t="s">
        <v>964</v>
      </c>
      <c r="J78" s="81" t="s">
        <v>1410</v>
      </c>
      <c r="K78" s="80" t="s">
        <v>966</v>
      </c>
      <c r="L78" s="853" t="s">
        <v>950</v>
      </c>
      <c r="M78" s="977"/>
      <c r="N78" s="104" t="s">
        <v>951</v>
      </c>
    </row>
    <row r="79" spans="1:15">
      <c r="A79" s="222"/>
      <c r="B79" s="214" t="s">
        <v>2043</v>
      </c>
      <c r="C79" s="215"/>
      <c r="D79" s="215"/>
      <c r="E79" s="215"/>
      <c r="F79" s="215"/>
      <c r="G79" s="215"/>
      <c r="H79" s="215"/>
      <c r="I79" s="216"/>
      <c r="J79" s="217"/>
      <c r="K79" s="218"/>
      <c r="L79" s="219"/>
      <c r="M79" s="220"/>
      <c r="N79" s="221"/>
    </row>
    <row r="80" spans="1:15">
      <c r="A80" s="168" t="s">
        <v>15</v>
      </c>
      <c r="B80" s="55" t="str">
        <f>VLOOKUP(A80,'MANO DE OBRA'!A8:D68,3,FALSE)</f>
        <v>Obrero (6)</v>
      </c>
      <c r="C80" s="53"/>
      <c r="D80" s="53"/>
      <c r="E80" s="53"/>
      <c r="F80" s="53"/>
      <c r="G80" s="53"/>
      <c r="H80" s="53"/>
      <c r="I80" s="299">
        <f>K80/J80*100</f>
        <v>202996.19999999998</v>
      </c>
      <c r="J80" s="300">
        <v>185</v>
      </c>
      <c r="K80" s="301">
        <f>VLOOKUP(A80,'MANO DE OBRA'!A8:D99,4,FALSE)</f>
        <v>375542.97</v>
      </c>
      <c r="L80" s="56"/>
      <c r="M80" s="441">
        <v>1</v>
      </c>
      <c r="N80" s="402">
        <f>K80/M80</f>
        <v>375542.97</v>
      </c>
      <c r="O80" s="112"/>
    </row>
    <row r="81" spans="1:14">
      <c r="A81" s="168" t="s">
        <v>30</v>
      </c>
      <c r="B81" s="55" t="str">
        <f>VLOOKUP(A81,'MANO DE OBRA'!A8:D69,3,FALSE)</f>
        <v>Oficial</v>
      </c>
      <c r="C81" s="53"/>
      <c r="D81" s="53"/>
      <c r="E81" s="53"/>
      <c r="F81" s="53"/>
      <c r="G81" s="53"/>
      <c r="H81" s="53"/>
      <c r="I81" s="299">
        <f>K81/J81*100</f>
        <v>57668.23979157189</v>
      </c>
      <c r="J81" s="300">
        <v>185</v>
      </c>
      <c r="K81" s="301">
        <f>VLOOKUP(A81,'MANO DE OBRA'!A8:D100,4,FALSE)</f>
        <v>106686.24361440798</v>
      </c>
      <c r="L81" s="56"/>
      <c r="M81" s="438">
        <v>1</v>
      </c>
      <c r="N81" s="402">
        <f>K81/M81</f>
        <v>106686.24361440798</v>
      </c>
    </row>
    <row r="82" spans="1:14">
      <c r="A82" s="168"/>
      <c r="B82" s="171" t="s">
        <v>1651</v>
      </c>
      <c r="C82" s="53"/>
      <c r="D82" s="53"/>
      <c r="E82" s="53"/>
      <c r="F82" s="53"/>
      <c r="G82" s="53"/>
      <c r="H82" s="53"/>
      <c r="I82" s="299"/>
      <c r="J82" s="300"/>
      <c r="K82" s="301"/>
      <c r="L82" s="56"/>
      <c r="M82" s="439"/>
      <c r="N82" s="402"/>
    </row>
    <row r="83" spans="1:14">
      <c r="A83" t="s">
        <v>15</v>
      </c>
      <c r="B83" s="55" t="str">
        <f>VLOOKUP(A83,'MANO DE OBRA'!A9:D70,3,FALSE)</f>
        <v>Obrero (6)</v>
      </c>
      <c r="C83" s="53"/>
      <c r="D83" s="53"/>
      <c r="E83" s="53"/>
      <c r="F83" s="53"/>
      <c r="G83" s="53"/>
      <c r="H83" s="53"/>
      <c r="I83" s="299">
        <f>K83/J83*100</f>
        <v>202996.19999999998</v>
      </c>
      <c r="J83" s="300">
        <v>185</v>
      </c>
      <c r="K83" s="301">
        <f>VLOOKUP(A83,'MANO DE OBRA'!A9:D101,4,FALSE)</f>
        <v>375542.97</v>
      </c>
      <c r="L83" s="56"/>
      <c r="M83" s="307">
        <v>12</v>
      </c>
      <c r="N83" s="402">
        <f>K83/M83</f>
        <v>31295.247499999998</v>
      </c>
    </row>
    <row r="84" spans="1:14">
      <c r="A84" t="s">
        <v>30</v>
      </c>
      <c r="B84" s="55" t="str">
        <f>VLOOKUP(A84,'MANO DE OBRA'!A10:D71,3,FALSE)</f>
        <v>Oficial</v>
      </c>
      <c r="C84" s="53"/>
      <c r="D84" s="53"/>
      <c r="E84" s="53"/>
      <c r="F84" s="53"/>
      <c r="G84" s="53"/>
      <c r="H84" s="53"/>
      <c r="I84" s="299">
        <f>K84/J84*100</f>
        <v>57668.23979157189</v>
      </c>
      <c r="J84" s="300">
        <v>185</v>
      </c>
      <c r="K84" s="301">
        <f>VLOOKUP(A84,'MANO DE OBRA'!A10:D102,4,FALSE)</f>
        <v>106686.24361440798</v>
      </c>
      <c r="L84" s="325"/>
      <c r="M84" s="307">
        <v>12</v>
      </c>
      <c r="N84" s="402">
        <f>K84/M84</f>
        <v>8890.5203012006659</v>
      </c>
    </row>
    <row r="85" spans="1:14">
      <c r="B85" s="55"/>
      <c r="C85" s="53"/>
      <c r="D85" s="53"/>
      <c r="E85" s="53"/>
      <c r="F85" s="53"/>
      <c r="G85" s="53"/>
      <c r="H85" s="53"/>
      <c r="I85" s="286"/>
      <c r="J85" s="304"/>
      <c r="K85" s="305"/>
      <c r="L85" s="325"/>
      <c r="M85" s="307"/>
      <c r="N85" s="303"/>
    </row>
    <row r="86" spans="1:14" ht="15.75" thickBot="1">
      <c r="B86" s="812"/>
      <c r="C86" s="813"/>
      <c r="D86" s="813"/>
      <c r="E86" s="813"/>
      <c r="F86" s="813"/>
      <c r="G86" s="813"/>
      <c r="H86" s="813"/>
      <c r="I86" s="132"/>
      <c r="J86" s="132"/>
      <c r="K86" s="132"/>
      <c r="L86" s="913"/>
      <c r="M86" s="913"/>
      <c r="N86" s="51"/>
    </row>
    <row r="87" spans="1:14" ht="15.75" thickBot="1">
      <c r="B87" s="831" t="s">
        <v>953</v>
      </c>
      <c r="C87" s="832"/>
      <c r="D87" s="832"/>
      <c r="E87" s="832"/>
      <c r="F87" s="832"/>
      <c r="G87" s="832"/>
      <c r="H87" s="832"/>
      <c r="I87" s="832"/>
      <c r="J87" s="832"/>
      <c r="K87" s="832"/>
      <c r="L87" s="832"/>
      <c r="M87" s="833"/>
      <c r="N87" s="308">
        <f>SUM(N80:N86)</f>
        <v>522414.98141560861</v>
      </c>
    </row>
    <row r="88" spans="1:14" ht="15.75" thickBot="1">
      <c r="B88" s="39"/>
      <c r="C88" s="40"/>
      <c r="D88" s="40"/>
      <c r="E88" s="40"/>
      <c r="F88" s="40"/>
      <c r="G88" s="40"/>
      <c r="H88" s="40"/>
      <c r="I88" s="40"/>
      <c r="J88" s="40"/>
      <c r="K88" s="40"/>
      <c r="L88" s="40"/>
      <c r="M88" s="40"/>
      <c r="N88" s="41"/>
    </row>
    <row r="89" spans="1:14" ht="15.75" thickBot="1">
      <c r="B89" s="825" t="s">
        <v>967</v>
      </c>
      <c r="C89" s="826"/>
      <c r="D89" s="826"/>
      <c r="E89" s="826"/>
      <c r="F89" s="826"/>
      <c r="G89" s="826"/>
      <c r="H89" s="826"/>
      <c r="I89" s="826"/>
      <c r="J89" s="826"/>
      <c r="K89" s="826"/>
      <c r="L89" s="826"/>
      <c r="M89" s="827"/>
      <c r="N89" s="105">
        <f>N47+N63+N74+N87</f>
        <v>2866026.3932653167</v>
      </c>
    </row>
    <row r="90" spans="1:14">
      <c r="B90" s="39"/>
      <c r="C90" s="40"/>
      <c r="D90" s="40"/>
      <c r="E90" s="40"/>
      <c r="F90" s="40"/>
      <c r="G90" s="40"/>
      <c r="H90" s="40"/>
      <c r="I90" s="40"/>
      <c r="J90" s="40"/>
      <c r="K90" s="40"/>
      <c r="L90" s="40"/>
      <c r="M90" s="40"/>
      <c r="N90" s="41"/>
    </row>
    <row r="91" spans="1:14">
      <c r="B91" s="70" t="s">
        <v>968</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16" t="s">
        <v>969</v>
      </c>
      <c r="C93" s="817"/>
      <c r="D93" s="817"/>
      <c r="E93" s="817"/>
      <c r="F93" s="817"/>
      <c r="G93" s="817"/>
      <c r="H93" s="817"/>
      <c r="I93" s="321"/>
      <c r="J93" s="341"/>
      <c r="K93" s="309" t="s">
        <v>970</v>
      </c>
      <c r="L93" s="855" t="s">
        <v>971</v>
      </c>
      <c r="M93" s="856"/>
      <c r="N93" s="310"/>
    </row>
    <row r="94" spans="1:14">
      <c r="B94" s="857" t="s">
        <v>972</v>
      </c>
      <c r="C94" s="858"/>
      <c r="D94" s="858"/>
      <c r="E94" s="858"/>
      <c r="F94" s="858"/>
      <c r="G94" s="858"/>
      <c r="H94" s="858"/>
      <c r="I94" s="93"/>
      <c r="J94" s="94"/>
      <c r="K94" s="311">
        <v>0.2</v>
      </c>
      <c r="L94" s="859">
        <f>N89*K94</f>
        <v>573205.27865306335</v>
      </c>
      <c r="M94" s="860"/>
      <c r="N94" s="57"/>
    </row>
    <row r="95" spans="1:14">
      <c r="B95" s="95" t="s">
        <v>973</v>
      </c>
      <c r="C95" s="96"/>
      <c r="D95" s="96"/>
      <c r="E95" s="96"/>
      <c r="F95" s="96"/>
      <c r="G95" s="96"/>
      <c r="H95" s="96"/>
      <c r="I95" s="93"/>
      <c r="J95" s="94"/>
      <c r="K95" s="311">
        <v>0.05</v>
      </c>
      <c r="L95" s="859">
        <f>N89*K95</f>
        <v>143301.31966326584</v>
      </c>
      <c r="M95" s="860"/>
      <c r="N95" s="57"/>
    </row>
    <row r="96" spans="1:14" ht="15.75" thickBot="1">
      <c r="B96" s="97" t="s">
        <v>974</v>
      </c>
      <c r="C96" s="98"/>
      <c r="D96" s="98"/>
      <c r="E96" s="98"/>
      <c r="F96" s="98"/>
      <c r="G96" s="98"/>
      <c r="H96" s="98"/>
      <c r="I96" s="99"/>
      <c r="J96" s="100"/>
      <c r="K96" s="312">
        <v>0.05</v>
      </c>
      <c r="L96" s="861">
        <f>N89*K96</f>
        <v>143301.31966326584</v>
      </c>
      <c r="M96" s="862"/>
      <c r="N96" s="57"/>
    </row>
    <row r="97" spans="1:14" ht="15.75" thickBot="1">
      <c r="B97" s="825" t="s">
        <v>953</v>
      </c>
      <c r="C97" s="826"/>
      <c r="D97" s="826"/>
      <c r="E97" s="826"/>
      <c r="F97" s="826"/>
      <c r="G97" s="826"/>
      <c r="H97" s="826"/>
      <c r="I97" s="826"/>
      <c r="J97" s="826"/>
      <c r="K97" s="826"/>
      <c r="L97" s="826"/>
      <c r="M97" s="827"/>
      <c r="N97" s="58">
        <f>L94+L95+L96</f>
        <v>859807.91797959502</v>
      </c>
    </row>
    <row r="98" spans="1:14" ht="15.75" thickBot="1">
      <c r="B98" s="39"/>
      <c r="C98" s="40"/>
      <c r="D98" s="40"/>
      <c r="E98" s="40"/>
      <c r="F98" s="40"/>
      <c r="G98" s="40"/>
      <c r="H98" s="40"/>
      <c r="I98" s="40"/>
      <c r="J98" s="40"/>
      <c r="K98" s="40"/>
      <c r="L98" s="40"/>
      <c r="M98" s="40"/>
      <c r="N98" s="41"/>
    </row>
    <row r="99" spans="1:14" ht="15.75" thickBot="1">
      <c r="A99" t="s">
        <v>2016</v>
      </c>
      <c r="B99" s="825" t="s">
        <v>975</v>
      </c>
      <c r="C99" s="826"/>
      <c r="D99" s="826"/>
      <c r="E99" s="826"/>
      <c r="F99" s="826"/>
      <c r="G99" s="826"/>
      <c r="H99" s="826"/>
      <c r="I99" s="826"/>
      <c r="J99" s="826"/>
      <c r="K99" s="826"/>
      <c r="L99" s="826"/>
      <c r="M99" s="827"/>
      <c r="N99" s="195">
        <f>N89+N97</f>
        <v>3725834.3112449115</v>
      </c>
    </row>
    <row r="100" spans="1:14">
      <c r="B100" s="246"/>
      <c r="C100" s="247"/>
      <c r="D100" s="247"/>
      <c r="E100" s="247"/>
      <c r="F100" s="247"/>
      <c r="G100" s="247"/>
      <c r="H100" s="247"/>
      <c r="I100" s="247"/>
      <c r="J100" s="247"/>
      <c r="K100" s="247"/>
      <c r="L100" s="247"/>
      <c r="M100" s="247"/>
      <c r="N100" s="248"/>
    </row>
    <row r="101" spans="1:14">
      <c r="B101" s="249"/>
      <c r="C101" s="250"/>
      <c r="D101" s="250"/>
      <c r="E101" s="250"/>
      <c r="F101" s="250"/>
      <c r="G101" s="250"/>
      <c r="H101" s="250"/>
      <c r="I101" s="250"/>
      <c r="J101" s="250"/>
      <c r="K101" s="250"/>
      <c r="L101" s="250"/>
      <c r="M101" s="250"/>
      <c r="N101" s="251"/>
    </row>
    <row r="102" spans="1:14">
      <c r="B102" s="249"/>
      <c r="C102" s="250"/>
      <c r="D102" s="250"/>
      <c r="E102" s="250"/>
      <c r="F102" s="250"/>
      <c r="G102" s="250"/>
      <c r="H102" s="250"/>
      <c r="I102" s="250"/>
      <c r="J102" s="250"/>
      <c r="K102" s="250"/>
      <c r="L102" s="250"/>
      <c r="M102" s="250"/>
      <c r="N102" s="251"/>
    </row>
    <row r="103" spans="1:14">
      <c r="B103" s="249"/>
      <c r="C103" s="250"/>
      <c r="D103" s="250"/>
      <c r="E103" s="250"/>
      <c r="F103" s="250"/>
      <c r="G103" s="250"/>
      <c r="H103" s="250"/>
      <c r="I103" s="250"/>
      <c r="J103" s="250"/>
      <c r="K103" s="250"/>
      <c r="L103" s="250"/>
      <c r="M103" s="250"/>
      <c r="N103" s="251"/>
    </row>
    <row r="104" spans="1:14">
      <c r="B104" s="249"/>
      <c r="C104" s="250"/>
      <c r="D104" s="250"/>
      <c r="E104" s="424" t="s">
        <v>976</v>
      </c>
      <c r="F104" s="424"/>
      <c r="G104" s="424"/>
      <c r="H104" s="424"/>
      <c r="I104" s="424"/>
      <c r="J104" s="424"/>
      <c r="K104" s="250"/>
      <c r="L104" s="250"/>
      <c r="M104" s="250"/>
      <c r="N104" s="251"/>
    </row>
    <row r="105" spans="1:14">
      <c r="B105" s="249"/>
      <c r="C105" s="250"/>
      <c r="D105" s="250"/>
      <c r="E105" s="250" t="s">
        <v>977</v>
      </c>
      <c r="F105" s="250"/>
      <c r="G105" s="250"/>
      <c r="H105" s="250"/>
      <c r="I105" s="250"/>
      <c r="J105" s="250"/>
      <c r="K105" s="250"/>
      <c r="L105" s="250"/>
      <c r="M105" s="250"/>
      <c r="N105" s="251"/>
    </row>
    <row r="106" spans="1:14">
      <c r="B106" s="249"/>
      <c r="C106" s="250"/>
      <c r="D106" s="250"/>
      <c r="E106" s="250" t="s">
        <v>978</v>
      </c>
      <c r="F106" s="250"/>
      <c r="G106" s="250"/>
      <c r="H106" s="250"/>
      <c r="I106" s="250"/>
      <c r="J106" s="250"/>
      <c r="K106" s="250"/>
      <c r="L106" s="250"/>
      <c r="M106" s="250"/>
      <c r="N106" s="251"/>
    </row>
    <row r="107" spans="1:14">
      <c r="B107" s="249"/>
      <c r="C107" s="250"/>
      <c r="D107" s="250"/>
      <c r="E107" s="250" t="s">
        <v>979</v>
      </c>
      <c r="F107" s="250"/>
      <c r="G107" s="250"/>
      <c r="H107" s="250"/>
      <c r="I107" s="250"/>
      <c r="J107" s="250"/>
      <c r="K107" s="250"/>
      <c r="L107" s="250"/>
      <c r="M107" s="250"/>
      <c r="N107" s="251"/>
    </row>
    <row r="108" spans="1:14" ht="15.75" thickBot="1">
      <c r="B108" s="249"/>
      <c r="C108" s="250"/>
      <c r="D108" s="250"/>
      <c r="E108" s="250"/>
      <c r="F108" s="250" t="s">
        <v>980</v>
      </c>
      <c r="G108" s="250"/>
      <c r="H108" s="250"/>
      <c r="I108" s="250"/>
      <c r="J108" s="250"/>
      <c r="K108" s="250"/>
      <c r="L108" s="250"/>
      <c r="M108" s="250"/>
      <c r="N108" s="251"/>
    </row>
    <row r="109" spans="1:14">
      <c r="B109" s="234" t="s">
        <v>2216</v>
      </c>
      <c r="C109" s="235"/>
      <c r="D109" s="235"/>
      <c r="E109" s="235"/>
      <c r="F109" s="235"/>
      <c r="G109" s="235"/>
      <c r="H109" s="235"/>
      <c r="I109" s="235"/>
      <c r="J109" s="235"/>
      <c r="K109" s="235"/>
      <c r="L109" s="235"/>
      <c r="M109" s="235"/>
      <c r="N109" s="236"/>
    </row>
    <row r="110" spans="1:14">
      <c r="B110" s="252"/>
      <c r="C110" s="253"/>
      <c r="D110" s="253"/>
      <c r="E110" s="253"/>
      <c r="F110" s="253"/>
      <c r="G110" s="253"/>
      <c r="H110" s="253"/>
      <c r="I110" s="253"/>
      <c r="J110" s="253"/>
      <c r="K110" s="253"/>
      <c r="L110" s="253"/>
      <c r="M110" s="253"/>
      <c r="N110" s="254"/>
    </row>
    <row r="111" spans="1:14">
      <c r="B111" s="252"/>
      <c r="C111" s="253"/>
      <c r="D111" s="253"/>
      <c r="E111" s="253"/>
      <c r="F111" s="253"/>
      <c r="G111" s="253"/>
      <c r="H111" s="253"/>
      <c r="I111" s="253"/>
      <c r="J111" s="253"/>
      <c r="K111" s="253"/>
      <c r="L111" s="253"/>
      <c r="M111" s="253"/>
      <c r="N111" s="254"/>
    </row>
    <row r="112" spans="1:14">
      <c r="B112" s="252"/>
      <c r="C112" s="253"/>
      <c r="D112" s="253"/>
      <c r="E112" s="253"/>
      <c r="F112" s="253"/>
      <c r="G112" s="253"/>
      <c r="H112" s="253"/>
      <c r="I112" s="253"/>
      <c r="J112" s="253"/>
      <c r="K112" s="253"/>
      <c r="L112" s="253"/>
      <c r="M112" s="253"/>
      <c r="N112" s="254"/>
    </row>
    <row r="113" spans="2:14" ht="15.75" thickBot="1">
      <c r="B113" s="255"/>
      <c r="C113" s="256"/>
      <c r="D113" s="256"/>
      <c r="E113" s="256"/>
      <c r="F113" s="256"/>
      <c r="G113" s="256"/>
      <c r="H113" s="256"/>
      <c r="I113" s="256"/>
      <c r="J113" s="256"/>
      <c r="K113" s="256"/>
      <c r="L113" s="256"/>
      <c r="M113" s="256"/>
      <c r="N113" s="257"/>
    </row>
    <row r="114" spans="2:14">
      <c r="B114" s="258"/>
      <c r="C114" s="259"/>
      <c r="D114" s="259"/>
      <c r="E114" s="259"/>
      <c r="F114" s="259"/>
      <c r="G114" s="259"/>
      <c r="H114" s="259"/>
      <c r="I114" s="259"/>
      <c r="J114" s="259"/>
      <c r="K114" s="259"/>
      <c r="L114" s="259"/>
      <c r="M114" s="259"/>
      <c r="N114" s="260"/>
    </row>
    <row r="115" spans="2:14">
      <c r="B115" s="261" t="s">
        <v>2217</v>
      </c>
      <c r="C115" s="262"/>
      <c r="D115" s="262"/>
      <c r="E115" s="262"/>
      <c r="F115" s="262"/>
      <c r="G115" s="262"/>
      <c r="H115" s="262"/>
      <c r="I115" s="262"/>
      <c r="J115" s="262"/>
      <c r="K115" s="262"/>
      <c r="L115" s="262"/>
      <c r="M115" s="262"/>
      <c r="N115" s="263"/>
    </row>
    <row r="116" spans="2:14" ht="15" customHeight="1">
      <c r="B116" s="967" t="s">
        <v>2218</v>
      </c>
      <c r="C116" s="968"/>
      <c r="D116" s="968"/>
      <c r="E116" s="968"/>
      <c r="F116" s="968"/>
      <c r="G116" s="968"/>
      <c r="H116" s="968"/>
      <c r="I116" s="968"/>
      <c r="J116" s="968"/>
      <c r="K116" s="968"/>
      <c r="L116" s="968"/>
      <c r="M116" s="968"/>
      <c r="N116" s="969"/>
    </row>
    <row r="117" spans="2:14" ht="15" customHeight="1">
      <c r="B117" s="967"/>
      <c r="C117" s="968"/>
      <c r="D117" s="968"/>
      <c r="E117" s="968"/>
      <c r="F117" s="968"/>
      <c r="G117" s="968"/>
      <c r="H117" s="968"/>
      <c r="I117" s="968"/>
      <c r="J117" s="968"/>
      <c r="K117" s="968"/>
      <c r="L117" s="968"/>
      <c r="M117" s="968"/>
      <c r="N117" s="969"/>
    </row>
    <row r="118" spans="2:14" ht="30" customHeight="1">
      <c r="B118" s="970" t="s">
        <v>2219</v>
      </c>
      <c r="C118" s="971"/>
      <c r="D118" s="971"/>
      <c r="E118" s="971"/>
      <c r="F118" s="971"/>
      <c r="G118" s="971"/>
      <c r="H118" s="971"/>
      <c r="I118" s="971"/>
      <c r="J118" s="971"/>
      <c r="K118" s="971"/>
      <c r="L118" s="971"/>
      <c r="M118" s="971"/>
      <c r="N118" s="972"/>
    </row>
    <row r="119" spans="2:14">
      <c r="B119" s="970"/>
      <c r="C119" s="971"/>
      <c r="D119" s="971"/>
      <c r="E119" s="971"/>
      <c r="F119" s="971"/>
      <c r="G119" s="971"/>
      <c r="H119" s="971"/>
      <c r="I119" s="971"/>
      <c r="J119" s="971"/>
      <c r="K119" s="971"/>
      <c r="L119" s="971"/>
      <c r="M119" s="971"/>
      <c r="N119" s="972"/>
    </row>
    <row r="120" spans="2:14">
      <c r="B120" s="346"/>
      <c r="C120" s="347"/>
      <c r="D120" s="347"/>
      <c r="E120" s="347"/>
      <c r="F120" s="347"/>
      <c r="G120" s="347"/>
      <c r="H120" s="347"/>
      <c r="I120" s="347"/>
      <c r="J120" s="347"/>
      <c r="K120" s="347"/>
      <c r="L120" s="347"/>
      <c r="M120" s="347"/>
      <c r="N120" s="348"/>
    </row>
    <row r="121" spans="2:14">
      <c r="B121" s="346"/>
      <c r="C121" s="347"/>
      <c r="D121" s="347"/>
      <c r="E121" s="347"/>
      <c r="F121" s="347"/>
      <c r="G121" s="347"/>
      <c r="H121" s="347"/>
      <c r="I121" s="347"/>
      <c r="J121" s="347"/>
      <c r="K121" s="347"/>
      <c r="L121" s="347"/>
      <c r="M121" s="347"/>
      <c r="N121" s="348"/>
    </row>
    <row r="122" spans="2:14">
      <c r="B122" s="346"/>
      <c r="C122" s="347"/>
      <c r="D122" s="347"/>
      <c r="E122" s="347"/>
      <c r="F122" s="347"/>
      <c r="G122" s="347"/>
      <c r="H122" s="347"/>
      <c r="I122" s="347"/>
      <c r="J122" s="347"/>
      <c r="K122" s="347"/>
      <c r="L122" s="347"/>
      <c r="M122" s="347"/>
      <c r="N122" s="348"/>
    </row>
    <row r="123" spans="2:14">
      <c r="B123" s="261"/>
      <c r="C123" s="262"/>
      <c r="D123" s="262"/>
      <c r="E123" s="262"/>
      <c r="F123" s="262"/>
      <c r="G123" s="262"/>
      <c r="H123" s="262"/>
      <c r="I123" s="262"/>
      <c r="J123" s="262"/>
      <c r="K123" s="262"/>
      <c r="L123" s="262"/>
      <c r="M123" s="262"/>
      <c r="N123" s="263"/>
    </row>
    <row r="124" spans="2:14">
      <c r="B124" s="249"/>
      <c r="C124" s="250"/>
      <c r="D124" s="250"/>
      <c r="E124" s="250" t="s">
        <v>976</v>
      </c>
      <c r="F124" s="424"/>
      <c r="G124" s="424"/>
      <c r="H124" s="250"/>
      <c r="I124" s="250"/>
      <c r="J124" s="250"/>
      <c r="K124" s="250"/>
      <c r="L124" s="250"/>
      <c r="M124" s="250"/>
      <c r="N124" s="251"/>
    </row>
    <row r="125" spans="2:14">
      <c r="B125" s="249"/>
      <c r="C125" s="250"/>
      <c r="D125" s="250"/>
      <c r="E125" s="425" t="s">
        <v>977</v>
      </c>
      <c r="F125" s="250"/>
      <c r="G125" s="250"/>
      <c r="H125" s="425"/>
      <c r="I125" s="425"/>
      <c r="J125" s="425"/>
      <c r="K125" s="250"/>
      <c r="L125" s="250"/>
      <c r="M125" s="250"/>
      <c r="N125" s="251"/>
    </row>
    <row r="126" spans="2:14">
      <c r="B126" s="249"/>
      <c r="C126" s="250"/>
      <c r="D126" s="250"/>
      <c r="E126" s="264" t="s">
        <v>981</v>
      </c>
      <c r="F126" s="250"/>
      <c r="G126" s="250"/>
      <c r="H126" s="264"/>
      <c r="I126" s="264"/>
      <c r="J126" s="264"/>
      <c r="K126" s="250"/>
      <c r="L126" s="250"/>
      <c r="M126" s="250"/>
      <c r="N126" s="251"/>
    </row>
    <row r="127" spans="2:14">
      <c r="B127" s="265"/>
      <c r="C127" s="262"/>
      <c r="D127" s="262"/>
      <c r="E127" s="250" t="s">
        <v>979</v>
      </c>
      <c r="F127" s="250"/>
      <c r="G127" s="250"/>
      <c r="H127" s="250"/>
      <c r="I127" s="250"/>
      <c r="J127" s="250"/>
      <c r="K127" s="262"/>
      <c r="L127" s="262"/>
      <c r="M127" s="262"/>
      <c r="N127" s="263"/>
    </row>
    <row r="128" spans="2:14">
      <c r="B128" s="265"/>
      <c r="C128" s="262"/>
      <c r="D128" s="262"/>
      <c r="E128" s="262"/>
      <c r="F128" s="250"/>
      <c r="G128" s="250"/>
      <c r="H128" s="250"/>
      <c r="I128" s="250"/>
      <c r="J128" s="250"/>
      <c r="K128" s="262"/>
      <c r="L128" s="262"/>
      <c r="M128" s="262"/>
      <c r="N128" s="263"/>
    </row>
    <row r="129" spans="2:14">
      <c r="B129" s="265" t="s">
        <v>2220</v>
      </c>
      <c r="C129" s="264"/>
      <c r="D129" s="264"/>
      <c r="E129" s="250"/>
      <c r="F129" s="250"/>
      <c r="G129" s="250"/>
      <c r="H129" s="250"/>
      <c r="I129" s="250"/>
      <c r="J129" s="973"/>
      <c r="K129" s="973"/>
      <c r="L129" s="973"/>
      <c r="M129" s="973"/>
      <c r="N129" s="974"/>
    </row>
    <row r="130" spans="2:14" ht="15.75" thickBot="1">
      <c r="B130" s="426" t="s">
        <v>2221</v>
      </c>
      <c r="C130" s="427"/>
      <c r="D130" s="427"/>
      <c r="E130" s="266"/>
      <c r="F130" s="266"/>
      <c r="G130" s="266"/>
      <c r="H130" s="266"/>
      <c r="I130" s="266"/>
      <c r="J130" s="975"/>
      <c r="K130" s="975"/>
      <c r="L130" s="975"/>
      <c r="M130" s="975"/>
      <c r="N130"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4"/>
      <c r="C1" s="926"/>
      <c r="D1" s="927"/>
      <c r="E1" s="927"/>
      <c r="F1" s="927"/>
      <c r="G1" s="927"/>
      <c r="H1" s="927"/>
      <c r="I1" s="927"/>
      <c r="J1" s="928"/>
      <c r="K1" s="929" t="s">
        <v>933</v>
      </c>
      <c r="L1" s="931" t="s">
        <v>2198</v>
      </c>
      <c r="M1" s="932"/>
      <c r="N1" s="933"/>
    </row>
    <row r="2" spans="2:14" ht="40.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2" hidden="1" customHeight="1" thickBot="1">
      <c r="B30" s="77" t="s">
        <v>943</v>
      </c>
      <c r="C30" s="834" t="s">
        <v>944</v>
      </c>
      <c r="D30" s="835"/>
      <c r="E30" s="835"/>
      <c r="F30" s="835"/>
      <c r="G30" s="835"/>
      <c r="H30" s="835"/>
      <c r="I30" s="835"/>
      <c r="J30" s="78"/>
      <c r="K30" s="314"/>
      <c r="L30" s="836" t="s">
        <v>945</v>
      </c>
      <c r="M30" s="837"/>
      <c r="N30" s="77" t="s">
        <v>946</v>
      </c>
    </row>
    <row r="31" spans="1:14" ht="18.75" customHeight="1" thickBot="1">
      <c r="A31" t="s">
        <v>1845</v>
      </c>
      <c r="B31" s="86" t="s">
        <v>1100</v>
      </c>
      <c r="C31" s="87" t="s">
        <v>1653</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180</v>
      </c>
      <c r="B36" s="838" t="str">
        <f>VLOOKUP(A36,EQUIPOS!A6:D154,3,FALSE)</f>
        <v>Compresor 120 HP, con martillo.</v>
      </c>
      <c r="C36" s="839"/>
      <c r="D36" s="839"/>
      <c r="E36" s="839"/>
      <c r="F36" s="839"/>
      <c r="G36" s="839"/>
      <c r="H36" s="840"/>
      <c r="I36" s="274"/>
      <c r="J36" s="275"/>
      <c r="K36" s="276">
        <f>VLOOKUP(A36,EQUIPOS!A6:D163,4,FALSE)</f>
        <v>93641.332354148719</v>
      </c>
      <c r="L36" s="277"/>
      <c r="M36" s="278">
        <v>0.16</v>
      </c>
      <c r="N36" s="279">
        <f>K36/M36</f>
        <v>585258.3272134295</v>
      </c>
    </row>
    <row r="37" spans="1:14">
      <c r="A37" s="119" t="s">
        <v>261</v>
      </c>
      <c r="B37" s="838" t="str">
        <f>VLOOKUP(A37,EQUIPOS!A7:D154,3,FALSE)</f>
        <v xml:space="preserve">Motobomba 3 PULGADAS (incluye operario)
</v>
      </c>
      <c r="C37" s="839"/>
      <c r="D37" s="839"/>
      <c r="E37" s="839"/>
      <c r="F37" s="839"/>
      <c r="G37" s="839"/>
      <c r="H37" s="840"/>
      <c r="I37" s="428"/>
      <c r="J37" s="429"/>
      <c r="K37" s="276">
        <f>VLOOKUP(A37,EQUIPOS!A7:D164,4,FALSE)</f>
        <v>9364.1332354148744</v>
      </c>
      <c r="L37" s="342"/>
      <c r="M37" s="343">
        <v>0.16</v>
      </c>
      <c r="N37" s="279">
        <f>K37/M37</f>
        <v>58525.832721342966</v>
      </c>
    </row>
    <row r="38" spans="1:14">
      <c r="A38" s="119"/>
      <c r="B38" s="838"/>
      <c r="C38" s="839"/>
      <c r="D38" s="839"/>
      <c r="E38" s="839"/>
      <c r="F38" s="839"/>
      <c r="G38" s="839"/>
      <c r="H38" s="840"/>
      <c r="I38" s="428"/>
      <c r="J38" s="429"/>
      <c r="K38" s="445"/>
      <c r="L38" s="342"/>
      <c r="M38" s="343"/>
      <c r="N38" s="279"/>
    </row>
    <row r="39" spans="1:14">
      <c r="A39" s="119"/>
      <c r="B39" s="838"/>
      <c r="C39" s="839"/>
      <c r="D39" s="839"/>
      <c r="E39" s="839"/>
      <c r="F39" s="839"/>
      <c r="G39" s="839"/>
      <c r="H39" s="840"/>
      <c r="I39" s="428"/>
      <c r="J39" s="429"/>
      <c r="K39" s="445"/>
      <c r="L39" s="342"/>
      <c r="M39" s="343"/>
      <c r="N39" s="279"/>
    </row>
    <row r="40" spans="1:14">
      <c r="A40" s="119"/>
      <c r="B40" s="838"/>
      <c r="C40" s="839"/>
      <c r="D40" s="839"/>
      <c r="E40" s="839"/>
      <c r="F40" s="839"/>
      <c r="G40" s="839"/>
      <c r="H40" s="840"/>
      <c r="I40" s="335"/>
      <c r="J40" s="337"/>
      <c r="K40" s="445"/>
      <c r="L40" s="430"/>
      <c r="M40" s="431"/>
      <c r="N40" s="279"/>
    </row>
    <row r="41" spans="1:14">
      <c r="B41" s="838"/>
      <c r="C41" s="839"/>
      <c r="D41" s="839"/>
      <c r="E41" s="839"/>
      <c r="F41" s="839"/>
      <c r="G41" s="839"/>
      <c r="H41" s="840"/>
      <c r="I41" s="42"/>
      <c r="J41" s="43"/>
      <c r="K41" s="445"/>
      <c r="L41" s="283"/>
      <c r="M41" s="284"/>
      <c r="N41" s="279"/>
    </row>
    <row r="42" spans="1:14">
      <c r="B42" s="327"/>
      <c r="C42" s="328"/>
      <c r="D42" s="328"/>
      <c r="E42" s="328"/>
      <c r="F42" s="330"/>
      <c r="G42" s="330"/>
      <c r="H42" s="131"/>
      <c r="I42" s="42"/>
      <c r="J42" s="43"/>
      <c r="K42" s="445"/>
      <c r="L42" s="283"/>
      <c r="M42" s="284"/>
      <c r="N42" s="280"/>
    </row>
    <row r="43" spans="1:14">
      <c r="B43" s="845" t="s">
        <v>952</v>
      </c>
      <c r="C43" s="846"/>
      <c r="D43" s="846"/>
      <c r="E43" s="44"/>
      <c r="F43" s="45"/>
      <c r="G43" s="45"/>
      <c r="H43" s="46"/>
      <c r="I43" s="42"/>
      <c r="J43" s="43"/>
      <c r="K43" s="286"/>
      <c r="L43" s="283"/>
      <c r="M43" s="408">
        <v>0.05</v>
      </c>
      <c r="N43" s="351">
        <f>N77*M43</f>
        <v>13947.19623493781</v>
      </c>
    </row>
    <row r="44" spans="1:14" ht="15.75" thickBot="1">
      <c r="B44" s="838"/>
      <c r="C44" s="839"/>
      <c r="D44" s="839"/>
      <c r="E44" s="839"/>
      <c r="F44" s="839"/>
      <c r="G44" s="839"/>
      <c r="H44" s="840"/>
      <c r="I44" s="847"/>
      <c r="J44" s="848"/>
      <c r="K44" s="47"/>
      <c r="L44" s="849"/>
      <c r="M44" s="850"/>
      <c r="N44" s="111"/>
    </row>
    <row r="45" spans="1:14" ht="15.75" thickBot="1">
      <c r="B45" s="825" t="s">
        <v>953</v>
      </c>
      <c r="C45" s="826"/>
      <c r="D45" s="826"/>
      <c r="E45" s="826"/>
      <c r="F45" s="826"/>
      <c r="G45" s="826"/>
      <c r="H45" s="826"/>
      <c r="I45" s="826"/>
      <c r="J45" s="826"/>
      <c r="K45" s="826"/>
      <c r="L45" s="826"/>
      <c r="M45" s="827"/>
      <c r="N45" s="401">
        <f>SUM(N36:N44)</f>
        <v>657731.35616971017</v>
      </c>
    </row>
    <row r="46" spans="1:14">
      <c r="B46" s="287"/>
      <c r="C46" s="40"/>
      <c r="D46" s="40"/>
      <c r="E46" s="40"/>
      <c r="F46" s="40"/>
      <c r="G46" s="40"/>
      <c r="H46" s="40"/>
      <c r="I46" s="40"/>
      <c r="J46" s="40"/>
      <c r="K46" s="40"/>
      <c r="L46" s="40"/>
      <c r="M46" s="40"/>
      <c r="N46" s="41"/>
    </row>
    <row r="47" spans="1:14">
      <c r="B47" s="70" t="s">
        <v>954</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16" t="s">
        <v>944</v>
      </c>
      <c r="C49" s="817"/>
      <c r="D49" s="817"/>
      <c r="E49" s="817"/>
      <c r="F49" s="817"/>
      <c r="G49" s="817"/>
      <c r="H49" s="817"/>
      <c r="I49" s="818"/>
      <c r="J49" s="322" t="s">
        <v>945</v>
      </c>
      <c r="K49" s="91" t="s">
        <v>946</v>
      </c>
      <c r="L49" s="819" t="s">
        <v>955</v>
      </c>
      <c r="M49" s="818"/>
      <c r="N49" s="92" t="s">
        <v>951</v>
      </c>
    </row>
    <row r="50" spans="1:14">
      <c r="A50" s="167" t="s">
        <v>453</v>
      </c>
      <c r="B50" s="49" t="str">
        <f>VLOOKUP(A50,MATERIALES!A5:D373,3,FALSE)</f>
        <v>Explosivos  75% (INDUGEL)</v>
      </c>
      <c r="C50" s="288"/>
      <c r="D50" s="288"/>
      <c r="E50" s="288"/>
      <c r="F50" s="288"/>
      <c r="G50" s="288"/>
      <c r="H50" s="288"/>
      <c r="I50" s="288"/>
      <c r="J50" s="318" t="str">
        <f>VLOOKUP(A50,MATERIALES!A6:D642,2,FALSE)</f>
        <v>lb</v>
      </c>
      <c r="K50" s="289">
        <v>0.2</v>
      </c>
      <c r="L50" s="274"/>
      <c r="M50" s="409">
        <f>VLOOKUP(A50,MATERIALES!A5:D396,4,FALSE)</f>
        <v>15742.595291714557</v>
      </c>
      <c r="N50" s="279">
        <f>K50*M50</f>
        <v>3148.5190583429116</v>
      </c>
    </row>
    <row r="51" spans="1:14">
      <c r="A51" s="167" t="s">
        <v>458</v>
      </c>
      <c r="B51" s="49" t="str">
        <f>VLOOKUP(A51,MATERIALES!A6:D373,3,FALSE)</f>
        <v>Fulminantes</v>
      </c>
      <c r="C51" s="432"/>
      <c r="D51" s="432"/>
      <c r="E51" s="432"/>
      <c r="F51" s="432"/>
      <c r="G51" s="432"/>
      <c r="H51" s="432"/>
      <c r="I51" s="432"/>
      <c r="J51" s="319" t="str">
        <f>VLOOKUP(A51,MATERIALES!A6:D643,2,FALSE)</f>
        <v>u</v>
      </c>
      <c r="K51" s="404">
        <v>1</v>
      </c>
      <c r="L51" s="428"/>
      <c r="M51" s="409">
        <f>VLOOKUP(A51,MATERIALES!A6:D397,4,FALSE)</f>
        <v>940.08853989726549</v>
      </c>
      <c r="N51" s="279">
        <f>K51*M51</f>
        <v>940.08853989726549</v>
      </c>
    </row>
    <row r="52" spans="1:14">
      <c r="A52" s="167" t="s">
        <v>552</v>
      </c>
      <c r="B52" s="49" t="str">
        <f>VLOOKUP(A52,MATERIALES!A6:D373,3,FALSE)</f>
        <v>Mecha Lenta</v>
      </c>
      <c r="C52" s="432"/>
      <c r="D52" s="432"/>
      <c r="E52" s="432"/>
      <c r="F52" s="432"/>
      <c r="G52" s="432"/>
      <c r="H52" s="432"/>
      <c r="I52" s="432"/>
      <c r="J52" s="319" t="str">
        <f>VLOOKUP(A52,MATERIALES!A6:D644,2,FALSE)</f>
        <v>m</v>
      </c>
      <c r="K52" s="404">
        <v>0.5</v>
      </c>
      <c r="L52" s="428"/>
      <c r="M52" s="409">
        <f>VLOOKUP(A52,MATERIALES!A6:D398,4,FALSE)</f>
        <v>956.42862456645696</v>
      </c>
      <c r="N52" s="279">
        <f>K52*M52</f>
        <v>478.21431228322848</v>
      </c>
    </row>
    <row r="53" spans="1:14">
      <c r="A53" s="167" t="s">
        <v>747</v>
      </c>
      <c r="B53" s="49" t="str">
        <f>VLOOKUP(A53,MATERIALES!A6:D373,3,FALSE)</f>
        <v>Acero A-37</v>
      </c>
      <c r="C53" s="432"/>
      <c r="D53" s="432"/>
      <c r="E53" s="432"/>
      <c r="F53" s="432"/>
      <c r="G53" s="432"/>
      <c r="H53" s="432"/>
      <c r="I53" s="432"/>
      <c r="J53" s="319" t="str">
        <f>VLOOKUP(A53,MATERIALES!A7:D645,2,FALSE)</f>
        <v>kg</v>
      </c>
      <c r="K53" s="404">
        <v>150</v>
      </c>
      <c r="L53" s="428"/>
      <c r="M53" s="409">
        <f>VLOOKUP(A53,MATERIALES!A6:D399,4,FALSE)</f>
        <v>3827.5033410102951</v>
      </c>
      <c r="N53" s="279">
        <f>K53*M53</f>
        <v>574125.50115154427</v>
      </c>
    </row>
    <row r="54" spans="1:14">
      <c r="A54" s="167" t="s">
        <v>831</v>
      </c>
      <c r="B54" s="49" t="str">
        <f>VLOOKUP(A54,MATERIALES!A7:D373,3,FALSE)</f>
        <v>Concreto Resistencia  32 (Mpa)</v>
      </c>
      <c r="C54" s="432"/>
      <c r="D54" s="432"/>
      <c r="E54" s="432"/>
      <c r="F54" s="432"/>
      <c r="G54" s="432"/>
      <c r="H54" s="432"/>
      <c r="I54" s="432"/>
      <c r="J54" s="319" t="str">
        <f>VLOOKUP(A54,MATERIALES!A8:D646,2,FALSE)</f>
        <v>m3</v>
      </c>
      <c r="K54" s="404">
        <v>1</v>
      </c>
      <c r="L54" s="428"/>
      <c r="M54" s="409">
        <f>VLOOKUP(A54,MATERIALES!A7:D400,4,FALSE)</f>
        <v>523287.38539498107</v>
      </c>
      <c r="N54" s="279">
        <f>K54*M54</f>
        <v>523287.38539498107</v>
      </c>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ht="15.75" thickBot="1">
      <c r="B57" s="49"/>
      <c r="C57" s="317"/>
      <c r="D57" s="317"/>
      <c r="E57" s="317"/>
      <c r="F57" s="317"/>
      <c r="G57" s="317"/>
      <c r="H57" s="317"/>
      <c r="I57" s="317"/>
      <c r="J57" s="442"/>
      <c r="K57" s="132"/>
      <c r="L57" s="332"/>
      <c r="M57" s="409"/>
      <c r="N57" s="279"/>
    </row>
    <row r="58" spans="1:14" ht="15.75" thickBot="1">
      <c r="B58" s="825" t="s">
        <v>953</v>
      </c>
      <c r="C58" s="826"/>
      <c r="D58" s="826"/>
      <c r="E58" s="826"/>
      <c r="F58" s="826"/>
      <c r="G58" s="826"/>
      <c r="H58" s="826"/>
      <c r="I58" s="826"/>
      <c r="J58" s="826"/>
      <c r="K58" s="826"/>
      <c r="L58" s="826"/>
      <c r="M58" s="827"/>
      <c r="N58" s="401">
        <f>SUM(N50:N57)</f>
        <v>1101979.7084570487</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1272</v>
      </c>
      <c r="B63" s="52" t="str">
        <f>VLOOKUP(A63,TRANSPORTE!A5:D117,3,FALSE)</f>
        <v>Transporte de material de excavación</v>
      </c>
      <c r="C63" s="324"/>
      <c r="D63" s="324"/>
      <c r="E63" s="324"/>
      <c r="F63" s="324"/>
      <c r="G63" s="324"/>
      <c r="H63" s="318" t="s">
        <v>1468</v>
      </c>
      <c r="I63" s="286">
        <v>1</v>
      </c>
      <c r="J63" s="293">
        <v>1</v>
      </c>
      <c r="K63" s="286">
        <f>I63*J63</f>
        <v>1</v>
      </c>
      <c r="L63" s="829">
        <f>VLOOKUP(A63,TRANSPORTE!A5:D117,4,FALSE)</f>
        <v>1135.0396630979419</v>
      </c>
      <c r="M63" s="830"/>
      <c r="N63" s="294">
        <f>K63*L63</f>
        <v>1135.0396630979419</v>
      </c>
    </row>
    <row r="64" spans="1:14">
      <c r="B64" s="52"/>
      <c r="C64" s="53"/>
      <c r="D64" s="53"/>
      <c r="E64" s="53"/>
      <c r="F64" s="53"/>
      <c r="G64" s="53"/>
      <c r="H64" s="318"/>
      <c r="I64" s="286"/>
      <c r="J64" s="293"/>
      <c r="K64" s="286"/>
      <c r="L64" s="829"/>
      <c r="M64" s="830"/>
      <c r="N64" s="294"/>
    </row>
    <row r="65" spans="1:15">
      <c r="B65" s="52"/>
      <c r="C65" s="53"/>
      <c r="D65" s="53"/>
      <c r="E65" s="53"/>
      <c r="F65" s="53"/>
      <c r="G65" s="53"/>
      <c r="H65" s="318"/>
      <c r="I65" s="286"/>
      <c r="J65" s="293"/>
      <c r="K65" s="286"/>
      <c r="L65" s="829"/>
      <c r="M65" s="830"/>
      <c r="N65" s="294"/>
    </row>
    <row r="66" spans="1:15">
      <c r="B66" s="52"/>
      <c r="C66" s="53"/>
      <c r="D66" s="53"/>
      <c r="E66" s="53"/>
      <c r="F66" s="53"/>
      <c r="G66" s="53"/>
      <c r="H66" s="295"/>
      <c r="I66" s="286"/>
      <c r="J66" s="286"/>
      <c r="K66" s="286"/>
      <c r="L66" s="296"/>
      <c r="M66" s="297"/>
      <c r="N66" s="298"/>
    </row>
    <row r="67" spans="1:15" ht="15.75" thickBot="1">
      <c r="B67" s="454"/>
      <c r="C67" s="455"/>
      <c r="D67" s="455"/>
      <c r="E67" s="455"/>
      <c r="F67" s="455"/>
      <c r="G67" s="455"/>
      <c r="H67" s="54"/>
      <c r="I67" s="132"/>
      <c r="J67" s="132"/>
      <c r="K67" s="132"/>
      <c r="L67" s="814"/>
      <c r="M67" s="815"/>
      <c r="N67" s="133"/>
    </row>
    <row r="68" spans="1:15" ht="15.75" thickBot="1">
      <c r="B68" s="831" t="s">
        <v>953</v>
      </c>
      <c r="C68" s="832"/>
      <c r="D68" s="832"/>
      <c r="E68" s="832"/>
      <c r="F68" s="832"/>
      <c r="G68" s="832"/>
      <c r="H68" s="832"/>
      <c r="I68" s="832"/>
      <c r="J68" s="832"/>
      <c r="K68" s="832"/>
      <c r="L68" s="832"/>
      <c r="M68" s="833"/>
      <c r="N68" s="110">
        <f>SUM(N63:N67)</f>
        <v>1135.0396630979419</v>
      </c>
    </row>
    <row r="69" spans="1:15">
      <c r="B69" s="39"/>
      <c r="C69" s="40"/>
      <c r="D69" s="40"/>
      <c r="E69" s="40"/>
      <c r="F69" s="40"/>
      <c r="G69" s="40"/>
      <c r="H69" s="40"/>
      <c r="I69" s="40"/>
      <c r="J69" s="40"/>
      <c r="K69" s="40"/>
      <c r="L69" s="40"/>
      <c r="M69" s="40"/>
      <c r="N69" s="41"/>
    </row>
    <row r="70" spans="1:15">
      <c r="B70" s="70" t="s">
        <v>962</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1" t="s">
        <v>963</v>
      </c>
      <c r="C72" s="852"/>
      <c r="D72" s="852"/>
      <c r="E72" s="852"/>
      <c r="F72" s="852"/>
      <c r="G72" s="852"/>
      <c r="H72" s="852"/>
      <c r="I72" s="79" t="s">
        <v>964</v>
      </c>
      <c r="J72" s="81" t="s">
        <v>1410</v>
      </c>
      <c r="K72" s="80" t="s">
        <v>966</v>
      </c>
      <c r="L72" s="853" t="s">
        <v>950</v>
      </c>
      <c r="M72" s="854"/>
      <c r="N72" s="104" t="s">
        <v>951</v>
      </c>
    </row>
    <row r="73" spans="1:15">
      <c r="A73" s="168" t="s">
        <v>11</v>
      </c>
      <c r="B73" s="55" t="str">
        <f>VLOOKUP(A73,'MANO DE OBRA'!A8:D68,3,FALSE)</f>
        <v>Obrero (4)</v>
      </c>
      <c r="C73" s="53"/>
      <c r="D73" s="53"/>
      <c r="E73" s="53"/>
      <c r="F73" s="53"/>
      <c r="G73" s="53"/>
      <c r="H73" s="53"/>
      <c r="I73" s="299">
        <f>K73/J73*100</f>
        <v>135330.79999999999</v>
      </c>
      <c r="J73" s="300">
        <v>185</v>
      </c>
      <c r="K73" s="301">
        <f>VLOOKUP(A73,'MANO DE OBRA'!A8:D99,4,FALSE)</f>
        <v>250361.97999999998</v>
      </c>
      <c r="L73" s="56"/>
      <c r="M73" s="441">
        <v>1.28</v>
      </c>
      <c r="N73" s="402">
        <f>K73/M73</f>
        <v>195595.29687499997</v>
      </c>
      <c r="O73" s="112"/>
    </row>
    <row r="74" spans="1:15">
      <c r="A74" s="168" t="s">
        <v>30</v>
      </c>
      <c r="B74" s="55" t="str">
        <f>VLOOKUP(A74,'MANO DE OBRA'!A8:D69,3,FALSE)</f>
        <v>Oficial</v>
      </c>
      <c r="C74" s="53"/>
      <c r="D74" s="53"/>
      <c r="E74" s="53"/>
      <c r="F74" s="53"/>
      <c r="G74" s="53"/>
      <c r="H74" s="53"/>
      <c r="I74" s="299">
        <f>K74/J74*100</f>
        <v>57668.23979157189</v>
      </c>
      <c r="J74" s="300">
        <v>185</v>
      </c>
      <c r="K74" s="301">
        <f>VLOOKUP(A74,'MANO DE OBRA'!A8:D100,4,FALSE)</f>
        <v>106686.24361440798</v>
      </c>
      <c r="L74" s="56"/>
      <c r="M74" s="438">
        <v>1.28</v>
      </c>
      <c r="N74" s="402">
        <f>K74/M74</f>
        <v>83348.627823756236</v>
      </c>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SUM(N73:N76)</f>
        <v>278943.92469875619</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N45+N58+N68+N77</f>
        <v>2039790.0289886133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407958.00579772267</v>
      </c>
      <c r="M84" s="860"/>
      <c r="N84" s="57"/>
    </row>
    <row r="85" spans="1:14">
      <c r="B85" s="95" t="s">
        <v>973</v>
      </c>
      <c r="C85" s="96"/>
      <c r="D85" s="96"/>
      <c r="E85" s="96"/>
      <c r="F85" s="96"/>
      <c r="G85" s="96"/>
      <c r="H85" s="96"/>
      <c r="I85" s="93"/>
      <c r="J85" s="94"/>
      <c r="K85" s="311">
        <v>0.05</v>
      </c>
      <c r="L85" s="859">
        <f>N79*K85</f>
        <v>101989.50144943067</v>
      </c>
      <c r="M85" s="860"/>
      <c r="N85" s="57"/>
    </row>
    <row r="86" spans="1:14" ht="15.75" thickBot="1">
      <c r="B86" s="97" t="s">
        <v>974</v>
      </c>
      <c r="C86" s="98"/>
      <c r="D86" s="98"/>
      <c r="E86" s="98"/>
      <c r="F86" s="98"/>
      <c r="G86" s="98"/>
      <c r="H86" s="98"/>
      <c r="I86" s="99"/>
      <c r="J86" s="100"/>
      <c r="K86" s="312">
        <v>0.05</v>
      </c>
      <c r="L86" s="861">
        <f>N79*K86</f>
        <v>101989.50144943067</v>
      </c>
      <c r="M86" s="862"/>
      <c r="N86" s="57"/>
    </row>
    <row r="87" spans="1:14" ht="15.75" thickBot="1">
      <c r="B87" s="825" t="s">
        <v>953</v>
      </c>
      <c r="C87" s="826"/>
      <c r="D87" s="826"/>
      <c r="E87" s="826"/>
      <c r="F87" s="826"/>
      <c r="G87" s="826"/>
      <c r="H87" s="826"/>
      <c r="I87" s="826"/>
      <c r="J87" s="826"/>
      <c r="K87" s="826"/>
      <c r="L87" s="826"/>
      <c r="M87" s="827"/>
      <c r="N87" s="58">
        <f>L84+L85+L86</f>
        <v>611937.00869658403</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2651727.0376851973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63"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4"/>
      <c r="C1" s="926"/>
      <c r="D1" s="927"/>
      <c r="E1" s="927"/>
      <c r="F1" s="927"/>
      <c r="G1" s="927"/>
      <c r="H1" s="927"/>
      <c r="I1" s="927"/>
      <c r="J1" s="928"/>
      <c r="K1" s="929" t="s">
        <v>933</v>
      </c>
      <c r="L1" s="931" t="s">
        <v>2198</v>
      </c>
      <c r="M1" s="932"/>
      <c r="N1" s="933"/>
    </row>
    <row r="2" spans="2:14" ht="38.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459"/>
      <c r="L30" s="836" t="s">
        <v>945</v>
      </c>
      <c r="M30" s="837"/>
      <c r="N30" s="77" t="s">
        <v>946</v>
      </c>
    </row>
    <row r="31" spans="1:14" ht="15.75" customHeight="1" thickBot="1">
      <c r="A31" t="s">
        <v>1845</v>
      </c>
      <c r="B31" s="86" t="s">
        <v>1101</v>
      </c>
      <c r="C31" s="87" t="s">
        <v>1654</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121</v>
      </c>
      <c r="B36" s="838" t="str">
        <f>VLOOKUP(A36,EQUIPOS!A6:D154,3,FALSE)</f>
        <v>Bomba eléctrica para accionar la celda</v>
      </c>
      <c r="C36" s="839"/>
      <c r="D36" s="839"/>
      <c r="E36" s="839"/>
      <c r="F36" s="839"/>
      <c r="G36" s="839"/>
      <c r="H36" s="840"/>
      <c r="I36" s="274"/>
      <c r="J36" s="275"/>
      <c r="K36" s="276">
        <f>VLOOKUP(A36,EQUIPOS!A6:D163,4,FALSE)</f>
        <v>72671.693422011202</v>
      </c>
      <c r="L36" s="277"/>
      <c r="M36" s="278">
        <v>0.01</v>
      </c>
      <c r="N36" s="279">
        <f t="shared" ref="N36:N41" si="0">K36/M36</f>
        <v>7267169.3422011202</v>
      </c>
    </row>
    <row r="37" spans="1:14">
      <c r="A37" s="119" t="s">
        <v>192</v>
      </c>
      <c r="B37" s="838" t="str">
        <f>VLOOKUP(A37,EQUIPOS!A7:D154,3,FALSE)</f>
        <v>Equipo de acarreo interno</v>
      </c>
      <c r="C37" s="839"/>
      <c r="D37" s="839"/>
      <c r="E37" s="839"/>
      <c r="F37" s="839"/>
      <c r="G37" s="839"/>
      <c r="H37" s="840"/>
      <c r="I37" s="428"/>
      <c r="J37" s="429"/>
      <c r="K37" s="276">
        <f>VLOOKUP(A37,EQUIPOS!A7:D164,4,FALSE)</f>
        <v>44043.450558794662</v>
      </c>
      <c r="L37" s="342"/>
      <c r="M37" s="343">
        <v>0.05</v>
      </c>
      <c r="N37" s="279">
        <f t="shared" si="0"/>
        <v>880869.01117589325</v>
      </c>
    </row>
    <row r="38" spans="1:14">
      <c r="A38" s="119" t="s">
        <v>217</v>
      </c>
      <c r="B38" s="838" t="str">
        <f>VLOOKUP(A38,EQUIPOS!A8:D154,3,FALSE)</f>
        <v>Equipo de soldadura y de acetileno (incluye soldadura)</v>
      </c>
      <c r="C38" s="839"/>
      <c r="D38" s="839"/>
      <c r="E38" s="839"/>
      <c r="F38" s="839"/>
      <c r="G38" s="839"/>
      <c r="H38" s="840"/>
      <c r="I38" s="428"/>
      <c r="J38" s="429"/>
      <c r="K38" s="276">
        <f>VLOOKUP(A38,EQUIPOS!A8:D165,4,FALSE)</f>
        <v>22021.725279397331</v>
      </c>
      <c r="L38" s="342"/>
      <c r="M38" s="343">
        <v>0.01</v>
      </c>
      <c r="N38" s="279">
        <f t="shared" si="0"/>
        <v>2202172.5279397331</v>
      </c>
    </row>
    <row r="39" spans="1:14">
      <c r="A39" s="119" t="s">
        <v>242</v>
      </c>
      <c r="B39" s="838" t="str">
        <f>VLOOKUP(A39,EQUIPOS!A9:D154,3,FALSE)</f>
        <v>Grúa con torre capacidad 1 ton en la punta.</v>
      </c>
      <c r="C39" s="839"/>
      <c r="D39" s="839"/>
      <c r="E39" s="839"/>
      <c r="F39" s="839"/>
      <c r="G39" s="839"/>
      <c r="H39" s="840"/>
      <c r="I39" s="428"/>
      <c r="J39" s="429"/>
      <c r="K39" s="276">
        <f>VLOOKUP(A39,EQUIPOS!A9:D166,4,FALSE)</f>
        <v>227998.26239269372</v>
      </c>
      <c r="L39" s="342"/>
      <c r="M39" s="343">
        <v>0.04</v>
      </c>
      <c r="N39" s="279">
        <f t="shared" si="0"/>
        <v>5699956.559817343</v>
      </c>
    </row>
    <row r="40" spans="1:14">
      <c r="A40" s="119" t="s">
        <v>255</v>
      </c>
      <c r="B40" s="838" t="str">
        <f>VLOOKUP(A40,EQUIPOS!A10:D154,3,FALSE)</f>
        <v>Manómetro cable de acero para bajar la celda</v>
      </c>
      <c r="C40" s="839"/>
      <c r="D40" s="839"/>
      <c r="E40" s="839"/>
      <c r="F40" s="839"/>
      <c r="G40" s="839"/>
      <c r="H40" s="840"/>
      <c r="I40" s="335"/>
      <c r="J40" s="337"/>
      <c r="K40" s="276">
        <f>VLOOKUP(A40,EQUIPOS!A10:D167,4,FALSE)</f>
        <v>1364245.8810586648</v>
      </c>
      <c r="L40" s="430"/>
      <c r="M40" s="431">
        <v>1</v>
      </c>
      <c r="N40" s="279">
        <f t="shared" si="0"/>
        <v>1364245.8810586648</v>
      </c>
    </row>
    <row r="41" spans="1:14">
      <c r="A41" t="s">
        <v>320</v>
      </c>
      <c r="B41" s="838" t="str">
        <f>VLOOKUP(A41,EQUIPOS!A11:D155,3,FALSE)</f>
        <v>Retroexcavadora sobre llantas, motor 62HP, Profundidad de excavación de 5.41 metros.</v>
      </c>
      <c r="C41" s="839"/>
      <c r="D41" s="839"/>
      <c r="E41" s="839"/>
      <c r="F41" s="839"/>
      <c r="G41" s="839"/>
      <c r="H41" s="840"/>
      <c r="I41" s="42"/>
      <c r="J41" s="43"/>
      <c r="K41" s="276">
        <f>VLOOKUP(A41,EQUIPOS!A11:D168,4,FALSE)</f>
        <v>93641.332354148719</v>
      </c>
      <c r="L41" s="283"/>
      <c r="M41" s="284">
        <v>0.2</v>
      </c>
      <c r="N41" s="279">
        <f t="shared" si="0"/>
        <v>468206.66177074355</v>
      </c>
    </row>
    <row r="42" spans="1:14">
      <c r="B42" s="327"/>
      <c r="C42" s="328"/>
      <c r="D42" s="328"/>
      <c r="E42" s="328"/>
      <c r="F42" s="330"/>
      <c r="G42" s="330"/>
      <c r="H42" s="131"/>
      <c r="I42" s="42"/>
      <c r="J42" s="43"/>
      <c r="K42" s="445"/>
      <c r="L42" s="283"/>
      <c r="M42" s="284"/>
      <c r="N42" s="280"/>
    </row>
    <row r="43" spans="1:14">
      <c r="B43" s="845" t="s">
        <v>952</v>
      </c>
      <c r="C43" s="846"/>
      <c r="D43" s="846"/>
      <c r="E43" s="44"/>
      <c r="F43" s="45"/>
      <c r="G43" s="45"/>
      <c r="H43" s="46"/>
      <c r="I43" s="42"/>
      <c r="J43" s="43"/>
      <c r="K43" s="286"/>
      <c r="L43" s="283"/>
      <c r="M43" s="408">
        <v>0.01</v>
      </c>
      <c r="N43" s="351">
        <f>N81*M43</f>
        <v>6998.5517413614798</v>
      </c>
    </row>
    <row r="44" spans="1:14" ht="15.75" thickBot="1">
      <c r="B44" s="838"/>
      <c r="C44" s="839"/>
      <c r="D44" s="839"/>
      <c r="E44" s="839"/>
      <c r="F44" s="839"/>
      <c r="G44" s="839"/>
      <c r="H44" s="840"/>
      <c r="I44" s="847"/>
      <c r="J44" s="848"/>
      <c r="K44" s="47"/>
      <c r="L44" s="849"/>
      <c r="M44" s="850"/>
      <c r="N44" s="111"/>
    </row>
    <row r="45" spans="1:14" ht="15.75" thickBot="1">
      <c r="B45" s="825" t="s">
        <v>953</v>
      </c>
      <c r="C45" s="826"/>
      <c r="D45" s="826"/>
      <c r="E45" s="826"/>
      <c r="F45" s="826"/>
      <c r="G45" s="826"/>
      <c r="H45" s="826"/>
      <c r="I45" s="826"/>
      <c r="J45" s="826"/>
      <c r="K45" s="826"/>
      <c r="L45" s="826"/>
      <c r="M45" s="827"/>
      <c r="N45" s="401">
        <f>SUM(N36:N44)</f>
        <v>17889618.535704859</v>
      </c>
    </row>
    <row r="46" spans="1:14">
      <c r="B46" s="287"/>
      <c r="C46" s="40"/>
      <c r="D46" s="40"/>
      <c r="E46" s="40"/>
      <c r="F46" s="40"/>
      <c r="G46" s="40"/>
      <c r="H46" s="40"/>
      <c r="I46" s="40"/>
      <c r="J46" s="40"/>
      <c r="K46" s="40"/>
      <c r="L46" s="40"/>
      <c r="M46" s="40"/>
      <c r="N46" s="41"/>
    </row>
    <row r="47" spans="1:14">
      <c r="B47" s="70" t="s">
        <v>954</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16" t="s">
        <v>944</v>
      </c>
      <c r="C49" s="817"/>
      <c r="D49" s="817"/>
      <c r="E49" s="817"/>
      <c r="F49" s="817"/>
      <c r="G49" s="817"/>
      <c r="H49" s="817"/>
      <c r="I49" s="818"/>
      <c r="J49" s="322" t="s">
        <v>945</v>
      </c>
      <c r="K49" s="91" t="s">
        <v>946</v>
      </c>
      <c r="L49" s="819" t="s">
        <v>955</v>
      </c>
      <c r="M49" s="818"/>
      <c r="N49" s="92" t="s">
        <v>951</v>
      </c>
    </row>
    <row r="50" spans="1:14">
      <c r="A50" s="167" t="s">
        <v>410</v>
      </c>
      <c r="B50" s="49" t="str">
        <f>VLOOKUP(A50,MATERIALES!A5:D373,3,FALSE)</f>
        <v>Celda especial de carga</v>
      </c>
      <c r="C50" s="288"/>
      <c r="D50" s="288"/>
      <c r="E50" s="288"/>
      <c r="F50" s="288"/>
      <c r="G50" s="288"/>
      <c r="H50" s="288"/>
      <c r="I50" s="288"/>
      <c r="J50" s="318" t="str">
        <f>VLOOKUP(A50,MATERIALES!A6:D642,2,FALSE)</f>
        <v>u</v>
      </c>
      <c r="K50" s="289">
        <v>1</v>
      </c>
      <c r="L50" s="274"/>
      <c r="M50" s="409">
        <f>VLOOKUP(A50,MATERIALES!A5:D396,4,FALSE)</f>
        <v>22407111.072223455</v>
      </c>
      <c r="N50" s="279">
        <f t="shared" ref="N50:N55" si="1">K50*M50</f>
        <v>22407111.072223455</v>
      </c>
    </row>
    <row r="51" spans="1:14">
      <c r="A51" s="167" t="s">
        <v>505</v>
      </c>
      <c r="B51" s="49" t="str">
        <f>VLOOKUP(A51,MATERIALES!A6:D373,3,FALSE)</f>
        <v>Manguera de alta presión</v>
      </c>
      <c r="C51" s="432"/>
      <c r="D51" s="432"/>
      <c r="E51" s="432"/>
      <c r="F51" s="432"/>
      <c r="G51" s="432"/>
      <c r="H51" s="432"/>
      <c r="I51" s="432"/>
      <c r="J51" s="319" t="str">
        <f>VLOOKUP(A51,MATERIALES!A6:D643,2,FALSE)</f>
        <v>m</v>
      </c>
      <c r="K51" s="404">
        <v>30</v>
      </c>
      <c r="L51" s="428"/>
      <c r="M51" s="409">
        <f>VLOOKUP(A51,MATERIALES!A6:D397,4,FALSE)</f>
        <v>119603.8836414533</v>
      </c>
      <c r="N51" s="279">
        <f t="shared" si="1"/>
        <v>3588116.5092435991</v>
      </c>
    </row>
    <row r="52" spans="1:14">
      <c r="A52" s="167" t="s">
        <v>698</v>
      </c>
      <c r="B52" s="49" t="str">
        <f>VLOOKUP(A52,MATERIALES!A6:D373,3,FALSE)</f>
        <v>Transductores electrónicos (incluye cables, protección contra el concreto y panel de lectura)</v>
      </c>
      <c r="C52" s="432"/>
      <c r="D52" s="432"/>
      <c r="E52" s="432"/>
      <c r="F52" s="432"/>
      <c r="G52" s="432"/>
      <c r="H52" s="432"/>
      <c r="I52" s="432"/>
      <c r="J52" s="319" t="str">
        <f>VLOOKUP(A52,MATERIALES!A6:D644,2,FALSE)</f>
        <v>u</v>
      </c>
      <c r="K52" s="404">
        <v>2</v>
      </c>
      <c r="L52" s="428"/>
      <c r="M52" s="409">
        <f>VLOOKUP(A52,MATERIALES!A6:D398,4,FALSE)</f>
        <v>2000844.158808487</v>
      </c>
      <c r="N52" s="279">
        <f t="shared" si="1"/>
        <v>4001688.317616974</v>
      </c>
    </row>
    <row r="53" spans="1:14">
      <c r="A53" s="167" t="s">
        <v>700</v>
      </c>
      <c r="B53" s="49" t="str">
        <f>VLOOKUP(A53,MATERIALES!A6:D373,3,FALSE)</f>
        <v>Transductores mecánicos (incluye cables, protección contra el concreto y panel de lectura)</v>
      </c>
      <c r="C53" s="432"/>
      <c r="D53" s="432"/>
      <c r="E53" s="432"/>
      <c r="F53" s="432"/>
      <c r="G53" s="432"/>
      <c r="H53" s="432"/>
      <c r="I53" s="432"/>
      <c r="J53" s="319" t="str">
        <f>VLOOKUP(A53,MATERIALES!A7:D645,2,FALSE)</f>
        <v>u</v>
      </c>
      <c r="K53" s="404">
        <v>5</v>
      </c>
      <c r="L53" s="428"/>
      <c r="M53" s="409">
        <f>VLOOKUP(A53,MATERIALES!A6:D399,4,FALSE)</f>
        <v>1257659.4018987513</v>
      </c>
      <c r="N53" s="279">
        <f t="shared" si="1"/>
        <v>6288297.0094937561</v>
      </c>
    </row>
    <row r="54" spans="1:14">
      <c r="A54" s="167" t="s">
        <v>729</v>
      </c>
      <c r="B54" s="49" t="str">
        <f>VLOOKUP(A54,MATERIALES!A7:D373,3,FALSE)</f>
        <v>Tubo Metálico De Alta Resistencia</v>
      </c>
      <c r="C54" s="432"/>
      <c r="D54" s="432"/>
      <c r="E54" s="432"/>
      <c r="F54" s="432"/>
      <c r="G54" s="432"/>
      <c r="H54" s="432"/>
      <c r="I54" s="432"/>
      <c r="J54" s="319" t="str">
        <f>VLOOKUP(A54,MATERIALES!A8:D646,2,FALSE)</f>
        <v>m</v>
      </c>
      <c r="K54" s="404">
        <v>60</v>
      </c>
      <c r="L54" s="428"/>
      <c r="M54" s="409">
        <f>VLOOKUP(A54,MATERIALES!A7:D400,4,FALSE)</f>
        <v>84930.284661575832</v>
      </c>
      <c r="N54" s="279">
        <f t="shared" si="1"/>
        <v>5095817.0796945496</v>
      </c>
    </row>
    <row r="55" spans="1:14">
      <c r="A55" s="167" t="s">
        <v>734</v>
      </c>
      <c r="B55" s="49" t="str">
        <f>VLOOKUP(A55,MATERIALES!A7:D373,3,FALSE)</f>
        <v>Uniones especiales de alta resistencia para tubería</v>
      </c>
      <c r="C55" s="432"/>
      <c r="D55" s="432"/>
      <c r="E55" s="432"/>
      <c r="F55" s="432"/>
      <c r="G55" s="432"/>
      <c r="H55" s="432"/>
      <c r="I55" s="432"/>
      <c r="J55" s="319" t="str">
        <f>VLOOKUP(A55,MATERIALES!A9:D647,2,FALSE)</f>
        <v>u</v>
      </c>
      <c r="K55" s="404">
        <v>12</v>
      </c>
      <c r="L55" s="428"/>
      <c r="M55" s="409">
        <f>VLOOKUP(A55,MATERIALES!A8:D401,4,FALSE)</f>
        <v>55398.074672517432</v>
      </c>
      <c r="N55" s="279">
        <f t="shared" si="1"/>
        <v>664776.89607020922</v>
      </c>
    </row>
    <row r="56" spans="1:14">
      <c r="A56" s="167"/>
      <c r="B56" s="49"/>
      <c r="C56" s="432"/>
      <c r="D56" s="432"/>
      <c r="E56" s="432"/>
      <c r="F56" s="432"/>
      <c r="G56" s="432"/>
      <c r="H56" s="432"/>
      <c r="I56" s="432"/>
      <c r="J56" s="318"/>
      <c r="K56" s="404"/>
      <c r="L56" s="428"/>
      <c r="M56" s="409"/>
      <c r="N56" s="279"/>
    </row>
    <row r="57" spans="1:14" ht="15.75" thickBot="1">
      <c r="B57" s="49"/>
      <c r="C57" s="317"/>
      <c r="D57" s="317"/>
      <c r="E57" s="317"/>
      <c r="F57" s="317"/>
      <c r="G57" s="317"/>
      <c r="H57" s="317"/>
      <c r="I57" s="317"/>
      <c r="J57" s="442"/>
      <c r="K57" s="132"/>
      <c r="L57" s="332"/>
      <c r="M57" s="409"/>
      <c r="N57" s="279"/>
    </row>
    <row r="58" spans="1:14" ht="15.75" thickBot="1">
      <c r="B58" s="825" t="s">
        <v>953</v>
      </c>
      <c r="C58" s="826"/>
      <c r="D58" s="826"/>
      <c r="E58" s="826"/>
      <c r="F58" s="826"/>
      <c r="G58" s="826"/>
      <c r="H58" s="826"/>
      <c r="I58" s="826"/>
      <c r="J58" s="826"/>
      <c r="K58" s="826"/>
      <c r="L58" s="826"/>
      <c r="M58" s="827"/>
      <c r="N58" s="401">
        <f>SUM(N50:N57)</f>
        <v>42045806.884342544</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1400</v>
      </c>
      <c r="B63" s="52" t="str">
        <f>VLOOKUP(A63,TRANSPORTE!A5:D117,3,FALSE)</f>
        <v>Transporte de tubos. celdas, etc.</v>
      </c>
      <c r="C63" s="324"/>
      <c r="D63" s="324"/>
      <c r="E63" s="324"/>
      <c r="F63" s="324"/>
      <c r="G63" s="324"/>
      <c r="H63" s="318" t="s">
        <v>1468</v>
      </c>
      <c r="I63" s="286">
        <v>1</v>
      </c>
      <c r="J63" s="293">
        <v>1</v>
      </c>
      <c r="K63" s="286">
        <f>I63*J63</f>
        <v>1</v>
      </c>
      <c r="L63" s="829">
        <f>VLOOKUP(A63,TRANSPORTE!A5:D117,4,FALSE)</f>
        <v>1089073.992817092</v>
      </c>
      <c r="M63" s="830"/>
      <c r="N63" s="294">
        <f>K63*L63</f>
        <v>1089073.992817092</v>
      </c>
    </row>
    <row r="64" spans="1:14">
      <c r="A64" t="s">
        <v>1402</v>
      </c>
      <c r="B64" s="52" t="str">
        <f>VLOOKUP(A64,TRANSPORTE!A6:D117,3,FALSE)</f>
        <v>Transporte de personal de montaje</v>
      </c>
      <c r="C64" s="53"/>
      <c r="D64" s="53"/>
      <c r="E64" s="53"/>
      <c r="F64" s="53"/>
      <c r="G64" s="53"/>
      <c r="H64" s="318" t="s">
        <v>1468</v>
      </c>
      <c r="I64" s="286">
        <v>8</v>
      </c>
      <c r="J64" s="293">
        <v>1</v>
      </c>
      <c r="K64" s="286">
        <f>I64*J64</f>
        <v>8</v>
      </c>
      <c r="L64" s="829">
        <f>VLOOKUP(A64,TRANSPORTE!A6:D117,4,FALSE)</f>
        <v>189709.83794784977</v>
      </c>
      <c r="M64" s="830"/>
      <c r="N64" s="294">
        <f>K64*L64</f>
        <v>1517678.7035827981</v>
      </c>
    </row>
    <row r="65" spans="1:15">
      <c r="A65" t="s">
        <v>1399</v>
      </c>
      <c r="B65" s="52" t="str">
        <f>VLOOKUP(A65,TRANSPORTE!A6:D117,3,FALSE)</f>
        <v>Pasajes aéreos</v>
      </c>
      <c r="C65" s="53"/>
      <c r="D65" s="53"/>
      <c r="E65" s="53"/>
      <c r="F65" s="53"/>
      <c r="G65" s="53"/>
      <c r="H65" s="318" t="s">
        <v>945</v>
      </c>
      <c r="I65" s="286">
        <v>3</v>
      </c>
      <c r="J65" s="293">
        <v>1</v>
      </c>
      <c r="K65" s="286">
        <f>I65*J65</f>
        <v>3</v>
      </c>
      <c r="L65" s="829">
        <f>VLOOKUP(A65,TRANSPORTE!A6:D117,4,FALSE)</f>
        <v>105290.40656592182</v>
      </c>
      <c r="M65" s="830"/>
      <c r="N65" s="294">
        <f>K65*L65</f>
        <v>315871.21969776542</v>
      </c>
    </row>
    <row r="66" spans="1:15">
      <c r="B66" s="52"/>
      <c r="C66" s="53"/>
      <c r="D66" s="53"/>
      <c r="E66" s="53"/>
      <c r="F66" s="53"/>
      <c r="G66" s="53"/>
      <c r="H66" s="295"/>
      <c r="I66" s="286"/>
      <c r="J66" s="286"/>
      <c r="K66" s="286"/>
      <c r="L66" s="296"/>
      <c r="M66" s="297"/>
      <c r="N66" s="298"/>
    </row>
    <row r="67" spans="1:15" ht="15.75" thickBot="1">
      <c r="B67" s="454"/>
      <c r="C67" s="455"/>
      <c r="D67" s="455"/>
      <c r="E67" s="455"/>
      <c r="F67" s="455"/>
      <c r="G67" s="455"/>
      <c r="H67" s="54"/>
      <c r="I67" s="132"/>
      <c r="J67" s="132"/>
      <c r="K67" s="132"/>
      <c r="L67" s="814"/>
      <c r="M67" s="815"/>
      <c r="N67" s="133"/>
    </row>
    <row r="68" spans="1:15" ht="15.75" thickBot="1">
      <c r="B68" s="831" t="s">
        <v>953</v>
      </c>
      <c r="C68" s="832"/>
      <c r="D68" s="832"/>
      <c r="E68" s="832"/>
      <c r="F68" s="832"/>
      <c r="G68" s="832"/>
      <c r="H68" s="832"/>
      <c r="I68" s="832"/>
      <c r="J68" s="832"/>
      <c r="K68" s="832"/>
      <c r="L68" s="832"/>
      <c r="M68" s="833"/>
      <c r="N68" s="110">
        <f>SUM(N63:N67)</f>
        <v>2922623.9160976554</v>
      </c>
    </row>
    <row r="69" spans="1:15">
      <c r="B69" s="39"/>
      <c r="C69" s="40"/>
      <c r="D69" s="40"/>
      <c r="E69" s="40"/>
      <c r="F69" s="40"/>
      <c r="G69" s="40"/>
      <c r="H69" s="40"/>
      <c r="I69" s="40"/>
      <c r="J69" s="40"/>
      <c r="K69" s="40"/>
      <c r="L69" s="40"/>
      <c r="M69" s="40"/>
      <c r="N69" s="41"/>
    </row>
    <row r="70" spans="1:15">
      <c r="B70" s="70" t="s">
        <v>962</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1" t="s">
        <v>963</v>
      </c>
      <c r="C72" s="852"/>
      <c r="D72" s="852"/>
      <c r="E72" s="852"/>
      <c r="F72" s="852"/>
      <c r="G72" s="852"/>
      <c r="H72" s="852"/>
      <c r="I72" s="79" t="s">
        <v>964</v>
      </c>
      <c r="J72" s="81" t="s">
        <v>1410</v>
      </c>
      <c r="K72" s="80" t="s">
        <v>966</v>
      </c>
      <c r="L72" s="853" t="s">
        <v>950</v>
      </c>
      <c r="M72" s="854"/>
      <c r="N72" s="104" t="s">
        <v>951</v>
      </c>
    </row>
    <row r="73" spans="1:15">
      <c r="A73" s="168" t="s">
        <v>6</v>
      </c>
      <c r="B73" s="55" t="str">
        <f>VLOOKUP(A73,'MANO DE OBRA'!A8:D68,3,FALSE)</f>
        <v xml:space="preserve">Obrero </v>
      </c>
      <c r="C73" s="53"/>
      <c r="D73" s="53"/>
      <c r="E73" s="53"/>
      <c r="F73" s="53"/>
      <c r="G73" s="53"/>
      <c r="H73" s="53"/>
      <c r="I73" s="299">
        <f t="shared" ref="I73:I76" si="2">K73/J73*100</f>
        <v>33832.699999999997</v>
      </c>
      <c r="J73" s="300">
        <v>185</v>
      </c>
      <c r="K73" s="301">
        <f>VLOOKUP(A73,'MANO DE OBRA'!A8:D99,4,FALSE)</f>
        <v>62590.494999999995</v>
      </c>
      <c r="L73" s="56"/>
      <c r="M73" s="441">
        <v>1</v>
      </c>
      <c r="N73" s="402">
        <f t="shared" ref="N73:N76" si="3">K73/M73</f>
        <v>62590.494999999995</v>
      </c>
      <c r="O73" s="112"/>
    </row>
    <row r="74" spans="1:15">
      <c r="A74" s="168" t="s">
        <v>74</v>
      </c>
      <c r="B74" s="55" t="str">
        <f>VLOOKUP(A74,'MANO DE OBRA'!A8:D69,3,FALSE)</f>
        <v>Ingeniero de Montaje y Prueba Pilote (1)</v>
      </c>
      <c r="C74" s="53"/>
      <c r="D74" s="53"/>
      <c r="E74" s="53"/>
      <c r="F74" s="53"/>
      <c r="G74" s="53"/>
      <c r="H74" s="53"/>
      <c r="I74" s="299">
        <f t="shared" si="2"/>
        <v>257965.03444028978</v>
      </c>
      <c r="J74" s="300">
        <v>185</v>
      </c>
      <c r="K74" s="301">
        <f>VLOOKUP(A74,'MANO DE OBRA'!A8:D100,4,FALSE)</f>
        <v>477235.31371453602</v>
      </c>
      <c r="L74" s="56"/>
      <c r="M74" s="438">
        <v>1</v>
      </c>
      <c r="N74" s="402">
        <f t="shared" si="3"/>
        <v>477235.31371453602</v>
      </c>
    </row>
    <row r="75" spans="1:15">
      <c r="A75" s="168"/>
      <c r="B75" s="55"/>
      <c r="C75" s="53"/>
      <c r="D75" s="53"/>
      <c r="E75" s="53"/>
      <c r="F75" s="53"/>
      <c r="G75" s="53"/>
      <c r="H75" s="53"/>
      <c r="I75" s="299"/>
      <c r="J75" s="300"/>
      <c r="K75" s="301"/>
      <c r="L75" s="56"/>
      <c r="M75" s="446"/>
      <c r="N75" s="402"/>
    </row>
    <row r="76" spans="1:15">
      <c r="A76" s="168" t="s">
        <v>88</v>
      </c>
      <c r="B76" s="55" t="str">
        <f>VLOOKUP(A76,'MANO DE OBRA'!A10:D71,3,FALSE)</f>
        <v>Soldador experto en montaje y pruebas</v>
      </c>
      <c r="C76" s="53"/>
      <c r="D76" s="53"/>
      <c r="E76" s="53"/>
      <c r="F76" s="53"/>
      <c r="G76" s="53"/>
      <c r="H76" s="53"/>
      <c r="I76" s="299">
        <f t="shared" si="2"/>
        <v>86502.359687357821</v>
      </c>
      <c r="J76" s="300">
        <v>185</v>
      </c>
      <c r="K76" s="301">
        <f>VLOOKUP(A76,'MANO DE OBRA'!A10:D102,4,FALSE)</f>
        <v>160029.36542161196</v>
      </c>
      <c r="L76" s="56"/>
      <c r="M76" s="446">
        <v>1</v>
      </c>
      <c r="N76" s="402">
        <f t="shared" si="3"/>
        <v>160029.36542161196</v>
      </c>
    </row>
    <row r="77" spans="1:15">
      <c r="A77" s="168"/>
      <c r="B77" s="55"/>
      <c r="C77" s="53"/>
      <c r="D77" s="53"/>
      <c r="E77" s="53"/>
      <c r="F77" s="53"/>
      <c r="G77" s="53"/>
      <c r="H77" s="53"/>
      <c r="I77" s="299"/>
      <c r="J77" s="300"/>
      <c r="K77" s="301"/>
      <c r="L77" s="56"/>
      <c r="M77" s="446"/>
      <c r="N77" s="402"/>
    </row>
    <row r="78" spans="1:15">
      <c r="A78" s="168"/>
      <c r="B78" s="55"/>
      <c r="C78" s="53"/>
      <c r="D78" s="53"/>
      <c r="E78" s="53"/>
      <c r="F78" s="53"/>
      <c r="G78" s="53"/>
      <c r="H78" s="53"/>
      <c r="I78" s="299"/>
      <c r="J78" s="300"/>
      <c r="K78" s="301"/>
      <c r="L78" s="56"/>
      <c r="M78" s="446"/>
      <c r="N78" s="402"/>
    </row>
    <row r="79" spans="1:15">
      <c r="B79" s="55"/>
      <c r="C79" s="53"/>
      <c r="D79" s="53"/>
      <c r="E79" s="53"/>
      <c r="F79" s="53"/>
      <c r="G79" s="53"/>
      <c r="H79" s="53"/>
      <c r="I79" s="299"/>
      <c r="J79" s="300"/>
      <c r="K79" s="301"/>
      <c r="L79" s="325"/>
      <c r="M79" s="307"/>
      <c r="N79" s="402"/>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SUM(N73:N80)</f>
        <v>699855.17413614795</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N45+N58+N68+N81</f>
        <v>63557904.510281205</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12711580.902056241</v>
      </c>
      <c r="M88" s="860"/>
      <c r="N88" s="57"/>
    </row>
    <row r="89" spans="1:14">
      <c r="B89" s="95" t="s">
        <v>973</v>
      </c>
      <c r="C89" s="96"/>
      <c r="D89" s="96"/>
      <c r="E89" s="96"/>
      <c r="F89" s="96"/>
      <c r="G89" s="96"/>
      <c r="H89" s="96"/>
      <c r="I89" s="93"/>
      <c r="J89" s="94"/>
      <c r="K89" s="311">
        <v>0.05</v>
      </c>
      <c r="L89" s="859">
        <f>N83*K89</f>
        <v>3177895.2255140604</v>
      </c>
      <c r="M89" s="860"/>
      <c r="N89" s="57"/>
    </row>
    <row r="90" spans="1:14" ht="15.75" thickBot="1">
      <c r="B90" s="97" t="s">
        <v>974</v>
      </c>
      <c r="C90" s="98"/>
      <c r="D90" s="98"/>
      <c r="E90" s="98"/>
      <c r="F90" s="98"/>
      <c r="G90" s="98"/>
      <c r="H90" s="98"/>
      <c r="I90" s="99"/>
      <c r="J90" s="100"/>
      <c r="K90" s="312">
        <v>0.05</v>
      </c>
      <c r="L90" s="861">
        <f>N83*K90</f>
        <v>3177895.2255140604</v>
      </c>
      <c r="M90" s="862"/>
      <c r="N90" s="57"/>
    </row>
    <row r="91" spans="1:14" ht="15.75" thickBot="1">
      <c r="B91" s="825" t="s">
        <v>953</v>
      </c>
      <c r="C91" s="826"/>
      <c r="D91" s="826"/>
      <c r="E91" s="826"/>
      <c r="F91" s="826"/>
      <c r="G91" s="826"/>
      <c r="H91" s="826"/>
      <c r="I91" s="826"/>
      <c r="J91" s="826"/>
      <c r="K91" s="826"/>
      <c r="L91" s="826"/>
      <c r="M91" s="827"/>
      <c r="N91" s="58">
        <f>L88+L89+L90</f>
        <v>19067371.353084363</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82625275.863365561</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67"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4"/>
      <c r="C1" s="926"/>
      <c r="D1" s="927"/>
      <c r="E1" s="927"/>
      <c r="F1" s="927"/>
      <c r="G1" s="927"/>
      <c r="H1" s="927"/>
      <c r="I1" s="927"/>
      <c r="J1" s="928"/>
      <c r="K1" s="929" t="s">
        <v>933</v>
      </c>
      <c r="L1" s="931" t="s">
        <v>2198</v>
      </c>
      <c r="M1" s="932"/>
      <c r="N1" s="933"/>
    </row>
    <row r="2" spans="2:14" ht="27"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 customHeight="1" thickBot="1">
      <c r="A31" t="s">
        <v>1845</v>
      </c>
      <c r="B31" s="86" t="s">
        <v>1102</v>
      </c>
      <c r="C31" s="87" t="s">
        <v>1655</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6">
      <c r="B33" s="64" t="s">
        <v>947</v>
      </c>
      <c r="C33" s="65"/>
      <c r="D33" s="65"/>
      <c r="E33" s="65"/>
      <c r="F33" s="65"/>
      <c r="G33" s="65"/>
      <c r="H33" s="65"/>
      <c r="I33" s="65"/>
      <c r="J33" s="65"/>
      <c r="K33" s="65"/>
      <c r="L33" s="65"/>
      <c r="M33" s="65"/>
      <c r="N33" s="66"/>
    </row>
    <row r="34" spans="1:16" ht="15.75" thickBot="1">
      <c r="B34" s="273"/>
      <c r="C34" s="67"/>
      <c r="D34" s="67"/>
      <c r="E34" s="67"/>
      <c r="F34" s="67"/>
      <c r="G34" s="67"/>
      <c r="H34" s="67"/>
      <c r="I34" s="68"/>
      <c r="J34" s="68"/>
      <c r="K34" s="67"/>
      <c r="L34" s="67"/>
      <c r="M34" s="67"/>
      <c r="N34" s="69"/>
    </row>
    <row r="35" spans="1:16">
      <c r="B35" s="806" t="s">
        <v>944</v>
      </c>
      <c r="C35" s="807"/>
      <c r="D35" s="807"/>
      <c r="E35" s="807"/>
      <c r="F35" s="807"/>
      <c r="G35" s="807"/>
      <c r="H35" s="808"/>
      <c r="I35" s="809" t="s">
        <v>948</v>
      </c>
      <c r="J35" s="810"/>
      <c r="K35" s="75" t="s">
        <v>949</v>
      </c>
      <c r="L35" s="811" t="s">
        <v>950</v>
      </c>
      <c r="M35" s="808"/>
      <c r="N35" s="76" t="s">
        <v>951</v>
      </c>
    </row>
    <row r="36" spans="1:16">
      <c r="A36" s="119" t="s">
        <v>121</v>
      </c>
      <c r="B36" s="838" t="str">
        <f>VLOOKUP(A36,EQUIPOS!A6:D154,3,FALSE)</f>
        <v>Bomba eléctrica para accionar la celda</v>
      </c>
      <c r="C36" s="839"/>
      <c r="D36" s="839"/>
      <c r="E36" s="839"/>
      <c r="F36" s="839"/>
      <c r="G36" s="839"/>
      <c r="H36" s="840"/>
      <c r="I36" s="274"/>
      <c r="J36" s="275"/>
      <c r="K36" s="276">
        <f>VLOOKUP(A36,EQUIPOS!A6:D163,4,FALSE)</f>
        <v>72671.693422011202</v>
      </c>
      <c r="L36" s="277"/>
      <c r="M36" s="278">
        <v>0.01</v>
      </c>
      <c r="N36" s="279">
        <f>K36/M36</f>
        <v>7267169.3422011202</v>
      </c>
    </row>
    <row r="37" spans="1:16">
      <c r="A37" s="119" t="s">
        <v>217</v>
      </c>
      <c r="B37" s="838" t="str">
        <f>VLOOKUP(A37,EQUIPOS!A7:D154,3,FALSE)</f>
        <v>Equipo de soldadura y de acetileno (incluye soldadura)</v>
      </c>
      <c r="C37" s="839"/>
      <c r="D37" s="839"/>
      <c r="E37" s="839"/>
      <c r="F37" s="839"/>
      <c r="G37" s="839"/>
      <c r="H37" s="840"/>
      <c r="I37" s="428"/>
      <c r="J37" s="429"/>
      <c r="K37" s="276">
        <f>VLOOKUP(A37,EQUIPOS!A7:D164,4,FALSE)</f>
        <v>22021.725279397331</v>
      </c>
      <c r="L37" s="342"/>
      <c r="M37" s="343">
        <v>0.01</v>
      </c>
      <c r="N37" s="279">
        <f>K37/M37</f>
        <v>2202172.5279397331</v>
      </c>
    </row>
    <row r="38" spans="1:16">
      <c r="A38" s="119" t="s">
        <v>255</v>
      </c>
      <c r="B38" s="838" t="str">
        <f>VLOOKUP(A38,EQUIPOS!A8:D154,3,FALSE)</f>
        <v>Manómetro cable de acero para bajar la celda</v>
      </c>
      <c r="C38" s="839"/>
      <c r="D38" s="839"/>
      <c r="E38" s="839"/>
      <c r="F38" s="839"/>
      <c r="G38" s="839"/>
      <c r="H38" s="840"/>
      <c r="I38" s="428"/>
      <c r="J38" s="429"/>
      <c r="K38" s="276">
        <f>VLOOKUP(A38,EQUIPOS!A8:D165,4,FALSE)</f>
        <v>1364245.8810586648</v>
      </c>
      <c r="L38" s="342"/>
      <c r="M38" s="343">
        <v>1</v>
      </c>
      <c r="N38" s="279">
        <f>K38/M38</f>
        <v>1364245.8810586648</v>
      </c>
    </row>
    <row r="39" spans="1:16">
      <c r="A39" s="119"/>
      <c r="B39" s="838"/>
      <c r="C39" s="839"/>
      <c r="D39" s="839"/>
      <c r="E39" s="839"/>
      <c r="F39" s="839"/>
      <c r="G39" s="839"/>
      <c r="H39" s="840"/>
      <c r="I39" s="428"/>
      <c r="J39" s="429"/>
      <c r="K39" s="276"/>
      <c r="L39" s="342"/>
      <c r="M39" s="343"/>
      <c r="N39" s="279"/>
    </row>
    <row r="40" spans="1:16">
      <c r="A40" s="119"/>
      <c r="B40" s="838"/>
      <c r="C40" s="839"/>
      <c r="D40" s="839"/>
      <c r="E40" s="839"/>
      <c r="F40" s="839"/>
      <c r="G40" s="839"/>
      <c r="H40" s="840"/>
      <c r="I40" s="335"/>
      <c r="J40" s="337"/>
      <c r="K40" s="276"/>
      <c r="L40" s="430"/>
      <c r="M40" s="431"/>
      <c r="N40" s="279"/>
    </row>
    <row r="41" spans="1:16">
      <c r="B41" s="838"/>
      <c r="C41" s="839"/>
      <c r="D41" s="839"/>
      <c r="E41" s="839"/>
      <c r="F41" s="839"/>
      <c r="G41" s="839"/>
      <c r="H41" s="840"/>
      <c r="I41" s="42"/>
      <c r="J41" s="43"/>
      <c r="K41" s="276"/>
      <c r="L41" s="283"/>
      <c r="M41" s="284"/>
      <c r="N41" s="279"/>
    </row>
    <row r="42" spans="1:16">
      <c r="B42" s="327"/>
      <c r="C42" s="328"/>
      <c r="D42" s="328"/>
      <c r="E42" s="328"/>
      <c r="F42" s="330"/>
      <c r="G42" s="330"/>
      <c r="H42" s="131"/>
      <c r="I42" s="42"/>
      <c r="J42" s="43"/>
      <c r="K42" s="445"/>
      <c r="L42" s="283"/>
      <c r="M42" s="284"/>
      <c r="N42" s="280"/>
    </row>
    <row r="43" spans="1:16">
      <c r="B43" s="845" t="s">
        <v>952</v>
      </c>
      <c r="C43" s="846"/>
      <c r="D43" s="846"/>
      <c r="E43" s="44"/>
      <c r="F43" s="45"/>
      <c r="G43" s="45"/>
      <c r="H43" s="46"/>
      <c r="I43" s="42"/>
      <c r="J43" s="43"/>
      <c r="K43" s="286"/>
      <c r="L43" s="283"/>
      <c r="M43" s="408">
        <v>0.01</v>
      </c>
      <c r="N43" s="351">
        <f>N81*M43</f>
        <v>6998.5517413614798</v>
      </c>
    </row>
    <row r="44" spans="1:16" ht="15.75" thickBot="1">
      <c r="B44" s="838"/>
      <c r="C44" s="839"/>
      <c r="D44" s="839"/>
      <c r="E44" s="839"/>
      <c r="F44" s="839"/>
      <c r="G44" s="839"/>
      <c r="H44" s="840"/>
      <c r="I44" s="847"/>
      <c r="J44" s="848"/>
      <c r="K44" s="47"/>
      <c r="L44" s="849"/>
      <c r="M44" s="850"/>
      <c r="N44" s="111"/>
    </row>
    <row r="45" spans="1:16" ht="15.75" thickBot="1">
      <c r="B45" s="825" t="s">
        <v>953</v>
      </c>
      <c r="C45" s="826"/>
      <c r="D45" s="826"/>
      <c r="E45" s="826"/>
      <c r="F45" s="826"/>
      <c r="G45" s="826"/>
      <c r="H45" s="826"/>
      <c r="I45" s="826"/>
      <c r="J45" s="826"/>
      <c r="K45" s="826"/>
      <c r="L45" s="826"/>
      <c r="M45" s="827"/>
      <c r="N45" s="401">
        <f>SUM(N36:N44)</f>
        <v>10840586.302940881</v>
      </c>
      <c r="P45" s="120"/>
    </row>
    <row r="46" spans="1:16">
      <c r="B46" s="287"/>
      <c r="C46" s="40"/>
      <c r="D46" s="40"/>
      <c r="E46" s="40"/>
      <c r="F46" s="40"/>
      <c r="G46" s="40"/>
      <c r="H46" s="40"/>
      <c r="I46" s="40"/>
      <c r="J46" s="40"/>
      <c r="K46" s="40"/>
      <c r="L46" s="40"/>
      <c r="M46" s="40"/>
      <c r="N46" s="41"/>
    </row>
    <row r="47" spans="1:16">
      <c r="B47" s="70" t="s">
        <v>954</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16" t="s">
        <v>944</v>
      </c>
      <c r="C49" s="817"/>
      <c r="D49" s="817"/>
      <c r="E49" s="817"/>
      <c r="F49" s="817"/>
      <c r="G49" s="817"/>
      <c r="H49" s="817"/>
      <c r="I49" s="818"/>
      <c r="J49" s="322" t="s">
        <v>945</v>
      </c>
      <c r="K49" s="91" t="s">
        <v>946</v>
      </c>
      <c r="L49" s="819" t="s">
        <v>955</v>
      </c>
      <c r="M49" s="818"/>
      <c r="N49" s="92" t="s">
        <v>951</v>
      </c>
    </row>
    <row r="50" spans="1:14">
      <c r="A50" s="167" t="s">
        <v>410</v>
      </c>
      <c r="B50" s="49" t="str">
        <f>VLOOKUP(A50,MATERIALES!A5:D373,3,FALSE)</f>
        <v>Celda especial de carga</v>
      </c>
      <c r="C50" s="288"/>
      <c r="D50" s="288"/>
      <c r="E50" s="288"/>
      <c r="F50" s="288"/>
      <c r="G50" s="288"/>
      <c r="H50" s="288"/>
      <c r="I50" s="288"/>
      <c r="J50" s="318" t="str">
        <f>VLOOKUP(A50,MATERIALES!A6:D642,2,FALSE)</f>
        <v>u</v>
      </c>
      <c r="K50" s="289">
        <v>1</v>
      </c>
      <c r="L50" s="274"/>
      <c r="M50" s="409">
        <f>VLOOKUP(A50,MATERIALES!A5:D396,4,FALSE)</f>
        <v>22407111.072223455</v>
      </c>
      <c r="N50" s="279">
        <f t="shared" ref="N50:N55" si="0">K50*M50</f>
        <v>22407111.072223455</v>
      </c>
    </row>
    <row r="51" spans="1:14">
      <c r="A51" s="167" t="s">
        <v>505</v>
      </c>
      <c r="B51" s="49" t="str">
        <f>VLOOKUP(A51,MATERIALES!A6:D373,3,FALSE)</f>
        <v>Manguera de alta presión</v>
      </c>
      <c r="C51" s="432"/>
      <c r="D51" s="432"/>
      <c r="E51" s="432"/>
      <c r="F51" s="432"/>
      <c r="G51" s="432"/>
      <c r="H51" s="432"/>
      <c r="I51" s="432"/>
      <c r="J51" s="319" t="str">
        <f>VLOOKUP(A51,MATERIALES!A6:D643,2,FALSE)</f>
        <v>m</v>
      </c>
      <c r="K51" s="404">
        <v>30</v>
      </c>
      <c r="L51" s="428"/>
      <c r="M51" s="409">
        <f>VLOOKUP(A51,MATERIALES!A6:D397,4,FALSE)</f>
        <v>119603.8836414533</v>
      </c>
      <c r="N51" s="279">
        <f t="shared" si="0"/>
        <v>3588116.5092435991</v>
      </c>
    </row>
    <row r="52" spans="1:14">
      <c r="A52" s="167" t="s">
        <v>698</v>
      </c>
      <c r="B52" s="49" t="str">
        <f>VLOOKUP(A52,MATERIALES!A6:D373,3,FALSE)</f>
        <v>Transductores electrónicos (incluye cables, protección contra el concreto y panel de lectura)</v>
      </c>
      <c r="C52" s="432"/>
      <c r="D52" s="432"/>
      <c r="E52" s="432"/>
      <c r="F52" s="432"/>
      <c r="G52" s="432"/>
      <c r="H52" s="432"/>
      <c r="I52" s="432"/>
      <c r="J52" s="319" t="str">
        <f>VLOOKUP(A52,MATERIALES!A6:D644,2,FALSE)</f>
        <v>u</v>
      </c>
      <c r="K52" s="404">
        <v>2</v>
      </c>
      <c r="L52" s="428"/>
      <c r="M52" s="409">
        <f>VLOOKUP(A52,MATERIALES!A6:D398,4,FALSE)</f>
        <v>2000844.158808487</v>
      </c>
      <c r="N52" s="279">
        <f t="shared" si="0"/>
        <v>4001688.317616974</v>
      </c>
    </row>
    <row r="53" spans="1:14">
      <c r="A53" s="167" t="s">
        <v>700</v>
      </c>
      <c r="B53" s="49" t="str">
        <f>VLOOKUP(A53,MATERIALES!A6:D373,3,FALSE)</f>
        <v>Transductores mecánicos (incluye cables, protección contra el concreto y panel de lectura)</v>
      </c>
      <c r="C53" s="432"/>
      <c r="D53" s="432"/>
      <c r="E53" s="432"/>
      <c r="F53" s="432"/>
      <c r="G53" s="432"/>
      <c r="H53" s="432"/>
      <c r="I53" s="432"/>
      <c r="J53" s="319" t="str">
        <f>VLOOKUP(A53,MATERIALES!A7:D645,2,FALSE)</f>
        <v>u</v>
      </c>
      <c r="K53" s="404">
        <v>5</v>
      </c>
      <c r="L53" s="428"/>
      <c r="M53" s="409">
        <f>VLOOKUP(A53,MATERIALES!A6:D399,4,FALSE)</f>
        <v>1257659.4018987513</v>
      </c>
      <c r="N53" s="279">
        <f t="shared" si="0"/>
        <v>6288297.0094937561</v>
      </c>
    </row>
    <row r="54" spans="1:14">
      <c r="A54" s="167" t="s">
        <v>729</v>
      </c>
      <c r="B54" s="49" t="str">
        <f>VLOOKUP(A54,MATERIALES!A7:D373,3,FALSE)</f>
        <v>Tubo Metálico De Alta Resistencia</v>
      </c>
      <c r="C54" s="432"/>
      <c r="D54" s="432"/>
      <c r="E54" s="432"/>
      <c r="F54" s="432"/>
      <c r="G54" s="432"/>
      <c r="H54" s="432"/>
      <c r="I54" s="432"/>
      <c r="J54" s="319" t="str">
        <f>VLOOKUP(A54,MATERIALES!A8:D646,2,FALSE)</f>
        <v>m</v>
      </c>
      <c r="K54" s="404">
        <v>60</v>
      </c>
      <c r="L54" s="428"/>
      <c r="M54" s="409">
        <f>VLOOKUP(A54,MATERIALES!A7:D400,4,FALSE)</f>
        <v>84930.284661575832</v>
      </c>
      <c r="N54" s="279">
        <f t="shared" si="0"/>
        <v>5095817.0796945496</v>
      </c>
    </row>
    <row r="55" spans="1:14">
      <c r="A55" s="167" t="s">
        <v>734</v>
      </c>
      <c r="B55" s="49" t="str">
        <f>VLOOKUP(A55,MATERIALES!A8:D373,3,FALSE)</f>
        <v>Uniones especiales de alta resistencia para tubería</v>
      </c>
      <c r="C55" s="432"/>
      <c r="D55" s="432"/>
      <c r="E55" s="432"/>
      <c r="F55" s="432"/>
      <c r="G55" s="432"/>
      <c r="H55" s="432"/>
      <c r="I55" s="432"/>
      <c r="J55" s="319" t="str">
        <f>VLOOKUP(A55,MATERIALES!A9:D647,2,FALSE)</f>
        <v>u</v>
      </c>
      <c r="K55" s="404">
        <v>12</v>
      </c>
      <c r="L55" s="428"/>
      <c r="M55" s="409">
        <f>VLOOKUP(A55,MATERIALES!A8:D401,4,FALSE)</f>
        <v>55398.074672517432</v>
      </c>
      <c r="N55" s="279">
        <f t="shared" si="0"/>
        <v>664776.89607020922</v>
      </c>
    </row>
    <row r="56" spans="1:14">
      <c r="A56" s="167"/>
      <c r="B56" s="49"/>
      <c r="C56" s="432"/>
      <c r="D56" s="432"/>
      <c r="E56" s="432"/>
      <c r="F56" s="432"/>
      <c r="G56" s="432"/>
      <c r="H56" s="432"/>
      <c r="I56" s="432"/>
      <c r="J56" s="318"/>
      <c r="K56" s="404"/>
      <c r="L56" s="428"/>
      <c r="M56" s="409"/>
      <c r="N56" s="279"/>
    </row>
    <row r="57" spans="1:14" ht="15.75" thickBot="1">
      <c r="B57" s="49"/>
      <c r="C57" s="317"/>
      <c r="D57" s="317"/>
      <c r="E57" s="317"/>
      <c r="F57" s="317"/>
      <c r="G57" s="317"/>
      <c r="H57" s="317"/>
      <c r="I57" s="317"/>
      <c r="J57" s="442"/>
      <c r="K57" s="132"/>
      <c r="L57" s="332"/>
      <c r="M57" s="409"/>
      <c r="N57" s="279"/>
    </row>
    <row r="58" spans="1:14" ht="15.75" thickBot="1">
      <c r="B58" s="825" t="s">
        <v>953</v>
      </c>
      <c r="C58" s="826"/>
      <c r="D58" s="826"/>
      <c r="E58" s="826"/>
      <c r="F58" s="826"/>
      <c r="G58" s="826"/>
      <c r="H58" s="826"/>
      <c r="I58" s="826"/>
      <c r="J58" s="826"/>
      <c r="K58" s="826"/>
      <c r="L58" s="826"/>
      <c r="M58" s="827"/>
      <c r="N58" s="401">
        <f>SUM(N50:N57)</f>
        <v>42045806.884342544</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828" t="s">
        <v>961</v>
      </c>
      <c r="M62" s="801"/>
      <c r="N62" s="82" t="s">
        <v>951</v>
      </c>
    </row>
    <row r="63" spans="1:14">
      <c r="A63" t="s">
        <v>1399</v>
      </c>
      <c r="B63" s="52" t="str">
        <f>VLOOKUP(A63,TRANSPORTE!A5:D117,3,FALSE)</f>
        <v>Pasajes aéreos</v>
      </c>
      <c r="C63" s="324"/>
      <c r="D63" s="324"/>
      <c r="E63" s="324"/>
      <c r="F63" s="324"/>
      <c r="G63" s="324"/>
      <c r="H63" s="318" t="s">
        <v>945</v>
      </c>
      <c r="I63" s="286">
        <v>3</v>
      </c>
      <c r="J63" s="293">
        <v>1</v>
      </c>
      <c r="K63" s="286">
        <f>I63*J63</f>
        <v>3</v>
      </c>
      <c r="L63" s="829">
        <f>VLOOKUP(A63,TRANSPORTE!A5:D117,4,FALSE)</f>
        <v>105290.40656592182</v>
      </c>
      <c r="M63" s="830"/>
      <c r="N63" s="294">
        <f>K63*L63</f>
        <v>315871.21969776542</v>
      </c>
    </row>
    <row r="64" spans="1:14">
      <c r="A64" t="s">
        <v>1400</v>
      </c>
      <c r="B64" s="52" t="str">
        <f>VLOOKUP(A64,TRANSPORTE!A6:D117,3,FALSE)</f>
        <v>Transporte de tubos. celdas, etc.</v>
      </c>
      <c r="C64" s="53"/>
      <c r="D64" s="53"/>
      <c r="E64" s="53"/>
      <c r="F64" s="53"/>
      <c r="G64" s="53"/>
      <c r="H64" s="318" t="s">
        <v>1468</v>
      </c>
      <c r="I64" s="286">
        <v>1</v>
      </c>
      <c r="J64" s="293">
        <v>1</v>
      </c>
      <c r="K64" s="286">
        <f>I64*J64</f>
        <v>1</v>
      </c>
      <c r="L64" s="829">
        <f>VLOOKUP(A64,TRANSPORTE!A6:D117,4,FALSE)</f>
        <v>1089073.992817092</v>
      </c>
      <c r="M64" s="830"/>
      <c r="N64" s="294">
        <f>K64*L64</f>
        <v>1089073.992817092</v>
      </c>
    </row>
    <row r="65" spans="1:15">
      <c r="A65" t="s">
        <v>1402</v>
      </c>
      <c r="B65" s="52" t="str">
        <f>VLOOKUP(A65,TRANSPORTE!A6:D117,3,FALSE)</f>
        <v>Transporte de personal de montaje</v>
      </c>
      <c r="C65" s="53"/>
      <c r="D65" s="53"/>
      <c r="E65" s="53"/>
      <c r="F65" s="53"/>
      <c r="G65" s="53"/>
      <c r="H65" s="318" t="s">
        <v>1468</v>
      </c>
      <c r="I65" s="286">
        <v>8</v>
      </c>
      <c r="J65" s="293">
        <v>1</v>
      </c>
      <c r="K65" s="286">
        <f>I65*J65</f>
        <v>8</v>
      </c>
      <c r="L65" s="829">
        <f>VLOOKUP(A65,TRANSPORTE!A6:D118,4,FALSE)</f>
        <v>189709.83794784977</v>
      </c>
      <c r="M65" s="830"/>
      <c r="N65" s="294">
        <f>K65*L65</f>
        <v>1517678.7035827981</v>
      </c>
    </row>
    <row r="66" spans="1:15">
      <c r="B66" s="52"/>
      <c r="C66" s="53"/>
      <c r="D66" s="53"/>
      <c r="E66" s="53"/>
      <c r="F66" s="53"/>
      <c r="G66" s="53"/>
      <c r="H66" s="295"/>
      <c r="I66" s="286"/>
      <c r="J66" s="286"/>
      <c r="K66" s="286"/>
      <c r="L66" s="296"/>
      <c r="M66" s="297"/>
      <c r="N66" s="298"/>
    </row>
    <row r="67" spans="1:15" ht="15.75" thickBot="1">
      <c r="B67" s="454"/>
      <c r="C67" s="455"/>
      <c r="D67" s="455"/>
      <c r="E67" s="455"/>
      <c r="F67" s="455"/>
      <c r="G67" s="455"/>
      <c r="H67" s="54"/>
      <c r="I67" s="132"/>
      <c r="J67" s="132"/>
      <c r="K67" s="132"/>
      <c r="L67" s="814"/>
      <c r="M67" s="815"/>
      <c r="N67" s="133"/>
    </row>
    <row r="68" spans="1:15" ht="15.75" thickBot="1">
      <c r="B68" s="831" t="s">
        <v>953</v>
      </c>
      <c r="C68" s="832"/>
      <c r="D68" s="832"/>
      <c r="E68" s="832"/>
      <c r="F68" s="832"/>
      <c r="G68" s="832"/>
      <c r="H68" s="832"/>
      <c r="I68" s="832"/>
      <c r="J68" s="832"/>
      <c r="K68" s="832"/>
      <c r="L68" s="832"/>
      <c r="M68" s="833"/>
      <c r="N68" s="110">
        <f>SUM(N63:N67)</f>
        <v>2922623.9160976554</v>
      </c>
    </row>
    <row r="69" spans="1:15">
      <c r="B69" s="39"/>
      <c r="C69" s="40"/>
      <c r="D69" s="40"/>
      <c r="E69" s="40"/>
      <c r="F69" s="40"/>
      <c r="G69" s="40"/>
      <c r="H69" s="40"/>
      <c r="I69" s="40"/>
      <c r="J69" s="40"/>
      <c r="K69" s="40"/>
      <c r="L69" s="40"/>
      <c r="M69" s="40"/>
      <c r="N69" s="41"/>
    </row>
    <row r="70" spans="1:15">
      <c r="B70" s="70" t="s">
        <v>962</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1" t="s">
        <v>963</v>
      </c>
      <c r="C72" s="852"/>
      <c r="D72" s="852"/>
      <c r="E72" s="852"/>
      <c r="F72" s="852"/>
      <c r="G72" s="852"/>
      <c r="H72" s="852"/>
      <c r="I72" s="79" t="s">
        <v>964</v>
      </c>
      <c r="J72" s="81" t="s">
        <v>1410</v>
      </c>
      <c r="K72" s="80" t="s">
        <v>966</v>
      </c>
      <c r="L72" s="853" t="s">
        <v>950</v>
      </c>
      <c r="M72" s="854"/>
      <c r="N72" s="104" t="s">
        <v>951</v>
      </c>
    </row>
    <row r="73" spans="1:15">
      <c r="A73" s="168" t="s">
        <v>6</v>
      </c>
      <c r="B73" s="55" t="str">
        <f>VLOOKUP(A73,'MANO DE OBRA'!A8:D68,3,FALSE)</f>
        <v xml:space="preserve">Obrero </v>
      </c>
      <c r="C73" s="53"/>
      <c r="D73" s="53"/>
      <c r="E73" s="53"/>
      <c r="F73" s="53"/>
      <c r="G73" s="53"/>
      <c r="H73" s="53"/>
      <c r="I73" s="299">
        <f t="shared" ref="I73:I76" si="1">K73/J73*100</f>
        <v>33832.699999999997</v>
      </c>
      <c r="J73" s="300">
        <v>185</v>
      </c>
      <c r="K73" s="301">
        <f>VLOOKUP(A73,'MANO DE OBRA'!A8:D99,4,FALSE)</f>
        <v>62590.494999999995</v>
      </c>
      <c r="L73" s="56"/>
      <c r="M73" s="441">
        <v>1</v>
      </c>
      <c r="N73" s="402">
        <f t="shared" ref="N73:N76" si="2">K73/M73</f>
        <v>62590.494999999995</v>
      </c>
      <c r="O73" s="112"/>
    </row>
    <row r="74" spans="1:15">
      <c r="A74" s="168" t="s">
        <v>74</v>
      </c>
      <c r="B74" s="55" t="str">
        <f>VLOOKUP(A74,'MANO DE OBRA'!A8:D69,3,FALSE)</f>
        <v>Ingeniero de Montaje y Prueba Pilote (1)</v>
      </c>
      <c r="C74" s="53"/>
      <c r="D74" s="53"/>
      <c r="E74" s="53"/>
      <c r="F74" s="53"/>
      <c r="G74" s="53"/>
      <c r="H74" s="53"/>
      <c r="I74" s="299">
        <f t="shared" si="1"/>
        <v>257965.03444028978</v>
      </c>
      <c r="J74" s="300">
        <v>185</v>
      </c>
      <c r="K74" s="301">
        <f>VLOOKUP(A74,'MANO DE OBRA'!A8:D100,4,FALSE)</f>
        <v>477235.31371453602</v>
      </c>
      <c r="L74" s="56"/>
      <c r="M74" s="438">
        <v>1</v>
      </c>
      <c r="N74" s="402">
        <f t="shared" si="2"/>
        <v>477235.31371453602</v>
      </c>
    </row>
    <row r="75" spans="1:15">
      <c r="A75" s="168"/>
      <c r="B75" s="55"/>
      <c r="C75" s="53"/>
      <c r="D75" s="53"/>
      <c r="E75" s="53"/>
      <c r="F75" s="53"/>
      <c r="G75" s="53"/>
      <c r="H75" s="53"/>
      <c r="I75" s="299"/>
      <c r="J75" s="300"/>
      <c r="K75" s="301"/>
      <c r="L75" s="56"/>
      <c r="M75" s="446"/>
      <c r="N75" s="402"/>
    </row>
    <row r="76" spans="1:15">
      <c r="A76" s="168" t="s">
        <v>88</v>
      </c>
      <c r="B76" s="55" t="str">
        <f>VLOOKUP(A76,'MANO DE OBRA'!A10:D71,3,FALSE)</f>
        <v>Soldador experto en montaje y pruebas</v>
      </c>
      <c r="C76" s="53"/>
      <c r="D76" s="53"/>
      <c r="E76" s="53"/>
      <c r="F76" s="53"/>
      <c r="G76" s="53"/>
      <c r="H76" s="53"/>
      <c r="I76" s="299">
        <f t="shared" si="1"/>
        <v>86502.359687357821</v>
      </c>
      <c r="J76" s="300">
        <v>185</v>
      </c>
      <c r="K76" s="301">
        <f>VLOOKUP(A76,'MANO DE OBRA'!A10:D102,4,FALSE)</f>
        <v>160029.36542161196</v>
      </c>
      <c r="L76" s="56"/>
      <c r="M76" s="446">
        <v>1</v>
      </c>
      <c r="N76" s="402">
        <f t="shared" si="2"/>
        <v>160029.36542161196</v>
      </c>
    </row>
    <row r="77" spans="1:15">
      <c r="A77" s="168"/>
      <c r="B77" s="55"/>
      <c r="C77" s="53"/>
      <c r="D77" s="53"/>
      <c r="E77" s="53"/>
      <c r="F77" s="53"/>
      <c r="G77" s="53"/>
      <c r="H77" s="53"/>
      <c r="I77" s="299"/>
      <c r="J77" s="300"/>
      <c r="K77" s="301"/>
      <c r="L77" s="56"/>
      <c r="M77" s="446"/>
      <c r="N77" s="402"/>
    </row>
    <row r="78" spans="1:15">
      <c r="A78" s="168"/>
      <c r="B78" s="55"/>
      <c r="C78" s="53"/>
      <c r="D78" s="53"/>
      <c r="E78" s="53"/>
      <c r="F78" s="53"/>
      <c r="G78" s="53"/>
      <c r="H78" s="53"/>
      <c r="I78" s="299"/>
      <c r="J78" s="300"/>
      <c r="K78" s="301"/>
      <c r="L78" s="56"/>
      <c r="M78" s="446"/>
      <c r="N78" s="402"/>
    </row>
    <row r="79" spans="1:15">
      <c r="B79" s="55"/>
      <c r="C79" s="53"/>
      <c r="D79" s="53"/>
      <c r="E79" s="53"/>
      <c r="F79" s="53"/>
      <c r="G79" s="53"/>
      <c r="H79" s="53"/>
      <c r="I79" s="299"/>
      <c r="J79" s="300"/>
      <c r="K79" s="301"/>
      <c r="L79" s="325"/>
      <c r="M79" s="307"/>
      <c r="N79" s="402"/>
    </row>
    <row r="80" spans="1:15" ht="15.75" thickBot="1">
      <c r="B80" s="812"/>
      <c r="C80" s="813"/>
      <c r="D80" s="813"/>
      <c r="E80" s="813"/>
      <c r="F80" s="813"/>
      <c r="G80" s="813"/>
      <c r="H80" s="813"/>
      <c r="I80" s="50"/>
      <c r="J80" s="50"/>
      <c r="K80" s="50"/>
      <c r="L80" s="978"/>
      <c r="M80" s="979"/>
      <c r="N80" s="51"/>
    </row>
    <row r="81" spans="1:14" ht="15.75" thickBot="1">
      <c r="B81" s="825" t="s">
        <v>953</v>
      </c>
      <c r="C81" s="826"/>
      <c r="D81" s="826"/>
      <c r="E81" s="826"/>
      <c r="F81" s="826"/>
      <c r="G81" s="826"/>
      <c r="H81" s="826"/>
      <c r="I81" s="832"/>
      <c r="J81" s="832"/>
      <c r="K81" s="832"/>
      <c r="L81" s="832"/>
      <c r="M81" s="833"/>
      <c r="N81" s="308">
        <f>SUM(N73:N80)</f>
        <v>699855.17413614795</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N45+N58+N68+N81</f>
        <v>56508872.277517229</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11301774.455503447</v>
      </c>
      <c r="M88" s="860"/>
      <c r="N88" s="57"/>
    </row>
    <row r="89" spans="1:14">
      <c r="B89" s="95" t="s">
        <v>973</v>
      </c>
      <c r="C89" s="96"/>
      <c r="D89" s="96"/>
      <c r="E89" s="96"/>
      <c r="F89" s="96"/>
      <c r="G89" s="96"/>
      <c r="H89" s="96"/>
      <c r="I89" s="93"/>
      <c r="J89" s="94"/>
      <c r="K89" s="311">
        <v>0.05</v>
      </c>
      <c r="L89" s="859">
        <f>N83*K89</f>
        <v>2825443.6138758617</v>
      </c>
      <c r="M89" s="860"/>
      <c r="N89" s="57"/>
    </row>
    <row r="90" spans="1:14" ht="15.75" thickBot="1">
      <c r="B90" s="97" t="s">
        <v>974</v>
      </c>
      <c r="C90" s="98"/>
      <c r="D90" s="98"/>
      <c r="E90" s="98"/>
      <c r="F90" s="98"/>
      <c r="G90" s="98"/>
      <c r="H90" s="98"/>
      <c r="I90" s="99"/>
      <c r="J90" s="100"/>
      <c r="K90" s="312">
        <v>0.05</v>
      </c>
      <c r="L90" s="861">
        <f>N83*K90</f>
        <v>2825443.6138758617</v>
      </c>
      <c r="M90" s="862"/>
      <c r="N90" s="57"/>
    </row>
    <row r="91" spans="1:14" ht="15.75" thickBot="1">
      <c r="B91" s="825" t="s">
        <v>953</v>
      </c>
      <c r="C91" s="826"/>
      <c r="D91" s="826"/>
      <c r="E91" s="826"/>
      <c r="F91" s="826"/>
      <c r="G91" s="826"/>
      <c r="H91" s="826"/>
      <c r="I91" s="826"/>
      <c r="J91" s="826"/>
      <c r="K91" s="826"/>
      <c r="L91" s="826"/>
      <c r="M91" s="827"/>
      <c r="N91" s="58">
        <f>L88+L89+L90</f>
        <v>16952661.68325517</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73461533.960772395</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7.25" customHeight="1" thickBot="1">
      <c r="A31" t="s">
        <v>1845</v>
      </c>
      <c r="B31" s="86" t="s">
        <v>1103</v>
      </c>
      <c r="C31" s="87" t="s">
        <v>2098</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259</v>
      </c>
      <c r="B36" s="838" t="str">
        <f>VLOOKUP(A36,EQUIPOS!A6:D154,3,FALSE)</f>
        <v>Montacargas</v>
      </c>
      <c r="C36" s="839"/>
      <c r="D36" s="839"/>
      <c r="E36" s="839"/>
      <c r="F36" s="839"/>
      <c r="G36" s="839"/>
      <c r="H36" s="840"/>
      <c r="I36" s="274"/>
      <c r="J36" s="275"/>
      <c r="K36" s="276">
        <f>VLOOKUP(A36,EQUIPOS!A6:D163,4,FALSE)</f>
        <v>15502.842800853512</v>
      </c>
      <c r="L36" s="277"/>
      <c r="M36" s="343">
        <v>1.5</v>
      </c>
      <c r="N36" s="279">
        <f>K36/M36</f>
        <v>10335.228533902342</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2975.4018634534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13310.630397355742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404</v>
      </c>
      <c r="B48" s="49" t="str">
        <f>VLOOKUP(A48,MATERIALES!A5:D373,3,FALSE)</f>
        <v>Camisa metálica en acero A-37</v>
      </c>
      <c r="C48" s="288"/>
      <c r="D48" s="288"/>
      <c r="E48" s="288"/>
      <c r="F48" s="288"/>
      <c r="G48" s="288"/>
      <c r="H48" s="288"/>
      <c r="I48" s="275"/>
      <c r="J48" s="231" t="str">
        <f>VLOOKUP(A48,MATERIALES!A4:D640,2,FALSE)</f>
        <v>kg</v>
      </c>
      <c r="K48" s="289">
        <v>313.2010795996344</v>
      </c>
      <c r="L48" s="274"/>
      <c r="M48" s="409">
        <f>VLOOKUP(A48,MATERIALES!A5:D396,4,FALSE)</f>
        <v>9848.5466084475429</v>
      </c>
      <c r="N48" s="279">
        <f>K48*M48</f>
        <v>3084575.4302530885</v>
      </c>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3084575.4302530885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8" t="s">
        <v>19</v>
      </c>
      <c r="B71" s="55" t="str">
        <f>VLOOKUP(A71,'MANO DE OBRA'!A8:D68,3,FALSE)</f>
        <v>Obrero (8)</v>
      </c>
      <c r="C71" s="53"/>
      <c r="D71" s="53"/>
      <c r="E71" s="53"/>
      <c r="F71" s="53"/>
      <c r="G71" s="53"/>
      <c r="H71" s="53"/>
      <c r="I71" s="299">
        <f>K71/J71*100</f>
        <v>270661.59999999998</v>
      </c>
      <c r="J71" s="300">
        <v>185</v>
      </c>
      <c r="K71" s="301">
        <f>VLOOKUP(A71,'MANO DE OBRA'!A8:D99,4,FALSE)</f>
        <v>500723.95999999996</v>
      </c>
      <c r="L71" s="56"/>
      <c r="M71" s="441">
        <v>12</v>
      </c>
      <c r="N71" s="402">
        <f>K71/M71</f>
        <v>41726.996666666666</v>
      </c>
      <c r="O71" s="112"/>
    </row>
    <row r="72" spans="1:15">
      <c r="A72" s="168" t="s">
        <v>32</v>
      </c>
      <c r="B72" s="55" t="str">
        <f>VLOOKUP(A72,'MANO DE OBRA'!A8:D69,3,FALSE)</f>
        <v>Oficial (2)</v>
      </c>
      <c r="C72" s="53"/>
      <c r="D72" s="53"/>
      <c r="E72" s="53"/>
      <c r="F72" s="53"/>
      <c r="G72" s="53"/>
      <c r="H72" s="53"/>
      <c r="I72" s="299">
        <f>K72/J72*100</f>
        <v>115336.47958314378</v>
      </c>
      <c r="J72" s="300">
        <v>185</v>
      </c>
      <c r="K72" s="301">
        <f>VLOOKUP(A72,'MANO DE OBRA'!A8:D100,4,FALSE)</f>
        <v>213372.48722881597</v>
      </c>
      <c r="L72" s="56"/>
      <c r="M72" s="439">
        <v>12</v>
      </c>
      <c r="N72" s="402">
        <f>K72/M72</f>
        <v>17781.040602401332</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59508.037269067994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3157394.0979195121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631478.81958390248</v>
      </c>
      <c r="M84" s="860"/>
      <c r="N84" s="57"/>
    </row>
    <row r="85" spans="1:14">
      <c r="B85" s="95" t="s">
        <v>973</v>
      </c>
      <c r="C85" s="96"/>
      <c r="D85" s="96"/>
      <c r="E85" s="96"/>
      <c r="F85" s="96"/>
      <c r="G85" s="96"/>
      <c r="H85" s="96"/>
      <c r="I85" s="93"/>
      <c r="J85" s="94"/>
      <c r="K85" s="311">
        <v>0.05</v>
      </c>
      <c r="L85" s="859">
        <f>N79*K85</f>
        <v>157869.70489597562</v>
      </c>
      <c r="M85" s="860"/>
      <c r="N85" s="57"/>
    </row>
    <row r="86" spans="1:14" ht="15.75" thickBot="1">
      <c r="B86" s="97" t="s">
        <v>974</v>
      </c>
      <c r="C86" s="98"/>
      <c r="D86" s="98"/>
      <c r="E86" s="98"/>
      <c r="F86" s="98"/>
      <c r="G86" s="98"/>
      <c r="H86" s="98"/>
      <c r="I86" s="99"/>
      <c r="J86" s="100"/>
      <c r="K86" s="312">
        <v>0.05</v>
      </c>
      <c r="L86" s="861">
        <f>N79*K86</f>
        <v>157869.70489597562</v>
      </c>
      <c r="M86" s="862"/>
      <c r="N86" s="57"/>
    </row>
    <row r="87" spans="1:14" ht="15.75" thickBot="1">
      <c r="B87" s="825" t="s">
        <v>953</v>
      </c>
      <c r="C87" s="826"/>
      <c r="D87" s="826"/>
      <c r="E87" s="826"/>
      <c r="F87" s="826"/>
      <c r="G87" s="826"/>
      <c r="H87" s="826"/>
      <c r="I87" s="826"/>
      <c r="J87" s="826"/>
      <c r="K87" s="826"/>
      <c r="L87" s="826"/>
      <c r="M87" s="827"/>
      <c r="N87" s="58">
        <f>L84+L85+L86</f>
        <v>947218.22937585379</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4104612.3272953657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7.25" customHeight="1" thickBot="1">
      <c r="A31" t="s">
        <v>1845</v>
      </c>
      <c r="B31" s="86" t="s">
        <v>1656</v>
      </c>
      <c r="C31" s="87" t="s">
        <v>2099</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267</v>
      </c>
      <c r="B36" s="838" t="str">
        <f>VLOOKUP(A36,EQUIPOS!A6:D154,3,FALSE)</f>
        <v>Motobomba de concreto</v>
      </c>
      <c r="C36" s="839"/>
      <c r="D36" s="839"/>
      <c r="E36" s="839"/>
      <c r="F36" s="839"/>
      <c r="G36" s="839"/>
      <c r="H36" s="840"/>
      <c r="I36" s="274"/>
      <c r="J36" s="275"/>
      <c r="K36" s="276">
        <f>VLOOKUP(A36,EQUIPOS!A6:D163,4,FALSE)</f>
        <v>81260.166280976147</v>
      </c>
      <c r="L36" s="277"/>
      <c r="M36" s="343">
        <v>2.5</v>
      </c>
      <c r="N36" s="279">
        <f>K36/M36</f>
        <v>32504.066512390458</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32504.066512390458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745</v>
      </c>
      <c r="B48" s="49" t="str">
        <f>VLOOKUP(A48,MATERIALES!A5:D373,3,FALSE)</f>
        <v>Acero PDR-60</v>
      </c>
      <c r="C48" s="288"/>
      <c r="D48" s="288"/>
      <c r="E48" s="288"/>
      <c r="F48" s="288"/>
      <c r="G48" s="288"/>
      <c r="H48" s="288"/>
      <c r="I48" s="275"/>
      <c r="J48" s="231" t="str">
        <f>VLOOKUP(A48,MATERIALES!A4:D640,2,FALSE)</f>
        <v>kg</v>
      </c>
      <c r="K48" s="289">
        <v>46.758679657867084</v>
      </c>
      <c r="L48" s="274"/>
      <c r="M48" s="409">
        <f>VLOOKUP(A48,MATERIALES!A5:D396,4,FALSE)</f>
        <v>3480.5659036672573</v>
      </c>
      <c r="N48" s="279">
        <f>K48*M48</f>
        <v>162746.66611767196</v>
      </c>
    </row>
    <row r="49" spans="1:14">
      <c r="A49" s="167" t="s">
        <v>832</v>
      </c>
      <c r="B49" s="49" t="str">
        <f>VLOOKUP(A49,MATERIALES!A6:D373,3,FALSE)</f>
        <v>Concreto Resistencia  21 (Mpa)</v>
      </c>
      <c r="C49" s="432"/>
      <c r="D49" s="432"/>
      <c r="E49" s="432"/>
      <c r="F49" s="432"/>
      <c r="G49" s="432"/>
      <c r="H49" s="432"/>
      <c r="I49" s="429"/>
      <c r="J49" s="231" t="str">
        <f>VLOOKUP(A49,MATERIALES!A5:D641,2,FALSE)</f>
        <v>m3</v>
      </c>
      <c r="K49" s="289">
        <v>0.66798113796952974</v>
      </c>
      <c r="L49" s="428"/>
      <c r="M49" s="409">
        <f>VLOOKUP(A49,MATERIALES!A6:D397,4,FALSE)</f>
        <v>444794.27758573391</v>
      </c>
      <c r="N49" s="279">
        <f>K49*M49</f>
        <v>297114.18770405342</v>
      </c>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459860.85382172535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1256</v>
      </c>
      <c r="B60" s="52" t="str">
        <f>VLOOKUP(A60,TRANSPORTE!A2:D117,3,FALSE)</f>
        <v>Transporte de material de excavación</v>
      </c>
      <c r="C60" s="324"/>
      <c r="D60" s="324"/>
      <c r="E60" s="324"/>
      <c r="F60" s="324"/>
      <c r="G60" s="324"/>
      <c r="H60" s="318" t="s">
        <v>339</v>
      </c>
      <c r="I60" s="286">
        <v>0.86837547936038872</v>
      </c>
      <c r="J60" s="293">
        <v>1</v>
      </c>
      <c r="K60" s="286">
        <f>I60*J60</f>
        <v>0.86837547936038872</v>
      </c>
      <c r="L60" s="829">
        <f>VLOOKUP(A60,TRANSPORTE!A2:D117,4,FALSE)</f>
        <v>1135.0396630979419</v>
      </c>
      <c r="M60" s="830"/>
      <c r="N60" s="294">
        <f>K60*L60</f>
        <v>985.64061153572948</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985.64061153572948</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8"/>
      <c r="B71" s="55"/>
      <c r="C71" s="53"/>
      <c r="D71" s="53"/>
      <c r="E71" s="53"/>
      <c r="F71" s="53"/>
      <c r="G71" s="53"/>
      <c r="H71" s="53"/>
      <c r="I71" s="299"/>
      <c r="J71" s="300"/>
      <c r="K71" s="301"/>
      <c r="L71" s="56"/>
      <c r="M71" s="441"/>
      <c r="N71" s="402"/>
      <c r="O71" s="112"/>
    </row>
    <row r="72" spans="1:15">
      <c r="A72" s="168"/>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493350.56094565155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98670.112189130319</v>
      </c>
      <c r="M84" s="860"/>
      <c r="N84" s="57"/>
    </row>
    <row r="85" spans="1:14">
      <c r="B85" s="95" t="s">
        <v>973</v>
      </c>
      <c r="C85" s="96"/>
      <c r="D85" s="96"/>
      <c r="E85" s="96"/>
      <c r="F85" s="96"/>
      <c r="G85" s="96"/>
      <c r="H85" s="96"/>
      <c r="I85" s="93"/>
      <c r="J85" s="94"/>
      <c r="K85" s="311">
        <v>0.05</v>
      </c>
      <c r="L85" s="859">
        <f>N79*K85</f>
        <v>24667.52804728258</v>
      </c>
      <c r="M85" s="860"/>
      <c r="N85" s="57"/>
    </row>
    <row r="86" spans="1:14" ht="15.75" thickBot="1">
      <c r="B86" s="97" t="s">
        <v>974</v>
      </c>
      <c r="C86" s="98"/>
      <c r="D86" s="98"/>
      <c r="E86" s="98"/>
      <c r="F86" s="98"/>
      <c r="G86" s="98"/>
      <c r="H86" s="98"/>
      <c r="I86" s="99"/>
      <c r="J86" s="100"/>
      <c r="K86" s="312">
        <v>0.05</v>
      </c>
      <c r="L86" s="861">
        <f>N79*K86</f>
        <v>24667.52804728258</v>
      </c>
      <c r="M86" s="862"/>
      <c r="N86" s="57"/>
    </row>
    <row r="87" spans="1:14" ht="15.75" thickBot="1">
      <c r="B87" s="825" t="s">
        <v>953</v>
      </c>
      <c r="C87" s="826"/>
      <c r="D87" s="826"/>
      <c r="E87" s="826"/>
      <c r="F87" s="826"/>
      <c r="G87" s="826"/>
      <c r="H87" s="826"/>
      <c r="I87" s="826"/>
      <c r="J87" s="826"/>
      <c r="K87" s="826"/>
      <c r="L87" s="826"/>
      <c r="M87" s="827"/>
      <c r="N87" s="58">
        <f>L84+L85+L86</f>
        <v>148005.16828369547</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641355.72922934708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70"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21.75" customHeight="1" thickBot="1">
      <c r="A31" t="s">
        <v>1845</v>
      </c>
      <c r="B31" s="86" t="s">
        <v>1104</v>
      </c>
      <c r="C31" s="87" t="s">
        <v>2100</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121</v>
      </c>
      <c r="B36" s="838" t="str">
        <f>VLOOKUP(A36,EQUIPOS!A6:D154,3,FALSE)</f>
        <v>Bomba eléctrica para accionar la celda</v>
      </c>
      <c r="C36" s="839"/>
      <c r="D36" s="839"/>
      <c r="E36" s="839"/>
      <c r="F36" s="839"/>
      <c r="G36" s="839"/>
      <c r="H36" s="840"/>
      <c r="I36" s="274"/>
      <c r="J36" s="275"/>
      <c r="K36" s="276">
        <f>VLOOKUP(A36,EQUIPOS!A6:D163,4,FALSE)</f>
        <v>72671.693422011202</v>
      </c>
      <c r="L36" s="277"/>
      <c r="M36" s="278">
        <v>0.01</v>
      </c>
      <c r="N36" s="279">
        <f t="shared" ref="N36:N41" si="0">K36/M36</f>
        <v>7267169.3422011202</v>
      </c>
    </row>
    <row r="37" spans="1:14">
      <c r="A37" s="119" t="s">
        <v>192</v>
      </c>
      <c r="B37" s="838" t="str">
        <f>VLOOKUP(A37,EQUIPOS!A7:D154,3,FALSE)</f>
        <v>Equipo de acarreo interno</v>
      </c>
      <c r="C37" s="839"/>
      <c r="D37" s="839"/>
      <c r="E37" s="839"/>
      <c r="F37" s="839"/>
      <c r="G37" s="839"/>
      <c r="H37" s="840"/>
      <c r="I37" s="428"/>
      <c r="J37" s="429"/>
      <c r="K37" s="276">
        <f>VLOOKUP(A37,EQUIPOS!A7:D164,4,FALSE)</f>
        <v>44043.450558794662</v>
      </c>
      <c r="L37" s="342"/>
      <c r="M37" s="343">
        <v>0.05</v>
      </c>
      <c r="N37" s="279">
        <f t="shared" si="0"/>
        <v>880869.01117589325</v>
      </c>
    </row>
    <row r="38" spans="1:14">
      <c r="A38" s="119" t="s">
        <v>214</v>
      </c>
      <c r="B38" s="838" t="str">
        <f>VLOOKUP(A38,EQUIPOS!A8:D154,3,FALSE)</f>
        <v>Equipo de oxigeno y soldadura</v>
      </c>
      <c r="C38" s="839"/>
      <c r="D38" s="839"/>
      <c r="E38" s="839"/>
      <c r="F38" s="839"/>
      <c r="G38" s="839"/>
      <c r="H38" s="840"/>
      <c r="I38" s="428"/>
      <c r="J38" s="429"/>
      <c r="K38" s="445">
        <f>VLOOKUP(A38,EQUIPOS!A8:D165,4,FALSE)</f>
        <v>15415.207695578134</v>
      </c>
      <c r="L38" s="342"/>
      <c r="M38" s="343">
        <v>0.01</v>
      </c>
      <c r="N38" s="279">
        <f t="shared" si="0"/>
        <v>1541520.7695578134</v>
      </c>
    </row>
    <row r="39" spans="1:14">
      <c r="A39" s="119" t="s">
        <v>248</v>
      </c>
      <c r="B39" s="838" t="str">
        <f>VLOOKUP(A39,EQUIPOS!A9:D154,3,FALSE)</f>
        <v>Grúa telescópica de 50 Ton.</v>
      </c>
      <c r="C39" s="839"/>
      <c r="D39" s="839"/>
      <c r="E39" s="839"/>
      <c r="F39" s="839"/>
      <c r="G39" s="839"/>
      <c r="H39" s="840"/>
      <c r="I39" s="428"/>
      <c r="J39" s="429"/>
      <c r="K39" s="445">
        <f>VLOOKUP(A39,EQUIPOS!A9:D166,4,FALSE)</f>
        <v>295206.47063824494</v>
      </c>
      <c r="L39" s="342"/>
      <c r="M39" s="343">
        <v>0.04</v>
      </c>
      <c r="N39" s="279">
        <f t="shared" si="0"/>
        <v>7380161.7659561234</v>
      </c>
    </row>
    <row r="40" spans="1:14">
      <c r="A40" s="119" t="s">
        <v>255</v>
      </c>
      <c r="B40" s="838" t="str">
        <f>VLOOKUP(A40,EQUIPOS!A10:D154,3,FALSE)</f>
        <v>Manómetro cable de acero para bajar la celda</v>
      </c>
      <c r="C40" s="839"/>
      <c r="D40" s="839"/>
      <c r="E40" s="839"/>
      <c r="F40" s="839"/>
      <c r="G40" s="839"/>
      <c r="H40" s="840"/>
      <c r="I40" s="428"/>
      <c r="J40" s="429"/>
      <c r="K40" s="445">
        <f>VLOOKUP(A40,EQUIPOS!A10:D167,4,FALSE)</f>
        <v>1364245.8810586648</v>
      </c>
      <c r="L40" s="342"/>
      <c r="M40" s="343">
        <v>1</v>
      </c>
      <c r="N40" s="279">
        <f t="shared" si="0"/>
        <v>1364245.8810586648</v>
      </c>
    </row>
    <row r="41" spans="1:14">
      <c r="A41" s="119" t="s">
        <v>322</v>
      </c>
      <c r="B41" s="838" t="str">
        <f>VLOOKUP(A41,EQUIPOS!A11:D155,3,FALSE)</f>
        <v xml:space="preserve">Retroexcavadora sobre llantas JD 410
</v>
      </c>
      <c r="C41" s="839"/>
      <c r="D41" s="839"/>
      <c r="E41" s="839"/>
      <c r="F41" s="839"/>
      <c r="G41" s="839"/>
      <c r="H41" s="840"/>
      <c r="I41" s="428"/>
      <c r="J41" s="429"/>
      <c r="K41" s="445">
        <f>VLOOKUP(A41,EQUIPOS!A11:D168,4,FALSE)</f>
        <v>94378.822625988571</v>
      </c>
      <c r="L41" s="342"/>
      <c r="M41" s="343">
        <v>0.2</v>
      </c>
      <c r="N41" s="279">
        <f t="shared" si="0"/>
        <v>471894.11312994285</v>
      </c>
    </row>
    <row r="42" spans="1:14">
      <c r="A42" s="119"/>
      <c r="B42" s="838"/>
      <c r="C42" s="839"/>
      <c r="D42" s="839"/>
      <c r="E42" s="839"/>
      <c r="F42" s="839"/>
      <c r="G42" s="839"/>
      <c r="H42" s="840"/>
      <c r="I42" s="335"/>
      <c r="J42" s="337"/>
      <c r="K42" s="445"/>
      <c r="L42" s="430"/>
      <c r="M42" s="431"/>
      <c r="N42" s="279"/>
    </row>
    <row r="43" spans="1:14">
      <c r="B43" s="838"/>
      <c r="C43" s="839"/>
      <c r="D43" s="839"/>
      <c r="E43" s="839"/>
      <c r="F43" s="839"/>
      <c r="G43" s="839"/>
      <c r="H43" s="840"/>
      <c r="I43" s="42"/>
      <c r="J43" s="43"/>
      <c r="K43" s="445"/>
      <c r="L43" s="283"/>
      <c r="M43" s="284"/>
      <c r="N43" s="279"/>
    </row>
    <row r="44" spans="1:14">
      <c r="B44" s="327"/>
      <c r="C44" s="328"/>
      <c r="D44" s="328"/>
      <c r="E44" s="328"/>
      <c r="F44" s="330"/>
      <c r="G44" s="330"/>
      <c r="H44" s="131"/>
      <c r="I44" s="42"/>
      <c r="J44" s="43"/>
      <c r="K44" s="445"/>
      <c r="L44" s="283"/>
      <c r="M44" s="284"/>
      <c r="N44" s="280"/>
    </row>
    <row r="45" spans="1:14">
      <c r="B45" s="845" t="s">
        <v>952</v>
      </c>
      <c r="C45" s="846"/>
      <c r="D45" s="846"/>
      <c r="E45" s="44"/>
      <c r="F45" s="45"/>
      <c r="G45" s="45"/>
      <c r="H45" s="46"/>
      <c r="I45" s="42"/>
      <c r="J45" s="43"/>
      <c r="K45" s="286"/>
      <c r="L45" s="283"/>
      <c r="M45" s="408">
        <v>0.1</v>
      </c>
      <c r="N45" s="351">
        <f>N86*M45</f>
        <v>69985.517413614798</v>
      </c>
    </row>
    <row r="46" spans="1:14" ht="15.75" thickBot="1">
      <c r="B46" s="838"/>
      <c r="C46" s="839"/>
      <c r="D46" s="839"/>
      <c r="E46" s="839"/>
      <c r="F46" s="839"/>
      <c r="G46" s="839"/>
      <c r="H46" s="840"/>
      <c r="I46" s="847"/>
      <c r="J46" s="848"/>
      <c r="K46" s="47"/>
      <c r="L46" s="849"/>
      <c r="M46" s="850"/>
      <c r="N46" s="111"/>
    </row>
    <row r="47" spans="1:14" ht="15.75" thickBot="1">
      <c r="B47" s="825" t="s">
        <v>953</v>
      </c>
      <c r="C47" s="826"/>
      <c r="D47" s="826"/>
      <c r="E47" s="826"/>
      <c r="F47" s="826"/>
      <c r="G47" s="826"/>
      <c r="H47" s="826"/>
      <c r="I47" s="826"/>
      <c r="J47" s="826"/>
      <c r="K47" s="826"/>
      <c r="L47" s="826"/>
      <c r="M47" s="827"/>
      <c r="N47" s="418">
        <f>SUM(N36:N45)</f>
        <v>18975846.400493175</v>
      </c>
    </row>
    <row r="48" spans="1:14">
      <c r="B48" s="287"/>
      <c r="C48" s="40"/>
      <c r="D48" s="40"/>
      <c r="E48" s="40"/>
      <c r="F48" s="40"/>
      <c r="G48" s="40"/>
      <c r="H48" s="40"/>
      <c r="I48" s="40"/>
      <c r="J48" s="40"/>
      <c r="K48" s="40"/>
      <c r="L48" s="40"/>
      <c r="M48" s="40"/>
      <c r="N48" s="41"/>
    </row>
    <row r="49" spans="1:17">
      <c r="B49" s="70" t="s">
        <v>954</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16" t="s">
        <v>944</v>
      </c>
      <c r="C51" s="817"/>
      <c r="D51" s="817"/>
      <c r="E51" s="817"/>
      <c r="F51" s="817"/>
      <c r="G51" s="817"/>
      <c r="H51" s="817"/>
      <c r="I51" s="818"/>
      <c r="J51" s="322" t="s">
        <v>945</v>
      </c>
      <c r="K51" s="91" t="s">
        <v>946</v>
      </c>
      <c r="L51" s="819" t="s">
        <v>955</v>
      </c>
      <c r="M51" s="818"/>
      <c r="N51" s="92" t="s">
        <v>951</v>
      </c>
    </row>
    <row r="52" spans="1:17">
      <c r="A52" s="167" t="s">
        <v>410</v>
      </c>
      <c r="B52" s="49" t="str">
        <f>VLOOKUP(A52,MATERIALES!A5:D373,3,FALSE)</f>
        <v>Celda especial de carga</v>
      </c>
      <c r="C52" s="288"/>
      <c r="D52" s="288"/>
      <c r="E52" s="288"/>
      <c r="F52" s="288"/>
      <c r="G52" s="288"/>
      <c r="H52" s="288"/>
      <c r="I52" s="288"/>
      <c r="J52" s="318" t="str">
        <f>VLOOKUP(A52,MATERIALES!A6:D644,2,FALSE)</f>
        <v>u</v>
      </c>
      <c r="K52" s="289">
        <v>1</v>
      </c>
      <c r="L52" s="274"/>
      <c r="M52" s="409">
        <f>VLOOKUP(A52,MATERIALES!A5:D396,4,FALSE)</f>
        <v>22407111.072223455</v>
      </c>
      <c r="N52" s="279">
        <f t="shared" ref="N52:N57" si="1">K52*M52</f>
        <v>22407111.072223455</v>
      </c>
    </row>
    <row r="53" spans="1:17">
      <c r="A53" s="167" t="s">
        <v>505</v>
      </c>
      <c r="B53" s="49" t="str">
        <f>VLOOKUP(A53,MATERIALES!A6:D373,3,FALSE)</f>
        <v>Manguera de alta presión</v>
      </c>
      <c r="C53" s="432"/>
      <c r="D53" s="432"/>
      <c r="E53" s="432"/>
      <c r="F53" s="432"/>
      <c r="G53" s="432"/>
      <c r="H53" s="432"/>
      <c r="I53" s="432"/>
      <c r="J53" s="319" t="str">
        <f>VLOOKUP(A53,MATERIALES!A7:D645,2,FALSE)</f>
        <v>m</v>
      </c>
      <c r="K53" s="404">
        <v>30</v>
      </c>
      <c r="L53" s="428"/>
      <c r="M53" s="409">
        <f>VLOOKUP(A53,MATERIALES!A6:D397,4,FALSE)</f>
        <v>119603.8836414533</v>
      </c>
      <c r="N53" s="279">
        <f t="shared" si="1"/>
        <v>3588116.5092435991</v>
      </c>
    </row>
    <row r="54" spans="1:17">
      <c r="A54" s="167" t="s">
        <v>698</v>
      </c>
      <c r="B54" s="49" t="str">
        <f>VLOOKUP(A54,MATERIALES!A6:D373,3,FALSE)</f>
        <v>Transductores electrónicos (incluye cables, protección contra el concreto y panel de lectura)</v>
      </c>
      <c r="C54" s="432"/>
      <c r="D54" s="432"/>
      <c r="E54" s="432"/>
      <c r="F54" s="432"/>
      <c r="G54" s="432"/>
      <c r="H54" s="432"/>
      <c r="I54" s="432"/>
      <c r="J54" s="319" t="str">
        <f>VLOOKUP(A54,MATERIALES!A8:D646,2,FALSE)</f>
        <v>u</v>
      </c>
      <c r="K54" s="404">
        <v>2</v>
      </c>
      <c r="L54" s="428"/>
      <c r="M54" s="409">
        <f>VLOOKUP(A54,MATERIALES!A6:D398,4,FALSE)</f>
        <v>2000844.158808487</v>
      </c>
      <c r="N54" s="279">
        <f t="shared" si="1"/>
        <v>4001688.317616974</v>
      </c>
      <c r="Q54" s="112"/>
    </row>
    <row r="55" spans="1:17">
      <c r="A55" s="167" t="s">
        <v>700</v>
      </c>
      <c r="B55" s="49" t="str">
        <f>VLOOKUP(A55,MATERIALES!A6:D373,3,FALSE)</f>
        <v>Transductores mecánicos (incluye cables, protección contra el concreto y panel de lectura)</v>
      </c>
      <c r="C55" s="432"/>
      <c r="D55" s="432"/>
      <c r="E55" s="432"/>
      <c r="F55" s="432"/>
      <c r="G55" s="432"/>
      <c r="H55" s="432"/>
      <c r="I55" s="432"/>
      <c r="J55" s="319" t="str">
        <f>VLOOKUP(A55,MATERIALES!A9:D647,2,FALSE)</f>
        <v>u</v>
      </c>
      <c r="K55" s="404">
        <v>5</v>
      </c>
      <c r="L55" s="428"/>
      <c r="M55" s="409">
        <f>VLOOKUP(A55,MATERIALES!A6:D399,4,FALSE)</f>
        <v>1257659.4018987513</v>
      </c>
      <c r="N55" s="279">
        <f t="shared" si="1"/>
        <v>6288297.0094937561</v>
      </c>
    </row>
    <row r="56" spans="1:17">
      <c r="A56" s="167" t="s">
        <v>727</v>
      </c>
      <c r="B56" s="49" t="str">
        <f>VLOOKUP(A56,MATERIALES!A7:D373,3,FALSE)</f>
        <v>Tubo metálico de alta resistencia</v>
      </c>
      <c r="C56" s="432"/>
      <c r="D56" s="432"/>
      <c r="E56" s="432"/>
      <c r="F56" s="432"/>
      <c r="G56" s="432"/>
      <c r="H56" s="432"/>
      <c r="I56" s="432"/>
      <c r="J56" s="319" t="str">
        <f>VLOOKUP(A56,MATERIALES!A10:D648,2,FALSE)</f>
        <v>m</v>
      </c>
      <c r="K56" s="404">
        <v>60</v>
      </c>
      <c r="L56" s="428"/>
      <c r="M56" s="409">
        <f>VLOOKUP(A56,MATERIALES!A7:D400,4,FALSE)</f>
        <v>92753.608153238703</v>
      </c>
      <c r="N56" s="279">
        <f t="shared" si="1"/>
        <v>5565216.4891943224</v>
      </c>
    </row>
    <row r="57" spans="1:17">
      <c r="A57" s="167" t="s">
        <v>734</v>
      </c>
      <c r="B57" s="49" t="str">
        <f>VLOOKUP(A57,MATERIALES!A8:D373,3,FALSE)</f>
        <v>Uniones especiales de alta resistencia para tubería</v>
      </c>
      <c r="C57" s="432"/>
      <c r="D57" s="432"/>
      <c r="E57" s="432"/>
      <c r="F57" s="432"/>
      <c r="G57" s="432"/>
      <c r="H57" s="432"/>
      <c r="I57" s="432"/>
      <c r="J57" s="319" t="str">
        <f>VLOOKUP(A57,MATERIALES!A11:D649,2,FALSE)</f>
        <v>u</v>
      </c>
      <c r="K57" s="404">
        <v>12</v>
      </c>
      <c r="L57" s="428"/>
      <c r="M57" s="409">
        <f>VLOOKUP(A57,MATERIALES!A8:D401,4,FALSE)</f>
        <v>55398.074672517432</v>
      </c>
      <c r="N57" s="279">
        <f t="shared" si="1"/>
        <v>664776.89607020922</v>
      </c>
    </row>
    <row r="58" spans="1:17">
      <c r="A58" s="167"/>
      <c r="B58" s="49"/>
      <c r="C58" s="432"/>
      <c r="D58" s="432"/>
      <c r="E58" s="432"/>
      <c r="F58" s="432"/>
      <c r="G58" s="432"/>
      <c r="H58" s="432"/>
      <c r="I58" s="432"/>
      <c r="J58" s="318"/>
      <c r="K58" s="404"/>
      <c r="L58" s="428"/>
      <c r="M58" s="409"/>
      <c r="N58" s="279"/>
    </row>
    <row r="59" spans="1:17">
      <c r="A59" s="167"/>
      <c r="B59" s="49"/>
      <c r="C59" s="432"/>
      <c r="D59" s="432"/>
      <c r="E59" s="432"/>
      <c r="F59" s="432"/>
      <c r="G59" s="432"/>
      <c r="H59" s="432"/>
      <c r="I59" s="432"/>
      <c r="J59" s="318"/>
      <c r="K59" s="404"/>
      <c r="L59" s="428"/>
      <c r="M59" s="409"/>
      <c r="N59" s="279"/>
    </row>
    <row r="60" spans="1:17">
      <c r="A60" s="167"/>
      <c r="B60" s="49"/>
      <c r="C60" s="432"/>
      <c r="D60" s="432"/>
      <c r="E60" s="432"/>
      <c r="F60" s="432"/>
      <c r="G60" s="432"/>
      <c r="H60" s="432"/>
      <c r="I60" s="432"/>
      <c r="J60" s="318"/>
      <c r="K60" s="404"/>
      <c r="L60" s="428"/>
      <c r="M60" s="409"/>
      <c r="N60" s="279"/>
    </row>
    <row r="61" spans="1:17">
      <c r="A61" s="167"/>
      <c r="B61" s="49"/>
      <c r="C61" s="432"/>
      <c r="D61" s="432"/>
      <c r="E61" s="432"/>
      <c r="F61" s="432"/>
      <c r="G61" s="432"/>
      <c r="H61" s="432"/>
      <c r="I61" s="432"/>
      <c r="J61" s="318"/>
      <c r="K61" s="404"/>
      <c r="L61" s="428"/>
      <c r="M61" s="409"/>
      <c r="N61" s="279"/>
    </row>
    <row r="62" spans="1:17" ht="15.75" thickBot="1">
      <c r="B62" s="49"/>
      <c r="C62" s="317"/>
      <c r="D62" s="317"/>
      <c r="E62" s="317"/>
      <c r="F62" s="317"/>
      <c r="G62" s="317"/>
      <c r="H62" s="317"/>
      <c r="I62" s="317"/>
      <c r="J62" s="442"/>
      <c r="K62" s="132"/>
      <c r="L62" s="332"/>
      <c r="M62" s="409"/>
      <c r="N62" s="279"/>
    </row>
    <row r="63" spans="1:17" ht="15.75" thickBot="1">
      <c r="B63" s="825" t="s">
        <v>953</v>
      </c>
      <c r="C63" s="826"/>
      <c r="D63" s="826"/>
      <c r="E63" s="826"/>
      <c r="F63" s="826"/>
      <c r="G63" s="826"/>
      <c r="H63" s="826"/>
      <c r="I63" s="826"/>
      <c r="J63" s="826"/>
      <c r="K63" s="826"/>
      <c r="L63" s="826"/>
      <c r="M63" s="827"/>
      <c r="N63" s="401">
        <f>SUM(N52:N62)</f>
        <v>42515206.293842316</v>
      </c>
    </row>
    <row r="64" spans="1:17">
      <c r="B64" s="39"/>
      <c r="C64" s="40"/>
      <c r="D64" s="40"/>
      <c r="E64" s="40"/>
      <c r="F64" s="40"/>
      <c r="G64" s="40"/>
      <c r="H64" s="40"/>
      <c r="I64" s="40"/>
      <c r="J64" s="40"/>
      <c r="K64" s="40"/>
      <c r="L64" s="40"/>
      <c r="M64" s="40"/>
      <c r="N64" s="41"/>
    </row>
    <row r="65" spans="1:15">
      <c r="B65" s="70" t="s">
        <v>956</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0" t="s">
        <v>957</v>
      </c>
      <c r="C67" s="321"/>
      <c r="D67" s="321"/>
      <c r="E67" s="321"/>
      <c r="F67" s="321"/>
      <c r="G67" s="321"/>
      <c r="H67" s="79" t="s">
        <v>945</v>
      </c>
      <c r="I67" s="80" t="s">
        <v>958</v>
      </c>
      <c r="J67" s="81" t="s">
        <v>959</v>
      </c>
      <c r="K67" s="79" t="s">
        <v>960</v>
      </c>
      <c r="L67" s="828" t="s">
        <v>961</v>
      </c>
      <c r="M67" s="801"/>
      <c r="N67" s="82" t="s">
        <v>951</v>
      </c>
    </row>
    <row r="68" spans="1:15">
      <c r="A68" t="s">
        <v>1400</v>
      </c>
      <c r="B68" s="52" t="str">
        <f>VLOOKUP(A68,TRANSPORTE!A5:D117,3,FALSE)</f>
        <v>Transporte de tubos. celdas, etc.</v>
      </c>
      <c r="C68" s="324"/>
      <c r="D68" s="324"/>
      <c r="E68" s="324"/>
      <c r="F68" s="324"/>
      <c r="G68" s="324"/>
      <c r="H68" s="318" t="s">
        <v>1468</v>
      </c>
      <c r="I68" s="286">
        <v>1</v>
      </c>
      <c r="J68" s="293">
        <v>1</v>
      </c>
      <c r="K68" s="286">
        <f>I68*J68</f>
        <v>1</v>
      </c>
      <c r="L68" s="829">
        <f>VLOOKUP(A68,TRANSPORTE!A5:D117,4,FALSE)</f>
        <v>1089073.992817092</v>
      </c>
      <c r="M68" s="830"/>
      <c r="N68" s="294">
        <f>K68*L68</f>
        <v>1089073.992817092</v>
      </c>
    </row>
    <row r="69" spans="1:15">
      <c r="A69" t="s">
        <v>1399</v>
      </c>
      <c r="B69" s="52" t="str">
        <f>VLOOKUP(A69,TRANSPORTE!A5:D117,3,FALSE)</f>
        <v>Pasajes aéreos</v>
      </c>
      <c r="C69" s="53"/>
      <c r="D69" s="53"/>
      <c r="E69" s="53"/>
      <c r="F69" s="53"/>
      <c r="G69" s="53"/>
      <c r="H69" s="318" t="s">
        <v>945</v>
      </c>
      <c r="I69" s="286">
        <v>3</v>
      </c>
      <c r="J69" s="293">
        <v>1</v>
      </c>
      <c r="K69" s="286">
        <f>I69*J69</f>
        <v>3</v>
      </c>
      <c r="L69" s="829">
        <f>VLOOKUP(A69,TRANSPORTE!A5:D117,4,FALSE)</f>
        <v>105290.40656592182</v>
      </c>
      <c r="M69" s="830"/>
      <c r="N69" s="294">
        <f>K69*L69</f>
        <v>315871.21969776542</v>
      </c>
    </row>
    <row r="70" spans="1:15">
      <c r="B70" s="52"/>
      <c r="C70" s="53"/>
      <c r="D70" s="53"/>
      <c r="E70" s="53"/>
      <c r="F70" s="53"/>
      <c r="G70" s="53"/>
      <c r="H70" s="318"/>
      <c r="I70" s="286"/>
      <c r="J70" s="293"/>
      <c r="K70" s="286"/>
      <c r="L70" s="829"/>
      <c r="M70" s="830"/>
      <c r="N70" s="294"/>
    </row>
    <row r="71" spans="1:15">
      <c r="B71" s="52"/>
      <c r="C71" s="53"/>
      <c r="D71" s="53"/>
      <c r="E71" s="53"/>
      <c r="F71" s="53"/>
      <c r="G71" s="53"/>
      <c r="H71" s="318"/>
      <c r="I71" s="286"/>
      <c r="J71" s="293"/>
      <c r="K71" s="286"/>
      <c r="L71" s="829"/>
      <c r="M71" s="830"/>
      <c r="N71" s="294"/>
    </row>
    <row r="72" spans="1:15">
      <c r="B72" s="52"/>
      <c r="C72" s="53"/>
      <c r="D72" s="53"/>
      <c r="E72" s="53"/>
      <c r="F72" s="53"/>
      <c r="G72" s="53"/>
      <c r="H72" s="295"/>
      <c r="I72" s="286"/>
      <c r="J72" s="286"/>
      <c r="K72" s="286"/>
      <c r="L72" s="296"/>
      <c r="M72" s="297"/>
      <c r="N72" s="298"/>
    </row>
    <row r="73" spans="1:15" ht="15.75" thickBot="1">
      <c r="B73" s="454"/>
      <c r="C73" s="455"/>
      <c r="D73" s="455"/>
      <c r="E73" s="455"/>
      <c r="F73" s="455"/>
      <c r="G73" s="455"/>
      <c r="H73" s="54"/>
      <c r="I73" s="132"/>
      <c r="J73" s="132"/>
      <c r="K73" s="132"/>
      <c r="L73" s="814"/>
      <c r="M73" s="815"/>
      <c r="N73" s="133"/>
    </row>
    <row r="74" spans="1:15" ht="15.75" thickBot="1">
      <c r="B74" s="831" t="s">
        <v>953</v>
      </c>
      <c r="C74" s="832"/>
      <c r="D74" s="832"/>
      <c r="E74" s="832"/>
      <c r="F74" s="832"/>
      <c r="G74" s="832"/>
      <c r="H74" s="832"/>
      <c r="I74" s="832"/>
      <c r="J74" s="832"/>
      <c r="K74" s="832"/>
      <c r="L74" s="832"/>
      <c r="M74" s="833"/>
      <c r="N74" s="110">
        <f>N68+N69+N70+N71+N72</f>
        <v>1404945.2125148573</v>
      </c>
    </row>
    <row r="75" spans="1:15">
      <c r="B75" s="39"/>
      <c r="C75" s="40"/>
      <c r="D75" s="40"/>
      <c r="E75" s="40"/>
      <c r="F75" s="40"/>
      <c r="G75" s="40"/>
      <c r="H75" s="40"/>
      <c r="I75" s="40"/>
      <c r="J75" s="40"/>
      <c r="K75" s="40"/>
      <c r="L75" s="40"/>
      <c r="M75" s="40"/>
      <c r="N75" s="41"/>
    </row>
    <row r="76" spans="1:15">
      <c r="B76" s="70" t="s">
        <v>962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1" t="s">
        <v>963</v>
      </c>
      <c r="C78" s="852"/>
      <c r="D78" s="852"/>
      <c r="E78" s="852"/>
      <c r="F78" s="852"/>
      <c r="G78" s="852"/>
      <c r="H78" s="852"/>
      <c r="I78" s="79" t="s">
        <v>964</v>
      </c>
      <c r="J78" s="81" t="s">
        <v>1410</v>
      </c>
      <c r="K78" s="80" t="s">
        <v>966</v>
      </c>
      <c r="L78" s="853" t="s">
        <v>950</v>
      </c>
      <c r="M78" s="854"/>
      <c r="N78" s="104" t="s">
        <v>951</v>
      </c>
    </row>
    <row r="79" spans="1:15">
      <c r="A79" s="168" t="s">
        <v>6</v>
      </c>
      <c r="B79" s="55" t="str">
        <f>VLOOKUP(A79,'MANO DE OBRA'!A8:D68,3,FALSE)</f>
        <v xml:space="preserve">Obrero </v>
      </c>
      <c r="C79" s="53"/>
      <c r="D79" s="53"/>
      <c r="E79" s="53"/>
      <c r="F79" s="53"/>
      <c r="G79" s="53"/>
      <c r="H79" s="53"/>
      <c r="I79" s="299">
        <f t="shared" ref="I79:I82" si="2">K79/J79*100</f>
        <v>33832.699999999997</v>
      </c>
      <c r="J79" s="300">
        <v>185</v>
      </c>
      <c r="K79" s="301">
        <f>VLOOKUP(A79,'MANO DE OBRA'!A8:D99,4,FALSE)</f>
        <v>62590.494999999995</v>
      </c>
      <c r="L79" s="56"/>
      <c r="M79" s="441">
        <v>1</v>
      </c>
      <c r="N79" s="402">
        <f t="shared" ref="N79:N82" si="3">K79/M79</f>
        <v>62590.494999999995</v>
      </c>
      <c r="O79" s="112"/>
    </row>
    <row r="80" spans="1:15">
      <c r="A80" s="168" t="s">
        <v>74</v>
      </c>
      <c r="B80" s="55" t="str">
        <f>VLOOKUP(A80,'MANO DE OBRA'!A8:D69,3,FALSE)</f>
        <v>Ingeniero de Montaje y Prueba Pilote (1)</v>
      </c>
      <c r="C80" s="53"/>
      <c r="D80" s="53"/>
      <c r="E80" s="53"/>
      <c r="F80" s="53"/>
      <c r="G80" s="53"/>
      <c r="H80" s="53"/>
      <c r="I80" s="299">
        <f t="shared" si="2"/>
        <v>257965.03444028978</v>
      </c>
      <c r="J80" s="300">
        <v>185</v>
      </c>
      <c r="K80" s="301">
        <f>VLOOKUP(A80,'MANO DE OBRA'!A8:D100,4,FALSE)</f>
        <v>477235.31371453602</v>
      </c>
      <c r="L80" s="56"/>
      <c r="M80" s="441">
        <v>1</v>
      </c>
      <c r="N80" s="402">
        <f t="shared" si="3"/>
        <v>477235.31371453602</v>
      </c>
    </row>
    <row r="81" spans="1:14">
      <c r="A81" s="168"/>
      <c r="B81" s="55"/>
      <c r="C81" s="53"/>
      <c r="D81" s="53"/>
      <c r="E81" s="53"/>
      <c r="F81" s="53"/>
      <c r="G81" s="53"/>
      <c r="H81" s="53"/>
      <c r="I81" s="299"/>
      <c r="J81" s="300"/>
      <c r="K81" s="301"/>
      <c r="L81" s="56"/>
      <c r="M81" s="441"/>
      <c r="N81" s="402"/>
    </row>
    <row r="82" spans="1:14">
      <c r="A82" t="s">
        <v>88</v>
      </c>
      <c r="B82" s="55" t="str">
        <f>VLOOKUP(A82,'MANO DE OBRA'!A9:D70,3,FALSE)</f>
        <v>Soldador experto en montaje y pruebas</v>
      </c>
      <c r="C82" s="53"/>
      <c r="D82" s="53"/>
      <c r="E82" s="53"/>
      <c r="F82" s="53"/>
      <c r="G82" s="53"/>
      <c r="H82" s="53"/>
      <c r="I82" s="299">
        <f t="shared" si="2"/>
        <v>86502.359687357821</v>
      </c>
      <c r="J82" s="300">
        <v>185</v>
      </c>
      <c r="K82" s="301">
        <f>VLOOKUP(A82,'MANO DE OBRA'!A9:D101,4,FALSE)</f>
        <v>160029.36542161196</v>
      </c>
      <c r="L82" s="56"/>
      <c r="M82" s="441">
        <v>1</v>
      </c>
      <c r="N82" s="402">
        <f t="shared" si="3"/>
        <v>160029.36542161196</v>
      </c>
    </row>
    <row r="83" spans="1:14">
      <c r="B83" s="55"/>
      <c r="C83" s="53"/>
      <c r="D83" s="53"/>
      <c r="E83" s="53"/>
      <c r="F83" s="53"/>
      <c r="G83" s="53"/>
      <c r="H83" s="53"/>
      <c r="I83" s="299"/>
      <c r="J83" s="300"/>
      <c r="K83" s="301"/>
      <c r="L83" s="325"/>
      <c r="M83" s="441"/>
      <c r="N83" s="402"/>
    </row>
    <row r="84" spans="1:14">
      <c r="B84" s="55"/>
      <c r="C84" s="53"/>
      <c r="D84" s="53"/>
      <c r="E84" s="53"/>
      <c r="F84" s="53"/>
      <c r="G84" s="53"/>
      <c r="H84" s="53"/>
      <c r="I84" s="299"/>
      <c r="J84" s="300"/>
      <c r="K84" s="301"/>
      <c r="L84" s="325"/>
      <c r="M84" s="307"/>
      <c r="N84" s="303"/>
    </row>
    <row r="85" spans="1:14" ht="15.75" thickBot="1">
      <c r="B85" s="812"/>
      <c r="C85" s="813" t="e">
        <f>VLOOKUP(B85,'MANO DE OBRA'!B12:E73,3,FALSE)</f>
        <v>#N/A</v>
      </c>
      <c r="D85" s="813" t="e">
        <f>VLOOKUP(C85,'MANO DE OBRA'!C12:F73,3,FALSE)</f>
        <v>#N/A</v>
      </c>
      <c r="E85" s="813" t="e">
        <f>VLOOKUP(D85,'MANO DE OBRA'!D12:G73,3,FALSE)</f>
        <v>#N/A</v>
      </c>
      <c r="F85" s="813" t="e">
        <f>VLOOKUP(E85,'MANO DE OBRA'!E12:H73,3,FALSE)</f>
        <v>#N/A</v>
      </c>
      <c r="G85" s="813" t="e">
        <f>VLOOKUP(F85,'MANO DE OBRA'!F12:I73,3,FALSE)</f>
        <v>#N/A</v>
      </c>
      <c r="H85" s="813" t="e">
        <f>VLOOKUP(G85,'MANO DE OBRA'!G12:J73,3,FALSE)</f>
        <v>#N/A</v>
      </c>
      <c r="I85" s="477"/>
      <c r="J85" s="478"/>
      <c r="K85" s="479"/>
      <c r="L85" s="980"/>
      <c r="M85" s="980"/>
      <c r="N85" s="480"/>
    </row>
    <row r="86" spans="1:14" ht="15.75" thickBot="1">
      <c r="B86" s="831" t="s">
        <v>953</v>
      </c>
      <c r="C86" s="832"/>
      <c r="D86" s="832"/>
      <c r="E86" s="832"/>
      <c r="F86" s="832"/>
      <c r="G86" s="832"/>
      <c r="H86" s="832"/>
      <c r="I86" s="832"/>
      <c r="J86" s="832"/>
      <c r="K86" s="832"/>
      <c r="L86" s="832"/>
      <c r="M86" s="833"/>
      <c r="N86" s="467">
        <f>SUM(N79:N85)</f>
        <v>699855.17413614795</v>
      </c>
    </row>
    <row r="87" spans="1:14" ht="15.75" thickBot="1">
      <c r="B87" s="39"/>
      <c r="C87" s="40"/>
      <c r="D87" s="40"/>
      <c r="E87" s="40"/>
      <c r="F87" s="40"/>
      <c r="G87" s="40"/>
      <c r="H87" s="40"/>
      <c r="I87" s="40"/>
      <c r="J87" s="40"/>
      <c r="K87" s="40"/>
      <c r="L87" s="40"/>
      <c r="M87" s="40"/>
      <c r="N87" s="41"/>
    </row>
    <row r="88" spans="1:14" ht="15.75" thickBot="1">
      <c r="B88" s="825" t="s">
        <v>967</v>
      </c>
      <c r="C88" s="826"/>
      <c r="D88" s="826"/>
      <c r="E88" s="826"/>
      <c r="F88" s="826"/>
      <c r="G88" s="826"/>
      <c r="H88" s="826"/>
      <c r="I88" s="826"/>
      <c r="J88" s="826"/>
      <c r="K88" s="826"/>
      <c r="L88" s="826"/>
      <c r="M88" s="827"/>
      <c r="N88" s="105">
        <f>N86+N74+N63+N47</f>
        <v>63595853.080986492</v>
      </c>
    </row>
    <row r="89" spans="1:14">
      <c r="B89" s="39"/>
      <c r="C89" s="40"/>
      <c r="D89" s="40"/>
      <c r="E89" s="40"/>
      <c r="F89" s="40"/>
      <c r="G89" s="40"/>
      <c r="H89" s="40"/>
      <c r="I89" s="40"/>
      <c r="J89" s="40"/>
      <c r="K89" s="40"/>
      <c r="L89" s="40"/>
      <c r="M89" s="40"/>
      <c r="N89" s="41"/>
    </row>
    <row r="90" spans="1:14">
      <c r="B90" s="70" t="s">
        <v>968</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16" t="s">
        <v>969</v>
      </c>
      <c r="C92" s="817"/>
      <c r="D92" s="817"/>
      <c r="E92" s="817"/>
      <c r="F92" s="817"/>
      <c r="G92" s="817"/>
      <c r="H92" s="817"/>
      <c r="I92" s="321"/>
      <c r="J92" s="341"/>
      <c r="K92" s="309" t="s">
        <v>970</v>
      </c>
      <c r="L92" s="855" t="s">
        <v>971</v>
      </c>
      <c r="M92" s="856"/>
      <c r="N92" s="310"/>
    </row>
    <row r="93" spans="1:14">
      <c r="B93" s="857" t="s">
        <v>972</v>
      </c>
      <c r="C93" s="858"/>
      <c r="D93" s="858"/>
      <c r="E93" s="858"/>
      <c r="F93" s="858"/>
      <c r="G93" s="858"/>
      <c r="H93" s="858"/>
      <c r="I93" s="93"/>
      <c r="J93" s="94"/>
      <c r="K93" s="311">
        <v>0.2</v>
      </c>
      <c r="L93" s="859">
        <f>N88*K93</f>
        <v>12719170.616197299</v>
      </c>
      <c r="M93" s="860"/>
      <c r="N93" s="57"/>
    </row>
    <row r="94" spans="1:14">
      <c r="B94" s="95" t="s">
        <v>973</v>
      </c>
      <c r="C94" s="96"/>
      <c r="D94" s="96"/>
      <c r="E94" s="96"/>
      <c r="F94" s="96"/>
      <c r="G94" s="96"/>
      <c r="H94" s="96"/>
      <c r="I94" s="93"/>
      <c r="J94" s="94"/>
      <c r="K94" s="311">
        <v>0.05</v>
      </c>
      <c r="L94" s="859">
        <f>N88*K94</f>
        <v>3179792.6540493248</v>
      </c>
      <c r="M94" s="860"/>
      <c r="N94" s="57"/>
    </row>
    <row r="95" spans="1:14" ht="15.75" thickBot="1">
      <c r="B95" s="97" t="s">
        <v>974</v>
      </c>
      <c r="C95" s="98"/>
      <c r="D95" s="98"/>
      <c r="E95" s="98"/>
      <c r="F95" s="98"/>
      <c r="G95" s="98"/>
      <c r="H95" s="98"/>
      <c r="I95" s="99"/>
      <c r="J95" s="100"/>
      <c r="K95" s="312">
        <v>0.05</v>
      </c>
      <c r="L95" s="861">
        <f>N88*K95</f>
        <v>3179792.6540493248</v>
      </c>
      <c r="M95" s="862"/>
      <c r="N95" s="57"/>
    </row>
    <row r="96" spans="1:14" ht="15.75" thickBot="1">
      <c r="B96" s="825" t="s">
        <v>953</v>
      </c>
      <c r="C96" s="826"/>
      <c r="D96" s="826"/>
      <c r="E96" s="826"/>
      <c r="F96" s="826"/>
      <c r="G96" s="826"/>
      <c r="H96" s="826"/>
      <c r="I96" s="826"/>
      <c r="J96" s="826"/>
      <c r="K96" s="826"/>
      <c r="L96" s="826"/>
      <c r="M96" s="827"/>
      <c r="N96" s="58">
        <f>L93+L94+L95</f>
        <v>19078755.924295951</v>
      </c>
    </row>
    <row r="97" spans="1:14" ht="15.75" thickBot="1">
      <c r="B97" s="39"/>
      <c r="C97" s="40"/>
      <c r="D97" s="40"/>
      <c r="E97" s="40"/>
      <c r="F97" s="40"/>
      <c r="G97" s="40"/>
      <c r="H97" s="40"/>
      <c r="I97" s="40"/>
      <c r="J97" s="40"/>
      <c r="K97" s="40"/>
      <c r="L97" s="40"/>
      <c r="M97" s="40"/>
      <c r="N97" s="41"/>
    </row>
    <row r="98" spans="1:14" ht="15.75" thickBot="1">
      <c r="A98" t="s">
        <v>2016</v>
      </c>
      <c r="B98" s="825" t="s">
        <v>975</v>
      </c>
      <c r="C98" s="826"/>
      <c r="D98" s="826"/>
      <c r="E98" s="826"/>
      <c r="F98" s="826"/>
      <c r="G98" s="826"/>
      <c r="H98" s="826"/>
      <c r="I98" s="826"/>
      <c r="J98" s="826"/>
      <c r="K98" s="826"/>
      <c r="L98" s="826"/>
      <c r="M98" s="827"/>
      <c r="N98" s="195">
        <f>N88+N96</f>
        <v>82674609.005282447</v>
      </c>
    </row>
    <row r="99" spans="1:14">
      <c r="B99" s="246"/>
      <c r="C99" s="247"/>
      <c r="D99" s="247"/>
      <c r="E99" s="247"/>
      <c r="F99" s="247"/>
      <c r="G99" s="247"/>
      <c r="H99" s="247"/>
      <c r="I99" s="247"/>
      <c r="J99" s="247"/>
      <c r="K99" s="247"/>
      <c r="L99" s="247"/>
      <c r="M99" s="247"/>
      <c r="N99" s="248"/>
    </row>
    <row r="100" spans="1:14">
      <c r="B100" s="249"/>
      <c r="C100" s="250"/>
      <c r="D100" s="250"/>
      <c r="E100" s="250"/>
      <c r="F100" s="250"/>
      <c r="G100" s="250"/>
      <c r="H100" s="250"/>
      <c r="I100" s="250"/>
      <c r="J100" s="250"/>
      <c r="K100" s="250"/>
      <c r="L100" s="250"/>
      <c r="M100" s="250"/>
      <c r="N100" s="251"/>
    </row>
    <row r="101" spans="1:14">
      <c r="B101" s="249"/>
      <c r="C101" s="250"/>
      <c r="D101" s="250"/>
      <c r="E101" s="250"/>
      <c r="F101" s="250"/>
      <c r="G101" s="250"/>
      <c r="H101" s="250"/>
      <c r="I101" s="250"/>
      <c r="J101" s="250"/>
      <c r="K101" s="250"/>
      <c r="L101" s="250"/>
      <c r="M101" s="250"/>
      <c r="N101" s="251"/>
    </row>
    <row r="102" spans="1:14">
      <c r="B102" s="249"/>
      <c r="C102" s="250"/>
      <c r="D102" s="250"/>
      <c r="E102" s="250"/>
      <c r="F102" s="250"/>
      <c r="G102" s="250"/>
      <c r="H102" s="250"/>
      <c r="I102" s="250"/>
      <c r="J102" s="250"/>
      <c r="K102" s="250"/>
      <c r="L102" s="250"/>
      <c r="M102" s="250"/>
      <c r="N102" s="251"/>
    </row>
    <row r="103" spans="1:14">
      <c r="B103" s="249"/>
      <c r="C103" s="250"/>
      <c r="D103" s="250"/>
      <c r="E103" s="424" t="s">
        <v>976</v>
      </c>
      <c r="F103" s="424"/>
      <c r="G103" s="424"/>
      <c r="H103" s="424"/>
      <c r="I103" s="424"/>
      <c r="J103" s="424"/>
      <c r="K103" s="250"/>
      <c r="L103" s="250"/>
      <c r="M103" s="250"/>
      <c r="N103" s="251"/>
    </row>
    <row r="104" spans="1:14">
      <c r="B104" s="249"/>
      <c r="C104" s="250"/>
      <c r="D104" s="250"/>
      <c r="E104" s="250" t="s">
        <v>977</v>
      </c>
      <c r="F104" s="250"/>
      <c r="G104" s="250"/>
      <c r="H104" s="250"/>
      <c r="I104" s="250"/>
      <c r="J104" s="250"/>
      <c r="K104" s="250"/>
      <c r="L104" s="250"/>
      <c r="M104" s="250"/>
      <c r="N104" s="251"/>
    </row>
    <row r="105" spans="1:14">
      <c r="B105" s="249"/>
      <c r="C105" s="250"/>
      <c r="D105" s="250"/>
      <c r="E105" s="250" t="s">
        <v>978</v>
      </c>
      <c r="F105" s="250"/>
      <c r="G105" s="250"/>
      <c r="H105" s="250"/>
      <c r="I105" s="250"/>
      <c r="J105" s="250"/>
      <c r="K105" s="250"/>
      <c r="L105" s="250"/>
      <c r="M105" s="250"/>
      <c r="N105" s="251"/>
    </row>
    <row r="106" spans="1:14">
      <c r="B106" s="249"/>
      <c r="C106" s="250"/>
      <c r="D106" s="250"/>
      <c r="E106" s="250" t="s">
        <v>979</v>
      </c>
      <c r="F106" s="250"/>
      <c r="G106" s="250"/>
      <c r="H106" s="250"/>
      <c r="I106" s="250"/>
      <c r="J106" s="250"/>
      <c r="K106" s="250"/>
      <c r="L106" s="250"/>
      <c r="M106" s="250"/>
      <c r="N106" s="251"/>
    </row>
    <row r="107" spans="1:14" ht="15.75" thickBot="1">
      <c r="B107" s="249"/>
      <c r="C107" s="250"/>
      <c r="D107" s="250"/>
      <c r="E107" s="250"/>
      <c r="F107" s="250" t="s">
        <v>980</v>
      </c>
      <c r="G107" s="250"/>
      <c r="H107" s="250"/>
      <c r="I107" s="250"/>
      <c r="J107" s="250"/>
      <c r="K107" s="250"/>
      <c r="L107" s="250"/>
      <c r="M107" s="250"/>
      <c r="N107" s="251"/>
    </row>
    <row r="108" spans="1:14">
      <c r="B108" s="234" t="s">
        <v>2216</v>
      </c>
      <c r="C108" s="235"/>
      <c r="D108" s="235"/>
      <c r="E108" s="235"/>
      <c r="F108" s="235"/>
      <c r="G108" s="235"/>
      <c r="H108" s="235"/>
      <c r="I108" s="235"/>
      <c r="J108" s="235"/>
      <c r="K108" s="235"/>
      <c r="L108" s="235"/>
      <c r="M108" s="235"/>
      <c r="N108" s="236"/>
    </row>
    <row r="109" spans="1:14">
      <c r="B109" s="252"/>
      <c r="C109" s="253"/>
      <c r="D109" s="253"/>
      <c r="E109" s="253"/>
      <c r="F109" s="253"/>
      <c r="G109" s="253"/>
      <c r="H109" s="253"/>
      <c r="I109" s="253"/>
      <c r="J109" s="253"/>
      <c r="K109" s="253"/>
      <c r="L109" s="253"/>
      <c r="M109" s="253"/>
      <c r="N109" s="254"/>
    </row>
    <row r="110" spans="1:14">
      <c r="B110" s="252"/>
      <c r="C110" s="253"/>
      <c r="D110" s="253"/>
      <c r="E110" s="253"/>
      <c r="F110" s="253"/>
      <c r="G110" s="253"/>
      <c r="H110" s="253"/>
      <c r="I110" s="253"/>
      <c r="J110" s="253"/>
      <c r="K110" s="253"/>
      <c r="L110" s="253"/>
      <c r="M110" s="253"/>
      <c r="N110" s="254"/>
    </row>
    <row r="111" spans="1:14">
      <c r="B111" s="252"/>
      <c r="C111" s="253"/>
      <c r="D111" s="253"/>
      <c r="E111" s="253"/>
      <c r="F111" s="253"/>
      <c r="G111" s="253"/>
      <c r="H111" s="253"/>
      <c r="I111" s="253"/>
      <c r="J111" s="253"/>
      <c r="K111" s="253"/>
      <c r="L111" s="253"/>
      <c r="M111" s="253"/>
      <c r="N111" s="254"/>
    </row>
    <row r="112" spans="1:14" ht="15.75" thickBot="1">
      <c r="B112" s="255"/>
      <c r="C112" s="256"/>
      <c r="D112" s="256"/>
      <c r="E112" s="256"/>
      <c r="F112" s="256"/>
      <c r="G112" s="256"/>
      <c r="H112" s="256"/>
      <c r="I112" s="256"/>
      <c r="J112" s="256"/>
      <c r="K112" s="256"/>
      <c r="L112" s="256"/>
      <c r="M112" s="256"/>
      <c r="N112" s="257"/>
    </row>
    <row r="113" spans="2:14">
      <c r="B113" s="258"/>
      <c r="C113" s="259"/>
      <c r="D113" s="259"/>
      <c r="E113" s="259"/>
      <c r="F113" s="259"/>
      <c r="G113" s="259"/>
      <c r="H113" s="259"/>
      <c r="I113" s="259"/>
      <c r="J113" s="259"/>
      <c r="K113" s="259"/>
      <c r="L113" s="259"/>
      <c r="M113" s="259"/>
      <c r="N113" s="260"/>
    </row>
    <row r="114" spans="2:14">
      <c r="B114" s="261" t="s">
        <v>2217</v>
      </c>
      <c r="C114" s="262"/>
      <c r="D114" s="262"/>
      <c r="E114" s="262"/>
      <c r="F114" s="262"/>
      <c r="G114" s="262"/>
      <c r="H114" s="262"/>
      <c r="I114" s="262"/>
      <c r="J114" s="262"/>
      <c r="K114" s="262"/>
      <c r="L114" s="262"/>
      <c r="M114" s="262"/>
      <c r="N114" s="263"/>
    </row>
    <row r="115" spans="2:14" ht="15" customHeight="1">
      <c r="B115" s="967" t="s">
        <v>2218</v>
      </c>
      <c r="C115" s="968"/>
      <c r="D115" s="968"/>
      <c r="E115" s="968"/>
      <c r="F115" s="968"/>
      <c r="G115" s="968"/>
      <c r="H115" s="968"/>
      <c r="I115" s="968"/>
      <c r="J115" s="968"/>
      <c r="K115" s="968"/>
      <c r="L115" s="968"/>
      <c r="M115" s="968"/>
      <c r="N115" s="969"/>
    </row>
    <row r="116" spans="2:14" ht="15" customHeight="1">
      <c r="B116" s="967"/>
      <c r="C116" s="968"/>
      <c r="D116" s="968"/>
      <c r="E116" s="968"/>
      <c r="F116" s="968"/>
      <c r="G116" s="968"/>
      <c r="H116" s="968"/>
      <c r="I116" s="968"/>
      <c r="J116" s="968"/>
      <c r="K116" s="968"/>
      <c r="L116" s="968"/>
      <c r="M116" s="968"/>
      <c r="N116" s="969"/>
    </row>
    <row r="117" spans="2:14" ht="30" customHeight="1">
      <c r="B117" s="970" t="s">
        <v>2219</v>
      </c>
      <c r="C117" s="971"/>
      <c r="D117" s="971"/>
      <c r="E117" s="971"/>
      <c r="F117" s="971"/>
      <c r="G117" s="971"/>
      <c r="H117" s="971"/>
      <c r="I117" s="971"/>
      <c r="J117" s="971"/>
      <c r="K117" s="971"/>
      <c r="L117" s="971"/>
      <c r="M117" s="971"/>
      <c r="N117" s="972"/>
    </row>
    <row r="118" spans="2:14">
      <c r="B118" s="970"/>
      <c r="C118" s="971"/>
      <c r="D118" s="971"/>
      <c r="E118" s="971"/>
      <c r="F118" s="971"/>
      <c r="G118" s="971"/>
      <c r="H118" s="971"/>
      <c r="I118" s="971"/>
      <c r="J118" s="971"/>
      <c r="K118" s="971"/>
      <c r="L118" s="971"/>
      <c r="M118" s="971"/>
      <c r="N118" s="972"/>
    </row>
    <row r="119" spans="2:14">
      <c r="B119" s="346"/>
      <c r="C119" s="347"/>
      <c r="D119" s="347"/>
      <c r="E119" s="347"/>
      <c r="F119" s="347"/>
      <c r="G119" s="347"/>
      <c r="H119" s="347"/>
      <c r="I119" s="347"/>
      <c r="J119" s="347"/>
      <c r="K119" s="347"/>
      <c r="L119" s="347"/>
      <c r="M119" s="347"/>
      <c r="N119" s="348"/>
    </row>
    <row r="120" spans="2:14">
      <c r="B120" s="346"/>
      <c r="C120" s="347"/>
      <c r="D120" s="347"/>
      <c r="E120" s="347"/>
      <c r="F120" s="347"/>
      <c r="G120" s="347"/>
      <c r="H120" s="347"/>
      <c r="I120" s="347"/>
      <c r="J120" s="347"/>
      <c r="K120" s="347"/>
      <c r="L120" s="347"/>
      <c r="M120" s="347"/>
      <c r="N120" s="348"/>
    </row>
    <row r="121" spans="2:14">
      <c r="B121" s="346"/>
      <c r="C121" s="347"/>
      <c r="D121" s="347"/>
      <c r="E121" s="347"/>
      <c r="F121" s="347"/>
      <c r="G121" s="347"/>
      <c r="H121" s="347"/>
      <c r="I121" s="347"/>
      <c r="J121" s="347"/>
      <c r="K121" s="347"/>
      <c r="L121" s="347"/>
      <c r="M121" s="347"/>
      <c r="N121" s="348"/>
    </row>
    <row r="122" spans="2:14">
      <c r="B122" s="261"/>
      <c r="C122" s="262"/>
      <c r="D122" s="262"/>
      <c r="E122" s="262"/>
      <c r="F122" s="262"/>
      <c r="G122" s="262"/>
      <c r="H122" s="262"/>
      <c r="I122" s="262"/>
      <c r="J122" s="262"/>
      <c r="K122" s="262"/>
      <c r="L122" s="262"/>
      <c r="M122" s="262"/>
      <c r="N122" s="263"/>
    </row>
    <row r="123" spans="2:14">
      <c r="B123" s="249"/>
      <c r="C123" s="250"/>
      <c r="D123" s="250"/>
      <c r="E123" s="250" t="s">
        <v>976</v>
      </c>
      <c r="F123" s="424"/>
      <c r="G123" s="424"/>
      <c r="H123" s="250"/>
      <c r="I123" s="250"/>
      <c r="J123" s="250"/>
      <c r="K123" s="250"/>
      <c r="L123" s="250"/>
      <c r="M123" s="250"/>
      <c r="N123" s="251"/>
    </row>
    <row r="124" spans="2:14">
      <c r="B124" s="249"/>
      <c r="C124" s="250"/>
      <c r="D124" s="250"/>
      <c r="E124" s="425" t="s">
        <v>977</v>
      </c>
      <c r="F124" s="250"/>
      <c r="G124" s="250"/>
      <c r="H124" s="425"/>
      <c r="I124" s="425"/>
      <c r="J124" s="425"/>
      <c r="K124" s="250"/>
      <c r="L124" s="250"/>
      <c r="M124" s="250"/>
      <c r="N124" s="251"/>
    </row>
    <row r="125" spans="2:14">
      <c r="B125" s="249"/>
      <c r="C125" s="250"/>
      <c r="D125" s="250"/>
      <c r="E125" s="264" t="s">
        <v>981</v>
      </c>
      <c r="F125" s="250"/>
      <c r="G125" s="250"/>
      <c r="H125" s="264"/>
      <c r="I125" s="264"/>
      <c r="J125" s="264"/>
      <c r="K125" s="250"/>
      <c r="L125" s="250"/>
      <c r="M125" s="250"/>
      <c r="N125" s="251"/>
    </row>
    <row r="126" spans="2:14">
      <c r="B126" s="265"/>
      <c r="C126" s="262"/>
      <c r="D126" s="262"/>
      <c r="E126" s="250" t="s">
        <v>979</v>
      </c>
      <c r="F126" s="250"/>
      <c r="G126" s="250"/>
      <c r="H126" s="250"/>
      <c r="I126" s="250"/>
      <c r="J126" s="250"/>
      <c r="K126" s="262"/>
      <c r="L126" s="262"/>
      <c r="M126" s="262"/>
      <c r="N126" s="263"/>
    </row>
    <row r="127" spans="2:14">
      <c r="B127" s="265"/>
      <c r="C127" s="262"/>
      <c r="D127" s="262"/>
      <c r="E127" s="262"/>
      <c r="F127" s="250"/>
      <c r="G127" s="250"/>
      <c r="H127" s="250"/>
      <c r="I127" s="250"/>
      <c r="J127" s="250"/>
      <c r="K127" s="262"/>
      <c r="L127" s="262"/>
      <c r="M127" s="262"/>
      <c r="N127" s="263"/>
    </row>
    <row r="128" spans="2:14">
      <c r="B128" s="265" t="s">
        <v>2220</v>
      </c>
      <c r="C128" s="264"/>
      <c r="D128" s="264"/>
      <c r="E128" s="250"/>
      <c r="F128" s="250"/>
      <c r="G128" s="250"/>
      <c r="H128" s="250"/>
      <c r="I128" s="250"/>
      <c r="J128" s="973"/>
      <c r="K128" s="973"/>
      <c r="L128" s="973"/>
      <c r="M128" s="973"/>
      <c r="N128" s="974"/>
    </row>
    <row r="129" spans="2:14" ht="15.75" thickBot="1">
      <c r="B129" s="426" t="s">
        <v>2221</v>
      </c>
      <c r="C129" s="427"/>
      <c r="D129" s="427"/>
      <c r="E129" s="266"/>
      <c r="F129" s="266"/>
      <c r="G129" s="266"/>
      <c r="H129" s="266"/>
      <c r="I129" s="266"/>
      <c r="J129" s="975"/>
      <c r="K129" s="975"/>
      <c r="L129" s="975"/>
      <c r="M129" s="975"/>
      <c r="N129"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1731</v>
      </c>
      <c r="C31" s="87" t="s">
        <v>1657</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326</v>
      </c>
      <c r="B36" s="838" t="str">
        <f>VLOOKUP(A36,EQUIPOS!A6:D154,3,FALSE)</f>
        <v>Sensor de Impacto para prueba de integridad tipo</v>
      </c>
      <c r="C36" s="839"/>
      <c r="D36" s="839"/>
      <c r="E36" s="839"/>
      <c r="F36" s="839"/>
      <c r="G36" s="839"/>
      <c r="H36" s="840"/>
      <c r="I36" s="274"/>
      <c r="J36" s="275"/>
      <c r="K36" s="276">
        <f>VLOOKUP(A36,EQUIPOS!A6:D163,4,FALSE)</f>
        <v>91285.29455102561</v>
      </c>
      <c r="L36" s="277"/>
      <c r="M36" s="343">
        <v>1</v>
      </c>
      <c r="N36" s="279">
        <f>K36/M36</f>
        <v>91285.29455102561</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91285.29455102561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c r="B48" s="49"/>
      <c r="C48" s="288"/>
      <c r="D48" s="288"/>
      <c r="E48" s="288"/>
      <c r="F48" s="288"/>
      <c r="G48" s="288"/>
      <c r="H48" s="288"/>
      <c r="I48" s="275"/>
      <c r="J48" s="231"/>
      <c r="K48" s="289"/>
      <c r="L48" s="274"/>
      <c r="M48" s="409"/>
      <c r="N48" s="279"/>
    </row>
    <row r="49" spans="1:14">
      <c r="A49" s="167"/>
      <c r="B49" s="49"/>
      <c r="C49" s="432"/>
      <c r="D49" s="432"/>
      <c r="E49" s="432"/>
      <c r="F49" s="432"/>
      <c r="G49" s="432"/>
      <c r="H49" s="432"/>
      <c r="I49" s="432"/>
      <c r="J49" s="318"/>
      <c r="K49" s="289"/>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8"/>
      <c r="B71" s="55"/>
      <c r="C71" s="53"/>
      <c r="D71" s="53"/>
      <c r="E71" s="53"/>
      <c r="F71" s="53"/>
      <c r="G71" s="53"/>
      <c r="H71" s="53"/>
      <c r="I71" s="299"/>
      <c r="J71" s="300"/>
      <c r="K71" s="301"/>
      <c r="L71" s="56"/>
      <c r="M71" s="441"/>
      <c r="N71" s="402"/>
      <c r="O71" s="112"/>
    </row>
    <row r="72" spans="1:15">
      <c r="A72" s="168" t="s">
        <v>89</v>
      </c>
      <c r="B72" s="55" t="str">
        <f>VLOOKUP(A72,'MANO DE OBRA'!A7:D67,3,FALSE)</f>
        <v>Operador prueba de integridad</v>
      </c>
      <c r="C72" s="53"/>
      <c r="D72" s="53"/>
      <c r="E72" s="53"/>
      <c r="F72" s="53"/>
      <c r="G72" s="53"/>
      <c r="H72" s="53"/>
      <c r="I72" s="299">
        <f>K72/J72*100</f>
        <v>72085.299739464841</v>
      </c>
      <c r="J72" s="300">
        <v>185</v>
      </c>
      <c r="K72" s="301">
        <f>VLOOKUP(A72,'MANO DE OBRA'!A7:D98,4,FALSE)</f>
        <v>133357.80451800997</v>
      </c>
      <c r="L72" s="56"/>
      <c r="M72" s="439">
        <v>0.33333332999999998</v>
      </c>
      <c r="N72" s="402">
        <f>K72/M72</f>
        <v>400073.41755476414</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400073.41755476414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491358.71210578975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98271.742421157949</v>
      </c>
      <c r="M84" s="860"/>
      <c r="N84" s="57"/>
    </row>
    <row r="85" spans="1:14">
      <c r="B85" s="95" t="s">
        <v>973</v>
      </c>
      <c r="C85" s="96"/>
      <c r="D85" s="96"/>
      <c r="E85" s="96"/>
      <c r="F85" s="96"/>
      <c r="G85" s="96"/>
      <c r="H85" s="96"/>
      <c r="I85" s="93"/>
      <c r="J85" s="94"/>
      <c r="K85" s="311">
        <v>0.05</v>
      </c>
      <c r="L85" s="859">
        <f>N79*K85</f>
        <v>24567.935605289487</v>
      </c>
      <c r="M85" s="860"/>
      <c r="N85" s="57"/>
    </row>
    <row r="86" spans="1:14" ht="15.75" thickBot="1">
      <c r="B86" s="97" t="s">
        <v>974</v>
      </c>
      <c r="C86" s="98"/>
      <c r="D86" s="98"/>
      <c r="E86" s="98"/>
      <c r="F86" s="98"/>
      <c r="G86" s="98"/>
      <c r="H86" s="98"/>
      <c r="I86" s="99"/>
      <c r="J86" s="100"/>
      <c r="K86" s="312">
        <v>0.05</v>
      </c>
      <c r="L86" s="861">
        <f>N79*K86</f>
        <v>24567.935605289487</v>
      </c>
      <c r="M86" s="862"/>
      <c r="N86" s="57"/>
    </row>
    <row r="87" spans="1:14" ht="15.75" thickBot="1">
      <c r="B87" s="825" t="s">
        <v>953</v>
      </c>
      <c r="C87" s="826"/>
      <c r="D87" s="826"/>
      <c r="E87" s="826"/>
      <c r="F87" s="826"/>
      <c r="G87" s="826"/>
      <c r="H87" s="826"/>
      <c r="I87" s="826"/>
      <c r="J87" s="826"/>
      <c r="K87" s="826"/>
      <c r="L87" s="826"/>
      <c r="M87" s="827"/>
      <c r="N87" s="58">
        <f>L84+L85+L86</f>
        <v>147407.61363173692</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638766.32573752664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1105</v>
      </c>
      <c r="C31" s="87" t="s">
        <v>2101</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320</v>
      </c>
      <c r="B36" s="838" t="str">
        <f>VLOOKUP(A36,EQUIPOS!A6:D154,3,FALSE)</f>
        <v>Retroexcavadora sobre llantas, motor 62HP, Profundidad de excavación de 5.41 metros.</v>
      </c>
      <c r="C36" s="839"/>
      <c r="D36" s="839"/>
      <c r="E36" s="839"/>
      <c r="F36" s="839"/>
      <c r="G36" s="839"/>
      <c r="H36" s="840"/>
      <c r="I36" s="274"/>
      <c r="J36" s="275"/>
      <c r="K36" s="276">
        <f>VLOOKUP(A36,EQUIPOS!A6:D163,4,FALSE)</f>
        <v>93641.332354148719</v>
      </c>
      <c r="L36" s="277"/>
      <c r="M36" s="343">
        <v>10</v>
      </c>
      <c r="N36" s="279">
        <f>K36/M36</f>
        <v>9364.1332354148726</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368.07216076801001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9732.2053961828824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593</v>
      </c>
      <c r="B48" s="49" t="str">
        <f>VLOOKUP(A48,MATERIALES!A5:D373,3,FALSE)</f>
        <v>Paral en madera rolliza de 5´´ y 4,5m de longitud (tablestacados)</v>
      </c>
      <c r="C48" s="288"/>
      <c r="D48" s="288"/>
      <c r="E48" s="288"/>
      <c r="F48" s="288"/>
      <c r="G48" s="288"/>
      <c r="H48" s="288"/>
      <c r="I48" s="275"/>
      <c r="J48" s="231" t="str">
        <f>VLOOKUP(A48,MATERIALES!A4:D640,2,FALSE)</f>
        <v>u</v>
      </c>
      <c r="K48" s="289">
        <v>0.48888888888888893</v>
      </c>
      <c r="L48" s="274"/>
      <c r="M48" s="409">
        <f>VLOOKUP(A48,MATERIALES!A5:D396,4,FALSE)</f>
        <v>34212.507934118345</v>
      </c>
      <c r="N48" s="279">
        <f>K48*M48</f>
        <v>16726.114990013415</v>
      </c>
    </row>
    <row r="49" spans="1:14">
      <c r="A49" s="167" t="s">
        <v>670</v>
      </c>
      <c r="B49" s="49" t="str">
        <f>VLOOKUP(A49,MATERIALES!A6:D373,3,FALSE)</f>
        <v>Tablestaca en madera aserrada (0,25*0,05*3)</v>
      </c>
      <c r="C49" s="432"/>
      <c r="D49" s="432"/>
      <c r="E49" s="432"/>
      <c r="F49" s="432"/>
      <c r="G49" s="432"/>
      <c r="H49" s="432"/>
      <c r="I49" s="432"/>
      <c r="J49" s="318" t="str">
        <f>VLOOKUP(A49,MATERIALES!A5:D641,2,FALSE)</f>
        <v>u</v>
      </c>
      <c r="K49" s="404">
        <v>1.3333333333333333</v>
      </c>
      <c r="L49" s="428"/>
      <c r="M49" s="409">
        <f>VLOOKUP(A49,MATERIALES!A6:D397,4,FALSE)</f>
        <v>21986.864932562228</v>
      </c>
      <c r="N49" s="279">
        <f>K49*M49</f>
        <v>29315.81991008297</v>
      </c>
    </row>
    <row r="50" spans="1:14">
      <c r="A50" s="167" t="s">
        <v>898</v>
      </c>
      <c r="B50" s="49" t="str">
        <f>VLOOKUP(A50,MATERIALES!A6:D373,3,FALSE)</f>
        <v>Alambre Negro Para Amarre</v>
      </c>
      <c r="C50" s="432"/>
      <c r="D50" s="432"/>
      <c r="E50" s="432"/>
      <c r="F50" s="432"/>
      <c r="G50" s="432"/>
      <c r="H50" s="432"/>
      <c r="I50" s="432"/>
      <c r="J50" s="318" t="str">
        <f>VLOOKUP(A50,MATERIALES!A6:D642,2,FALSE)</f>
        <v>kg</v>
      </c>
      <c r="K50" s="404">
        <v>1.5</v>
      </c>
      <c r="L50" s="428"/>
      <c r="M50" s="409">
        <f>VLOOKUP(A50,MATERIALES!A6:D398,4,FALSE)</f>
        <v>4825.363802573469</v>
      </c>
      <c r="N50" s="279">
        <f>K50*M50</f>
        <v>7238.0457038602035</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53279.980603956588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8"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80</v>
      </c>
      <c r="N71" s="402">
        <f>K71/M71</f>
        <v>2347.1435624999999</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39">
        <v>80</v>
      </c>
      <c r="N72" s="402">
        <f>K72/M72</f>
        <v>1333.5780451800997</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3680.7216076800996</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66692.907607819565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13338.581521563914</v>
      </c>
      <c r="M84" s="860"/>
      <c r="N84" s="57"/>
    </row>
    <row r="85" spans="1:14">
      <c r="B85" s="95" t="s">
        <v>973</v>
      </c>
      <c r="C85" s="96"/>
      <c r="D85" s="96"/>
      <c r="E85" s="96"/>
      <c r="F85" s="96"/>
      <c r="G85" s="96"/>
      <c r="H85" s="96"/>
      <c r="I85" s="93"/>
      <c r="J85" s="94"/>
      <c r="K85" s="311">
        <v>0.05</v>
      </c>
      <c r="L85" s="859">
        <f>N79*K85</f>
        <v>3334.6453803909785</v>
      </c>
      <c r="M85" s="860"/>
      <c r="N85" s="57"/>
    </row>
    <row r="86" spans="1:14" ht="15.75" thickBot="1">
      <c r="B86" s="97" t="s">
        <v>974</v>
      </c>
      <c r="C86" s="98"/>
      <c r="D86" s="98"/>
      <c r="E86" s="98"/>
      <c r="F86" s="98"/>
      <c r="G86" s="98"/>
      <c r="H86" s="98"/>
      <c r="I86" s="99"/>
      <c r="J86" s="100"/>
      <c r="K86" s="312">
        <v>0.05</v>
      </c>
      <c r="L86" s="861">
        <f>N79*K86</f>
        <v>3334.6453803909785</v>
      </c>
      <c r="M86" s="862"/>
      <c r="N86" s="57"/>
    </row>
    <row r="87" spans="1:14" ht="15.75" thickBot="1">
      <c r="B87" s="825" t="s">
        <v>953</v>
      </c>
      <c r="C87" s="826"/>
      <c r="D87" s="826"/>
      <c r="E87" s="826"/>
      <c r="F87" s="826"/>
      <c r="G87" s="826"/>
      <c r="H87" s="826"/>
      <c r="I87" s="826"/>
      <c r="J87" s="826"/>
      <c r="K87" s="826"/>
      <c r="L87" s="826"/>
      <c r="M87" s="827"/>
      <c r="N87" s="58">
        <f>L84+L85+L86</f>
        <v>20007.87228234587</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86700.779890165431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ht="27"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1106</v>
      </c>
      <c r="C31" s="87" t="s">
        <v>2102</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204</v>
      </c>
      <c r="B36" s="838" t="str">
        <f>VLOOKUP(A36,EQUIPOS!A6:D154,3,FALSE)</f>
        <v xml:space="preserve">Equipo de soldadura 250 AMP
</v>
      </c>
      <c r="C36" s="839"/>
      <c r="D36" s="839"/>
      <c r="E36" s="839"/>
      <c r="F36" s="839"/>
      <c r="G36" s="839"/>
      <c r="H36" s="840"/>
      <c r="I36" s="274"/>
      <c r="J36" s="275"/>
      <c r="K36" s="276">
        <f>VLOOKUP(A36,EQUIPOS!A6:D163,4,FALSE)</f>
        <v>13873.686926020318</v>
      </c>
      <c r="L36" s="277"/>
      <c r="M36" s="343">
        <v>10</v>
      </c>
      <c r="N36" s="279">
        <f>K36/M36</f>
        <v>1387.3686926020318</v>
      </c>
    </row>
    <row r="37" spans="1:14">
      <c r="A37" s="119" t="s">
        <v>320</v>
      </c>
      <c r="B37" s="838" t="str">
        <f>VLOOKUP(A37,EQUIPOS!A7:D154,3,FALSE)</f>
        <v>Retroexcavadora sobre llantas, motor 62HP, Profundidad de excavación de 5.41 metros.</v>
      </c>
      <c r="C37" s="839"/>
      <c r="D37" s="839"/>
      <c r="E37" s="839"/>
      <c r="F37" s="839"/>
      <c r="G37" s="839"/>
      <c r="H37" s="840"/>
      <c r="I37" s="428"/>
      <c r="J37" s="429"/>
      <c r="K37" s="276">
        <f>VLOOKUP(A37,EQUIPOS!A7:D164,4,FALSE)</f>
        <v>93641.332354148719</v>
      </c>
      <c r="L37" s="342"/>
      <c r="M37" s="343">
        <v>10</v>
      </c>
      <c r="N37" s="279">
        <f>K37/M37</f>
        <v>9364.1332354148726</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423.19184653601991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11174.693774552923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662</v>
      </c>
      <c r="B48" s="49" t="str">
        <f>VLOOKUP(A48,MATERIALES!A5:D373,3,FALSE)</f>
        <v>Soldadura 7018</v>
      </c>
      <c r="C48" s="288"/>
      <c r="D48" s="288"/>
      <c r="E48" s="288"/>
      <c r="F48" s="288"/>
      <c r="G48" s="288"/>
      <c r="H48" s="288"/>
      <c r="I48" s="288"/>
      <c r="J48" s="318" t="str">
        <f>VLOOKUP(A48,MATERIALES!A4:D640,2,FALSE)</f>
        <v>kg</v>
      </c>
      <c r="K48" s="289">
        <v>3.3000000000000002E-2</v>
      </c>
      <c r="L48" s="274"/>
      <c r="M48" s="409">
        <f>VLOOKUP(A48,MATERIALES!A5:D396,4,FALSE)</f>
        <v>5661.3154007419516</v>
      </c>
      <c r="N48" s="279">
        <f>K48*M48</f>
        <v>186.82340822448441</v>
      </c>
    </row>
    <row r="49" spans="1:14">
      <c r="A49" s="167" t="s">
        <v>680</v>
      </c>
      <c r="B49" s="49" t="str">
        <f>VLOOKUP(A49,MATERIALES!A6:D373,3,FALSE)</f>
        <v>Tablestaca metálica (riel de 70 lb/yarda)</v>
      </c>
      <c r="C49" s="432"/>
      <c r="D49" s="432"/>
      <c r="E49" s="432"/>
      <c r="F49" s="432"/>
      <c r="G49" s="432"/>
      <c r="H49" s="432"/>
      <c r="I49" s="432"/>
      <c r="J49" s="319" t="str">
        <f>VLOOKUP(A49,MATERIALES!A5:D641,2,FALSE)</f>
        <v>u</v>
      </c>
      <c r="K49" s="404">
        <v>3</v>
      </c>
      <c r="L49" s="428"/>
      <c r="M49" s="409">
        <f>VLOOKUP(A49,MATERIALES!A6:D397,4,FALSE)</f>
        <v>102324.16095572262</v>
      </c>
      <c r="N49" s="279">
        <f>K49*M49</f>
        <v>306972.48286716786</v>
      </c>
    </row>
    <row r="50" spans="1:14">
      <c r="A50" s="167" t="s">
        <v>690</v>
      </c>
      <c r="B50" s="49" t="str">
        <f>VLOOKUP(A50,MATERIALES!A6:D373,3,FALSE)</f>
        <v>Tornillos de Unión de D= 12 mm</v>
      </c>
      <c r="C50" s="432"/>
      <c r="D50" s="432"/>
      <c r="E50" s="432"/>
      <c r="F50" s="432"/>
      <c r="G50" s="432"/>
      <c r="H50" s="432"/>
      <c r="I50" s="432"/>
      <c r="J50" s="319" t="str">
        <f>VLOOKUP(A50,MATERIALES!A6:D642,2,FALSE)</f>
        <v>u</v>
      </c>
      <c r="K50" s="404">
        <v>10</v>
      </c>
      <c r="L50" s="428"/>
      <c r="M50" s="409">
        <f>VLOOKUP(A50,MATERIALES!A6:D398,4,FALSE)</f>
        <v>940.08853989726549</v>
      </c>
      <c r="N50" s="279">
        <f>K50*M50</f>
        <v>9400.8853989726558</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316560.19167436502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68"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38">
        <v>80</v>
      </c>
      <c r="N71" s="402">
        <f>K71/M71</f>
        <v>1564.7623749999998</v>
      </c>
      <c r="O71" s="112"/>
    </row>
    <row r="72" spans="1:15">
      <c r="A72" s="168" t="s">
        <v>56</v>
      </c>
      <c r="B72" s="55" t="str">
        <f>VLOOKUP(A72,'MANO DE OBRA'!A8:D69,3,FALSE)</f>
        <v>Soldador</v>
      </c>
      <c r="C72" s="53"/>
      <c r="D72" s="53"/>
      <c r="E72" s="53"/>
      <c r="F72" s="53"/>
      <c r="G72" s="53"/>
      <c r="H72" s="53"/>
      <c r="I72" s="299">
        <f>K72/J72*100</f>
        <v>57668.23979157189</v>
      </c>
      <c r="J72" s="300">
        <v>185</v>
      </c>
      <c r="K72" s="301">
        <f>VLOOKUP(A72,'MANO DE OBRA'!A8:D100,4,FALSE)</f>
        <v>106686.24361440798</v>
      </c>
      <c r="L72" s="56"/>
      <c r="M72" s="438">
        <v>80</v>
      </c>
      <c r="N72" s="402">
        <f>K72/M72</f>
        <v>1333.5780451800997</v>
      </c>
    </row>
    <row r="73" spans="1:15">
      <c r="A73" t="s">
        <v>30</v>
      </c>
      <c r="B73" s="55" t="str">
        <f>VLOOKUP(A73,'MANO DE OBRA'!A9:D70,3,FALSE)</f>
        <v>Oficial</v>
      </c>
      <c r="C73" s="53"/>
      <c r="D73" s="53"/>
      <c r="E73" s="53"/>
      <c r="F73" s="53"/>
      <c r="G73" s="53"/>
      <c r="H73" s="53"/>
      <c r="I73" s="299">
        <f>K73/J73*100</f>
        <v>57668.23979157189</v>
      </c>
      <c r="J73" s="300">
        <v>185</v>
      </c>
      <c r="K73" s="301">
        <f>VLOOKUP(A73,'MANO DE OBRA'!A9:D101,4,FALSE)</f>
        <v>106686.24361440798</v>
      </c>
      <c r="L73" s="56"/>
      <c r="M73" s="439">
        <v>80</v>
      </c>
      <c r="N73" s="402">
        <f>K73/M73</f>
        <v>1333.5780451800997</v>
      </c>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4231.9184653601988</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331966.80391427811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66393.360782855627</v>
      </c>
      <c r="M84" s="860"/>
      <c r="N84" s="57"/>
    </row>
    <row r="85" spans="1:14">
      <c r="B85" s="95" t="s">
        <v>973</v>
      </c>
      <c r="C85" s="96"/>
      <c r="D85" s="96"/>
      <c r="E85" s="96"/>
      <c r="F85" s="96"/>
      <c r="G85" s="96"/>
      <c r="H85" s="96"/>
      <c r="I85" s="93"/>
      <c r="J85" s="94"/>
      <c r="K85" s="311">
        <v>0.05</v>
      </c>
      <c r="L85" s="859">
        <f>N79*K85</f>
        <v>16598.340195713907</v>
      </c>
      <c r="M85" s="860"/>
      <c r="N85" s="57"/>
    </row>
    <row r="86" spans="1:14" ht="15.75" thickBot="1">
      <c r="B86" s="97" t="s">
        <v>974</v>
      </c>
      <c r="C86" s="98"/>
      <c r="D86" s="98"/>
      <c r="E86" s="98"/>
      <c r="F86" s="98"/>
      <c r="G86" s="98"/>
      <c r="H86" s="98"/>
      <c r="I86" s="99"/>
      <c r="J86" s="100"/>
      <c r="K86" s="312">
        <v>0.05</v>
      </c>
      <c r="L86" s="861">
        <f>N79*K86</f>
        <v>16598.340195713907</v>
      </c>
      <c r="M86" s="862"/>
      <c r="N86" s="57"/>
    </row>
    <row r="87" spans="1:14" ht="15.75" thickBot="1">
      <c r="B87" s="825" t="s">
        <v>953</v>
      </c>
      <c r="C87" s="826"/>
      <c r="D87" s="826"/>
      <c r="E87" s="826"/>
      <c r="F87" s="826"/>
      <c r="G87" s="826"/>
      <c r="H87" s="826"/>
      <c r="I87" s="826"/>
      <c r="J87" s="826"/>
      <c r="K87" s="826"/>
      <c r="L87" s="826"/>
      <c r="M87" s="827"/>
      <c r="N87" s="58">
        <f>L84+L85+L86</f>
        <v>99590.041174283455</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431556.84508856153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1107</v>
      </c>
      <c r="C31" s="87" t="s">
        <v>2103</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282</v>
      </c>
      <c r="B36" s="838" t="str">
        <f>VLOOKUP(A36,EQUIPOS!A6:D154,3,FALSE)</f>
        <v>Piloteadora potencia 250KW, RPM 1800, fuerza elevadora 200KN</v>
      </c>
      <c r="C36" s="839"/>
      <c r="D36" s="839"/>
      <c r="E36" s="839"/>
      <c r="F36" s="839"/>
      <c r="G36" s="839"/>
      <c r="H36" s="840"/>
      <c r="I36" s="274"/>
      <c r="J36" s="275"/>
      <c r="K36" s="276">
        <f>VLOOKUP(A36,EQUIPOS!A6:D163,4,FALSE)</f>
        <v>554947.47704081284</v>
      </c>
      <c r="L36" s="277"/>
      <c r="M36" s="343">
        <v>2</v>
      </c>
      <c r="N36" s="279">
        <f>K36/M36</f>
        <v>277473.73852040642</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5245.4839826800999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282719.22250308649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745</v>
      </c>
      <c r="B48" s="49" t="str">
        <f>VLOOKUP(A48,MATERIALES!A5:D373,3,FALSE)</f>
        <v>Acero PDR-60</v>
      </c>
      <c r="C48" s="288"/>
      <c r="D48" s="288"/>
      <c r="E48" s="288"/>
      <c r="F48" s="288"/>
      <c r="G48" s="288"/>
      <c r="H48" s="288"/>
      <c r="I48" s="275"/>
      <c r="J48" s="231" t="str">
        <f>VLOOKUP(A48,MATERIALES!A4:D640,2,FALSE)</f>
        <v>kg</v>
      </c>
      <c r="K48" s="289">
        <v>28</v>
      </c>
      <c r="L48" s="274"/>
      <c r="M48" s="409">
        <f>VLOOKUP(A48,MATERIALES!A5:D396,4,FALSE)</f>
        <v>3480.5659036672573</v>
      </c>
      <c r="N48" s="279">
        <f>K48*M48</f>
        <v>97455.845302683199</v>
      </c>
    </row>
    <row r="49" spans="1:14">
      <c r="A49" s="167" t="s">
        <v>829</v>
      </c>
      <c r="B49" s="49" t="str">
        <f>VLOOKUP(A49,MATERIALES!A6:D373,3,FALSE)</f>
        <v>Concreto Resistencia  28 (Mpa)</v>
      </c>
      <c r="C49" s="432"/>
      <c r="D49" s="432"/>
      <c r="E49" s="432"/>
      <c r="F49" s="432"/>
      <c r="G49" s="432"/>
      <c r="H49" s="432"/>
      <c r="I49" s="432"/>
      <c r="J49" s="318" t="str">
        <f>VLOOKUP(A49,MATERIALES!A5:D641,2,FALSE)</f>
        <v>m3</v>
      </c>
      <c r="K49" s="404">
        <v>0.35</v>
      </c>
      <c r="L49" s="428"/>
      <c r="M49" s="409">
        <f>VLOOKUP(A49,MATERIALES!A6:D397,4,FALSE)</f>
        <v>497123.01612523204</v>
      </c>
      <c r="N49" s="279">
        <f>K49*M49</f>
        <v>173993.05564383121</v>
      </c>
    </row>
    <row r="50" spans="1:14">
      <c r="A50" s="167" t="s">
        <v>868</v>
      </c>
      <c r="B50" s="49" t="str">
        <f>VLOOKUP(A50,MATERIALES!A6:D373,3,FALSE)</f>
        <v>Formaleta concreto clase A,B y C</v>
      </c>
      <c r="C50" s="432"/>
      <c r="D50" s="432"/>
      <c r="E50" s="432"/>
      <c r="F50" s="432"/>
      <c r="G50" s="432"/>
      <c r="H50" s="432"/>
      <c r="I50" s="432"/>
      <c r="J50" s="319" t="str">
        <f>VLOOKUP(A50,MATERIALES!A6:D642,2,FALSE)</f>
        <v>m2</v>
      </c>
      <c r="K50" s="404">
        <v>3</v>
      </c>
      <c r="L50" s="428"/>
      <c r="M50" s="409">
        <f>VLOOKUP(A50,MATERIALES!A6:D398,4,FALSE)</f>
        <v>24800.431004908813</v>
      </c>
      <c r="N50" s="279">
        <f>K50*M50</f>
        <v>74401.293014726441</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345850.19396124082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1239</v>
      </c>
      <c r="B60" s="52" t="str">
        <f>VLOOKUP(A60,TRANSPORTE!A2:D117,3,FALSE)</f>
        <v>Transporte de concreto</v>
      </c>
      <c r="C60" s="324"/>
      <c r="D60" s="324"/>
      <c r="E60" s="324"/>
      <c r="F60" s="324"/>
      <c r="G60" s="324"/>
      <c r="H60" s="318" t="s">
        <v>339</v>
      </c>
      <c r="I60" s="286">
        <v>0.35</v>
      </c>
      <c r="J60" s="293">
        <v>1</v>
      </c>
      <c r="K60" s="286">
        <f>I60*J60</f>
        <v>0.35</v>
      </c>
      <c r="L60" s="829">
        <f>VLOOKUP(A60,TRANSPORTE!A2:D117,4,FALSE)</f>
        <v>1578.7369859453192</v>
      </c>
      <c r="M60" s="830"/>
      <c r="N60" s="294">
        <f>K60*L60</f>
        <v>552.55794508086171</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552.55794508086171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68" t="s">
        <v>13</v>
      </c>
      <c r="B71" s="55" t="str">
        <f>VLOOKUP(A71,'MANO DE OBRA'!A8:D68,3,FALSE)</f>
        <v>Obrero (5)</v>
      </c>
      <c r="C71" s="53"/>
      <c r="D71" s="53"/>
      <c r="E71" s="53"/>
      <c r="F71" s="53"/>
      <c r="G71" s="53"/>
      <c r="H71" s="53"/>
      <c r="I71" s="299">
        <f>K71/J71*100</f>
        <v>169163.49999999997</v>
      </c>
      <c r="J71" s="300">
        <v>185</v>
      </c>
      <c r="K71" s="301">
        <f>VLOOKUP(A71,'MANO DE OBRA'!A8:D99,4,FALSE)</f>
        <v>312952.47499999998</v>
      </c>
      <c r="L71" s="56"/>
      <c r="M71" s="441">
        <v>8</v>
      </c>
      <c r="N71" s="402">
        <f>K71/M71</f>
        <v>39119.059374999997</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38">
        <v>8</v>
      </c>
      <c r="N72" s="402">
        <f>K72/M72</f>
        <v>13335.780451800998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52454.839826800991</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681576.81423620926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136315.36284724186</v>
      </c>
      <c r="M84" s="860"/>
      <c r="N84" s="57"/>
    </row>
    <row r="85" spans="1:14">
      <c r="B85" s="95" t="s">
        <v>973</v>
      </c>
      <c r="C85" s="96"/>
      <c r="D85" s="96"/>
      <c r="E85" s="96"/>
      <c r="F85" s="96"/>
      <c r="G85" s="96"/>
      <c r="H85" s="96"/>
      <c r="I85" s="93"/>
      <c r="J85" s="94"/>
      <c r="K85" s="311">
        <v>0.05</v>
      </c>
      <c r="L85" s="859">
        <f>N79*K85</f>
        <v>34078.840711810466</v>
      </c>
      <c r="M85" s="860"/>
      <c r="N85" s="57"/>
    </row>
    <row r="86" spans="1:14" ht="15.75" thickBot="1">
      <c r="B86" s="97" t="s">
        <v>974</v>
      </c>
      <c r="C86" s="98"/>
      <c r="D86" s="98"/>
      <c r="E86" s="98"/>
      <c r="F86" s="98"/>
      <c r="G86" s="98"/>
      <c r="H86" s="98"/>
      <c r="I86" s="99"/>
      <c r="J86" s="100"/>
      <c r="K86" s="312">
        <v>0.05</v>
      </c>
      <c r="L86" s="861">
        <f>N79*K86</f>
        <v>34078.840711810466</v>
      </c>
      <c r="M86" s="862"/>
      <c r="N86" s="57"/>
    </row>
    <row r="87" spans="1:14" ht="15.75" thickBot="1">
      <c r="B87" s="825" t="s">
        <v>953</v>
      </c>
      <c r="C87" s="826"/>
      <c r="D87" s="826"/>
      <c r="E87" s="826"/>
      <c r="F87" s="826"/>
      <c r="G87" s="826"/>
      <c r="H87" s="826"/>
      <c r="I87" s="826"/>
      <c r="J87" s="826"/>
      <c r="K87" s="826"/>
      <c r="L87" s="826"/>
      <c r="M87" s="827"/>
      <c r="N87" s="58">
        <f>L84+L85+L86</f>
        <v>204473.04427086277</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886049.85850707209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1108</v>
      </c>
      <c r="C31" s="87" t="s">
        <v>2104</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282</v>
      </c>
      <c r="B36" s="838" t="str">
        <f>VLOOKUP(A36,EQUIPOS!A6:D154,3,FALSE)</f>
        <v>Piloteadora potencia 250KW, RPM 1800, fuerza elevadora 200KN</v>
      </c>
      <c r="C36" s="839"/>
      <c r="D36" s="839"/>
      <c r="E36" s="839"/>
      <c r="F36" s="839"/>
      <c r="G36" s="839"/>
      <c r="H36" s="840"/>
      <c r="I36" s="274"/>
      <c r="J36" s="275"/>
      <c r="K36" s="276">
        <f>VLOOKUP(A36,EQUIPOS!A6:D163,4,FALSE)</f>
        <v>554947.47704081284</v>
      </c>
      <c r="L36" s="277"/>
      <c r="M36" s="343">
        <v>2</v>
      </c>
      <c r="N36" s="279">
        <f>K36/M36</f>
        <v>277473.73852040642</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5245.4839826800999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282719.22250308649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745</v>
      </c>
      <c r="B48" s="49" t="str">
        <f>VLOOKUP(A48,MATERIALES!A5:D373,3,FALSE)</f>
        <v>Acero PDR-60</v>
      </c>
      <c r="C48" s="288"/>
      <c r="D48" s="288"/>
      <c r="E48" s="288"/>
      <c r="F48" s="288"/>
      <c r="G48" s="288"/>
      <c r="H48" s="288"/>
      <c r="I48" s="275"/>
      <c r="J48" s="231" t="str">
        <f>VLOOKUP(A48,MATERIALES!A4:D640,2,FALSE)</f>
        <v>kg</v>
      </c>
      <c r="K48" s="289">
        <v>28</v>
      </c>
      <c r="L48" s="274"/>
      <c r="M48" s="409">
        <f>VLOOKUP(A48,MATERIALES!A5:D396,4,FALSE)</f>
        <v>3480.5659036672573</v>
      </c>
      <c r="N48" s="279">
        <f>K48*M48</f>
        <v>97455.845302683199</v>
      </c>
    </row>
    <row r="49" spans="1:14">
      <c r="A49" s="167" t="s">
        <v>830</v>
      </c>
      <c r="B49" s="49" t="str">
        <f>VLOOKUP(A49,MATERIALES!A6:D373,3,FALSE)</f>
        <v>Concreto Resistencia  35 (Mpa)</v>
      </c>
      <c r="C49" s="432"/>
      <c r="D49" s="432"/>
      <c r="E49" s="432"/>
      <c r="F49" s="432"/>
      <c r="G49" s="432"/>
      <c r="H49" s="432"/>
      <c r="I49" s="432"/>
      <c r="J49" s="318" t="str">
        <f>VLOOKUP(A49,MATERIALES!A5:D641,2,FALSE)</f>
        <v>m3</v>
      </c>
      <c r="K49" s="404">
        <v>0.35</v>
      </c>
      <c r="L49" s="428"/>
      <c r="M49" s="409">
        <f>VLOOKUP(A49,MATERIALES!A6:D397,4,FALSE)</f>
        <v>549451.75466473005</v>
      </c>
      <c r="N49" s="279">
        <f>K49*M49</f>
        <v>192308.11413265549</v>
      </c>
    </row>
    <row r="50" spans="1:14">
      <c r="A50" s="167" t="s">
        <v>868</v>
      </c>
      <c r="B50" s="49" t="str">
        <f>VLOOKUP(A50,MATERIALES!A6:D373,3,FALSE)</f>
        <v>Formaleta concreto clase A,B y C</v>
      </c>
      <c r="C50" s="432"/>
      <c r="D50" s="432"/>
      <c r="E50" s="432"/>
      <c r="F50" s="432"/>
      <c r="G50" s="432"/>
      <c r="H50" s="432"/>
      <c r="I50" s="432"/>
      <c r="J50" s="319" t="str">
        <f>VLOOKUP(A50,MATERIALES!A6:D642,2,FALSE)</f>
        <v>m2</v>
      </c>
      <c r="K50" s="404">
        <v>2</v>
      </c>
      <c r="L50" s="428"/>
      <c r="M50" s="409">
        <f>VLOOKUP(A50,MATERIALES!A6:D398,4,FALSE)</f>
        <v>24800.431004908813</v>
      </c>
      <c r="N50" s="279">
        <f>K50*M50</f>
        <v>49600.862009817625</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339364.8214451563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1239</v>
      </c>
      <c r="B60" s="52" t="str">
        <f>VLOOKUP(A60,TRANSPORTE!A2:D117,3,FALSE)</f>
        <v>Transporte de concreto</v>
      </c>
      <c r="C60" s="324"/>
      <c r="D60" s="324"/>
      <c r="E60" s="324"/>
      <c r="F60" s="324"/>
      <c r="G60" s="324"/>
      <c r="H60" s="318" t="s">
        <v>339</v>
      </c>
      <c r="I60" s="286">
        <v>0.35</v>
      </c>
      <c r="J60" s="293">
        <v>1</v>
      </c>
      <c r="K60" s="286">
        <f>I60*J60</f>
        <v>0.35</v>
      </c>
      <c r="L60" s="829">
        <f>VLOOKUP(A60,TRANSPORTE!A2:D117,4,FALSE)</f>
        <v>1578.7369859453192</v>
      </c>
      <c r="M60" s="830"/>
      <c r="N60" s="294">
        <f>K60*L60</f>
        <v>552.55794508086171</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552.55794508086171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68" t="s">
        <v>13</v>
      </c>
      <c r="B71" s="55" t="str">
        <f>VLOOKUP(A71,'MANO DE OBRA'!A8:D68,3,FALSE)</f>
        <v>Obrero (5)</v>
      </c>
      <c r="C71" s="53"/>
      <c r="D71" s="53"/>
      <c r="E71" s="53"/>
      <c r="F71" s="53"/>
      <c r="G71" s="53"/>
      <c r="H71" s="53"/>
      <c r="I71" s="299">
        <f>K71/J71*100</f>
        <v>169163.49999999997</v>
      </c>
      <c r="J71" s="300">
        <v>185</v>
      </c>
      <c r="K71" s="301">
        <f>VLOOKUP(A71,'MANO DE OBRA'!A8:D99,4,FALSE)</f>
        <v>312952.47499999998</v>
      </c>
      <c r="L71" s="56"/>
      <c r="M71" s="441">
        <v>8</v>
      </c>
      <c r="N71" s="402">
        <f>K71/M71</f>
        <v>39119.059374999997</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38">
        <v>8</v>
      </c>
      <c r="N72" s="402">
        <f>K72/M72</f>
        <v>13335.780451800998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52454.839826800991</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675091.44172012468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135018.28834402494</v>
      </c>
      <c r="M84" s="860"/>
      <c r="N84" s="57"/>
    </row>
    <row r="85" spans="1:14">
      <c r="B85" s="95" t="s">
        <v>973</v>
      </c>
      <c r="C85" s="96"/>
      <c r="D85" s="96"/>
      <c r="E85" s="96"/>
      <c r="F85" s="96"/>
      <c r="G85" s="96"/>
      <c r="H85" s="96"/>
      <c r="I85" s="93"/>
      <c r="J85" s="94"/>
      <c r="K85" s="311">
        <v>0.05</v>
      </c>
      <c r="L85" s="859">
        <f>N79*K85</f>
        <v>33754.572086006236</v>
      </c>
      <c r="M85" s="860"/>
      <c r="N85" s="57"/>
    </row>
    <row r="86" spans="1:14" ht="15.75" thickBot="1">
      <c r="B86" s="97" t="s">
        <v>974</v>
      </c>
      <c r="C86" s="98"/>
      <c r="D86" s="98"/>
      <c r="E86" s="98"/>
      <c r="F86" s="98"/>
      <c r="G86" s="98"/>
      <c r="H86" s="98"/>
      <c r="I86" s="99"/>
      <c r="J86" s="100"/>
      <c r="K86" s="312">
        <v>0.05</v>
      </c>
      <c r="L86" s="861">
        <f>N79*K86</f>
        <v>33754.572086006236</v>
      </c>
      <c r="M86" s="862"/>
      <c r="N86" s="57"/>
    </row>
    <row r="87" spans="1:14" ht="15.75" thickBot="1">
      <c r="B87" s="825" t="s">
        <v>953</v>
      </c>
      <c r="C87" s="826"/>
      <c r="D87" s="826"/>
      <c r="E87" s="826"/>
      <c r="F87" s="826"/>
      <c r="G87" s="826"/>
      <c r="H87" s="826"/>
      <c r="I87" s="826"/>
      <c r="J87" s="826"/>
      <c r="K87" s="826"/>
      <c r="L87" s="826"/>
      <c r="M87" s="827"/>
      <c r="N87" s="58">
        <f>L84+L85+L86</f>
        <v>202527.4325160374</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877618.87423616205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6.5" customHeight="1" thickBot="1">
      <c r="A31" t="s">
        <v>1845</v>
      </c>
      <c r="B31" s="86" t="s">
        <v>1109</v>
      </c>
      <c r="C31" s="87" t="s">
        <v>2105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195</v>
      </c>
      <c r="B36" s="838" t="str">
        <f>VLOOKUP(A36,EQUIPOS!A6:D154,3,FALSE)</f>
        <v xml:space="preserve">Equipo de oxicorte, Capacidad de corte: hasta 6´´ (152mm) </v>
      </c>
      <c r="C36" s="839"/>
      <c r="D36" s="839"/>
      <c r="E36" s="839"/>
      <c r="F36" s="839"/>
      <c r="G36" s="839"/>
      <c r="H36" s="840"/>
      <c r="I36" s="274"/>
      <c r="J36" s="275"/>
      <c r="K36" s="276">
        <f>VLOOKUP(A36,EQUIPOS!A6:D163,4,FALSE)</f>
        <v>18718.466487487731</v>
      </c>
      <c r="L36" s="277"/>
      <c r="M36" s="343">
        <v>1.1299999999999999</v>
      </c>
      <c r="N36" s="279">
        <f>K36/M36</f>
        <v>16565.014590697108</v>
      </c>
    </row>
    <row r="37" spans="1:14">
      <c r="A37" s="119" t="s">
        <v>332</v>
      </c>
      <c r="B37" s="838" t="str">
        <f>VLOOKUP(A37,EQUIPOS!A7:D154,3,FALSE)</f>
        <v xml:space="preserve">Taladro de 1/2´´, pulidora, lijadora y circular
</v>
      </c>
      <c r="C37" s="839"/>
      <c r="D37" s="839"/>
      <c r="E37" s="839"/>
      <c r="F37" s="839"/>
      <c r="G37" s="839"/>
      <c r="H37" s="840"/>
      <c r="I37" s="428"/>
      <c r="J37" s="429"/>
      <c r="K37" s="276">
        <f>VLOOKUP(A37,EQUIPOS!A7:D164,4,FALSE)</f>
        <v>4680.1409486643006</v>
      </c>
      <c r="L37" s="342"/>
      <c r="M37" s="343">
        <v>0.53</v>
      </c>
      <c r="N37" s="279">
        <f>K37/M37</f>
        <v>8830.4546201213216</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2821.2789769067999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28216.748187725232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394</v>
      </c>
      <c r="B48" s="49" t="str">
        <f>VLOOKUP(A48,MATERIALES!A5:D373,3,FALSE)</f>
        <v>Botella de gas propano (40 lb) (5% de oxígeno)</v>
      </c>
      <c r="C48" s="288"/>
      <c r="D48" s="288"/>
      <c r="E48" s="288"/>
      <c r="F48" s="288"/>
      <c r="G48" s="288"/>
      <c r="H48" s="288"/>
      <c r="I48" s="288"/>
      <c r="J48" s="318" t="str">
        <f>VLOOKUP(A48,MATERIALES!A4:D640,2,FALSE)</f>
        <v>u</v>
      </c>
      <c r="K48" s="289">
        <v>0.02</v>
      </c>
      <c r="L48" s="274"/>
      <c r="M48" s="409">
        <f>VLOOKUP(A48,MATERIALES!A5:D396,4,FALSE)</f>
        <v>72744.946539669341</v>
      </c>
      <c r="N48" s="279">
        <f>K48*M48</f>
        <v>1454.8989307933869</v>
      </c>
    </row>
    <row r="49" spans="1:14">
      <c r="A49" s="167" t="s">
        <v>476</v>
      </c>
      <c r="B49" s="49" t="str">
        <f>VLOOKUP(A49,MATERIALES!A6:D373,3,FALSE)</f>
        <v>Grata de limpieza</v>
      </c>
      <c r="C49" s="432"/>
      <c r="D49" s="432"/>
      <c r="E49" s="432"/>
      <c r="F49" s="432"/>
      <c r="G49" s="432"/>
      <c r="H49" s="432"/>
      <c r="I49" s="432"/>
      <c r="J49" s="319" t="str">
        <f>VLOOKUP(A49,MATERIALES!A5:D641,2,FALSE)</f>
        <v>u</v>
      </c>
      <c r="K49" s="404">
        <v>0.5</v>
      </c>
      <c r="L49" s="428"/>
      <c r="M49" s="409">
        <f>VLOOKUP(A49,MATERIALES!A6:D397,4,FALSE)</f>
        <v>31382.852720600502</v>
      </c>
      <c r="N49" s="279">
        <f>K49*M49</f>
        <v>15691.426360300251</v>
      </c>
    </row>
    <row r="50" spans="1:14">
      <c r="A50" s="167" t="s">
        <v>396</v>
      </c>
      <c r="B50" s="49" t="str">
        <f>VLOOKUP(A50,MATERIALES!A6:D373,3,FALSE)</f>
        <v>Botella de oxígeno (1800 lb)</v>
      </c>
      <c r="C50" s="432"/>
      <c r="D50" s="432"/>
      <c r="E50" s="432"/>
      <c r="F50" s="432"/>
      <c r="G50" s="432"/>
      <c r="H50" s="432"/>
      <c r="I50" s="432"/>
      <c r="J50" s="319" t="str">
        <f>VLOOKUP(A50,MATERIALES!A6:D642,2,FALSE)</f>
        <v>u</v>
      </c>
      <c r="K50" s="404">
        <v>0.08</v>
      </c>
      <c r="L50" s="428"/>
      <c r="M50" s="409">
        <f>VLOOKUP(A50,MATERIALES!A6:D398,4,FALSE)</f>
        <v>103879.78365864782</v>
      </c>
      <c r="N50" s="279">
        <f>K50*M50</f>
        <v>8310.3826926918264</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25456.707983785465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8" t="s">
        <v>6</v>
      </c>
      <c r="B71" s="55" t="str">
        <f>VLOOKUP(A71,'MANO DE OBRA'!A8:D68,3,FALSE)</f>
        <v xml:space="preserve">Obrero </v>
      </c>
      <c r="C71" s="53"/>
      <c r="D71" s="53"/>
      <c r="E71" s="53"/>
      <c r="F71" s="53"/>
      <c r="G71" s="53"/>
      <c r="H71" s="53"/>
      <c r="I71" s="299">
        <f>K71/J71*100</f>
        <v>33832.699999999997</v>
      </c>
      <c r="J71" s="300">
        <v>185</v>
      </c>
      <c r="K71" s="301">
        <f>VLOOKUP(A71,'MANO DE OBRA'!A8:D99,4,FALSE)</f>
        <v>62590.494999999995</v>
      </c>
      <c r="L71" s="56"/>
      <c r="M71" s="441">
        <v>6</v>
      </c>
      <c r="N71" s="402">
        <f>K71/M71</f>
        <v>10431.749166666666</v>
      </c>
      <c r="O71" s="112"/>
    </row>
    <row r="72" spans="1:15">
      <c r="A72" s="168" t="s">
        <v>56</v>
      </c>
      <c r="B72" s="55" t="str">
        <f>VLOOKUP(A72,'MANO DE OBRA'!A8:D69,3,FALSE)</f>
        <v>Soldador</v>
      </c>
      <c r="C72" s="53"/>
      <c r="D72" s="53"/>
      <c r="E72" s="53"/>
      <c r="F72" s="53"/>
      <c r="G72" s="53"/>
      <c r="H72" s="53"/>
      <c r="I72" s="299">
        <f>K72/J72*100</f>
        <v>57668.23979157189</v>
      </c>
      <c r="J72" s="300">
        <v>185</v>
      </c>
      <c r="K72" s="301">
        <f>VLOOKUP(A72,'MANO DE OBRA'!A8:D100,4,FALSE)</f>
        <v>106686.24361440798</v>
      </c>
      <c r="L72" s="56"/>
      <c r="M72" s="438">
        <v>6</v>
      </c>
      <c r="N72" s="402">
        <f>K72/M72</f>
        <v>17781.040602401332</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28212.789769067997</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81886.245940578694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16377.24918811574</v>
      </c>
      <c r="M84" s="860"/>
      <c r="N84" s="57"/>
    </row>
    <row r="85" spans="1:14">
      <c r="B85" s="95" t="s">
        <v>973</v>
      </c>
      <c r="C85" s="96"/>
      <c r="D85" s="96"/>
      <c r="E85" s="96"/>
      <c r="F85" s="96"/>
      <c r="G85" s="96"/>
      <c r="H85" s="96"/>
      <c r="I85" s="93"/>
      <c r="J85" s="94"/>
      <c r="K85" s="311">
        <v>0.05</v>
      </c>
      <c r="L85" s="859">
        <f>N79*K85</f>
        <v>4094.3122970289351</v>
      </c>
      <c r="M85" s="860"/>
      <c r="N85" s="57"/>
    </row>
    <row r="86" spans="1:14" ht="15.75" thickBot="1">
      <c r="B86" s="97" t="s">
        <v>974</v>
      </c>
      <c r="C86" s="98"/>
      <c r="D86" s="98"/>
      <c r="E86" s="98"/>
      <c r="F86" s="98"/>
      <c r="G86" s="98"/>
      <c r="H86" s="98"/>
      <c r="I86" s="99"/>
      <c r="J86" s="100"/>
      <c r="K86" s="312">
        <v>0.05</v>
      </c>
      <c r="L86" s="861">
        <f>N79*K86</f>
        <v>4094.3122970289351</v>
      </c>
      <c r="M86" s="862"/>
      <c r="N86" s="57"/>
    </row>
    <row r="87" spans="1:14" ht="15.75" thickBot="1">
      <c r="B87" s="825" t="s">
        <v>953</v>
      </c>
      <c r="C87" s="826"/>
      <c r="D87" s="826"/>
      <c r="E87" s="826"/>
      <c r="F87" s="826"/>
      <c r="G87" s="826"/>
      <c r="H87" s="826"/>
      <c r="I87" s="826"/>
      <c r="J87" s="826"/>
      <c r="K87" s="826"/>
      <c r="L87" s="826"/>
      <c r="M87" s="827"/>
      <c r="N87" s="58">
        <f>L84+L85+L86</f>
        <v>24565.873782173607</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106452.11972275231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6.5" customHeight="1" thickBot="1">
      <c r="A31" t="s">
        <v>1845</v>
      </c>
      <c r="B31" s="86" t="s">
        <v>1110</v>
      </c>
      <c r="C31" s="87" t="s">
        <v>1658</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123</v>
      </c>
      <c r="B36" s="838" t="str">
        <f>VLOOKUP(A36,EQUIPOS!A6:D154,3,FALSE)</f>
        <v>Bomba de inyección de lechada</v>
      </c>
      <c r="C36" s="839"/>
      <c r="D36" s="839"/>
      <c r="E36" s="839"/>
      <c r="F36" s="839"/>
      <c r="G36" s="839"/>
      <c r="H36" s="840"/>
      <c r="I36" s="274"/>
      <c r="J36" s="275"/>
      <c r="K36" s="276">
        <f>VLOOKUP(A36,EQUIPOS!A6:D163,4,FALSE)</f>
        <v>19274.252887396331</v>
      </c>
      <c r="L36" s="277"/>
      <c r="M36" s="343">
        <v>12</v>
      </c>
      <c r="N36" s="279">
        <f t="shared" ref="N36:N42" si="0">K36/M36</f>
        <v>1606.187740616361</v>
      </c>
    </row>
    <row r="37" spans="1:14">
      <c r="A37" s="119" t="s">
        <v>288</v>
      </c>
      <c r="B37" s="838" t="str">
        <f>VLOOKUP(A37,EQUIPOS!A7:D154,3,FALSE)</f>
        <v xml:space="preserve">Planta eléctrica </v>
      </c>
      <c r="C37" s="839"/>
      <c r="D37" s="839"/>
      <c r="E37" s="839"/>
      <c r="F37" s="839"/>
      <c r="G37" s="839"/>
      <c r="H37" s="840"/>
      <c r="I37" s="274"/>
      <c r="J37" s="275"/>
      <c r="K37" s="276">
        <f>VLOOKUP(A37,EQUIPOS!A7:D164,4,FALSE)</f>
        <v>9364.1332354148744</v>
      </c>
      <c r="L37" s="277"/>
      <c r="M37" s="343">
        <v>1.3</v>
      </c>
      <c r="N37" s="279">
        <f t="shared" si="0"/>
        <v>7203.1794118575954</v>
      </c>
    </row>
    <row r="38" spans="1:14">
      <c r="A38" s="119" t="s">
        <v>125</v>
      </c>
      <c r="B38" s="838" t="str">
        <f>VLOOKUP(A38,EQUIPOS!A8:D154,3,FALSE)</f>
        <v>Bomba para gato de tensionamiento</v>
      </c>
      <c r="C38" s="839"/>
      <c r="D38" s="839"/>
      <c r="E38" s="839"/>
      <c r="F38" s="839"/>
      <c r="G38" s="839"/>
      <c r="H38" s="840"/>
      <c r="I38" s="274"/>
      <c r="J38" s="275"/>
      <c r="K38" s="276">
        <f>VLOOKUP(A38,EQUIPOS!A8:D165,4,FALSE)</f>
        <v>45700.323222673127</v>
      </c>
      <c r="L38" s="277"/>
      <c r="M38" s="343">
        <v>12</v>
      </c>
      <c r="N38" s="279">
        <f t="shared" si="0"/>
        <v>3808.3602685560941</v>
      </c>
    </row>
    <row r="39" spans="1:14">
      <c r="A39" s="119" t="s">
        <v>180</v>
      </c>
      <c r="B39" s="838" t="str">
        <f>VLOOKUP(A39,EQUIPOS!A9:D154,3,FALSE)</f>
        <v>Compresor 120 HP, con martillo.</v>
      </c>
      <c r="C39" s="839"/>
      <c r="D39" s="839"/>
      <c r="E39" s="839"/>
      <c r="F39" s="839"/>
      <c r="G39" s="839"/>
      <c r="H39" s="840"/>
      <c r="I39" s="274"/>
      <c r="J39" s="275"/>
      <c r="K39" s="276">
        <f>VLOOKUP(A39,EQUIPOS!A9:D166,4,FALSE)</f>
        <v>93641.332354148719</v>
      </c>
      <c r="L39" s="277"/>
      <c r="M39" s="343">
        <v>1.3</v>
      </c>
      <c r="N39" s="279">
        <f t="shared" si="0"/>
        <v>72031.794118575941</v>
      </c>
    </row>
    <row r="40" spans="1:14">
      <c r="A40" s="119" t="s">
        <v>197</v>
      </c>
      <c r="B40" s="838" t="str">
        <f>VLOOKUP(A40,EQUIPOS!A10:D154,3,FALSE)</f>
        <v>Equipo de perforación (TRACKDRILL), potencia 40 HP, 2100 golpes / minuto</v>
      </c>
      <c r="C40" s="839"/>
      <c r="D40" s="839"/>
      <c r="E40" s="839"/>
      <c r="F40" s="839"/>
      <c r="G40" s="839"/>
      <c r="H40" s="840"/>
      <c r="I40" s="274"/>
      <c r="J40" s="275"/>
      <c r="K40" s="276">
        <f>VLOOKUP(A40,EQUIPOS!A10:D167,4,FALSE)</f>
        <v>149747.73189990185</v>
      </c>
      <c r="L40" s="277"/>
      <c r="M40" s="343">
        <v>1.3</v>
      </c>
      <c r="N40" s="279">
        <f t="shared" si="0"/>
        <v>115190.5629999245</v>
      </c>
    </row>
    <row r="41" spans="1:14">
      <c r="A41" s="119" t="s">
        <v>195</v>
      </c>
      <c r="B41" s="838" t="str">
        <f>VLOOKUP(A41,EQUIPOS!A11:D155,3,FALSE)</f>
        <v xml:space="preserve">Equipo de oxicorte, Capacidad de corte: hasta 6´´ (152mm) </v>
      </c>
      <c r="C41" s="839"/>
      <c r="D41" s="839"/>
      <c r="E41" s="839"/>
      <c r="F41" s="839"/>
      <c r="G41" s="839"/>
      <c r="H41" s="840"/>
      <c r="I41" s="274"/>
      <c r="J41" s="275"/>
      <c r="K41" s="276">
        <f>VLOOKUP(A41,EQUIPOS!A11:D168,4,FALSE)</f>
        <v>18718.466487487731</v>
      </c>
      <c r="L41" s="277"/>
      <c r="M41" s="343">
        <v>15</v>
      </c>
      <c r="N41" s="279">
        <f t="shared" si="0"/>
        <v>1247.8977658325155</v>
      </c>
    </row>
    <row r="42" spans="1:14">
      <c r="A42" s="119" t="s">
        <v>240</v>
      </c>
      <c r="B42" s="838" t="str">
        <f>VLOOKUP(A42,EQUIPOS!A12:D156,3,FALSE)</f>
        <v>Gato para tensionamiento, fuerza Max 200 ton, área de tensión 314 cm2.</v>
      </c>
      <c r="C42" s="839"/>
      <c r="D42" s="839"/>
      <c r="E42" s="839"/>
      <c r="F42" s="839"/>
      <c r="G42" s="839"/>
      <c r="H42" s="840"/>
      <c r="I42" s="274"/>
      <c r="J42" s="275"/>
      <c r="K42" s="276">
        <f>VLOOKUP(A42,EQUIPOS!A12:D169,4,FALSE)</f>
        <v>154288.40192179664</v>
      </c>
      <c r="L42" s="277"/>
      <c r="M42" s="343">
        <v>12</v>
      </c>
      <c r="N42" s="279">
        <f t="shared" si="0"/>
        <v>12857.366826816387</v>
      </c>
    </row>
    <row r="43" spans="1:14">
      <c r="A43" s="119"/>
      <c r="B43" s="838"/>
      <c r="C43" s="839"/>
      <c r="D43" s="839"/>
      <c r="E43" s="839"/>
      <c r="F43" s="839"/>
      <c r="G43" s="839"/>
      <c r="H43" s="840"/>
      <c r="I43" s="428"/>
      <c r="J43" s="429"/>
      <c r="K43" s="276"/>
      <c r="L43" s="342"/>
      <c r="M43" s="343"/>
      <c r="N43" s="279"/>
    </row>
    <row r="44" spans="1:14">
      <c r="A44" s="119"/>
      <c r="B44" s="838"/>
      <c r="C44" s="839"/>
      <c r="D44" s="839"/>
      <c r="E44" s="839"/>
      <c r="F44" s="839"/>
      <c r="G44" s="839"/>
      <c r="H44" s="840"/>
      <c r="I44" s="335"/>
      <c r="J44" s="337"/>
      <c r="K44" s="276"/>
      <c r="L44" s="430"/>
      <c r="M44" s="431"/>
      <c r="N44" s="279"/>
    </row>
    <row r="45" spans="1:14">
      <c r="B45" s="838"/>
      <c r="C45" s="839"/>
      <c r="D45" s="839"/>
      <c r="E45" s="839"/>
      <c r="F45" s="839"/>
      <c r="G45" s="839"/>
      <c r="H45" s="840"/>
      <c r="I45" s="42"/>
      <c r="J45" s="43"/>
      <c r="K45" s="276"/>
      <c r="L45" s="283"/>
      <c r="M45" s="343"/>
      <c r="N45" s="279"/>
    </row>
    <row r="46" spans="1:14">
      <c r="B46" s="327"/>
      <c r="C46" s="328"/>
      <c r="D46" s="328"/>
      <c r="E46" s="328"/>
      <c r="F46" s="330"/>
      <c r="G46" s="330"/>
      <c r="H46" s="131"/>
      <c r="I46" s="42"/>
      <c r="J46" s="43"/>
      <c r="K46" s="276"/>
      <c r="L46" s="283"/>
      <c r="M46" s="284"/>
      <c r="N46" s="280"/>
    </row>
    <row r="47" spans="1:14">
      <c r="B47" s="344" t="s">
        <v>952</v>
      </c>
      <c r="C47" s="345"/>
      <c r="D47" s="345"/>
      <c r="E47" s="44"/>
      <c r="F47" s="45"/>
      <c r="G47" s="45"/>
      <c r="H47" s="46"/>
      <c r="I47" s="42"/>
      <c r="J47" s="43"/>
      <c r="K47" s="286"/>
      <c r="L47" s="283"/>
      <c r="M47" s="408">
        <v>0.1</v>
      </c>
      <c r="N47" s="351">
        <f>N91*M47</f>
        <v>4458.9852618155373</v>
      </c>
    </row>
    <row r="48" spans="1:14" ht="15.75" thickBot="1">
      <c r="B48" s="838"/>
      <c r="C48" s="839"/>
      <c r="D48" s="839"/>
      <c r="E48" s="839"/>
      <c r="F48" s="839"/>
      <c r="G48" s="839"/>
      <c r="H48" s="840"/>
      <c r="I48" s="847"/>
      <c r="J48" s="848"/>
      <c r="K48" s="47"/>
      <c r="L48" s="849"/>
      <c r="M48" s="850"/>
      <c r="N48" s="111"/>
    </row>
    <row r="49" spans="1:14" ht="15.75" thickBot="1">
      <c r="B49" s="825" t="s">
        <v>953</v>
      </c>
      <c r="C49" s="826"/>
      <c r="D49" s="826"/>
      <c r="E49" s="826"/>
      <c r="F49" s="826"/>
      <c r="G49" s="826"/>
      <c r="H49" s="826"/>
      <c r="I49" s="826"/>
      <c r="J49" s="826"/>
      <c r="K49" s="826"/>
      <c r="L49" s="826"/>
      <c r="M49" s="827"/>
      <c r="N49" s="401">
        <f>SUM(N36:N48)</f>
        <v>218404.33439399494</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6" t="s">
        <v>944</v>
      </c>
      <c r="C53" s="817"/>
      <c r="D53" s="817"/>
      <c r="E53" s="817"/>
      <c r="F53" s="817"/>
      <c r="G53" s="817"/>
      <c r="H53" s="817"/>
      <c r="I53" s="818"/>
      <c r="J53" s="322" t="s">
        <v>945</v>
      </c>
      <c r="K53" s="91" t="s">
        <v>946</v>
      </c>
      <c r="L53" s="819" t="s">
        <v>955</v>
      </c>
      <c r="M53" s="818"/>
      <c r="N53" s="92" t="s">
        <v>951</v>
      </c>
    </row>
    <row r="54" spans="1:14">
      <c r="A54" s="167" t="s">
        <v>788</v>
      </c>
      <c r="B54" s="49" t="str">
        <f>VLOOKUP(A54,MATERIALES!A5:D373,3,FALSE)</f>
        <v>Alambre negro para amarre calibre 18</v>
      </c>
      <c r="C54" s="288"/>
      <c r="D54" s="288"/>
      <c r="E54" s="288"/>
      <c r="F54" s="288"/>
      <c r="G54" s="288"/>
      <c r="H54" s="288"/>
      <c r="I54" s="288"/>
      <c r="J54" s="318" t="str">
        <f>VLOOKUP(A54,MATERIALES!A8:D646,2,FALSE)</f>
        <v>kg</v>
      </c>
      <c r="K54" s="289">
        <v>0.2</v>
      </c>
      <c r="L54" s="274"/>
      <c r="M54" s="409">
        <f>VLOOKUP(A54,MATERIALES!A5:D396,4,FALSE)</f>
        <v>4825.363802573469</v>
      </c>
      <c r="N54" s="279">
        <f>K54*M54</f>
        <v>965.07276051469387</v>
      </c>
    </row>
    <row r="55" spans="1:14">
      <c r="A55" s="167" t="s">
        <v>691</v>
      </c>
      <c r="B55" s="49" t="str">
        <f>VLOOKUP(A55,MATERIALES!A6:D373,3,FALSE)</f>
        <v>Torón de tensionmiento 1/2´´ o 5/8´´</v>
      </c>
      <c r="C55" s="432"/>
      <c r="D55" s="432"/>
      <c r="E55" s="432"/>
      <c r="F55" s="432"/>
      <c r="G55" s="432"/>
      <c r="H55" s="432"/>
      <c r="I55" s="432"/>
      <c r="J55" s="319" t="str">
        <f>VLOOKUP(A55,MATERIALES!A9:D647,2,FALSE)</f>
        <v>kg</v>
      </c>
      <c r="K55" s="404">
        <v>5.53</v>
      </c>
      <c r="L55" s="428"/>
      <c r="M55" s="409">
        <f>VLOOKUP(A55,MATERIALES!A6:D397,4,FALSE)</f>
        <v>5215.25309038245</v>
      </c>
      <c r="N55" s="279">
        <f t="shared" ref="N55:N67" si="1">K55*M55</f>
        <v>28840.349589814949</v>
      </c>
    </row>
    <row r="56" spans="1:14">
      <c r="A56" s="167" t="s">
        <v>484</v>
      </c>
      <c r="B56" s="49" t="str">
        <f>VLOOKUP(A56,MATERIALES!A6:D373,3,FALSE)</f>
        <v>Limpiador 1/4 de galón (anclajes)</v>
      </c>
      <c r="C56" s="432"/>
      <c r="D56" s="432"/>
      <c r="E56" s="432"/>
      <c r="F56" s="432"/>
      <c r="G56" s="432"/>
      <c r="H56" s="432"/>
      <c r="I56" s="432"/>
      <c r="J56" s="319" t="str">
        <f>VLOOKUP(A56,MATERIALES!A10:D648,2,FALSE)</f>
        <v>u</v>
      </c>
      <c r="K56" s="404">
        <v>8.0000000000000002E-3</v>
      </c>
      <c r="L56" s="428"/>
      <c r="M56" s="409">
        <f>VLOOKUP(A56,MATERIALES!A6:D398,4,FALSE)</f>
        <v>31000.538756136018</v>
      </c>
      <c r="N56" s="279">
        <f t="shared" si="1"/>
        <v>248.00431004908816</v>
      </c>
    </row>
    <row r="57" spans="1:14">
      <c r="A57" s="167" t="s">
        <v>664</v>
      </c>
      <c r="B57" s="49" t="str">
        <f>VLOOKUP(A57,MATERIALES!A6:D373,3,FALSE)</f>
        <v>Soldadura en PVC 1/8 de galón (anclajes)</v>
      </c>
      <c r="C57" s="432"/>
      <c r="D57" s="432"/>
      <c r="E57" s="432"/>
      <c r="F57" s="432"/>
      <c r="G57" s="432"/>
      <c r="H57" s="432"/>
      <c r="I57" s="432"/>
      <c r="J57" s="319" t="str">
        <f>VLOOKUP(A57,MATERIALES!A11:D649,2,FALSE)</f>
        <v>u</v>
      </c>
      <c r="K57" s="404">
        <v>2.1999999999999999E-2</v>
      </c>
      <c r="L57" s="428"/>
      <c r="M57" s="409">
        <f>VLOOKUP(A57,MATERIALES!A6:D399,4,FALSE)</f>
        <v>13597.709237799734</v>
      </c>
      <c r="N57" s="279">
        <f t="shared" si="1"/>
        <v>299.14960323159414</v>
      </c>
    </row>
    <row r="58" spans="1:14">
      <c r="A58" s="167" t="s">
        <v>731</v>
      </c>
      <c r="B58" s="49" t="str">
        <f>VLOOKUP(A58,MATERIALES!A7:D373,3,FALSE)</f>
        <v>Unión en PVC RD21 de 1´´ (para anclajes)</v>
      </c>
      <c r="C58" s="432"/>
      <c r="D58" s="432"/>
      <c r="E58" s="432"/>
      <c r="F58" s="432"/>
      <c r="G58" s="432"/>
      <c r="H58" s="432"/>
      <c r="I58" s="432"/>
      <c r="J58" s="319" t="str">
        <f>VLOOKUP(A58,MATERIALES!A11:D650,2,FALSE)</f>
        <v>u</v>
      </c>
      <c r="K58" s="404">
        <v>0.3</v>
      </c>
      <c r="L58" s="428"/>
      <c r="M58" s="409">
        <f>VLOOKUP(A58,MATERIALES!A7:D400,4,FALSE)</f>
        <v>1264.6429167665597</v>
      </c>
      <c r="N58" s="279">
        <f t="shared" si="1"/>
        <v>379.39287502996791</v>
      </c>
    </row>
    <row r="59" spans="1:14">
      <c r="A59" s="167" t="s">
        <v>684</v>
      </c>
      <c r="B59" s="49" t="str">
        <f>VLOOKUP(A59,MATERIALES!A8:D373,3,FALSE)</f>
        <v>Tapón en PVC RD21 de 1´´ (para anclaje)</v>
      </c>
      <c r="C59" s="432"/>
      <c r="D59" s="432"/>
      <c r="E59" s="432"/>
      <c r="F59" s="432"/>
      <c r="G59" s="432"/>
      <c r="H59" s="432"/>
      <c r="I59" s="432"/>
      <c r="J59" s="319" t="str">
        <f>VLOOKUP(A59,MATERIALES!A12:D651,2,FALSE)</f>
        <v>u</v>
      </c>
      <c r="K59" s="404">
        <v>0.1</v>
      </c>
      <c r="L59" s="428"/>
      <c r="M59" s="409">
        <f>VLOOKUP(A59,MATERIALES!A8:D401,4,FALSE)</f>
        <v>1958.5177914526366</v>
      </c>
      <c r="N59" s="279">
        <f t="shared" si="1"/>
        <v>195.85177914526366</v>
      </c>
    </row>
    <row r="60" spans="1:14">
      <c r="A60" s="167" t="s">
        <v>432</v>
      </c>
      <c r="B60" s="49" t="str">
        <f>VLOOKUP(A60,MATERIALES!A9:D373,3,FALSE)</f>
        <v>Anclajes o Cuñas para el tensionamiento</v>
      </c>
      <c r="C60" s="432"/>
      <c r="D60" s="432"/>
      <c r="E60" s="432"/>
      <c r="F60" s="432"/>
      <c r="G60" s="432"/>
      <c r="H60" s="432"/>
      <c r="I60" s="432"/>
      <c r="J60" s="319" t="str">
        <f>VLOOKUP(A60,MATERIALES!A13:D652,2,FALSE)</f>
        <v>u</v>
      </c>
      <c r="K60" s="404">
        <v>0.5</v>
      </c>
      <c r="L60" s="428"/>
      <c r="M60" s="409">
        <f>VLOOKUP(A60,MATERIALES!A9:D402,4,FALSE)</f>
        <v>15925.547527069153</v>
      </c>
      <c r="N60" s="279">
        <f t="shared" si="1"/>
        <v>7962.7737635345766</v>
      </c>
    </row>
    <row r="61" spans="1:14">
      <c r="A61" s="167" t="s">
        <v>702</v>
      </c>
      <c r="B61" s="49" t="str">
        <f>VLOOKUP(A61,MATERIALES!A10:D373,3,FALSE)</f>
        <v>Trompetas de 12 torones (tensionamiento)</v>
      </c>
      <c r="C61" s="432"/>
      <c r="D61" s="432"/>
      <c r="E61" s="432"/>
      <c r="F61" s="432"/>
      <c r="G61" s="432"/>
      <c r="H61" s="432"/>
      <c r="I61" s="432"/>
      <c r="J61" s="319" t="s">
        <v>92</v>
      </c>
      <c r="K61" s="404">
        <v>0.1</v>
      </c>
      <c r="L61" s="428"/>
      <c r="M61" s="409">
        <f>VLOOKUP(A61,MATERIALES!A10:D403,4,FALSE)</f>
        <v>70428.299780636793</v>
      </c>
      <c r="N61" s="279">
        <f t="shared" si="1"/>
        <v>7042.8299780636798</v>
      </c>
    </row>
    <row r="62" spans="1:14">
      <c r="A62" s="167" t="s">
        <v>492</v>
      </c>
      <c r="B62" s="49" t="str">
        <f>VLOOKUP(A62,MATERIALES!A11:D373,3,FALSE)</f>
        <v>Lechada Para Ductos (Acero De Preesfuerzo)</v>
      </c>
      <c r="C62" s="432"/>
      <c r="D62" s="432"/>
      <c r="E62" s="432"/>
      <c r="F62" s="432"/>
      <c r="G62" s="432"/>
      <c r="H62" s="432"/>
      <c r="I62" s="432"/>
      <c r="J62" s="319" t="s">
        <v>422</v>
      </c>
      <c r="K62" s="404">
        <v>10</v>
      </c>
      <c r="L62" s="428"/>
      <c r="M62" s="409">
        <f>VLOOKUP(A62,MATERIALES!A11:D404,4,FALSE)</f>
        <v>1119.1530236872209</v>
      </c>
      <c r="N62" s="279">
        <f t="shared" si="1"/>
        <v>11191.530236872208</v>
      </c>
    </row>
    <row r="63" spans="1:14">
      <c r="A63" s="167" t="s">
        <v>445</v>
      </c>
      <c r="B63" s="49" t="str">
        <f>VLOOKUP(A63,MATERIALES!A11:D373,3,FALSE)</f>
        <v>Ductos para tensionimiento</v>
      </c>
      <c r="C63" s="432"/>
      <c r="D63" s="432"/>
      <c r="E63" s="432"/>
      <c r="F63" s="432"/>
      <c r="G63" s="432"/>
      <c r="H63" s="432"/>
      <c r="I63" s="432"/>
      <c r="J63" s="319" t="str">
        <f>VLOOKUP(A63,MATERIALES!A14:D655,2,FALSE)</f>
        <v>m</v>
      </c>
      <c r="K63" s="404">
        <v>1</v>
      </c>
      <c r="L63" s="428"/>
      <c r="M63" s="409">
        <f>VLOOKUP(A63,MATERIALES!A11:D405,4,FALSE)</f>
        <v>14851.160624329421</v>
      </c>
      <c r="N63" s="279">
        <f t="shared" si="1"/>
        <v>14851.160624329421</v>
      </c>
    </row>
    <row r="64" spans="1:14">
      <c r="A64" s="167" t="s">
        <v>591</v>
      </c>
      <c r="B64" s="49" t="str">
        <f>VLOOKUP(A64,MATERIALES!A12:D373,3,FALSE)</f>
        <v>Oxigeno industrial</v>
      </c>
      <c r="C64" s="432"/>
      <c r="D64" s="432"/>
      <c r="E64" s="432"/>
      <c r="F64" s="432"/>
      <c r="G64" s="432"/>
      <c r="H64" s="432"/>
      <c r="I64" s="432"/>
      <c r="J64" s="319" t="str">
        <f>VLOOKUP(A64,MATERIALES!A15:D656,2,FALSE)</f>
        <v>kg</v>
      </c>
      <c r="K64" s="404">
        <v>0.5</v>
      </c>
      <c r="L64" s="428"/>
      <c r="M64" s="409">
        <f>VLOOKUP(A64,MATERIALES!A12:D406,4,FALSE)</f>
        <v>11683.957567294587</v>
      </c>
      <c r="N64" s="279">
        <f t="shared" si="1"/>
        <v>5841.9787836472933</v>
      </c>
    </row>
    <row r="65" spans="1:14">
      <c r="A65" s="167" t="s">
        <v>507</v>
      </c>
      <c r="B65" s="49" t="str">
        <f>VLOOKUP(A65,MATERIALES!A13:D374,3,FALSE)</f>
        <v>Manguera de polietileno de 3´´</v>
      </c>
      <c r="C65" s="432"/>
      <c r="D65" s="432"/>
      <c r="E65" s="432"/>
      <c r="F65" s="432"/>
      <c r="G65" s="432"/>
      <c r="H65" s="432"/>
      <c r="I65" s="432"/>
      <c r="J65" s="319" t="str">
        <f>VLOOKUP(A65,MATERIALES!A16:D657,2,FALSE)</f>
        <v>m</v>
      </c>
      <c r="K65" s="404">
        <v>0.55000000000000004</v>
      </c>
      <c r="L65" s="428"/>
      <c r="M65" s="409">
        <f>VLOOKUP(A65,MATERIALES!A13:D407,4,FALSE)</f>
        <v>7621.4320913099737</v>
      </c>
      <c r="N65" s="279">
        <f t="shared" si="1"/>
        <v>4191.7876502204863</v>
      </c>
    </row>
    <row r="66" spans="1:14">
      <c r="A66" s="167" t="s">
        <v>898</v>
      </c>
      <c r="B66" s="49" t="str">
        <f>VLOOKUP(A66,MATERIALES!A13:D375,3,FALSE)</f>
        <v>Alambre Negro Para Amarre</v>
      </c>
      <c r="C66" s="432"/>
      <c r="D66" s="432"/>
      <c r="E66" s="432"/>
      <c r="F66" s="432"/>
      <c r="G66" s="432"/>
      <c r="H66" s="432"/>
      <c r="I66" s="432"/>
      <c r="J66" s="319" t="str">
        <f>VLOOKUP(A66,MATERIALES!A17:D658,2,FALSE)</f>
        <v>kg</v>
      </c>
      <c r="K66" s="404">
        <v>0.05</v>
      </c>
      <c r="L66" s="428"/>
      <c r="M66" s="409">
        <f>VLOOKUP(A66,MATERIALES!A13:D408,4,FALSE)</f>
        <v>4825.363802573469</v>
      </c>
      <c r="N66" s="279">
        <f t="shared" si="1"/>
        <v>241.26819012867347</v>
      </c>
    </row>
    <row r="67" spans="1:14">
      <c r="A67" s="167" t="s">
        <v>706</v>
      </c>
      <c r="B67" s="49" t="str">
        <f>VLOOKUP(A67,MATERIALES!A13:D376,3,FALSE)</f>
        <v>Tubería PVC RD21 de 1´´ (para anclajes)</v>
      </c>
      <c r="C67" s="432"/>
      <c r="D67" s="432"/>
      <c r="E67" s="432"/>
      <c r="F67" s="432"/>
      <c r="G67" s="432"/>
      <c r="H67" s="432"/>
      <c r="I67" s="432"/>
      <c r="J67" s="319" t="str">
        <f>VLOOKUP(A67,MATERIALES!A18:D659,2,FALSE)</f>
        <v>m</v>
      </c>
      <c r="K67" s="404">
        <v>1</v>
      </c>
      <c r="L67" s="428"/>
      <c r="M67" s="409">
        <f>VLOOKUP(A67,MATERIALES!A13:D409,4,FALSE)</f>
        <v>5897.936434831654</v>
      </c>
      <c r="N67" s="279">
        <f t="shared" si="1"/>
        <v>5897.936434831654</v>
      </c>
    </row>
    <row r="68" spans="1:14" ht="15.75" thickBot="1">
      <c r="B68" s="49"/>
      <c r="C68" s="317"/>
      <c r="D68" s="317"/>
      <c r="E68" s="317"/>
      <c r="F68" s="317"/>
      <c r="G68" s="317"/>
      <c r="H68" s="317"/>
      <c r="I68" s="317"/>
      <c r="J68" s="442"/>
      <c r="K68" s="132"/>
      <c r="L68" s="332"/>
      <c r="M68" s="409"/>
      <c r="N68" s="279"/>
    </row>
    <row r="69" spans="1:14" ht="15.75" thickBot="1">
      <c r="B69" s="825" t="s">
        <v>953</v>
      </c>
      <c r="C69" s="826"/>
      <c r="D69" s="826"/>
      <c r="E69" s="826"/>
      <c r="F69" s="826"/>
      <c r="G69" s="826"/>
      <c r="H69" s="826"/>
      <c r="I69" s="826"/>
      <c r="J69" s="826"/>
      <c r="K69" s="826"/>
      <c r="L69" s="826"/>
      <c r="M69" s="827"/>
      <c r="N69" s="401">
        <f>SUM(N54:N68)</f>
        <v>88149.086579413561</v>
      </c>
    </row>
    <row r="70" spans="1:14">
      <c r="B70" s="39"/>
      <c r="C70" s="40"/>
      <c r="D70" s="40"/>
      <c r="E70" s="40"/>
      <c r="F70" s="40"/>
      <c r="G70" s="40"/>
      <c r="H70" s="40"/>
      <c r="I70" s="40"/>
      <c r="J70" s="40"/>
      <c r="K70" s="40"/>
      <c r="L70" s="40"/>
      <c r="M70" s="40"/>
      <c r="N70" s="41"/>
    </row>
    <row r="71" spans="1:14">
      <c r="B71" s="70" t="s">
        <v>956</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0" t="s">
        <v>957</v>
      </c>
      <c r="C73" s="321"/>
      <c r="D73" s="321"/>
      <c r="E73" s="321"/>
      <c r="F73" s="321"/>
      <c r="G73" s="321"/>
      <c r="H73" s="79" t="s">
        <v>945</v>
      </c>
      <c r="I73" s="80" t="s">
        <v>958</v>
      </c>
      <c r="J73" s="81" t="s">
        <v>959</v>
      </c>
      <c r="K73" s="79" t="s">
        <v>960</v>
      </c>
      <c r="L73" s="828" t="s">
        <v>961</v>
      </c>
      <c r="M73" s="801"/>
      <c r="N73" s="82" t="s">
        <v>951</v>
      </c>
    </row>
    <row r="74" spans="1:14">
      <c r="B74" s="52"/>
      <c r="C74" s="324"/>
      <c r="D74" s="324"/>
      <c r="E74" s="324"/>
      <c r="F74" s="324"/>
      <c r="G74" s="324"/>
      <c r="H74" s="318"/>
      <c r="I74" s="286"/>
      <c r="J74" s="293"/>
      <c r="K74" s="286"/>
      <c r="L74" s="829"/>
      <c r="M74" s="830"/>
      <c r="N74" s="294"/>
    </row>
    <row r="75" spans="1:14">
      <c r="B75" s="52"/>
      <c r="C75" s="53"/>
      <c r="D75" s="53"/>
      <c r="E75" s="53"/>
      <c r="F75" s="53"/>
      <c r="G75" s="53"/>
      <c r="H75" s="318"/>
      <c r="I75" s="286"/>
      <c r="J75" s="293"/>
      <c r="K75" s="286"/>
      <c r="L75" s="829"/>
      <c r="M75" s="830"/>
      <c r="N75" s="294"/>
    </row>
    <row r="76" spans="1:14">
      <c r="B76" s="52"/>
      <c r="C76" s="53"/>
      <c r="D76" s="53"/>
      <c r="E76" s="53"/>
      <c r="F76" s="53"/>
      <c r="G76" s="53"/>
      <c r="H76" s="318"/>
      <c r="I76" s="286"/>
      <c r="J76" s="293"/>
      <c r="K76" s="286"/>
      <c r="L76" s="829"/>
      <c r="M76" s="830"/>
      <c r="N76" s="294"/>
    </row>
    <row r="77" spans="1:14">
      <c r="B77" s="52"/>
      <c r="C77" s="53"/>
      <c r="D77" s="53"/>
      <c r="E77" s="53"/>
      <c r="F77" s="53"/>
      <c r="G77" s="53"/>
      <c r="H77" s="318"/>
      <c r="I77" s="286"/>
      <c r="J77" s="293"/>
      <c r="K77" s="286"/>
      <c r="L77" s="829"/>
      <c r="M77" s="830"/>
      <c r="N77" s="294"/>
    </row>
    <row r="78" spans="1:14">
      <c r="B78" s="52"/>
      <c r="C78" s="53"/>
      <c r="D78" s="53"/>
      <c r="E78" s="53"/>
      <c r="F78" s="53"/>
      <c r="G78" s="53"/>
      <c r="H78" s="295"/>
      <c r="I78" s="286"/>
      <c r="J78" s="286"/>
      <c r="K78" s="286"/>
      <c r="L78" s="296"/>
      <c r="M78" s="297"/>
      <c r="N78" s="298"/>
    </row>
    <row r="79" spans="1:14" ht="15.75" thickBot="1">
      <c r="B79" s="454"/>
      <c r="C79" s="455"/>
      <c r="D79" s="455"/>
      <c r="E79" s="455"/>
      <c r="F79" s="455"/>
      <c r="G79" s="455"/>
      <c r="H79" s="54"/>
      <c r="I79" s="132"/>
      <c r="J79" s="132"/>
      <c r="K79" s="132"/>
      <c r="L79" s="814"/>
      <c r="M79" s="815"/>
      <c r="N79" s="133"/>
    </row>
    <row r="80" spans="1:14" ht="15.75" thickBot="1">
      <c r="B80" s="831" t="s">
        <v>953</v>
      </c>
      <c r="C80" s="832"/>
      <c r="D80" s="832"/>
      <c r="E80" s="832"/>
      <c r="F80" s="832"/>
      <c r="G80" s="832"/>
      <c r="H80" s="832"/>
      <c r="I80" s="832"/>
      <c r="J80" s="832"/>
      <c r="K80" s="832"/>
      <c r="L80" s="832"/>
      <c r="M80" s="833"/>
      <c r="N80" s="110"/>
    </row>
    <row r="81" spans="1:15">
      <c r="B81" s="39"/>
      <c r="C81" s="40"/>
      <c r="D81" s="40"/>
      <c r="E81" s="40"/>
      <c r="F81" s="40"/>
      <c r="G81" s="40"/>
      <c r="H81" s="40"/>
      <c r="I81" s="40"/>
      <c r="J81" s="40"/>
      <c r="K81" s="40"/>
      <c r="L81" s="40"/>
      <c r="M81" s="40"/>
      <c r="N81" s="41"/>
    </row>
    <row r="82" spans="1:15">
      <c r="B82" s="70" t="s">
        <v>962</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51" t="s">
        <v>963</v>
      </c>
      <c r="C84" s="852"/>
      <c r="D84" s="852"/>
      <c r="E84" s="852"/>
      <c r="F84" s="852"/>
      <c r="G84" s="852"/>
      <c r="H84" s="852"/>
      <c r="I84" s="79" t="s">
        <v>964</v>
      </c>
      <c r="J84" s="81" t="s">
        <v>1410</v>
      </c>
      <c r="K84" s="80" t="s">
        <v>966</v>
      </c>
      <c r="L84" s="853" t="s">
        <v>950</v>
      </c>
      <c r="M84" s="854"/>
      <c r="N84" s="104" t="s">
        <v>951</v>
      </c>
    </row>
    <row r="85" spans="1:15">
      <c r="A85" s="168" t="s">
        <v>11</v>
      </c>
      <c r="B85" s="55" t="str">
        <f>VLOOKUP(A85,'MANO DE OBRA'!A8:D68,3,FALSE)</f>
        <v>Obrero (4)</v>
      </c>
      <c r="C85" s="53"/>
      <c r="D85" s="53"/>
      <c r="E85" s="53"/>
      <c r="F85" s="53"/>
      <c r="G85" s="53"/>
      <c r="H85" s="53"/>
      <c r="I85" s="299">
        <f>K85/J85*100</f>
        <v>135330.79999999999</v>
      </c>
      <c r="J85" s="300">
        <v>185</v>
      </c>
      <c r="K85" s="301">
        <f>VLOOKUP(A85,'MANO DE OBRA'!A8:D99,4,FALSE)</f>
        <v>250361.97999999998</v>
      </c>
      <c r="L85" s="56"/>
      <c r="M85" s="441">
        <v>10.4</v>
      </c>
      <c r="N85" s="402">
        <f>K85/M85</f>
        <v>24073.267307692306</v>
      </c>
      <c r="O85" s="112"/>
    </row>
    <row r="86" spans="1:15">
      <c r="A86" s="168" t="s">
        <v>32</v>
      </c>
      <c r="B86" s="55" t="str">
        <f>VLOOKUP(A86,'MANO DE OBRA'!A8:D69,3,FALSE)</f>
        <v>Oficial (2)</v>
      </c>
      <c r="C86" s="53"/>
      <c r="D86" s="53"/>
      <c r="E86" s="53"/>
      <c r="F86" s="53"/>
      <c r="G86" s="53"/>
      <c r="H86" s="53"/>
      <c r="I86" s="299">
        <f>K86/J86*100</f>
        <v>115336.47958314378</v>
      </c>
      <c r="J86" s="300">
        <v>185</v>
      </c>
      <c r="K86" s="301">
        <f>VLOOKUP(A86,'MANO DE OBRA'!A8:D100,4,FALSE)</f>
        <v>213372.48722881597</v>
      </c>
      <c r="L86" s="56"/>
      <c r="M86" s="438">
        <v>10.4</v>
      </c>
      <c r="N86" s="402">
        <f>K86/M86</f>
        <v>20516.585310463073</v>
      </c>
    </row>
    <row r="87" spans="1:15">
      <c r="B87" s="55"/>
      <c r="C87" s="53"/>
      <c r="D87" s="53"/>
      <c r="E87" s="53"/>
      <c r="F87" s="53"/>
      <c r="G87" s="53"/>
      <c r="H87" s="53"/>
      <c r="I87" s="299"/>
      <c r="J87" s="300"/>
      <c r="K87" s="301"/>
      <c r="L87" s="56"/>
      <c r="M87" s="439"/>
      <c r="N87" s="402"/>
    </row>
    <row r="88" spans="1:15">
      <c r="B88" s="55"/>
      <c r="C88" s="53"/>
      <c r="D88" s="53"/>
      <c r="E88" s="53"/>
      <c r="F88" s="53"/>
      <c r="G88" s="53"/>
      <c r="H88" s="53"/>
      <c r="I88" s="286"/>
      <c r="J88" s="304"/>
      <c r="K88" s="305"/>
      <c r="L88" s="325"/>
      <c r="M88" s="307"/>
      <c r="N88" s="303"/>
    </row>
    <row r="89" spans="1:15">
      <c r="B89" s="55"/>
      <c r="C89" s="53"/>
      <c r="D89" s="53"/>
      <c r="E89" s="53"/>
      <c r="F89" s="53"/>
      <c r="G89" s="53"/>
      <c r="H89" s="53"/>
      <c r="I89" s="286"/>
      <c r="J89" s="304"/>
      <c r="K89" s="305"/>
      <c r="L89" s="325"/>
      <c r="M89" s="307"/>
      <c r="N89" s="303"/>
    </row>
    <row r="90" spans="1:15" ht="15.75" thickBot="1">
      <c r="B90" s="812"/>
      <c r="C90" s="813"/>
      <c r="D90" s="813"/>
      <c r="E90" s="813"/>
      <c r="F90" s="813"/>
      <c r="G90" s="813"/>
      <c r="H90" s="813"/>
      <c r="I90" s="132"/>
      <c r="J90" s="132"/>
      <c r="K90" s="132"/>
      <c r="L90" s="913"/>
      <c r="M90" s="913"/>
      <c r="N90" s="51"/>
    </row>
    <row r="91" spans="1:15" ht="15.75" thickBot="1">
      <c r="B91" s="831" t="s">
        <v>953</v>
      </c>
      <c r="C91" s="832"/>
      <c r="D91" s="832"/>
      <c r="E91" s="832"/>
      <c r="F91" s="832"/>
      <c r="G91" s="832"/>
      <c r="H91" s="832"/>
      <c r="I91" s="832"/>
      <c r="J91" s="832"/>
      <c r="K91" s="832"/>
      <c r="L91" s="832"/>
      <c r="M91" s="833"/>
      <c r="N91" s="308">
        <f>SUM(N85:N90)</f>
        <v>44589.852618155375</v>
      </c>
    </row>
    <row r="92" spans="1:15" ht="15.75" thickBot="1">
      <c r="B92" s="39"/>
      <c r="C92" s="40"/>
      <c r="D92" s="40"/>
      <c r="E92" s="40"/>
      <c r="F92" s="40"/>
      <c r="G92" s="40"/>
      <c r="H92" s="40"/>
      <c r="I92" s="40"/>
      <c r="J92" s="40"/>
      <c r="K92" s="40"/>
      <c r="L92" s="40"/>
      <c r="M92" s="40"/>
      <c r="N92" s="41"/>
    </row>
    <row r="93" spans="1:15" ht="15.75" thickBot="1">
      <c r="B93" s="825" t="s">
        <v>967</v>
      </c>
      <c r="C93" s="826"/>
      <c r="D93" s="826"/>
      <c r="E93" s="826"/>
      <c r="F93" s="826"/>
      <c r="G93" s="826"/>
      <c r="H93" s="826"/>
      <c r="I93" s="826"/>
      <c r="J93" s="826"/>
      <c r="K93" s="826"/>
      <c r="L93" s="826"/>
      <c r="M93" s="827"/>
      <c r="N93" s="105">
        <f>N49+N69+N80+N91</f>
        <v>351143.27359156386</v>
      </c>
    </row>
    <row r="94" spans="1:15">
      <c r="B94" s="39"/>
      <c r="C94" s="40"/>
      <c r="D94" s="40"/>
      <c r="E94" s="40"/>
      <c r="F94" s="40"/>
      <c r="G94" s="40"/>
      <c r="H94" s="40"/>
      <c r="I94" s="40"/>
      <c r="J94" s="40"/>
      <c r="K94" s="40"/>
      <c r="L94" s="40"/>
      <c r="M94" s="40"/>
      <c r="N94" s="41"/>
    </row>
    <row r="95" spans="1:15">
      <c r="B95" s="70" t="s">
        <v>968</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16" t="s">
        <v>969</v>
      </c>
      <c r="C97" s="817"/>
      <c r="D97" s="817"/>
      <c r="E97" s="817"/>
      <c r="F97" s="817"/>
      <c r="G97" s="817"/>
      <c r="H97" s="817"/>
      <c r="I97" s="321"/>
      <c r="J97" s="341"/>
      <c r="K97" s="309" t="s">
        <v>970</v>
      </c>
      <c r="L97" s="855" t="s">
        <v>971</v>
      </c>
      <c r="M97" s="856"/>
      <c r="N97" s="310"/>
    </row>
    <row r="98" spans="1:14">
      <c r="B98" s="857" t="s">
        <v>972</v>
      </c>
      <c r="C98" s="858"/>
      <c r="D98" s="858"/>
      <c r="E98" s="858"/>
      <c r="F98" s="858"/>
      <c r="G98" s="858"/>
      <c r="H98" s="858"/>
      <c r="I98" s="93"/>
      <c r="J98" s="94"/>
      <c r="K98" s="311">
        <v>0.2</v>
      </c>
      <c r="L98" s="859">
        <f>N93*K98</f>
        <v>70228.65471831277</v>
      </c>
      <c r="M98" s="860"/>
      <c r="N98" s="57"/>
    </row>
    <row r="99" spans="1:14">
      <c r="B99" s="95" t="s">
        <v>973</v>
      </c>
      <c r="C99" s="96"/>
      <c r="D99" s="96"/>
      <c r="E99" s="96"/>
      <c r="F99" s="96"/>
      <c r="G99" s="96"/>
      <c r="H99" s="96"/>
      <c r="I99" s="93"/>
      <c r="J99" s="94"/>
      <c r="K99" s="311">
        <v>0.05</v>
      </c>
      <c r="L99" s="859">
        <f>N93*K99</f>
        <v>17557.163679578192</v>
      </c>
      <c r="M99" s="860"/>
      <c r="N99" s="57"/>
    </row>
    <row r="100" spans="1:14" ht="15.75" thickBot="1">
      <c r="B100" s="97" t="s">
        <v>974</v>
      </c>
      <c r="C100" s="98"/>
      <c r="D100" s="98"/>
      <c r="E100" s="98"/>
      <c r="F100" s="98"/>
      <c r="G100" s="98"/>
      <c r="H100" s="98"/>
      <c r="I100" s="99"/>
      <c r="J100" s="100"/>
      <c r="K100" s="312">
        <v>0.05</v>
      </c>
      <c r="L100" s="861">
        <f>N93*K100</f>
        <v>17557.163679578192</v>
      </c>
      <c r="M100" s="862"/>
      <c r="N100" s="57"/>
    </row>
    <row r="101" spans="1:14" ht="15.75" thickBot="1">
      <c r="B101" s="825" t="s">
        <v>953</v>
      </c>
      <c r="C101" s="826"/>
      <c r="D101" s="826"/>
      <c r="E101" s="826"/>
      <c r="F101" s="826"/>
      <c r="G101" s="826"/>
      <c r="H101" s="826"/>
      <c r="I101" s="826"/>
      <c r="J101" s="826"/>
      <c r="K101" s="826"/>
      <c r="L101" s="826"/>
      <c r="M101" s="827"/>
      <c r="N101" s="58">
        <f>L98+L99+L100</f>
        <v>105342.98207746916</v>
      </c>
    </row>
    <row r="102" spans="1:14" ht="15.75" thickBot="1">
      <c r="B102" s="39"/>
      <c r="C102" s="40"/>
      <c r="D102" s="40"/>
      <c r="E102" s="40"/>
      <c r="F102" s="40"/>
      <c r="G102" s="40"/>
      <c r="H102" s="40"/>
      <c r="I102" s="40"/>
      <c r="J102" s="40"/>
      <c r="K102" s="40"/>
      <c r="L102" s="40"/>
      <c r="M102" s="40"/>
      <c r="N102" s="41"/>
    </row>
    <row r="103" spans="1:14" ht="15.75" thickBot="1">
      <c r="A103" t="s">
        <v>2016</v>
      </c>
      <c r="B103" s="825" t="s">
        <v>975</v>
      </c>
      <c r="C103" s="826"/>
      <c r="D103" s="826"/>
      <c r="E103" s="826"/>
      <c r="F103" s="826"/>
      <c r="G103" s="826"/>
      <c r="H103" s="826"/>
      <c r="I103" s="826"/>
      <c r="J103" s="826"/>
      <c r="K103" s="826"/>
      <c r="L103" s="826"/>
      <c r="M103" s="827"/>
      <c r="N103" s="195">
        <f>N93+N101</f>
        <v>456486.25566903304</v>
      </c>
    </row>
    <row r="104" spans="1:14">
      <c r="B104" s="246"/>
      <c r="C104" s="247"/>
      <c r="D104" s="247"/>
      <c r="E104" s="247"/>
      <c r="F104" s="247"/>
      <c r="G104" s="247"/>
      <c r="H104" s="247"/>
      <c r="I104" s="247"/>
      <c r="J104" s="247"/>
      <c r="K104" s="247"/>
      <c r="L104" s="247"/>
      <c r="M104" s="247"/>
      <c r="N104" s="248"/>
    </row>
    <row r="105" spans="1:14">
      <c r="B105" s="249"/>
      <c r="C105" s="250"/>
      <c r="D105" s="250"/>
      <c r="E105" s="250"/>
      <c r="F105" s="250"/>
      <c r="G105" s="250"/>
      <c r="H105" s="250"/>
      <c r="I105" s="250"/>
      <c r="J105" s="250"/>
      <c r="K105" s="250"/>
      <c r="L105" s="250"/>
      <c r="M105" s="250"/>
      <c r="N105" s="251"/>
    </row>
    <row r="106" spans="1:14">
      <c r="B106" s="249"/>
      <c r="C106" s="250"/>
      <c r="D106" s="250"/>
      <c r="E106" s="250"/>
      <c r="F106" s="250"/>
      <c r="G106" s="250"/>
      <c r="H106" s="250"/>
      <c r="I106" s="250"/>
      <c r="J106" s="250"/>
      <c r="K106" s="250"/>
      <c r="L106" s="250"/>
      <c r="M106" s="250"/>
      <c r="N106" s="251"/>
    </row>
    <row r="107" spans="1:14">
      <c r="B107" s="249"/>
      <c r="C107" s="250"/>
      <c r="D107" s="250"/>
      <c r="E107" s="250"/>
      <c r="F107" s="250"/>
      <c r="G107" s="250"/>
      <c r="H107" s="250"/>
      <c r="I107" s="250"/>
      <c r="J107" s="250"/>
      <c r="K107" s="250"/>
      <c r="L107" s="250"/>
      <c r="M107" s="250"/>
      <c r="N107" s="251"/>
    </row>
    <row r="108" spans="1:14">
      <c r="B108" s="249"/>
      <c r="C108" s="250"/>
      <c r="D108" s="250"/>
      <c r="E108" s="424" t="s">
        <v>976</v>
      </c>
      <c r="F108" s="424"/>
      <c r="G108" s="424"/>
      <c r="H108" s="424"/>
      <c r="I108" s="424"/>
      <c r="J108" s="424"/>
      <c r="K108" s="250"/>
      <c r="L108" s="250"/>
      <c r="M108" s="250"/>
      <c r="N108" s="251"/>
    </row>
    <row r="109" spans="1:14">
      <c r="B109" s="249"/>
      <c r="C109" s="250"/>
      <c r="D109" s="250"/>
      <c r="E109" s="250" t="s">
        <v>977</v>
      </c>
      <c r="F109" s="250"/>
      <c r="G109" s="250"/>
      <c r="H109" s="250"/>
      <c r="I109" s="250"/>
      <c r="J109" s="250"/>
      <c r="K109" s="250"/>
      <c r="L109" s="250"/>
      <c r="M109" s="250"/>
      <c r="N109" s="251"/>
    </row>
    <row r="110" spans="1:14">
      <c r="B110" s="249"/>
      <c r="C110" s="250"/>
      <c r="D110" s="250"/>
      <c r="E110" s="250" t="s">
        <v>978</v>
      </c>
      <c r="F110" s="250"/>
      <c r="G110" s="250"/>
      <c r="H110" s="250"/>
      <c r="I110" s="250"/>
      <c r="J110" s="250"/>
      <c r="K110" s="250"/>
      <c r="L110" s="250"/>
      <c r="M110" s="250"/>
      <c r="N110" s="251"/>
    </row>
    <row r="111" spans="1:14">
      <c r="B111" s="249"/>
      <c r="C111" s="250"/>
      <c r="D111" s="250"/>
      <c r="E111" s="250" t="s">
        <v>979</v>
      </c>
      <c r="F111" s="250"/>
      <c r="G111" s="250"/>
      <c r="H111" s="250"/>
      <c r="I111" s="250"/>
      <c r="J111" s="250"/>
      <c r="K111" s="250"/>
      <c r="L111" s="250"/>
      <c r="M111" s="250"/>
      <c r="N111" s="251"/>
    </row>
    <row r="112" spans="1:14" ht="15.75" thickBot="1">
      <c r="B112" s="249"/>
      <c r="C112" s="250"/>
      <c r="D112" s="250"/>
      <c r="E112" s="250"/>
      <c r="F112" s="250" t="s">
        <v>980</v>
      </c>
      <c r="G112" s="250"/>
      <c r="H112" s="250"/>
      <c r="I112" s="250"/>
      <c r="J112" s="250"/>
      <c r="K112" s="250"/>
      <c r="L112" s="250"/>
      <c r="M112" s="250"/>
      <c r="N112" s="251"/>
    </row>
    <row r="113" spans="2:14">
      <c r="B113" s="234" t="s">
        <v>2216</v>
      </c>
      <c r="C113" s="235"/>
      <c r="D113" s="235"/>
      <c r="E113" s="235"/>
      <c r="F113" s="235"/>
      <c r="G113" s="235"/>
      <c r="H113" s="235"/>
      <c r="I113" s="235"/>
      <c r="J113" s="235"/>
      <c r="K113" s="235"/>
      <c r="L113" s="235"/>
      <c r="M113" s="235"/>
      <c r="N113" s="236"/>
    </row>
    <row r="114" spans="2:14">
      <c r="B114" s="252"/>
      <c r="C114" s="253"/>
      <c r="D114" s="253"/>
      <c r="E114" s="253"/>
      <c r="F114" s="253"/>
      <c r="G114" s="253"/>
      <c r="H114" s="253"/>
      <c r="I114" s="253"/>
      <c r="J114" s="253"/>
      <c r="K114" s="253"/>
      <c r="L114" s="253"/>
      <c r="M114" s="253"/>
      <c r="N114" s="254"/>
    </row>
    <row r="115" spans="2:14">
      <c r="B115" s="252"/>
      <c r="C115" s="253"/>
      <c r="D115" s="253"/>
      <c r="E115" s="253"/>
      <c r="F115" s="253"/>
      <c r="G115" s="253"/>
      <c r="H115" s="253"/>
      <c r="I115" s="253"/>
      <c r="J115" s="253"/>
      <c r="K115" s="253"/>
      <c r="L115" s="253"/>
      <c r="M115" s="253"/>
      <c r="N115" s="254"/>
    </row>
    <row r="116" spans="2:14">
      <c r="B116" s="252"/>
      <c r="C116" s="253"/>
      <c r="D116" s="253"/>
      <c r="E116" s="253"/>
      <c r="F116" s="253"/>
      <c r="G116" s="253"/>
      <c r="H116" s="253"/>
      <c r="I116" s="253"/>
      <c r="J116" s="253"/>
      <c r="K116" s="253"/>
      <c r="L116" s="253"/>
      <c r="M116" s="253"/>
      <c r="N116" s="254"/>
    </row>
    <row r="117" spans="2:14" ht="15.75" thickBot="1">
      <c r="B117" s="255"/>
      <c r="C117" s="256"/>
      <c r="D117" s="256"/>
      <c r="E117" s="256"/>
      <c r="F117" s="256"/>
      <c r="G117" s="256"/>
      <c r="H117" s="256"/>
      <c r="I117" s="256"/>
      <c r="J117" s="256"/>
      <c r="K117" s="256"/>
      <c r="L117" s="256"/>
      <c r="M117" s="256"/>
      <c r="N117" s="257"/>
    </row>
    <row r="118" spans="2:14">
      <c r="B118" s="258"/>
      <c r="C118" s="259"/>
      <c r="D118" s="259"/>
      <c r="E118" s="259"/>
      <c r="F118" s="259"/>
      <c r="G118" s="259"/>
      <c r="H118" s="259"/>
      <c r="I118" s="259"/>
      <c r="J118" s="259"/>
      <c r="K118" s="259"/>
      <c r="L118" s="259"/>
      <c r="M118" s="259"/>
      <c r="N118" s="260"/>
    </row>
    <row r="119" spans="2:14">
      <c r="B119" s="261" t="s">
        <v>2217</v>
      </c>
      <c r="C119" s="262"/>
      <c r="D119" s="262"/>
      <c r="E119" s="262"/>
      <c r="F119" s="262"/>
      <c r="G119" s="262"/>
      <c r="H119" s="262"/>
      <c r="I119" s="262"/>
      <c r="J119" s="262"/>
      <c r="K119" s="262"/>
      <c r="L119" s="262"/>
      <c r="M119" s="262"/>
      <c r="N119" s="263"/>
    </row>
    <row r="120" spans="2:14" ht="15" customHeight="1">
      <c r="B120" s="967" t="s">
        <v>2218</v>
      </c>
      <c r="C120" s="968"/>
      <c r="D120" s="968"/>
      <c r="E120" s="968"/>
      <c r="F120" s="968"/>
      <c r="G120" s="968"/>
      <c r="H120" s="968"/>
      <c r="I120" s="968"/>
      <c r="J120" s="968"/>
      <c r="K120" s="968"/>
      <c r="L120" s="968"/>
      <c r="M120" s="968"/>
      <c r="N120" s="969"/>
    </row>
    <row r="121" spans="2:14" ht="15" customHeight="1">
      <c r="B121" s="967"/>
      <c r="C121" s="968"/>
      <c r="D121" s="968"/>
      <c r="E121" s="968"/>
      <c r="F121" s="968"/>
      <c r="G121" s="968"/>
      <c r="H121" s="968"/>
      <c r="I121" s="968"/>
      <c r="J121" s="968"/>
      <c r="K121" s="968"/>
      <c r="L121" s="968"/>
      <c r="M121" s="968"/>
      <c r="N121" s="969"/>
    </row>
    <row r="122" spans="2:14" ht="30" customHeight="1">
      <c r="B122" s="970" t="s">
        <v>2219</v>
      </c>
      <c r="C122" s="971"/>
      <c r="D122" s="971"/>
      <c r="E122" s="971"/>
      <c r="F122" s="971"/>
      <c r="G122" s="971"/>
      <c r="H122" s="971"/>
      <c r="I122" s="971"/>
      <c r="J122" s="971"/>
      <c r="K122" s="971"/>
      <c r="L122" s="971"/>
      <c r="M122" s="971"/>
      <c r="N122" s="972"/>
    </row>
    <row r="123" spans="2:14">
      <c r="B123" s="970"/>
      <c r="C123" s="971"/>
      <c r="D123" s="971"/>
      <c r="E123" s="971"/>
      <c r="F123" s="971"/>
      <c r="G123" s="971"/>
      <c r="H123" s="971"/>
      <c r="I123" s="971"/>
      <c r="J123" s="971"/>
      <c r="K123" s="971"/>
      <c r="L123" s="971"/>
      <c r="M123" s="971"/>
      <c r="N123" s="972"/>
    </row>
    <row r="124" spans="2:14">
      <c r="B124" s="346"/>
      <c r="C124" s="347"/>
      <c r="D124" s="347"/>
      <c r="E124" s="347"/>
      <c r="F124" s="347"/>
      <c r="G124" s="347"/>
      <c r="H124" s="347"/>
      <c r="I124" s="347"/>
      <c r="J124" s="347"/>
      <c r="K124" s="347"/>
      <c r="L124" s="347"/>
      <c r="M124" s="347"/>
      <c r="N124" s="348"/>
    </row>
    <row r="125" spans="2:14">
      <c r="B125" s="346"/>
      <c r="C125" s="347"/>
      <c r="D125" s="347"/>
      <c r="E125" s="347"/>
      <c r="F125" s="347"/>
      <c r="G125" s="347"/>
      <c r="H125" s="347"/>
      <c r="I125" s="347"/>
      <c r="J125" s="347"/>
      <c r="K125" s="347"/>
      <c r="L125" s="347"/>
      <c r="M125" s="347"/>
      <c r="N125" s="348"/>
    </row>
    <row r="126" spans="2:14">
      <c r="B126" s="346"/>
      <c r="C126" s="347"/>
      <c r="D126" s="347"/>
      <c r="E126" s="347"/>
      <c r="F126" s="347"/>
      <c r="G126" s="347"/>
      <c r="H126" s="347"/>
      <c r="I126" s="347"/>
      <c r="J126" s="347"/>
      <c r="K126" s="347"/>
      <c r="L126" s="347"/>
      <c r="M126" s="347"/>
      <c r="N126" s="348"/>
    </row>
    <row r="127" spans="2:14">
      <c r="B127" s="261"/>
      <c r="C127" s="262"/>
      <c r="D127" s="262"/>
      <c r="E127" s="262"/>
      <c r="F127" s="262"/>
      <c r="G127" s="262"/>
      <c r="H127" s="262"/>
      <c r="I127" s="262"/>
      <c r="J127" s="262"/>
      <c r="K127" s="262"/>
      <c r="L127" s="262"/>
      <c r="M127" s="262"/>
      <c r="N127" s="263"/>
    </row>
    <row r="128" spans="2:14">
      <c r="B128" s="249"/>
      <c r="C128" s="250"/>
      <c r="D128" s="250"/>
      <c r="E128" s="250" t="s">
        <v>976</v>
      </c>
      <c r="F128" s="424"/>
      <c r="G128" s="424"/>
      <c r="H128" s="250"/>
      <c r="I128" s="250"/>
      <c r="J128" s="250"/>
      <c r="K128" s="250"/>
      <c r="L128" s="250"/>
      <c r="M128" s="250"/>
      <c r="N128" s="251"/>
    </row>
    <row r="129" spans="2:14">
      <c r="B129" s="249"/>
      <c r="C129" s="250"/>
      <c r="D129" s="250"/>
      <c r="E129" s="425" t="s">
        <v>977</v>
      </c>
      <c r="F129" s="250"/>
      <c r="G129" s="250"/>
      <c r="H129" s="425"/>
      <c r="I129" s="425"/>
      <c r="J129" s="425"/>
      <c r="K129" s="250"/>
      <c r="L129" s="250"/>
      <c r="M129" s="250"/>
      <c r="N129" s="251"/>
    </row>
    <row r="130" spans="2:14">
      <c r="B130" s="249"/>
      <c r="C130" s="250"/>
      <c r="D130" s="250"/>
      <c r="E130" s="264" t="s">
        <v>981</v>
      </c>
      <c r="F130" s="250"/>
      <c r="G130" s="250"/>
      <c r="H130" s="264"/>
      <c r="I130" s="264"/>
      <c r="J130" s="264"/>
      <c r="K130" s="250"/>
      <c r="L130" s="250"/>
      <c r="M130" s="250"/>
      <c r="N130" s="251"/>
    </row>
    <row r="131" spans="2:14">
      <c r="B131" s="265"/>
      <c r="C131" s="262"/>
      <c r="D131" s="262"/>
      <c r="E131" s="250" t="s">
        <v>979</v>
      </c>
      <c r="F131" s="250"/>
      <c r="G131" s="250"/>
      <c r="H131" s="250"/>
      <c r="I131" s="250"/>
      <c r="J131" s="250"/>
      <c r="K131" s="262"/>
      <c r="L131" s="262"/>
      <c r="M131" s="262"/>
      <c r="N131" s="263"/>
    </row>
    <row r="132" spans="2:14">
      <c r="B132" s="265"/>
      <c r="C132" s="262"/>
      <c r="D132" s="262"/>
      <c r="E132" s="262"/>
      <c r="F132" s="250"/>
      <c r="G132" s="250"/>
      <c r="H132" s="250"/>
      <c r="I132" s="250"/>
      <c r="J132" s="250"/>
      <c r="K132" s="262"/>
      <c r="L132" s="262"/>
      <c r="M132" s="262"/>
      <c r="N132" s="263"/>
    </row>
    <row r="133" spans="2:14">
      <c r="B133" s="265" t="s">
        <v>2220</v>
      </c>
      <c r="C133" s="264"/>
      <c r="D133" s="264"/>
      <c r="E133" s="250"/>
      <c r="F133" s="250"/>
      <c r="G133" s="250"/>
      <c r="H133" s="250"/>
      <c r="I133" s="250"/>
      <c r="J133" s="973"/>
      <c r="K133" s="973"/>
      <c r="L133" s="973"/>
      <c r="M133" s="973"/>
      <c r="N133" s="974"/>
    </row>
    <row r="134" spans="2:14" ht="15.75" thickBot="1">
      <c r="B134" s="426" t="s">
        <v>2221</v>
      </c>
      <c r="C134" s="427"/>
      <c r="D134" s="427"/>
      <c r="E134" s="266"/>
      <c r="F134" s="266"/>
      <c r="G134" s="266"/>
      <c r="H134" s="266"/>
      <c r="I134" s="266"/>
      <c r="J134" s="975"/>
      <c r="K134" s="975"/>
      <c r="L134" s="975"/>
      <c r="M134" s="975"/>
      <c r="N134" s="97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7.25" customHeight="1" thickBot="1">
      <c r="A31" t="s">
        <v>1845</v>
      </c>
      <c r="B31" s="86" t="s">
        <v>1111</v>
      </c>
      <c r="C31" s="87" t="s">
        <v>2106</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224</v>
      </c>
      <c r="B36" s="838" t="str">
        <f>VLOOKUP(A36,EQUIPOS!A6:D154,3,FALSE)</f>
        <v>Equipo de Medición (Deformimetros Eléctricos, Mecánicos, Celdas de Carga,  Etc.)</v>
      </c>
      <c r="C36" s="839"/>
      <c r="D36" s="839"/>
      <c r="E36" s="839"/>
      <c r="F36" s="839"/>
      <c r="G36" s="839"/>
      <c r="H36" s="840"/>
      <c r="I36" s="274"/>
      <c r="J36" s="275"/>
      <c r="K36" s="276">
        <f>VLOOKUP(A36,EQUIPOS!A6:D163,4,FALSE)</f>
        <v>175345.36590323944</v>
      </c>
      <c r="L36" s="277"/>
      <c r="M36" s="343">
        <v>3.3333333330000001</v>
      </c>
      <c r="N36" s="279">
        <f>K36/M36</f>
        <v>52603.609776232188</v>
      </c>
    </row>
    <row r="37" spans="1:14">
      <c r="A37" s="119" t="s">
        <v>125</v>
      </c>
      <c r="B37" s="838" t="str">
        <f>VLOOKUP(A37,EQUIPOS!A7:D154,3,FALSE)</f>
        <v>Bomba para gato de tensionamiento</v>
      </c>
      <c r="C37" s="839"/>
      <c r="D37" s="839"/>
      <c r="E37" s="839"/>
      <c r="F37" s="839"/>
      <c r="G37" s="839"/>
      <c r="H37" s="840"/>
      <c r="I37" s="428"/>
      <c r="J37" s="429"/>
      <c r="K37" s="276">
        <f>VLOOKUP(A37,EQUIPOS!A7:D164,4,FALSE)</f>
        <v>45700.323222673127</v>
      </c>
      <c r="L37" s="342"/>
      <c r="M37" s="343">
        <v>0.1</v>
      </c>
      <c r="N37" s="279">
        <f>K37/M37</f>
        <v>457003.23222673126</v>
      </c>
    </row>
    <row r="38" spans="1:14">
      <c r="A38" s="119" t="s">
        <v>240</v>
      </c>
      <c r="B38" s="838" t="str">
        <f>VLOOKUP(A38,EQUIPOS!A8:D154,3,FALSE)</f>
        <v>Gato para tensionamiento, fuerza Max 200 ton, área de tensión 314 cm2.</v>
      </c>
      <c r="C38" s="839"/>
      <c r="D38" s="839"/>
      <c r="E38" s="839"/>
      <c r="F38" s="839"/>
      <c r="G38" s="839"/>
      <c r="H38" s="840"/>
      <c r="I38" s="335"/>
      <c r="J38" s="337"/>
      <c r="K38" s="276">
        <f>VLOOKUP(A38,EQUIPOS!A8:D165,4,FALSE)</f>
        <v>154288.40192179664</v>
      </c>
      <c r="L38" s="430"/>
      <c r="M38" s="431">
        <v>0.1</v>
      </c>
      <c r="N38" s="279">
        <f>K38/M38</f>
        <v>1542884.0192179664</v>
      </c>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2052490.8612209298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c r="B48" s="49"/>
      <c r="C48" s="288"/>
      <c r="D48" s="288"/>
      <c r="E48" s="288"/>
      <c r="F48" s="288"/>
      <c r="G48" s="288"/>
      <c r="H48" s="288"/>
      <c r="I48" s="275"/>
      <c r="J48" s="231"/>
      <c r="K48" s="289"/>
      <c r="L48" s="274"/>
      <c r="M48" s="409"/>
      <c r="N48" s="279"/>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1393</v>
      </c>
      <c r="B60" s="52" t="str">
        <f>VLOOKUP(A60,TRANSPORTE!A2:D117,3,FALSE)</f>
        <v>Transporte de equipos</v>
      </c>
      <c r="C60" s="324"/>
      <c r="D60" s="324"/>
      <c r="E60" s="324"/>
      <c r="F60" s="324"/>
      <c r="G60" s="324"/>
      <c r="H60" s="318" t="s">
        <v>339</v>
      </c>
      <c r="I60" s="286">
        <v>15</v>
      </c>
      <c r="J60" s="293">
        <v>1</v>
      </c>
      <c r="K60" s="286">
        <f>I60*J60</f>
        <v>15</v>
      </c>
      <c r="L60" s="829">
        <f>VLOOKUP(A60,TRANSPORTE!A2:D117,4,FALSE)</f>
        <v>1362.0475957175306</v>
      </c>
      <c r="M60" s="830"/>
      <c r="N60" s="294">
        <f>K60*L60</f>
        <v>20430.71393576296</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20430.71393576296</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8" t="s">
        <v>4</v>
      </c>
      <c r="B71" s="55" t="str">
        <f>VLOOKUP(A71,'MANO DE OBRA'!A8:D68,3,FALSE)</f>
        <v>Inspector de fabricación y montaje</v>
      </c>
      <c r="C71" s="53"/>
      <c r="D71" s="53"/>
      <c r="E71" s="53"/>
      <c r="F71" s="53"/>
      <c r="G71" s="53"/>
      <c r="H71" s="53"/>
      <c r="I71" s="299">
        <f>K71/J71*100</f>
        <v>87942.625377371514</v>
      </c>
      <c r="J71" s="300">
        <v>185</v>
      </c>
      <c r="K71" s="301">
        <f>VLOOKUP(A71,'MANO DE OBRA'!A8:D99,4,FALSE)</f>
        <v>162693.85694813728</v>
      </c>
      <c r="L71" s="56"/>
      <c r="M71" s="441">
        <v>26.666666664000001</v>
      </c>
      <c r="N71" s="402">
        <f>K71/M71</f>
        <v>6101.0196361652497</v>
      </c>
      <c r="O71" s="112"/>
    </row>
    <row r="72" spans="1:15">
      <c r="A72" s="168"/>
      <c r="B72" s="55"/>
      <c r="C72" s="53"/>
      <c r="D72" s="53"/>
      <c r="E72" s="53"/>
      <c r="F72" s="53"/>
      <c r="G72" s="53"/>
      <c r="H72" s="53"/>
      <c r="I72" s="299"/>
      <c r="J72" s="300"/>
      <c r="K72" s="301"/>
      <c r="L72" s="56"/>
      <c r="M72" s="438"/>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6101.0196361652497</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2079022.594792858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415804.5189585716</v>
      </c>
      <c r="M84" s="860"/>
      <c r="N84" s="57"/>
    </row>
    <row r="85" spans="1:14">
      <c r="B85" s="95" t="s">
        <v>973</v>
      </c>
      <c r="C85" s="96"/>
      <c r="D85" s="96"/>
      <c r="E85" s="96"/>
      <c r="F85" s="96"/>
      <c r="G85" s="96"/>
      <c r="H85" s="96"/>
      <c r="I85" s="93"/>
      <c r="J85" s="94"/>
      <c r="K85" s="311">
        <v>0.05</v>
      </c>
      <c r="L85" s="859">
        <f>N79*K85</f>
        <v>103951.1297396429</v>
      </c>
      <c r="M85" s="860"/>
      <c r="N85" s="57"/>
    </row>
    <row r="86" spans="1:14" ht="15.75" thickBot="1">
      <c r="B86" s="97" t="s">
        <v>974</v>
      </c>
      <c r="C86" s="98"/>
      <c r="D86" s="98"/>
      <c r="E86" s="98"/>
      <c r="F86" s="98"/>
      <c r="G86" s="98"/>
      <c r="H86" s="98"/>
      <c r="I86" s="99"/>
      <c r="J86" s="100"/>
      <c r="K86" s="312">
        <v>0.05</v>
      </c>
      <c r="L86" s="861">
        <f>N79*K86</f>
        <v>103951.1297396429</v>
      </c>
      <c r="M86" s="862"/>
      <c r="N86" s="57"/>
    </row>
    <row r="87" spans="1:14" ht="15.75" thickBot="1">
      <c r="B87" s="825" t="s">
        <v>953</v>
      </c>
      <c r="C87" s="826"/>
      <c r="D87" s="826"/>
      <c r="E87" s="826"/>
      <c r="F87" s="826"/>
      <c r="G87" s="826"/>
      <c r="H87" s="826"/>
      <c r="I87" s="826"/>
      <c r="J87" s="826"/>
      <c r="K87" s="826"/>
      <c r="L87" s="826"/>
      <c r="M87" s="827"/>
      <c r="N87" s="58">
        <f>L84+L85+L86</f>
        <v>623706.7784378574</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2702729.3732307153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8.75" customHeight="1" thickBot="1">
      <c r="A31" t="s">
        <v>1845</v>
      </c>
      <c r="B31" s="86" t="s">
        <v>1112</v>
      </c>
      <c r="C31" s="87" t="s">
        <v>2107</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112</v>
      </c>
      <c r="B36" s="838" t="str">
        <f>VLOOKUP(A36,EQUIPOS!A6:D154,3,FALSE)</f>
        <v xml:space="preserve">Aspersor manual
</v>
      </c>
      <c r="C36" s="839"/>
      <c r="D36" s="839"/>
      <c r="E36" s="839"/>
      <c r="F36" s="839"/>
      <c r="G36" s="839"/>
      <c r="H36" s="840"/>
      <c r="I36" s="274"/>
      <c r="J36" s="275"/>
      <c r="K36" s="276">
        <f>VLOOKUP(A36,EQUIPOS!A6:D163,4,FALSE)</f>
        <v>3083.0415391156266</v>
      </c>
      <c r="L36" s="277"/>
      <c r="M36" s="343">
        <v>2</v>
      </c>
      <c r="N36" s="279">
        <f>K36/M36</f>
        <v>1541.5207695578133</v>
      </c>
    </row>
    <row r="37" spans="1:14">
      <c r="A37" s="119" t="s">
        <v>363</v>
      </c>
      <c r="B37" s="838" t="str">
        <f>VLOOKUP(A37,EQUIPOS!A7:D154,3,FALSE)</f>
        <v>Vibrador de concreto, Motor de 3 hp a 18.000 rpm Mangueras de 4 mt</v>
      </c>
      <c r="C37" s="839"/>
      <c r="D37" s="839"/>
      <c r="E37" s="839"/>
      <c r="F37" s="839"/>
      <c r="G37" s="839"/>
      <c r="H37" s="840"/>
      <c r="I37" s="428"/>
      <c r="J37" s="429"/>
      <c r="K37" s="276">
        <f>VLOOKUP(A37,EQUIPOS!A7:D164,4,FALSE)</f>
        <v>6190.73252785761</v>
      </c>
      <c r="L37" s="342"/>
      <c r="M37" s="343">
        <v>2</v>
      </c>
      <c r="N37" s="279">
        <f>K37/M37</f>
        <v>3095.366263928805</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1840.3608038400498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6477.2478373266686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590</v>
      </c>
      <c r="B48" s="49" t="str">
        <f>VLOOKUP(A48,MATERIALES!A5:D373,3,FALSE)</f>
        <v>Obra falsa concreto clase A y B (puntal de 3m metálico)</v>
      </c>
      <c r="C48" s="288"/>
      <c r="D48" s="288"/>
      <c r="E48" s="288"/>
      <c r="F48" s="288"/>
      <c r="G48" s="288"/>
      <c r="H48" s="288"/>
      <c r="I48" s="288"/>
      <c r="J48" s="318" t="str">
        <f>VLOOKUP(A48,MATERIALES!A4:D640,2,FALSE)</f>
        <v>m2</v>
      </c>
      <c r="K48" s="289">
        <v>4.5999999999999996</v>
      </c>
      <c r="L48" s="274"/>
      <c r="M48" s="409">
        <f>VLOOKUP(A48,MATERIALES!A5:D396,4,FALSE)</f>
        <v>56047.183426256022</v>
      </c>
      <c r="N48" s="279">
        <f>K48*M48</f>
        <v>257817.04376077768</v>
      </c>
    </row>
    <row r="49" spans="1:14">
      <c r="A49" s="167" t="s">
        <v>778</v>
      </c>
      <c r="B49" s="49"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5920.319495305398</v>
      </c>
      <c r="N49" s="279">
        <f>K49*M49</f>
        <v>5920.319495305398</v>
      </c>
    </row>
    <row r="50" spans="1:14">
      <c r="A50" s="167" t="s">
        <v>830</v>
      </c>
      <c r="B50" s="49" t="str">
        <f>VLOOKUP(A50,MATERIALES!A6:D373,3,FALSE)</f>
        <v>Concreto Resistencia  35 (Mpa)</v>
      </c>
      <c r="C50" s="432"/>
      <c r="D50" s="432"/>
      <c r="E50" s="432"/>
      <c r="F50" s="432"/>
      <c r="G50" s="432"/>
      <c r="H50" s="432"/>
      <c r="I50" s="432"/>
      <c r="J50" s="319" t="str">
        <f>VLOOKUP(A50,MATERIALES!A6:D642,2,FALSE)</f>
        <v>m3</v>
      </c>
      <c r="K50" s="404">
        <v>1</v>
      </c>
      <c r="L50" s="428"/>
      <c r="M50" s="409">
        <f>VLOOKUP(A50,MATERIALES!A6:D398,4,FALSE)</f>
        <v>549451.75466473005</v>
      </c>
      <c r="N50" s="279">
        <f>K50*M50</f>
        <v>549451.75466473005</v>
      </c>
    </row>
    <row r="51" spans="1:14">
      <c r="A51" s="167" t="s">
        <v>873</v>
      </c>
      <c r="B51" s="49" t="str">
        <f>VLOOKUP(A51,MATERIALES!A6:D373,3,FALSE)</f>
        <v>FORMALETA (Depende para que sea el Concreto)</v>
      </c>
      <c r="C51" s="432"/>
      <c r="D51" s="432"/>
      <c r="E51" s="432"/>
      <c r="F51" s="432"/>
      <c r="G51" s="432"/>
      <c r="H51" s="432"/>
      <c r="I51" s="432"/>
      <c r="J51" s="319" t="str">
        <f>VLOOKUP(A51,MATERIALES!A6:D643,2,FALSE)</f>
        <v>m2</v>
      </c>
      <c r="K51" s="404">
        <v>4.5999999999999996</v>
      </c>
      <c r="L51" s="428"/>
      <c r="M51" s="409">
        <f>VLOOKUP(A51,MATERIALES!A6:D399,4,FALSE)</f>
        <v>18466.024890839144</v>
      </c>
      <c r="N51" s="279">
        <f>K51*M51</f>
        <v>84943.714497860055</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898132.83241867321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1239</v>
      </c>
      <c r="B60" s="52" t="str">
        <f>VLOOKUP(A60,TRANSPORTE!A2:D117,3,FALSE)</f>
        <v>Transporte de concreto</v>
      </c>
      <c r="C60" s="324"/>
      <c r="D60" s="324"/>
      <c r="E60" s="324"/>
      <c r="F60" s="324"/>
      <c r="G60" s="324"/>
      <c r="H60" s="318" t="s">
        <v>339</v>
      </c>
      <c r="I60" s="286">
        <v>1</v>
      </c>
      <c r="J60" s="293">
        <v>1</v>
      </c>
      <c r="K60" s="286">
        <f>I60*J60</f>
        <v>1</v>
      </c>
      <c r="L60" s="829">
        <f>VLOOKUP(A60,TRANSPORTE!A2:D117,4,FALSE)</f>
        <v>1578.7369859453192</v>
      </c>
      <c r="M60" s="830"/>
      <c r="N60" s="294">
        <f>K60*L60</f>
        <v>1578.7369859453192</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1578.7369859453192</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8" t="s">
        <v>15</v>
      </c>
      <c r="B71" s="55" t="str">
        <f>VLOOKUP(A71,'MANO DE OBRA'!A8:D68,3,FALSE)</f>
        <v>Obrero (6)</v>
      </c>
      <c r="C71" s="53"/>
      <c r="D71" s="53"/>
      <c r="E71" s="53"/>
      <c r="F71" s="53"/>
      <c r="G71" s="53"/>
      <c r="H71" s="53"/>
      <c r="I71" s="299">
        <f>K71/J71*100</f>
        <v>202996.19999999998</v>
      </c>
      <c r="J71" s="300">
        <v>185</v>
      </c>
      <c r="K71" s="301">
        <f>VLOOKUP(A71,'MANO DE OBRA'!A8:D99,4,FALSE)</f>
        <v>375542.97</v>
      </c>
      <c r="L71" s="56"/>
      <c r="M71" s="441">
        <v>16</v>
      </c>
      <c r="N71" s="402">
        <f>K71/M71</f>
        <v>23471.435624999998</v>
      </c>
      <c r="O71" s="112"/>
    </row>
    <row r="72" spans="1:15">
      <c r="A72" s="168" t="s">
        <v>32</v>
      </c>
      <c r="B72" s="55" t="str">
        <f>VLOOKUP(A72,'MANO DE OBRA'!A8:D69,3,FALSE)</f>
        <v>Oficial (2)</v>
      </c>
      <c r="C72" s="53"/>
      <c r="D72" s="53"/>
      <c r="E72" s="53"/>
      <c r="F72" s="53"/>
      <c r="G72" s="53"/>
      <c r="H72" s="53"/>
      <c r="I72" s="299">
        <f>K72/J72*100</f>
        <v>115336.47958314378</v>
      </c>
      <c r="J72" s="300">
        <v>185</v>
      </c>
      <c r="K72" s="301">
        <f>VLOOKUP(A72,'MANO DE OBRA'!A8:D100,4,FALSE)</f>
        <v>213372.48722881597</v>
      </c>
      <c r="L72" s="56"/>
      <c r="M72" s="441">
        <v>16</v>
      </c>
      <c r="N72" s="402">
        <f>K72/M72</f>
        <v>13335.780451800998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36807.216076800993</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942996.03331874625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188599.20666374927</v>
      </c>
      <c r="M84" s="860"/>
      <c r="N84" s="57"/>
    </row>
    <row r="85" spans="1:14">
      <c r="B85" s="95" t="s">
        <v>973</v>
      </c>
      <c r="C85" s="96"/>
      <c r="D85" s="96"/>
      <c r="E85" s="96"/>
      <c r="F85" s="96"/>
      <c r="G85" s="96"/>
      <c r="H85" s="96"/>
      <c r="I85" s="93"/>
      <c r="J85" s="94"/>
      <c r="K85" s="311">
        <v>0.05</v>
      </c>
      <c r="L85" s="859">
        <f>N79*K85</f>
        <v>47149.801665937317</v>
      </c>
      <c r="M85" s="860"/>
      <c r="N85" s="57"/>
    </row>
    <row r="86" spans="1:14" ht="15.75" thickBot="1">
      <c r="B86" s="97" t="s">
        <v>974</v>
      </c>
      <c r="C86" s="98"/>
      <c r="D86" s="98"/>
      <c r="E86" s="98"/>
      <c r="F86" s="98"/>
      <c r="G86" s="98"/>
      <c r="H86" s="98"/>
      <c r="I86" s="99"/>
      <c r="J86" s="100"/>
      <c r="K86" s="312">
        <v>0.05</v>
      </c>
      <c r="L86" s="861">
        <f>N79*K86</f>
        <v>47149.801665937317</v>
      </c>
      <c r="M86" s="862"/>
      <c r="N86" s="57"/>
    </row>
    <row r="87" spans="1:14" ht="15.75" thickBot="1">
      <c r="B87" s="825" t="s">
        <v>953</v>
      </c>
      <c r="C87" s="826"/>
      <c r="D87" s="826"/>
      <c r="E87" s="826"/>
      <c r="F87" s="826"/>
      <c r="G87" s="826"/>
      <c r="H87" s="826"/>
      <c r="I87" s="826"/>
      <c r="J87" s="826"/>
      <c r="K87" s="826"/>
      <c r="L87" s="826"/>
      <c r="M87" s="827"/>
      <c r="N87" s="58">
        <f>L84+L85+L86</f>
        <v>282898.80999562389</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1225894.8433143701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22.5" customHeight="1" thickBot="1">
      <c r="A31" t="s">
        <v>1845</v>
      </c>
      <c r="B31" s="86" t="s">
        <v>1113</v>
      </c>
      <c r="C31" s="87" t="s">
        <v>2108</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112</v>
      </c>
      <c r="B36" s="838" t="str">
        <f>VLOOKUP(A36,EQUIPOS!A6:D154,3,FALSE)</f>
        <v xml:space="preserve">Aspersor manual
</v>
      </c>
      <c r="C36" s="839"/>
      <c r="D36" s="839"/>
      <c r="E36" s="839"/>
      <c r="F36" s="839"/>
      <c r="G36" s="839"/>
      <c r="H36" s="840"/>
      <c r="I36" s="274"/>
      <c r="J36" s="275"/>
      <c r="K36" s="276">
        <f>VLOOKUP(A36,EQUIPOS!A6:D163,4,FALSE)</f>
        <v>3083.0415391156266</v>
      </c>
      <c r="L36" s="277"/>
      <c r="M36" s="343">
        <v>2</v>
      </c>
      <c r="N36" s="279">
        <f>K36/M36</f>
        <v>1541.5207695578133</v>
      </c>
    </row>
    <row r="37" spans="1:14">
      <c r="A37" s="119" t="s">
        <v>363</v>
      </c>
      <c r="B37" s="838" t="str">
        <f>VLOOKUP(A37,EQUIPOS!A7:D154,3,FALSE)</f>
        <v>Vibrador de concreto, Motor de 3 hp a 18.000 rpm Mangueras de 4 mt</v>
      </c>
      <c r="C37" s="839"/>
      <c r="D37" s="839"/>
      <c r="E37" s="839"/>
      <c r="F37" s="839"/>
      <c r="G37" s="839"/>
      <c r="H37" s="840"/>
      <c r="I37" s="428"/>
      <c r="J37" s="429"/>
      <c r="K37" s="276">
        <f>VLOOKUP(A37,EQUIPOS!A7:D164,4,FALSE)</f>
        <v>6190.73252785761</v>
      </c>
      <c r="L37" s="342"/>
      <c r="M37" s="343">
        <v>2</v>
      </c>
      <c r="N37" s="279">
        <f>K37/M37</f>
        <v>3095.366263928805</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1506.9662925450248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6143.8533260316435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590</v>
      </c>
      <c r="B48" s="49" t="str">
        <f>VLOOKUP(A48,MATERIALES!A5:D373,3,FALSE)</f>
        <v>Obra falsa concreto clase A y B (puntal de 3m metálico)</v>
      </c>
      <c r="C48" s="288"/>
      <c r="D48" s="288"/>
      <c r="E48" s="288"/>
      <c r="F48" s="288"/>
      <c r="G48" s="288"/>
      <c r="H48" s="288"/>
      <c r="I48" s="288"/>
      <c r="J48" s="318" t="str">
        <f>VLOOKUP(A48,MATERIALES!A4:D640,2,FALSE)</f>
        <v>m2</v>
      </c>
      <c r="K48" s="289">
        <v>4.5999999999999996</v>
      </c>
      <c r="L48" s="274"/>
      <c r="M48" s="409">
        <f>VLOOKUP(A48,MATERIALES!A5:D396,4,FALSE)</f>
        <v>56047.183426256022</v>
      </c>
      <c r="N48" s="279">
        <f>K48*M48</f>
        <v>257817.04376077768</v>
      </c>
    </row>
    <row r="49" spans="1:14">
      <c r="A49" s="167" t="s">
        <v>778</v>
      </c>
      <c r="B49" s="49"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5920.319495305398</v>
      </c>
      <c r="N49" s="279">
        <f>K49*M49</f>
        <v>5920.319495305398</v>
      </c>
    </row>
    <row r="50" spans="1:14">
      <c r="A50" s="167" t="s">
        <v>831</v>
      </c>
      <c r="B50" s="49" t="str">
        <f>VLOOKUP(A50,MATERIALES!A6:D373,3,FALSE)</f>
        <v>Concreto Resistencia  32 (Mpa)</v>
      </c>
      <c r="C50" s="432"/>
      <c r="D50" s="432"/>
      <c r="E50" s="432"/>
      <c r="F50" s="432"/>
      <c r="G50" s="432"/>
      <c r="H50" s="432"/>
      <c r="I50" s="432"/>
      <c r="J50" s="319" t="str">
        <f>VLOOKUP(A50,MATERIALES!A6:D642,2,FALSE)</f>
        <v>m3</v>
      </c>
      <c r="K50" s="404">
        <v>1</v>
      </c>
      <c r="L50" s="428"/>
      <c r="M50" s="409">
        <f>VLOOKUP(A50,MATERIALES!A6:D398,4,FALSE)</f>
        <v>523287.38539498107</v>
      </c>
      <c r="N50" s="279">
        <f>K50*M50</f>
        <v>523287.38539498107</v>
      </c>
    </row>
    <row r="51" spans="1:14">
      <c r="A51" s="167" t="s">
        <v>873</v>
      </c>
      <c r="B51" s="49" t="str">
        <f>VLOOKUP(A51,MATERIALES!A6:D373,3,FALSE)</f>
        <v>FORMALETA (Depende para que sea el Concreto)</v>
      </c>
      <c r="C51" s="432"/>
      <c r="D51" s="432"/>
      <c r="E51" s="432"/>
      <c r="F51" s="432"/>
      <c r="G51" s="432"/>
      <c r="H51" s="432"/>
      <c r="I51" s="432"/>
      <c r="J51" s="319" t="str">
        <f>VLOOKUP(A51,MATERIALES!A6:D643,2,FALSE)</f>
        <v>m2</v>
      </c>
      <c r="K51" s="404">
        <v>4.5999999999999996</v>
      </c>
      <c r="L51" s="428"/>
      <c r="M51" s="409">
        <f>VLOOKUP(A51,MATERIALES!A6:D399,4,FALSE)</f>
        <v>18466.024890839144</v>
      </c>
      <c r="N51" s="279">
        <f>K51*M51</f>
        <v>84943.714497860055</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871968.46314892429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1239</v>
      </c>
      <c r="B60" s="52" t="str">
        <f>VLOOKUP(A60,TRANSPORTE!A2:D117,3,FALSE)</f>
        <v>Transporte de concreto</v>
      </c>
      <c r="C60" s="324"/>
      <c r="D60" s="324"/>
      <c r="E60" s="324"/>
      <c r="F60" s="324"/>
      <c r="G60" s="324"/>
      <c r="H60" s="318" t="s">
        <v>339</v>
      </c>
      <c r="I60" s="286">
        <v>1</v>
      </c>
      <c r="J60" s="293">
        <v>1</v>
      </c>
      <c r="K60" s="286">
        <f>I60*J60</f>
        <v>1</v>
      </c>
      <c r="L60" s="829">
        <f>VLOOKUP(A60,TRANSPORTE!A2:D117,4,FALSE)</f>
        <v>1578.7369859453192</v>
      </c>
      <c r="M60" s="830"/>
      <c r="N60" s="294">
        <f>K60*L60</f>
        <v>1578.7369859453192</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1578.7369859453192</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8" t="s">
        <v>15</v>
      </c>
      <c r="B71" s="55" t="str">
        <f>VLOOKUP(A71,'MANO DE OBRA'!A8:D68,3,FALSE)</f>
        <v>Obrero (6)</v>
      </c>
      <c r="C71" s="53"/>
      <c r="D71" s="53"/>
      <c r="E71" s="53"/>
      <c r="F71" s="53"/>
      <c r="G71" s="53"/>
      <c r="H71" s="53"/>
      <c r="I71" s="299">
        <f>K71/J71*100</f>
        <v>202996.19999999998</v>
      </c>
      <c r="J71" s="300">
        <v>185</v>
      </c>
      <c r="K71" s="301">
        <f>VLOOKUP(A71,'MANO DE OBRA'!A8:D99,4,FALSE)</f>
        <v>375542.97</v>
      </c>
      <c r="L71" s="56"/>
      <c r="M71" s="441">
        <v>16</v>
      </c>
      <c r="N71" s="402">
        <f>K71/M71</f>
        <v>23471.435624999998</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16</v>
      </c>
      <c r="N72" s="402">
        <f>K72/M72</f>
        <v>6667.890225900499</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30139.325850900495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909830.37931180175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181966.07586236036</v>
      </c>
      <c r="M84" s="860"/>
      <c r="N84" s="57"/>
    </row>
    <row r="85" spans="1:14">
      <c r="B85" s="95" t="s">
        <v>973</v>
      </c>
      <c r="C85" s="96"/>
      <c r="D85" s="96"/>
      <c r="E85" s="96"/>
      <c r="F85" s="96"/>
      <c r="G85" s="96"/>
      <c r="H85" s="96"/>
      <c r="I85" s="93"/>
      <c r="J85" s="94"/>
      <c r="K85" s="311">
        <v>0.05</v>
      </c>
      <c r="L85" s="859">
        <f>N79*K85</f>
        <v>45491.51896559009</v>
      </c>
      <c r="M85" s="860"/>
      <c r="N85" s="57"/>
    </row>
    <row r="86" spans="1:14" ht="15.75" thickBot="1">
      <c r="B86" s="97" t="s">
        <v>974</v>
      </c>
      <c r="C86" s="98"/>
      <c r="D86" s="98"/>
      <c r="E86" s="98"/>
      <c r="F86" s="98"/>
      <c r="G86" s="98"/>
      <c r="H86" s="98"/>
      <c r="I86" s="99"/>
      <c r="J86" s="100"/>
      <c r="K86" s="312">
        <v>0.05</v>
      </c>
      <c r="L86" s="861">
        <f>N79*K86</f>
        <v>45491.51896559009</v>
      </c>
      <c r="M86" s="862"/>
      <c r="N86" s="57"/>
    </row>
    <row r="87" spans="1:14" ht="15.75" thickBot="1">
      <c r="B87" s="825" t="s">
        <v>953</v>
      </c>
      <c r="C87" s="826"/>
      <c r="D87" s="826"/>
      <c r="E87" s="826"/>
      <c r="F87" s="826"/>
      <c r="G87" s="826"/>
      <c r="H87" s="826"/>
      <c r="I87" s="826"/>
      <c r="J87" s="826"/>
      <c r="K87" s="826"/>
      <c r="L87" s="826"/>
      <c r="M87" s="827"/>
      <c r="N87" s="58">
        <f>L84+L85+L86</f>
        <v>272949.11379354057</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1182779.4931053424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20.25" customHeight="1" thickBot="1">
      <c r="A31" t="s">
        <v>1845</v>
      </c>
      <c r="B31" s="86" t="s">
        <v>1114</v>
      </c>
      <c r="C31" s="87" t="s">
        <v>2109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112</v>
      </c>
      <c r="B36" s="838" t="str">
        <f>VLOOKUP(A36,EQUIPOS!A6:D154,3,FALSE)</f>
        <v xml:space="preserve">Aspersor manual
</v>
      </c>
      <c r="C36" s="839"/>
      <c r="D36" s="839"/>
      <c r="E36" s="839"/>
      <c r="F36" s="839"/>
      <c r="G36" s="839"/>
      <c r="H36" s="840"/>
      <c r="I36" s="274"/>
      <c r="J36" s="275"/>
      <c r="K36" s="276">
        <f>VLOOKUP(A36,EQUIPOS!A6:D163,4,FALSE)</f>
        <v>3083.0415391156266</v>
      </c>
      <c r="L36" s="277"/>
      <c r="M36" s="343">
        <v>2</v>
      </c>
      <c r="N36" s="279">
        <f>K36/M36</f>
        <v>1541.5207695578133</v>
      </c>
    </row>
    <row r="37" spans="1:14">
      <c r="A37" s="119" t="s">
        <v>363</v>
      </c>
      <c r="B37" s="838" t="str">
        <f>VLOOKUP(A37,EQUIPOS!A7:D154,3,FALSE)</f>
        <v>Vibrador de concreto, Motor de 3 hp a 18.000 rpm Mangueras de 4 mt</v>
      </c>
      <c r="C37" s="839"/>
      <c r="D37" s="839"/>
      <c r="E37" s="839"/>
      <c r="F37" s="839"/>
      <c r="G37" s="839"/>
      <c r="H37" s="840"/>
      <c r="I37" s="428"/>
      <c r="J37" s="429"/>
      <c r="K37" s="276">
        <f>VLOOKUP(A37,EQUIPOS!A7:D164,4,FALSE)</f>
        <v>6190.73252785761</v>
      </c>
      <c r="L37" s="342"/>
      <c r="M37" s="343">
        <v>2</v>
      </c>
      <c r="N37" s="279">
        <f>K37/M37</f>
        <v>3095.366263928805</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1506.9662925450248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6143.8533260316435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829</v>
      </c>
      <c r="B48" s="49" t="str">
        <f>VLOOKUP(A48,MATERIALES!A5:D373,3,FALSE)</f>
        <v>Concreto Resistencia  28 (Mpa)</v>
      </c>
      <c r="C48" s="288"/>
      <c r="D48" s="288"/>
      <c r="E48" s="288"/>
      <c r="F48" s="288"/>
      <c r="G48" s="288"/>
      <c r="H48" s="288"/>
      <c r="I48" s="288"/>
      <c r="J48" s="318" t="str">
        <f>VLOOKUP(A48,MATERIALES!A4:D640,2,FALSE)</f>
        <v>m3</v>
      </c>
      <c r="K48" s="289">
        <v>1</v>
      </c>
      <c r="L48" s="274"/>
      <c r="M48" s="409">
        <f>VLOOKUP(A48,MATERIALES!A5:D396,4,FALSE)</f>
        <v>497123.01612523204</v>
      </c>
      <c r="N48" s="279">
        <f>K48*M48</f>
        <v>497123.01612523204</v>
      </c>
    </row>
    <row r="49" spans="1:14">
      <c r="A49" s="167" t="s">
        <v>778</v>
      </c>
      <c r="B49" s="49"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5920.319495305398</v>
      </c>
      <c r="N49" s="279">
        <f>K49*M49</f>
        <v>5920.319495305398</v>
      </c>
    </row>
    <row r="50" spans="1:14">
      <c r="A50" s="167" t="s">
        <v>873</v>
      </c>
      <c r="B50" s="49" t="str">
        <f>VLOOKUP(A50,MATERIALES!A6:D373,3,FALSE)</f>
        <v>FORMALETA (Depende para que sea el Concreto)</v>
      </c>
      <c r="C50" s="432"/>
      <c r="D50" s="432"/>
      <c r="E50" s="432"/>
      <c r="F50" s="432"/>
      <c r="G50" s="432"/>
      <c r="H50" s="432"/>
      <c r="I50" s="432"/>
      <c r="J50" s="319" t="str">
        <f>VLOOKUP(A50,MATERIALES!A6:D642,2,FALSE)</f>
        <v>m2</v>
      </c>
      <c r="K50" s="404">
        <v>4.5999999999999996</v>
      </c>
      <c r="L50" s="428"/>
      <c r="M50" s="409">
        <f>VLOOKUP(A50,MATERIALES!A6:D398,4,FALSE)</f>
        <v>18466.024890839144</v>
      </c>
      <c r="N50" s="279">
        <f>K50*M50</f>
        <v>84943.714497860055</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587987.05011839746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1239</v>
      </c>
      <c r="B60" s="52" t="str">
        <f>VLOOKUP(A60,TRANSPORTE!A2:D117,3,FALSE)</f>
        <v>Transporte de concreto</v>
      </c>
      <c r="C60" s="324"/>
      <c r="D60" s="324"/>
      <c r="E60" s="324"/>
      <c r="F60" s="324"/>
      <c r="G60" s="324"/>
      <c r="H60" s="318" t="s">
        <v>339</v>
      </c>
      <c r="I60" s="286">
        <v>1</v>
      </c>
      <c r="J60" s="293">
        <v>1</v>
      </c>
      <c r="K60" s="286">
        <f>I60*J60</f>
        <v>1</v>
      </c>
      <c r="L60" s="829">
        <f>VLOOKUP(A60,TRANSPORTE!A2:D117,4,FALSE)</f>
        <v>1578.7369859453192</v>
      </c>
      <c r="M60" s="830"/>
      <c r="N60" s="294">
        <f>K60*L60</f>
        <v>1578.7369859453192</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1578.7369859453192</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8" t="s">
        <v>15</v>
      </c>
      <c r="B71" s="55" t="str">
        <f>VLOOKUP(A71,'MANO DE OBRA'!A8:D68,3,FALSE)</f>
        <v>Obrero (6)</v>
      </c>
      <c r="C71" s="53"/>
      <c r="D71" s="53"/>
      <c r="E71" s="53"/>
      <c r="F71" s="53"/>
      <c r="G71" s="53"/>
      <c r="H71" s="53"/>
      <c r="I71" s="299">
        <f>K71/J71*100</f>
        <v>202996.19999999998</v>
      </c>
      <c r="J71" s="300">
        <v>185</v>
      </c>
      <c r="K71" s="301">
        <f>VLOOKUP(A71,'MANO DE OBRA'!A8:D99,4,FALSE)</f>
        <v>375542.97</v>
      </c>
      <c r="L71" s="56"/>
      <c r="M71" s="441">
        <v>16</v>
      </c>
      <c r="N71" s="402">
        <f>K71/M71</f>
        <v>23471.435624999998</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16</v>
      </c>
      <c r="N72" s="402">
        <f>K72/M72</f>
        <v>6667.890225900499</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30139.325850900495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625848.96628127492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125169.79325625498</v>
      </c>
      <c r="M84" s="860"/>
      <c r="N84" s="57"/>
    </row>
    <row r="85" spans="1:14">
      <c r="B85" s="95" t="s">
        <v>973</v>
      </c>
      <c r="C85" s="96"/>
      <c r="D85" s="96"/>
      <c r="E85" s="96"/>
      <c r="F85" s="96"/>
      <c r="G85" s="96"/>
      <c r="H85" s="96"/>
      <c r="I85" s="93"/>
      <c r="J85" s="94"/>
      <c r="K85" s="311">
        <v>0.05</v>
      </c>
      <c r="L85" s="859">
        <f>N79*K85</f>
        <v>31292.448314063746</v>
      </c>
      <c r="M85" s="860"/>
      <c r="N85" s="57"/>
    </row>
    <row r="86" spans="1:14" ht="15.75" thickBot="1">
      <c r="B86" s="97" t="s">
        <v>974</v>
      </c>
      <c r="C86" s="98"/>
      <c r="D86" s="98"/>
      <c r="E86" s="98"/>
      <c r="F86" s="98"/>
      <c r="G86" s="98"/>
      <c r="H86" s="98"/>
      <c r="I86" s="99"/>
      <c r="J86" s="100"/>
      <c r="K86" s="312">
        <v>0.05</v>
      </c>
      <c r="L86" s="861">
        <f>N79*K86</f>
        <v>31292.448314063746</v>
      </c>
      <c r="M86" s="862"/>
      <c r="N86" s="57"/>
    </row>
    <row r="87" spans="1:14" ht="15.75" thickBot="1">
      <c r="B87" s="825" t="s">
        <v>953</v>
      </c>
      <c r="C87" s="826"/>
      <c r="D87" s="826"/>
      <c r="E87" s="826"/>
      <c r="F87" s="826"/>
      <c r="G87" s="826"/>
      <c r="H87" s="826"/>
      <c r="I87" s="826"/>
      <c r="J87" s="826"/>
      <c r="K87" s="826"/>
      <c r="L87" s="826"/>
      <c r="M87" s="827"/>
      <c r="N87" s="58">
        <f>L84+L85+L86</f>
        <v>187754.68988438247</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813603.65616565733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1115</v>
      </c>
      <c r="C31" s="87" t="s">
        <v>2110</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112</v>
      </c>
      <c r="B36" s="838" t="str">
        <f>VLOOKUP(A36,EQUIPOS!A6:D154,3,FALSE)</f>
        <v xml:space="preserve">Aspersor manual
</v>
      </c>
      <c r="C36" s="839"/>
      <c r="D36" s="839"/>
      <c r="E36" s="839"/>
      <c r="F36" s="839"/>
      <c r="G36" s="839"/>
      <c r="H36" s="840"/>
      <c r="I36" s="274"/>
      <c r="J36" s="275"/>
      <c r="K36" s="276">
        <f>VLOOKUP(A36,EQUIPOS!A6:D163,4,FALSE)</f>
        <v>3083.0415391156266</v>
      </c>
      <c r="L36" s="277"/>
      <c r="M36" s="343">
        <v>2</v>
      </c>
      <c r="N36" s="279">
        <f>K36/M36</f>
        <v>1541.5207695578133</v>
      </c>
    </row>
    <row r="37" spans="1:14">
      <c r="A37" s="119" t="s">
        <v>363</v>
      </c>
      <c r="B37" s="838" t="str">
        <f>VLOOKUP(A37,EQUIPOS!A7:D154,3,FALSE)</f>
        <v>Vibrador de concreto, Motor de 3 hp a 18.000 rpm Mangueras de 4 mt</v>
      </c>
      <c r="C37" s="839"/>
      <c r="D37" s="839"/>
      <c r="E37" s="839"/>
      <c r="F37" s="839"/>
      <c r="G37" s="839"/>
      <c r="H37" s="840"/>
      <c r="I37" s="428"/>
      <c r="J37" s="429"/>
      <c r="K37" s="276">
        <f>VLOOKUP(A37,EQUIPOS!A7:D164,4,FALSE)</f>
        <v>6190.73252785761</v>
      </c>
      <c r="L37" s="342"/>
      <c r="M37" s="343">
        <v>2</v>
      </c>
      <c r="N37" s="279">
        <f>K37/M37</f>
        <v>3095.366263928805</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1506.9662925450248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6143.8533260316435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832</v>
      </c>
      <c r="B48" s="49" t="str">
        <f>VLOOKUP(A48,MATERIALES!A5:D373,3,FALSE)</f>
        <v>Concreto Resistencia  21 (Mpa)</v>
      </c>
      <c r="C48" s="288"/>
      <c r="D48" s="288"/>
      <c r="E48" s="288"/>
      <c r="F48" s="288"/>
      <c r="G48" s="288"/>
      <c r="H48" s="288"/>
      <c r="I48" s="288"/>
      <c r="J48" s="318" t="str">
        <f>VLOOKUP(A48,MATERIALES!A4:D640,2,FALSE)</f>
        <v>m3</v>
      </c>
      <c r="K48" s="289">
        <v>1</v>
      </c>
      <c r="L48" s="274"/>
      <c r="M48" s="409">
        <f>VLOOKUP(A48,MATERIALES!A5:D396,4,FALSE)</f>
        <v>444794.27758573391</v>
      </c>
      <c r="N48" s="279">
        <f>K48*M48</f>
        <v>444794.27758573391</v>
      </c>
    </row>
    <row r="49" spans="1:14">
      <c r="A49" s="167" t="s">
        <v>778</v>
      </c>
      <c r="B49" s="49"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5920.319495305398</v>
      </c>
      <c r="N49" s="279">
        <f>K49*M49</f>
        <v>5920.319495305398</v>
      </c>
    </row>
    <row r="50" spans="1:14">
      <c r="A50" s="167"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4.5999999999999996</v>
      </c>
      <c r="L50" s="428"/>
      <c r="M50" s="409">
        <f>VLOOKUP(A50,MATERIALES!A6:D398,4,FALSE)</f>
        <v>8527.946040496623</v>
      </c>
      <c r="N50" s="279">
        <f>K50*M50</f>
        <v>39228.551786284464</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5" t="s">
        <v>953</v>
      </c>
      <c r="C55" s="826"/>
      <c r="D55" s="826"/>
      <c r="E55" s="826"/>
      <c r="F55" s="826"/>
      <c r="G55" s="826"/>
      <c r="H55" s="826"/>
      <c r="I55" s="826"/>
      <c r="J55" s="826"/>
      <c r="K55" s="826"/>
      <c r="L55" s="826"/>
      <c r="M55" s="827"/>
      <c r="N55" s="401">
        <f>SUM(N48:N54)</f>
        <v>489943.14886732382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1239</v>
      </c>
      <c r="B60" s="52" t="str">
        <f>VLOOKUP(A60,TRANSPORTE!A2:D117,3,FALSE)</f>
        <v>Transporte de concreto</v>
      </c>
      <c r="C60" s="324"/>
      <c r="D60" s="324"/>
      <c r="E60" s="324"/>
      <c r="F60" s="324"/>
      <c r="G60" s="324"/>
      <c r="H60" s="318" t="s">
        <v>339</v>
      </c>
      <c r="I60" s="286">
        <v>1</v>
      </c>
      <c r="J60" s="293">
        <v>1</v>
      </c>
      <c r="K60" s="286">
        <f>I60*J60</f>
        <v>1</v>
      </c>
      <c r="L60" s="829">
        <f>VLOOKUP(A60,TRANSPORTE!A2:D117,4,FALSE)</f>
        <v>1578.7369859453192</v>
      </c>
      <c r="M60" s="830"/>
      <c r="N60" s="294">
        <f>K60*L60</f>
        <v>1578.7369859453192</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1578.7369859453192</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68" t="s">
        <v>15</v>
      </c>
      <c r="B71" s="55" t="str">
        <f>VLOOKUP(A71,'MANO DE OBRA'!A8:D68,3,FALSE)</f>
        <v>Obrero (6)</v>
      </c>
      <c r="C71" s="53"/>
      <c r="D71" s="53"/>
      <c r="E71" s="53"/>
      <c r="F71" s="53"/>
      <c r="G71" s="53"/>
      <c r="H71" s="53"/>
      <c r="I71" s="299">
        <f>K71/J71*100</f>
        <v>202996.19999999998</v>
      </c>
      <c r="J71" s="300">
        <v>185</v>
      </c>
      <c r="K71" s="301">
        <f>VLOOKUP(A71,'MANO DE OBRA'!A8:D99,4,FALSE)</f>
        <v>375542.97</v>
      </c>
      <c r="L71" s="56"/>
      <c r="M71" s="441">
        <v>16</v>
      </c>
      <c r="N71" s="402">
        <f>K71/M71</f>
        <v>23471.435624999998</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16</v>
      </c>
      <c r="N72" s="402">
        <f>K72/M72</f>
        <v>6667.890225900499</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30139.325850900495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527805.06503020134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105561.01300604027</v>
      </c>
      <c r="M84" s="860"/>
      <c r="N84" s="57"/>
    </row>
    <row r="85" spans="1:14">
      <c r="B85" s="95" t="s">
        <v>973</v>
      </c>
      <c r="C85" s="96"/>
      <c r="D85" s="96"/>
      <c r="E85" s="96"/>
      <c r="F85" s="96"/>
      <c r="G85" s="96"/>
      <c r="H85" s="96"/>
      <c r="I85" s="93"/>
      <c r="J85" s="94"/>
      <c r="K85" s="311">
        <v>0.05</v>
      </c>
      <c r="L85" s="859">
        <f>N79*K85</f>
        <v>26390.253251510068</v>
      </c>
      <c r="M85" s="860"/>
      <c r="N85" s="57"/>
    </row>
    <row r="86" spans="1:14" ht="15.75" thickBot="1">
      <c r="B86" s="97" t="s">
        <v>974</v>
      </c>
      <c r="C86" s="98"/>
      <c r="D86" s="98"/>
      <c r="E86" s="98"/>
      <c r="F86" s="98"/>
      <c r="G86" s="98"/>
      <c r="H86" s="98"/>
      <c r="I86" s="99"/>
      <c r="J86" s="100"/>
      <c r="K86" s="312">
        <v>0.05</v>
      </c>
      <c r="L86" s="861">
        <f>N79*K86</f>
        <v>26390.253251510068</v>
      </c>
      <c r="M86" s="862"/>
      <c r="N86" s="57"/>
    </row>
    <row r="87" spans="1:14" ht="15.75" thickBot="1">
      <c r="B87" s="825" t="s">
        <v>953</v>
      </c>
      <c r="C87" s="826"/>
      <c r="D87" s="826"/>
      <c r="E87" s="826"/>
      <c r="F87" s="826"/>
      <c r="G87" s="826"/>
      <c r="H87" s="826"/>
      <c r="I87" s="826"/>
      <c r="J87" s="826"/>
      <c r="K87" s="826"/>
      <c r="L87" s="826"/>
      <c r="M87" s="827"/>
      <c r="N87" s="58">
        <f>L84+L85+L86</f>
        <v>158341.5195090604</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686146.58453926176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ht="25.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1116</v>
      </c>
      <c r="C31" s="87" t="s">
        <v>2111</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257</v>
      </c>
      <c r="B36" s="838" t="str">
        <f>VLOOKUP(A36,EQUIPOS!A6:D154,3,FALSE)</f>
        <v>Mezcladora de concreto 1 bulto</v>
      </c>
      <c r="C36" s="839"/>
      <c r="D36" s="839"/>
      <c r="E36" s="839"/>
      <c r="F36" s="839"/>
      <c r="G36" s="839"/>
      <c r="H36" s="840"/>
      <c r="I36" s="274"/>
      <c r="J36" s="275"/>
      <c r="K36" s="276">
        <f>VLOOKUP(A36,EQUIPOS!A6:D163,4,FALSE)</f>
        <v>8583.7887991302996</v>
      </c>
      <c r="L36" s="277"/>
      <c r="M36" s="343">
        <v>1</v>
      </c>
      <c r="N36" s="279">
        <f>K36/M36</f>
        <v>8583.7887991302996</v>
      </c>
    </row>
    <row r="37" spans="1:14">
      <c r="A37" s="119" t="s">
        <v>363</v>
      </c>
      <c r="B37" s="838" t="str">
        <f>VLOOKUP(A37,EQUIPOS!A7:D154,3,FALSE)</f>
        <v>Vibrador de concreto, Motor de 3 hp a 18.000 rpm Mangueras de 4 mt</v>
      </c>
      <c r="C37" s="839"/>
      <c r="D37" s="839"/>
      <c r="E37" s="839"/>
      <c r="F37" s="839"/>
      <c r="G37" s="839"/>
      <c r="H37" s="840"/>
      <c r="I37" s="428"/>
      <c r="J37" s="429"/>
      <c r="K37" s="276">
        <f>VLOOKUP(A37,EQUIPOS!A7:D164,4,FALSE)</f>
        <v>6190.73252785761</v>
      </c>
      <c r="L37" s="342"/>
      <c r="M37" s="343">
        <v>1</v>
      </c>
      <c r="N37" s="279">
        <f>K37/M37</f>
        <v>6190.73252785761</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N81*M41</f>
        <v>3796.3137725900497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18570.835099577958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757</v>
      </c>
      <c r="B48" s="49" t="str">
        <f>VLOOKUP(A48,MATERIALES!A5:D373,3,FALSE)</f>
        <v>Agregado para concreto hidráulico</v>
      </c>
      <c r="C48" s="288"/>
      <c r="D48" s="288"/>
      <c r="E48" s="288"/>
      <c r="F48" s="288"/>
      <c r="G48" s="288"/>
      <c r="H48" s="288"/>
      <c r="I48" s="288"/>
      <c r="J48" s="318" t="str">
        <f>VLOOKUP(A48,MATERIALES!A4:D640,2,FALSE)</f>
        <v>m3</v>
      </c>
      <c r="K48" s="289">
        <v>0.95</v>
      </c>
      <c r="L48" s="274"/>
      <c r="M48" s="409">
        <f>VLOOKUP(A48,MATERIALES!A5:D396,4,FALSE)</f>
        <v>71457.311030827244</v>
      </c>
      <c r="N48" s="279">
        <f>K48*M48</f>
        <v>67884.445479285874</v>
      </c>
    </row>
    <row r="49" spans="1:14">
      <c r="A49" s="167" t="s">
        <v>774</v>
      </c>
      <c r="B49" s="49" t="str">
        <f>VLOOKUP(A49,MATERIALES!A6:D373,3,FALSE)</f>
        <v>Agua</v>
      </c>
      <c r="C49" s="432"/>
      <c r="D49" s="432"/>
      <c r="E49" s="432"/>
      <c r="F49" s="432"/>
      <c r="G49" s="432"/>
      <c r="H49" s="432"/>
      <c r="I49" s="432"/>
      <c r="J49" s="319" t="str">
        <f>VLOOKUP(A49,MATERIALES!A5:D641,2,FALSE)</f>
        <v>lt</v>
      </c>
      <c r="K49" s="404">
        <v>170</v>
      </c>
      <c r="L49" s="428"/>
      <c r="M49" s="409">
        <f>VLOOKUP(A49,MATERIALES!A6:D397,4,FALSE)</f>
        <v>67.149181421233251</v>
      </c>
      <c r="N49" s="279">
        <f>K49*M49</f>
        <v>11415.360841609652</v>
      </c>
    </row>
    <row r="50" spans="1:14">
      <c r="A50" s="167" t="s">
        <v>802</v>
      </c>
      <c r="B50" s="49" t="str">
        <f>VLOOKUP(A50,MATERIALES!A6:D373,3,FALSE)</f>
        <v>Arena lavada</v>
      </c>
      <c r="C50" s="432"/>
      <c r="D50" s="432"/>
      <c r="E50" s="432"/>
      <c r="F50" s="432"/>
      <c r="G50" s="432"/>
      <c r="H50" s="432"/>
      <c r="I50" s="432"/>
      <c r="J50" s="319" t="str">
        <f>VLOOKUP(A50,MATERIALES!A6:D642,2,FALSE)</f>
        <v>m3</v>
      </c>
      <c r="K50" s="404">
        <v>0.55000000000000004</v>
      </c>
      <c r="L50" s="428"/>
      <c r="M50" s="409">
        <f>VLOOKUP(A50,MATERIALES!A6:D398,4,FALSE)</f>
        <v>47749.973917292024</v>
      </c>
      <c r="N50" s="279">
        <f>K50*M50</f>
        <v>26262.485654510616</v>
      </c>
    </row>
    <row r="51" spans="1:14">
      <c r="A51" s="167" t="s">
        <v>804</v>
      </c>
      <c r="B51" s="49" t="str">
        <f>VLOOKUP(A51,MATERIALES!A6:D373,3,FALSE)</f>
        <v>Cemento gris</v>
      </c>
      <c r="C51" s="432"/>
      <c r="D51" s="432"/>
      <c r="E51" s="432"/>
      <c r="F51" s="432"/>
      <c r="G51" s="432"/>
      <c r="H51" s="432"/>
      <c r="I51" s="432"/>
      <c r="J51" s="319" t="str">
        <f>VLOOKUP(A51,MATERIALES!A6:D643,2,FALSE)</f>
        <v>kg</v>
      </c>
      <c r="K51" s="404">
        <v>300</v>
      </c>
      <c r="L51" s="428"/>
      <c r="M51" s="409">
        <f>VLOOKUP(A51,MATERIALES!A6:D399,4,FALSE)</f>
        <v>560.17914606532713</v>
      </c>
      <c r="N51" s="279">
        <f>K51*M51</f>
        <v>168053.74381959814</v>
      </c>
    </row>
    <row r="52" spans="1:14">
      <c r="A52" s="167" t="s">
        <v>867</v>
      </c>
      <c r="B52" s="49" t="str">
        <f>VLOOKUP(A52,MATERIALES!A7:D373,3,FALSE)</f>
        <v>Formaleta (gaviones, juntas de bordillos, juntas de cunetas, muros, concretos clase D,E, F y G)</v>
      </c>
      <c r="C52" s="432"/>
      <c r="D52" s="432"/>
      <c r="E52" s="432"/>
      <c r="F52" s="432"/>
      <c r="G52" s="432"/>
      <c r="H52" s="432"/>
      <c r="I52" s="432"/>
      <c r="J52" s="319" t="str">
        <f>VLOOKUP(A52,MATERIALES!A6:D644,2,FALSE)</f>
        <v>m2</v>
      </c>
      <c r="K52" s="404">
        <v>3.1</v>
      </c>
      <c r="L52" s="428"/>
      <c r="M52" s="409">
        <f>VLOOKUP(A52,MATERIALES!A7:D400,4,FALSE)</f>
        <v>8527.946040496623</v>
      </c>
      <c r="N52" s="279">
        <f>K52*M52</f>
        <v>26436.632725539534</v>
      </c>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c r="A57" s="167"/>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5" t="s">
        <v>953</v>
      </c>
      <c r="C59" s="826"/>
      <c r="D59" s="826"/>
      <c r="E59" s="826"/>
      <c r="F59" s="826"/>
      <c r="G59" s="826"/>
      <c r="H59" s="826"/>
      <c r="I59" s="826"/>
      <c r="J59" s="826"/>
      <c r="K59" s="826"/>
      <c r="L59" s="826"/>
      <c r="M59" s="827"/>
      <c r="N59" s="401">
        <f>SUM(N48:N58)</f>
        <v>300052.66852054384</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1229</v>
      </c>
      <c r="B64" s="52" t="str">
        <f>VLOOKUP(A64,TRANSPORTE!A2:D117,3,FALSE)</f>
        <v>Transporte de arena</v>
      </c>
      <c r="C64" s="324"/>
      <c r="D64" s="324"/>
      <c r="E64" s="324"/>
      <c r="F64" s="324"/>
      <c r="G64" s="324"/>
      <c r="H64" s="318" t="s">
        <v>339</v>
      </c>
      <c r="I64" s="286">
        <v>0.55000000000000004</v>
      </c>
      <c r="J64" s="293">
        <v>1</v>
      </c>
      <c r="K64" s="286">
        <f>I64*J64</f>
        <v>0.55000000000000004</v>
      </c>
      <c r="L64" s="829">
        <f>VLOOKUP(A64,TRANSPORTE!A2:D117,4,FALSE)</f>
        <v>1135.0396630979419</v>
      </c>
      <c r="M64" s="830"/>
      <c r="N64" s="294">
        <f>K64*L64</f>
        <v>624.27181470386813</v>
      </c>
    </row>
    <row r="65" spans="1:15">
      <c r="A65" t="s">
        <v>1281</v>
      </c>
      <c r="B65" s="52" t="str">
        <f>VLOOKUP(A65,TRANSPORTE!A3:D117,3,FALSE)</f>
        <v>Transporte de material triturado</v>
      </c>
      <c r="C65" s="53"/>
      <c r="D65" s="53"/>
      <c r="E65" s="53"/>
      <c r="F65" s="53"/>
      <c r="G65" s="53"/>
      <c r="H65" s="318" t="s">
        <v>339</v>
      </c>
      <c r="I65" s="286">
        <v>0.95</v>
      </c>
      <c r="J65" s="293">
        <v>1</v>
      </c>
      <c r="K65" s="286">
        <f>I65*J65</f>
        <v>0.95</v>
      </c>
      <c r="L65" s="829">
        <f>VLOOKUP(A65,TRANSPORTE!A3:D117,4,FALSE)</f>
        <v>1135.0396630979419</v>
      </c>
      <c r="M65" s="830"/>
      <c r="N65" s="294">
        <f>K65*L65</f>
        <v>1078.2876799430449</v>
      </c>
    </row>
    <row r="66" spans="1:15">
      <c r="B66" s="52"/>
      <c r="C66" s="53"/>
      <c r="D66" s="53"/>
      <c r="E66" s="53"/>
      <c r="F66" s="53"/>
      <c r="G66" s="53"/>
      <c r="H66" s="318"/>
      <c r="I66" s="286"/>
      <c r="J66" s="293"/>
      <c r="K66" s="286"/>
      <c r="L66" s="829"/>
      <c r="M66" s="830"/>
      <c r="N66" s="294"/>
    </row>
    <row r="67" spans="1:15">
      <c r="B67" s="52"/>
      <c r="C67" s="53"/>
      <c r="D67" s="53"/>
      <c r="E67" s="53"/>
      <c r="F67" s="53"/>
      <c r="G67" s="53"/>
      <c r="H67" s="318"/>
      <c r="I67" s="286"/>
      <c r="J67" s="293"/>
      <c r="K67" s="286"/>
      <c r="L67" s="829"/>
      <c r="M67" s="830"/>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1702.559494646913</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s="168"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441">
        <v>8</v>
      </c>
      <c r="N75" s="402">
        <f>K75/M75</f>
        <v>62590.494999999995</v>
      </c>
      <c r="O75" s="112"/>
    </row>
    <row r="76" spans="1:15">
      <c r="A76" s="168"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441">
        <v>8</v>
      </c>
      <c r="N76" s="402">
        <f>K76/M76</f>
        <v>13335.780451800998</v>
      </c>
    </row>
    <row r="77" spans="1:15">
      <c r="B77" s="55"/>
      <c r="C77" s="53"/>
      <c r="D77" s="53"/>
      <c r="E77" s="53"/>
      <c r="F77" s="53"/>
      <c r="G77" s="53"/>
      <c r="H77" s="53"/>
      <c r="I77" s="299"/>
      <c r="J77" s="300"/>
      <c r="K77" s="301"/>
      <c r="L77" s="56"/>
      <c r="M77" s="439"/>
      <c r="N77" s="402"/>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75926.27545180099</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N43+N59+N70+N81</f>
        <v>396252.33856656973</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79250.467713313948</v>
      </c>
      <c r="M88" s="860"/>
      <c r="N88" s="57"/>
    </row>
    <row r="89" spans="1:14">
      <c r="B89" s="95" t="s">
        <v>973</v>
      </c>
      <c r="C89" s="96"/>
      <c r="D89" s="96"/>
      <c r="E89" s="96"/>
      <c r="F89" s="96"/>
      <c r="G89" s="96"/>
      <c r="H89" s="96"/>
      <c r="I89" s="93"/>
      <c r="J89" s="94"/>
      <c r="K89" s="311">
        <v>0.05</v>
      </c>
      <c r="L89" s="859">
        <f>N83*K89</f>
        <v>19812.616928328487</v>
      </c>
      <c r="M89" s="860"/>
      <c r="N89" s="57"/>
    </row>
    <row r="90" spans="1:14" ht="15.75" thickBot="1">
      <c r="B90" s="97" t="s">
        <v>974</v>
      </c>
      <c r="C90" s="98"/>
      <c r="D90" s="98"/>
      <c r="E90" s="98"/>
      <c r="F90" s="98"/>
      <c r="G90" s="98"/>
      <c r="H90" s="98"/>
      <c r="I90" s="99"/>
      <c r="J90" s="100"/>
      <c r="K90" s="312">
        <v>0.05</v>
      </c>
      <c r="L90" s="861">
        <f>N83*K90</f>
        <v>19812.616928328487</v>
      </c>
      <c r="M90" s="862"/>
      <c r="N90" s="57"/>
    </row>
    <row r="91" spans="1:14" ht="15.75" thickBot="1">
      <c r="B91" s="825" t="s">
        <v>953</v>
      </c>
      <c r="C91" s="826"/>
      <c r="D91" s="826"/>
      <c r="E91" s="826"/>
      <c r="F91" s="826"/>
      <c r="G91" s="826"/>
      <c r="H91" s="826"/>
      <c r="I91" s="826"/>
      <c r="J91" s="826"/>
      <c r="K91" s="826"/>
      <c r="L91" s="826"/>
      <c r="M91" s="827"/>
      <c r="N91" s="58">
        <f>L88+L89+L90</f>
        <v>118875.70156997092</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515128.04013654066</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1117</v>
      </c>
      <c r="C31" s="87" t="s">
        <v>2112</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257</v>
      </c>
      <c r="B36" s="838" t="str">
        <f>VLOOKUP(A36,EQUIPOS!A6:D154,3,FALSE)</f>
        <v>Mezcladora de concreto 1 bulto</v>
      </c>
      <c r="C36" s="839"/>
      <c r="D36" s="839"/>
      <c r="E36" s="839"/>
      <c r="F36" s="839"/>
      <c r="G36" s="839"/>
      <c r="H36" s="840"/>
      <c r="I36" s="274"/>
      <c r="J36" s="275"/>
      <c r="K36" s="276">
        <f>VLOOKUP(A36,EQUIPOS!A6:D163,4,FALSE)</f>
        <v>8583.7887991302996</v>
      </c>
      <c r="L36" s="277"/>
      <c r="M36" s="343">
        <v>1</v>
      </c>
      <c r="N36" s="279">
        <f>K36/M36</f>
        <v>8583.7887991302996</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N81*M41</f>
        <v>3796.3137725900497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12380.102571720348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757</v>
      </c>
      <c r="B48" s="49" t="str">
        <f>VLOOKUP(A48,MATERIALES!A5:D373,3,FALSE)</f>
        <v>Agregado para concreto hidráulico</v>
      </c>
      <c r="C48" s="288"/>
      <c r="D48" s="288"/>
      <c r="E48" s="288"/>
      <c r="F48" s="288"/>
      <c r="G48" s="288"/>
      <c r="H48" s="288"/>
      <c r="I48" s="288"/>
      <c r="J48" s="318" t="str">
        <f>VLOOKUP(A48,MATERIALES!A4:D640,2,FALSE)</f>
        <v>m3</v>
      </c>
      <c r="K48" s="289">
        <v>0.84</v>
      </c>
      <c r="L48" s="274"/>
      <c r="M48" s="409">
        <f>VLOOKUP(A48,MATERIALES!A5:D396,4,FALSE)</f>
        <v>71457.311030827244</v>
      </c>
      <c r="N48" s="279">
        <f>K48*M48</f>
        <v>60024.141265894883</v>
      </c>
    </row>
    <row r="49" spans="1:14">
      <c r="A49" s="167" t="s">
        <v>774</v>
      </c>
      <c r="B49" s="49" t="str">
        <f>VLOOKUP(A49,MATERIALES!A6:D373,3,FALSE)</f>
        <v>Agua</v>
      </c>
      <c r="C49" s="432"/>
      <c r="D49" s="432"/>
      <c r="E49" s="432"/>
      <c r="F49" s="432"/>
      <c r="G49" s="432"/>
      <c r="H49" s="432"/>
      <c r="I49" s="432"/>
      <c r="J49" s="319" t="str">
        <f>VLOOKUP(A49,MATERIALES!A5:D641,2,FALSE)</f>
        <v>lt</v>
      </c>
      <c r="K49" s="404">
        <v>185</v>
      </c>
      <c r="L49" s="428"/>
      <c r="M49" s="409">
        <f>VLOOKUP(A49,MATERIALES!A6:D397,4,FALSE)</f>
        <v>67.149181421233251</v>
      </c>
      <c r="N49" s="279">
        <f>K49*M49</f>
        <v>12422.598562928151</v>
      </c>
    </row>
    <row r="50" spans="1:14">
      <c r="A50" s="167" t="s">
        <v>802</v>
      </c>
      <c r="B50" s="49" t="str">
        <f>VLOOKUP(A50,MATERIALES!A6:D373,3,FALSE)</f>
        <v>Arena lavada</v>
      </c>
      <c r="C50" s="432"/>
      <c r="D50" s="432"/>
      <c r="E50" s="432"/>
      <c r="F50" s="432"/>
      <c r="G50" s="432"/>
      <c r="H50" s="432"/>
      <c r="I50" s="432"/>
      <c r="J50" s="319" t="str">
        <f>VLOOKUP(A50,MATERIALES!A6:D642,2,FALSE)</f>
        <v>m3</v>
      </c>
      <c r="K50" s="404">
        <v>0.63</v>
      </c>
      <c r="L50" s="428"/>
      <c r="M50" s="409">
        <f>VLOOKUP(A50,MATERIALES!A6:D398,4,FALSE)</f>
        <v>47749.973917292024</v>
      </c>
      <c r="N50" s="279">
        <f>K50*M50</f>
        <v>30082.483567893974</v>
      </c>
    </row>
    <row r="51" spans="1:14">
      <c r="A51" s="167" t="s">
        <v>804</v>
      </c>
      <c r="B51" s="49" t="str">
        <f>VLOOKUP(A51,MATERIALES!A6:D373,3,FALSE)</f>
        <v>Cemento gris</v>
      </c>
      <c r="C51" s="432"/>
      <c r="D51" s="432"/>
      <c r="E51" s="432"/>
      <c r="F51" s="432"/>
      <c r="G51" s="432"/>
      <c r="H51" s="432"/>
      <c r="I51" s="432"/>
      <c r="J51" s="319" t="str">
        <f>VLOOKUP(A51,MATERIALES!A6:D643,2,FALSE)</f>
        <v>kg</v>
      </c>
      <c r="K51" s="404">
        <v>260</v>
      </c>
      <c r="L51" s="428"/>
      <c r="M51" s="409">
        <f>VLOOKUP(A51,MATERIALES!A6:D399,4,FALSE)</f>
        <v>560.17914606532713</v>
      </c>
      <c r="N51" s="279">
        <f>K51*M51</f>
        <v>145646.57797698505</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c r="A57" s="167"/>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5" t="s">
        <v>953</v>
      </c>
      <c r="C59" s="826"/>
      <c r="D59" s="826"/>
      <c r="E59" s="826"/>
      <c r="F59" s="826"/>
      <c r="G59" s="826"/>
      <c r="H59" s="826"/>
      <c r="I59" s="826"/>
      <c r="J59" s="826"/>
      <c r="K59" s="826"/>
      <c r="L59" s="826"/>
      <c r="M59" s="827"/>
      <c r="N59" s="401">
        <f>SUM(N48:N58)</f>
        <v>248175.80137370207</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1229</v>
      </c>
      <c r="B64" s="52" t="str">
        <f>VLOOKUP(A64,TRANSPORTE!A2:D117,3,FALSE)</f>
        <v>Transporte de arena</v>
      </c>
      <c r="C64" s="324"/>
      <c r="D64" s="324"/>
      <c r="E64" s="324"/>
      <c r="F64" s="324"/>
      <c r="G64" s="324"/>
      <c r="H64" s="318" t="s">
        <v>339</v>
      </c>
      <c r="I64" s="286">
        <v>0.63</v>
      </c>
      <c r="J64" s="293">
        <v>1</v>
      </c>
      <c r="K64" s="286">
        <f>I64*J64</f>
        <v>0.63</v>
      </c>
      <c r="L64" s="829">
        <f>VLOOKUP(A64,TRANSPORTE!A2:D117,4,FALSE)</f>
        <v>1135.0396630979419</v>
      </c>
      <c r="M64" s="830"/>
      <c r="N64" s="294">
        <f>K64*L64</f>
        <v>715.07498775170336</v>
      </c>
    </row>
    <row r="65" spans="1:15">
      <c r="A65" t="s">
        <v>1281</v>
      </c>
      <c r="B65" s="52" t="str">
        <f>VLOOKUP(A65,TRANSPORTE!A3:D117,3,FALSE)</f>
        <v>Transporte de material triturado</v>
      </c>
      <c r="C65" s="53"/>
      <c r="D65" s="53"/>
      <c r="E65" s="53"/>
      <c r="F65" s="53"/>
      <c r="G65" s="53"/>
      <c r="H65" s="318" t="s">
        <v>339</v>
      </c>
      <c r="I65" s="286">
        <v>0.84</v>
      </c>
      <c r="J65" s="293">
        <v>1</v>
      </c>
      <c r="K65" s="286">
        <f>I65*J65</f>
        <v>0.84</v>
      </c>
      <c r="L65" s="829">
        <f>VLOOKUP(A65,TRANSPORTE!A3:D117,4,FALSE)</f>
        <v>1135.0396630979419</v>
      </c>
      <c r="M65" s="830"/>
      <c r="N65" s="294">
        <f>K65*L65</f>
        <v>953.43331700227122</v>
      </c>
    </row>
    <row r="66" spans="1:15">
      <c r="B66" s="52"/>
      <c r="C66" s="53"/>
      <c r="D66" s="53"/>
      <c r="E66" s="53"/>
      <c r="F66" s="53"/>
      <c r="G66" s="53"/>
      <c r="H66" s="318"/>
      <c r="I66" s="286"/>
      <c r="J66" s="293"/>
      <c r="K66" s="286"/>
      <c r="L66" s="829"/>
      <c r="M66" s="830"/>
      <c r="N66" s="294"/>
    </row>
    <row r="67" spans="1:15">
      <c r="B67" s="52"/>
      <c r="C67" s="53"/>
      <c r="D67" s="53"/>
      <c r="E67" s="53"/>
      <c r="F67" s="53"/>
      <c r="G67" s="53"/>
      <c r="H67" s="318"/>
      <c r="I67" s="286"/>
      <c r="J67" s="293"/>
      <c r="K67" s="286"/>
      <c r="L67" s="829"/>
      <c r="M67" s="830"/>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1668.5083047539747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s="168"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441">
        <v>8</v>
      </c>
      <c r="N75" s="402">
        <f>K75/M75</f>
        <v>62590.494999999995</v>
      </c>
      <c r="O75" s="112"/>
    </row>
    <row r="76" spans="1:15">
      <c r="A76" s="168"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441">
        <v>8</v>
      </c>
      <c r="N76" s="402">
        <f>K76/M76</f>
        <v>13335.780451800998</v>
      </c>
    </row>
    <row r="77" spans="1:15">
      <c r="B77" s="55"/>
      <c r="C77" s="53"/>
      <c r="D77" s="53"/>
      <c r="E77" s="53"/>
      <c r="F77" s="53"/>
      <c r="G77" s="53"/>
      <c r="H77" s="53"/>
      <c r="I77" s="299"/>
      <c r="J77" s="300"/>
      <c r="K77" s="301"/>
      <c r="L77" s="56"/>
      <c r="M77" s="439"/>
      <c r="N77" s="402"/>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75926.27545180099</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N43+N59+N70+N81</f>
        <v>338150.68770197732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67630.137540395473</v>
      </c>
      <c r="M88" s="860"/>
      <c r="N88" s="57"/>
    </row>
    <row r="89" spans="1:14">
      <c r="B89" s="95" t="s">
        <v>973</v>
      </c>
      <c r="C89" s="96"/>
      <c r="D89" s="96"/>
      <c r="E89" s="96"/>
      <c r="F89" s="96"/>
      <c r="G89" s="96"/>
      <c r="H89" s="96"/>
      <c r="I89" s="93"/>
      <c r="J89" s="94"/>
      <c r="K89" s="311">
        <v>0.05</v>
      </c>
      <c r="L89" s="859">
        <f>N83*K89</f>
        <v>16907.534385098868</v>
      </c>
      <c r="M89" s="860"/>
      <c r="N89" s="57"/>
    </row>
    <row r="90" spans="1:14" ht="15.75" thickBot="1">
      <c r="B90" s="97" t="s">
        <v>974</v>
      </c>
      <c r="C90" s="98"/>
      <c r="D90" s="98"/>
      <c r="E90" s="98"/>
      <c r="F90" s="98"/>
      <c r="G90" s="98"/>
      <c r="H90" s="98"/>
      <c r="I90" s="99"/>
      <c r="J90" s="100"/>
      <c r="K90" s="312">
        <v>0.05</v>
      </c>
      <c r="L90" s="861">
        <f>N83*K90</f>
        <v>16907.534385098868</v>
      </c>
      <c r="M90" s="862"/>
      <c r="N90" s="57"/>
    </row>
    <row r="91" spans="1:14" ht="15.75" thickBot="1">
      <c r="B91" s="825" t="s">
        <v>953</v>
      </c>
      <c r="C91" s="826"/>
      <c r="D91" s="826"/>
      <c r="E91" s="826"/>
      <c r="F91" s="826"/>
      <c r="G91" s="826"/>
      <c r="H91" s="826"/>
      <c r="I91" s="826"/>
      <c r="J91" s="826"/>
      <c r="K91" s="826"/>
      <c r="L91" s="826"/>
      <c r="M91" s="827"/>
      <c r="N91" s="58">
        <f>L88+L89+L90</f>
        <v>101445.20631059322</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439595.89401257056</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1118</v>
      </c>
      <c r="C31" s="87" t="s">
        <v>2113</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257</v>
      </c>
      <c r="B36" s="838" t="str">
        <f>VLOOKUP(A36,EQUIPOS!A6:D154,3,FALSE)</f>
        <v>Mezcladora de concreto 1 bulto</v>
      </c>
      <c r="C36" s="839"/>
      <c r="D36" s="839"/>
      <c r="E36" s="839"/>
      <c r="F36" s="839"/>
      <c r="G36" s="839"/>
      <c r="H36" s="840"/>
      <c r="I36" s="274"/>
      <c r="J36" s="275"/>
      <c r="K36" s="276">
        <f>VLOOKUP(A36,EQUIPOS!A6:D163,4,FALSE)</f>
        <v>8583.7887991302996</v>
      </c>
      <c r="L36" s="277"/>
      <c r="M36" s="343">
        <v>1</v>
      </c>
      <c r="N36" s="279">
        <f>K36/M36</f>
        <v>8583.7887991302996</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N81*M41</f>
        <v>3037.0510180720398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11620.839817202339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757</v>
      </c>
      <c r="B48" s="49" t="str">
        <f>VLOOKUP(A48,MATERIALES!A5:D373,3,FALSE)</f>
        <v>Agregado para concreto hidráulico</v>
      </c>
      <c r="C48" s="288"/>
      <c r="D48" s="288"/>
      <c r="E48" s="288"/>
      <c r="F48" s="288"/>
      <c r="G48" s="288"/>
      <c r="H48" s="288"/>
      <c r="I48" s="288"/>
      <c r="J48" s="318" t="str">
        <f>VLOOKUP(A48,MATERIALES!A4:D640,2,FALSE)</f>
        <v>m3</v>
      </c>
      <c r="K48" s="289">
        <v>0.504</v>
      </c>
      <c r="L48" s="274"/>
      <c r="M48" s="409">
        <f>VLOOKUP(A48,MATERIALES!A5:D396,4,FALSE)</f>
        <v>71457.311030827244</v>
      </c>
      <c r="N48" s="279">
        <f>K48*M48</f>
        <v>36014.484759536928</v>
      </c>
    </row>
    <row r="49" spans="1:14">
      <c r="A49" s="167" t="s">
        <v>774</v>
      </c>
      <c r="B49" s="49" t="str">
        <f>VLOOKUP(A49,MATERIALES!A6:D373,3,FALSE)</f>
        <v>Agua</v>
      </c>
      <c r="C49" s="432"/>
      <c r="D49" s="432"/>
      <c r="E49" s="432"/>
      <c r="F49" s="432"/>
      <c r="G49" s="432"/>
      <c r="H49" s="432"/>
      <c r="I49" s="432"/>
      <c r="J49" s="319" t="str">
        <f>VLOOKUP(A49,MATERIALES!A5:D641,2,FALSE)</f>
        <v>lt</v>
      </c>
      <c r="K49" s="404">
        <v>111</v>
      </c>
      <c r="L49" s="428"/>
      <c r="M49" s="409">
        <f>VLOOKUP(A49,MATERIALES!A6:D397,4,FALSE)</f>
        <v>67.149181421233251</v>
      </c>
      <c r="N49" s="279">
        <f>K49*M49</f>
        <v>7453.5591377568908</v>
      </c>
    </row>
    <row r="50" spans="1:14">
      <c r="A50" s="167" t="s">
        <v>598</v>
      </c>
      <c r="B50" s="49" t="str">
        <f>VLOOKUP(A50,MATERIALES!A6:D373,3,FALSE)</f>
        <v>Piedra para concreto ciclópeo (rajón o canto rodado)</v>
      </c>
      <c r="C50" s="432"/>
      <c r="D50" s="432"/>
      <c r="E50" s="432"/>
      <c r="F50" s="432"/>
      <c r="G50" s="432"/>
      <c r="H50" s="432"/>
      <c r="I50" s="432"/>
      <c r="J50" s="319" t="str">
        <f>VLOOKUP(A50,MATERIALES!A6:D642,2,FALSE)</f>
        <v>m3</v>
      </c>
      <c r="K50" s="404">
        <v>0.4</v>
      </c>
      <c r="L50" s="428"/>
      <c r="M50" s="409">
        <f>VLOOKUP(A50,MATERIALES!A6:D398,4,FALSE)</f>
        <v>44564.673403225133</v>
      </c>
      <c r="N50" s="279">
        <f>K50*M50</f>
        <v>17825.869361290053</v>
      </c>
    </row>
    <row r="51" spans="1:14">
      <c r="A51" s="167" t="s">
        <v>802</v>
      </c>
      <c r="B51" s="49" t="str">
        <f>VLOOKUP(A51,MATERIALES!A6:D373,3,FALSE)</f>
        <v>Arena lavada</v>
      </c>
      <c r="C51" s="432"/>
      <c r="D51" s="432"/>
      <c r="E51" s="432"/>
      <c r="F51" s="432"/>
      <c r="G51" s="432"/>
      <c r="H51" s="432"/>
      <c r="I51" s="432"/>
      <c r="J51" s="319" t="str">
        <f>VLOOKUP(A51,MATERIALES!A6:D643,2,FALSE)</f>
        <v>m3</v>
      </c>
      <c r="K51" s="404">
        <v>0.378</v>
      </c>
      <c r="L51" s="428"/>
      <c r="M51" s="409">
        <f>VLOOKUP(A51,MATERIALES!A6:D399,4,FALSE)</f>
        <v>47749.973917292024</v>
      </c>
      <c r="N51" s="279">
        <f>K51*M51</f>
        <v>18049.490140736387</v>
      </c>
    </row>
    <row r="52" spans="1:14">
      <c r="A52" s="167" t="s">
        <v>804</v>
      </c>
      <c r="B52" s="49" t="str">
        <f>VLOOKUP(A52,MATERIALES!A7:D373,3,FALSE)</f>
        <v>Cemento gris</v>
      </c>
      <c r="C52" s="432"/>
      <c r="D52" s="432"/>
      <c r="E52" s="432"/>
      <c r="F52" s="432"/>
      <c r="G52" s="432"/>
      <c r="H52" s="432"/>
      <c r="I52" s="432"/>
      <c r="J52" s="319" t="str">
        <f>VLOOKUP(A52,MATERIALES!A6:D644,2,FALSE)</f>
        <v>kg</v>
      </c>
      <c r="K52" s="404">
        <v>156</v>
      </c>
      <c r="L52" s="428"/>
      <c r="M52" s="409">
        <f>VLOOKUP(A52,MATERIALES!A7:D400,4,FALSE)</f>
        <v>560.17914606532713</v>
      </c>
      <c r="N52" s="279">
        <f>K52*M52</f>
        <v>87387.946786191038</v>
      </c>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c r="A57" s="167"/>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5" t="s">
        <v>953</v>
      </c>
      <c r="C59" s="826"/>
      <c r="D59" s="826"/>
      <c r="E59" s="826"/>
      <c r="F59" s="826"/>
      <c r="G59" s="826"/>
      <c r="H59" s="826"/>
      <c r="I59" s="826"/>
      <c r="J59" s="826"/>
      <c r="K59" s="826"/>
      <c r="L59" s="826"/>
      <c r="M59" s="827"/>
      <c r="N59" s="401">
        <f>SUM(N48:N58)</f>
        <v>166731.35018551128</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A64" t="s">
        <v>1229</v>
      </c>
      <c r="B64" s="52" t="str">
        <f>VLOOKUP(A64,TRANSPORTE!A2:D117,3,FALSE)</f>
        <v>Transporte de arena</v>
      </c>
      <c r="C64" s="324"/>
      <c r="D64" s="324"/>
      <c r="E64" s="324"/>
      <c r="F64" s="324"/>
      <c r="G64" s="324"/>
      <c r="H64" s="318" t="s">
        <v>339</v>
      </c>
      <c r="I64" s="286">
        <v>0.378</v>
      </c>
      <c r="J64" s="293">
        <v>1</v>
      </c>
      <c r="K64" s="286">
        <f>I64*J64</f>
        <v>0.378</v>
      </c>
      <c r="L64" s="829">
        <f>VLOOKUP(A64,TRANSPORTE!A2:D117,4,FALSE)</f>
        <v>1135.0396630979419</v>
      </c>
      <c r="M64" s="830"/>
      <c r="N64" s="294">
        <f>K64*L64</f>
        <v>429.04499265102203</v>
      </c>
    </row>
    <row r="65" spans="1:15">
      <c r="A65" t="s">
        <v>1281</v>
      </c>
      <c r="B65" s="52" t="str">
        <f>VLOOKUP(A65,TRANSPORTE!A3:D117,3,FALSE)</f>
        <v>Transporte de material triturado</v>
      </c>
      <c r="C65" s="53"/>
      <c r="D65" s="53"/>
      <c r="E65" s="53"/>
      <c r="F65" s="53"/>
      <c r="G65" s="53"/>
      <c r="H65" s="318" t="s">
        <v>339</v>
      </c>
      <c r="I65" s="286">
        <v>0.504</v>
      </c>
      <c r="J65" s="293">
        <v>1</v>
      </c>
      <c r="K65" s="286">
        <f>I65*J65</f>
        <v>0.504</v>
      </c>
      <c r="L65" s="829">
        <f>VLOOKUP(A65,TRANSPORTE!A3:D117,4,FALSE)</f>
        <v>1135.0396630979419</v>
      </c>
      <c r="M65" s="830"/>
      <c r="N65" s="294">
        <f>K65*L65</f>
        <v>572.05999020136278</v>
      </c>
    </row>
    <row r="66" spans="1:15">
      <c r="A66" t="s">
        <v>1308</v>
      </c>
      <c r="B66" s="52" t="str">
        <f>VLOOKUP(A66,TRANSPORTE!A3:D117,3,FALSE)</f>
        <v>Transporte de piedra para Ciclópeo</v>
      </c>
      <c r="C66" s="53"/>
      <c r="D66" s="53"/>
      <c r="E66" s="53"/>
      <c r="F66" s="53"/>
      <c r="G66" s="53"/>
      <c r="H66" s="318" t="s">
        <v>339</v>
      </c>
      <c r="I66" s="286">
        <v>0.4</v>
      </c>
      <c r="J66" s="293">
        <v>1</v>
      </c>
      <c r="K66" s="286">
        <f>I66*J66</f>
        <v>0.4</v>
      </c>
      <c r="L66" s="829">
        <f>VLOOKUP(A66,TRANSPORTE!A3:D117,4,FALSE)</f>
        <v>1413.6403076765278</v>
      </c>
      <c r="M66" s="830"/>
      <c r="N66" s="294">
        <f>K66*L66</f>
        <v>565.45612307061117</v>
      </c>
    </row>
    <row r="67" spans="1:15">
      <c r="B67" s="52"/>
      <c r="C67" s="53"/>
      <c r="D67" s="53"/>
      <c r="E67" s="53"/>
      <c r="F67" s="53"/>
      <c r="G67" s="53"/>
      <c r="H67" s="318"/>
      <c r="I67" s="286"/>
      <c r="J67" s="293"/>
      <c r="K67" s="286"/>
      <c r="L67" s="829"/>
      <c r="M67" s="830"/>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f>N64+N65+N66+N67+N68</f>
        <v>1566.5611059229959</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s="168" t="s">
        <v>19</v>
      </c>
      <c r="B75" s="55" t="str">
        <f>VLOOKUP(A75,'MANO DE OBRA'!A8:D68,3,FALSE)</f>
        <v>Obrero (8)</v>
      </c>
      <c r="C75" s="53"/>
      <c r="D75" s="53"/>
      <c r="E75" s="53"/>
      <c r="F75" s="53"/>
      <c r="G75" s="53"/>
      <c r="H75" s="53"/>
      <c r="I75" s="299">
        <f>K75/J75*100</f>
        <v>270661.59999999998</v>
      </c>
      <c r="J75" s="300">
        <v>185</v>
      </c>
      <c r="K75" s="301">
        <f>VLOOKUP(A75,'MANO DE OBRA'!A8:D99,4,FALSE)</f>
        <v>500723.95999999996</v>
      </c>
      <c r="L75" s="56"/>
      <c r="M75" s="441">
        <v>10</v>
      </c>
      <c r="N75" s="402">
        <f>K75/M75</f>
        <v>50072.395999999993</v>
      </c>
      <c r="O75" s="112"/>
    </row>
    <row r="76" spans="1:15">
      <c r="A76" s="168"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441">
        <v>10</v>
      </c>
      <c r="N76" s="402">
        <f>K76/M76</f>
        <v>10668.624361440798</v>
      </c>
    </row>
    <row r="77" spans="1:15">
      <c r="B77" s="55"/>
      <c r="C77" s="53"/>
      <c r="D77" s="53"/>
      <c r="E77" s="53"/>
      <c r="F77" s="53"/>
      <c r="G77" s="53"/>
      <c r="H77" s="53"/>
      <c r="I77" s="299"/>
      <c r="J77" s="300"/>
      <c r="K77" s="301"/>
      <c r="L77" s="56"/>
      <c r="M77" s="439"/>
      <c r="N77" s="402"/>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12"/>
      <c r="C80" s="813"/>
      <c r="D80" s="813"/>
      <c r="E80" s="813"/>
      <c r="F80" s="813"/>
      <c r="G80" s="813"/>
      <c r="H80" s="813"/>
      <c r="I80" s="132"/>
      <c r="J80" s="132"/>
      <c r="K80" s="132"/>
      <c r="L80" s="913"/>
      <c r="M80" s="913"/>
      <c r="N80" s="51"/>
    </row>
    <row r="81" spans="1:14" ht="15.75" thickBot="1">
      <c r="B81" s="831" t="s">
        <v>953</v>
      </c>
      <c r="C81" s="832"/>
      <c r="D81" s="832"/>
      <c r="E81" s="832"/>
      <c r="F81" s="832"/>
      <c r="G81" s="832"/>
      <c r="H81" s="832"/>
      <c r="I81" s="832"/>
      <c r="J81" s="832"/>
      <c r="K81" s="832"/>
      <c r="L81" s="832"/>
      <c r="M81" s="833"/>
      <c r="N81" s="308">
        <f>SUM(N75:N80)</f>
        <v>60741.020361440795</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N43+N59+N70+N81</f>
        <v>240659.77147007739</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48131.954294015479</v>
      </c>
      <c r="M88" s="860"/>
      <c r="N88" s="57"/>
    </row>
    <row r="89" spans="1:14">
      <c r="B89" s="95" t="s">
        <v>973</v>
      </c>
      <c r="C89" s="96"/>
      <c r="D89" s="96"/>
      <c r="E89" s="96"/>
      <c r="F89" s="96"/>
      <c r="G89" s="96"/>
      <c r="H89" s="96"/>
      <c r="I89" s="93"/>
      <c r="J89" s="94"/>
      <c r="K89" s="311">
        <v>0.05</v>
      </c>
      <c r="L89" s="859">
        <f>N83*K89</f>
        <v>12032.98857350387</v>
      </c>
      <c r="M89" s="860"/>
      <c r="N89" s="57"/>
    </row>
    <row r="90" spans="1:14" ht="15.75" thickBot="1">
      <c r="B90" s="97" t="s">
        <v>974</v>
      </c>
      <c r="C90" s="98"/>
      <c r="D90" s="98"/>
      <c r="E90" s="98"/>
      <c r="F90" s="98"/>
      <c r="G90" s="98"/>
      <c r="H90" s="98"/>
      <c r="I90" s="99"/>
      <c r="J90" s="100"/>
      <c r="K90" s="312">
        <v>0.05</v>
      </c>
      <c r="L90" s="861">
        <f>N83*K90</f>
        <v>12032.98857350387</v>
      </c>
      <c r="M90" s="862"/>
      <c r="N90" s="57"/>
    </row>
    <row r="91" spans="1:14" ht="15.75" thickBot="1">
      <c r="B91" s="825" t="s">
        <v>953</v>
      </c>
      <c r="C91" s="826"/>
      <c r="D91" s="826"/>
      <c r="E91" s="826"/>
      <c r="F91" s="826"/>
      <c r="G91" s="826"/>
      <c r="H91" s="826"/>
      <c r="I91" s="826"/>
      <c r="J91" s="826"/>
      <c r="K91" s="826"/>
      <c r="L91" s="826"/>
      <c r="M91" s="827"/>
      <c r="N91" s="58">
        <f>L88+L89+L90</f>
        <v>72197.931441023218</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312857.70291110058</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1119</v>
      </c>
      <c r="C31" s="87" t="s">
        <v>2232</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363</v>
      </c>
      <c r="B36" s="838" t="str">
        <f>VLOOKUP(A36,EQUIPOS!A6:D154,3,FALSE)</f>
        <v>Vibrador de concreto, Motor de 3 hp a 18.000 rpm Mangueras de 4 mt</v>
      </c>
      <c r="C36" s="839"/>
      <c r="D36" s="839"/>
      <c r="E36" s="839"/>
      <c r="F36" s="839"/>
      <c r="G36" s="839"/>
      <c r="H36" s="840"/>
      <c r="I36" s="274"/>
      <c r="J36" s="275"/>
      <c r="K36" s="276">
        <f>VLOOKUP(A36,EQUIPOS!A6:D163,4,FALSE)</f>
        <v>6190.73252785761</v>
      </c>
      <c r="L36" s="277"/>
      <c r="M36" s="343">
        <v>1</v>
      </c>
      <c r="N36" s="279">
        <f>K36/M36</f>
        <v>6190.73252785761</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0.02</v>
      </c>
      <c r="N41" s="351">
        <f>N78*M41</f>
        <v>1732.1042859671059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7922.836813824716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745</v>
      </c>
      <c r="B48" s="49" t="str">
        <f>VLOOKUP(A48,MATERIALES!A5:D373,3,FALSE)</f>
        <v>Acero PDR-60</v>
      </c>
      <c r="C48" s="288"/>
      <c r="D48" s="288"/>
      <c r="E48" s="288"/>
      <c r="F48" s="288"/>
      <c r="G48" s="288"/>
      <c r="H48" s="288"/>
      <c r="I48" s="288"/>
      <c r="J48" s="318" t="str">
        <f>VLOOKUP(A48,MATERIALES!A4:D640,2,FALSE)</f>
        <v>kg</v>
      </c>
      <c r="K48" s="289">
        <v>34.112000000000002</v>
      </c>
      <c r="L48" s="274"/>
      <c r="M48" s="409">
        <f>VLOOKUP(A48,MATERIALES!A5:D396,4,FALSE)</f>
        <v>3480.5659036672573</v>
      </c>
      <c r="N48" s="279">
        <f>K48*M48</f>
        <v>118729.06410589749</v>
      </c>
    </row>
    <row r="49" spans="1:14">
      <c r="A49" s="167" t="s">
        <v>608</v>
      </c>
      <c r="B49" s="49" t="str">
        <f>VLOOKUP(A49,MATERIALES!A6:D373,3,FALSE)</f>
        <v>Pintura anticorrosiva</v>
      </c>
      <c r="C49" s="432"/>
      <c r="D49" s="432"/>
      <c r="E49" s="432"/>
      <c r="F49" s="432"/>
      <c r="G49" s="432"/>
      <c r="H49" s="432"/>
      <c r="I49" s="432"/>
      <c r="J49" s="319" t="str">
        <f>VLOOKUP(A49,MATERIALES!A5:D641,2,FALSE)</f>
        <v>gal</v>
      </c>
      <c r="K49" s="404">
        <v>0.15</v>
      </c>
      <c r="L49" s="428"/>
      <c r="M49" s="409">
        <f>VLOOKUP(A49,MATERIALES!A6:D397,4,FALSE)</f>
        <v>35343.484118808767</v>
      </c>
      <c r="N49" s="279">
        <f>K49*M49</f>
        <v>5301.5226178213152</v>
      </c>
    </row>
    <row r="50" spans="1:14">
      <c r="A50" s="167" t="s">
        <v>832</v>
      </c>
      <c r="B50" s="49" t="str">
        <f>VLOOKUP(A50,MATERIALES!A6:D373,3,FALSE)</f>
        <v>Concreto Resistencia  21 (Mpa)</v>
      </c>
      <c r="C50" s="432"/>
      <c r="D50" s="432"/>
      <c r="E50" s="432"/>
      <c r="F50" s="432"/>
      <c r="G50" s="432"/>
      <c r="H50" s="432"/>
      <c r="I50" s="432"/>
      <c r="J50" s="319" t="str">
        <f>VLOOKUP(A50,MATERIALES!A6:D642,2,FALSE)</f>
        <v>m3</v>
      </c>
      <c r="K50" s="404">
        <v>0.126</v>
      </c>
      <c r="L50" s="428"/>
      <c r="M50" s="409">
        <f>VLOOKUP(A50,MATERIALES!A6:D398,4,FALSE)</f>
        <v>444794.27758573391</v>
      </c>
      <c r="N50" s="279">
        <f>K50*M50</f>
        <v>56044.078975802477</v>
      </c>
    </row>
    <row r="51" spans="1:14">
      <c r="A51" s="167" t="s">
        <v>869</v>
      </c>
      <c r="B51" s="49" t="str">
        <f>VLOOKUP(A51,MATERIALES!A6:D373,3,FALSE)</f>
        <v>Formaleta para baranda de concreto</v>
      </c>
      <c r="C51" s="432"/>
      <c r="D51" s="432"/>
      <c r="E51" s="432"/>
      <c r="F51" s="432"/>
      <c r="G51" s="432"/>
      <c r="H51" s="432"/>
      <c r="I51" s="432"/>
      <c r="J51" s="319" t="str">
        <f>VLOOKUP(A51,MATERIALES!A6:D643,2,FALSE)</f>
        <v>m</v>
      </c>
      <c r="K51" s="404">
        <v>1</v>
      </c>
      <c r="L51" s="428"/>
      <c r="M51" s="409">
        <f>VLOOKUP(A51,MATERIALES!A6:D399,4,FALSE)</f>
        <v>26479.160540439643</v>
      </c>
      <c r="N51" s="279">
        <f>K51*M51</f>
        <v>26479.160540439643</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5" t="s">
        <v>953</v>
      </c>
      <c r="C56" s="826"/>
      <c r="D56" s="826"/>
      <c r="E56" s="826"/>
      <c r="F56" s="826"/>
      <c r="G56" s="826"/>
      <c r="H56" s="826"/>
      <c r="I56" s="826"/>
      <c r="J56" s="826"/>
      <c r="K56" s="826"/>
      <c r="L56" s="826"/>
      <c r="M56" s="827"/>
      <c r="N56" s="401">
        <f>SUM(N48:N55)</f>
        <v>206553.82623996094</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8" t="s">
        <v>961</v>
      </c>
      <c r="M60" s="801"/>
      <c r="N60" s="82" t="s">
        <v>951</v>
      </c>
    </row>
    <row r="61" spans="1:14">
      <c r="A61" t="s">
        <v>1239</v>
      </c>
      <c r="B61" s="52" t="str">
        <f>VLOOKUP(A61,TRANSPORTE!A3:D117,3,FALSE)</f>
        <v>Transporte de concreto</v>
      </c>
      <c r="C61" s="324"/>
      <c r="D61" s="324"/>
      <c r="E61" s="324"/>
      <c r="F61" s="324"/>
      <c r="G61" s="324"/>
      <c r="H61" s="318" t="s">
        <v>339</v>
      </c>
      <c r="I61" s="286">
        <v>0.126</v>
      </c>
      <c r="J61" s="293">
        <v>1</v>
      </c>
      <c r="K61" s="286">
        <f>I61*J61</f>
        <v>0.126</v>
      </c>
      <c r="L61" s="829">
        <f>VLOOKUP(A61,TRANSPORTE!A3:D117,4,FALSE)</f>
        <v>1578.7369859453192</v>
      </c>
      <c r="M61" s="830"/>
      <c r="N61" s="294">
        <f>K61*L61</f>
        <v>198.92086022911022</v>
      </c>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4"/>
      <c r="M66" s="815"/>
      <c r="N66" s="133"/>
    </row>
    <row r="67" spans="1:15" ht="15.75" thickBot="1">
      <c r="B67" s="831" t="s">
        <v>953</v>
      </c>
      <c r="C67" s="832"/>
      <c r="D67" s="832"/>
      <c r="E67" s="832"/>
      <c r="F67" s="832"/>
      <c r="G67" s="832"/>
      <c r="H67" s="832"/>
      <c r="I67" s="832"/>
      <c r="J67" s="832"/>
      <c r="K67" s="832"/>
      <c r="L67" s="832"/>
      <c r="M67" s="833"/>
      <c r="N67" s="110">
        <f>N61+N62+N63+N64+N65</f>
        <v>198.92086022911022</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1" t="s">
        <v>963</v>
      </c>
      <c r="C71" s="852"/>
      <c r="D71" s="852"/>
      <c r="E71" s="852"/>
      <c r="F71" s="852"/>
      <c r="G71" s="852"/>
      <c r="H71" s="852"/>
      <c r="I71" s="79" t="s">
        <v>964</v>
      </c>
      <c r="J71" s="81" t="s">
        <v>1410</v>
      </c>
      <c r="K71" s="80" t="s">
        <v>966</v>
      </c>
      <c r="L71" s="853" t="s">
        <v>950</v>
      </c>
      <c r="M71" s="977"/>
      <c r="N71" s="104" t="s">
        <v>951</v>
      </c>
    </row>
    <row r="72" spans="1:15">
      <c r="A72" s="168" t="s">
        <v>9</v>
      </c>
      <c r="B72" s="55" t="str">
        <f>VLOOKUP(A72,'MANO DE OBRA'!A8:D68,3,FALSE)</f>
        <v>Obrero (3)</v>
      </c>
      <c r="C72" s="53"/>
      <c r="D72" s="53"/>
      <c r="E72" s="53"/>
      <c r="F72" s="53"/>
      <c r="G72" s="53"/>
      <c r="H72" s="53"/>
      <c r="I72" s="299">
        <f>K72/J72*100</f>
        <v>101498.09999999999</v>
      </c>
      <c r="J72" s="300">
        <v>185</v>
      </c>
      <c r="K72" s="301">
        <f>VLOOKUP(A72,'MANO DE OBRA'!A8:D99,4,FALSE)</f>
        <v>187771.48499999999</v>
      </c>
      <c r="L72" s="56"/>
      <c r="M72" s="438">
        <v>3.4</v>
      </c>
      <c r="N72" s="402">
        <f>K72/M72</f>
        <v>55226.907352941176</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3.4</v>
      </c>
      <c r="N73" s="402">
        <f>K73/M73</f>
        <v>31378.306945414115</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2"/>
      <c r="C77" s="813"/>
      <c r="D77" s="813"/>
      <c r="E77" s="813"/>
      <c r="F77" s="813"/>
      <c r="G77" s="813"/>
      <c r="H77" s="813"/>
      <c r="I77" s="132"/>
      <c r="J77" s="132"/>
      <c r="K77" s="132"/>
      <c r="L77" s="913"/>
      <c r="M77" s="913"/>
      <c r="N77" s="51"/>
    </row>
    <row r="78" spans="1:15" ht="15.75" thickBot="1">
      <c r="B78" s="831" t="s">
        <v>953</v>
      </c>
      <c r="C78" s="832"/>
      <c r="D78" s="832"/>
      <c r="E78" s="832"/>
      <c r="F78" s="832"/>
      <c r="G78" s="832"/>
      <c r="H78" s="832"/>
      <c r="I78" s="832"/>
      <c r="J78" s="832"/>
      <c r="K78" s="832"/>
      <c r="L78" s="832"/>
      <c r="M78" s="833"/>
      <c r="N78" s="308">
        <f>SUM(N72:N77)</f>
        <v>86605.214298355291</v>
      </c>
    </row>
    <row r="79" spans="1:15" ht="15.75" thickBot="1">
      <c r="B79" s="39"/>
      <c r="C79" s="40"/>
      <c r="D79" s="40"/>
      <c r="E79" s="40"/>
      <c r="F79" s="40"/>
      <c r="G79" s="40"/>
      <c r="H79" s="40"/>
      <c r="I79" s="40"/>
      <c r="J79" s="40"/>
      <c r="K79" s="40"/>
      <c r="L79" s="40"/>
      <c r="M79" s="40"/>
      <c r="N79" s="41"/>
    </row>
    <row r="80" spans="1:15" ht="15.75" thickBot="1">
      <c r="B80" s="825" t="s">
        <v>967</v>
      </c>
      <c r="C80" s="826"/>
      <c r="D80" s="826"/>
      <c r="E80" s="826"/>
      <c r="F80" s="826"/>
      <c r="G80" s="826"/>
      <c r="H80" s="826"/>
      <c r="I80" s="826"/>
      <c r="J80" s="826"/>
      <c r="K80" s="826"/>
      <c r="L80" s="826"/>
      <c r="M80" s="827"/>
      <c r="N80" s="105">
        <f>N43+N56+N67+N78</f>
        <v>301280.79821237008</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6" t="s">
        <v>969</v>
      </c>
      <c r="C84" s="817"/>
      <c r="D84" s="817"/>
      <c r="E84" s="817"/>
      <c r="F84" s="817"/>
      <c r="G84" s="817"/>
      <c r="H84" s="817"/>
      <c r="I84" s="321"/>
      <c r="J84" s="341"/>
      <c r="K84" s="309" t="s">
        <v>970</v>
      </c>
      <c r="L84" s="855" t="s">
        <v>971</v>
      </c>
      <c r="M84" s="856"/>
      <c r="N84" s="310"/>
    </row>
    <row r="85" spans="1:14">
      <c r="B85" s="857" t="s">
        <v>972</v>
      </c>
      <c r="C85" s="858"/>
      <c r="D85" s="858"/>
      <c r="E85" s="858"/>
      <c r="F85" s="858"/>
      <c r="G85" s="858"/>
      <c r="H85" s="858"/>
      <c r="I85" s="93"/>
      <c r="J85" s="94"/>
      <c r="K85" s="311">
        <v>0.2</v>
      </c>
      <c r="L85" s="859">
        <f>N80*K85</f>
        <v>60256.15964247402</v>
      </c>
      <c r="M85" s="860"/>
      <c r="N85" s="57"/>
    </row>
    <row r="86" spans="1:14">
      <c r="B86" s="95" t="s">
        <v>973</v>
      </c>
      <c r="C86" s="96"/>
      <c r="D86" s="96"/>
      <c r="E86" s="96"/>
      <c r="F86" s="96"/>
      <c r="G86" s="96"/>
      <c r="H86" s="96"/>
      <c r="I86" s="93"/>
      <c r="J86" s="94"/>
      <c r="K86" s="311">
        <v>0.05</v>
      </c>
      <c r="L86" s="859">
        <f>N80*K86</f>
        <v>15064.039910618505</v>
      </c>
      <c r="M86" s="860"/>
      <c r="N86" s="57"/>
    </row>
    <row r="87" spans="1:14" ht="15.75" thickBot="1">
      <c r="B87" s="97" t="s">
        <v>974</v>
      </c>
      <c r="C87" s="98"/>
      <c r="D87" s="98"/>
      <c r="E87" s="98"/>
      <c r="F87" s="98"/>
      <c r="G87" s="98"/>
      <c r="H87" s="98"/>
      <c r="I87" s="99"/>
      <c r="J87" s="100"/>
      <c r="K87" s="312">
        <v>0.05</v>
      </c>
      <c r="L87" s="861">
        <f>N80*K87</f>
        <v>15064.039910618505</v>
      </c>
      <c r="M87" s="862"/>
      <c r="N87" s="57"/>
    </row>
    <row r="88" spans="1:14" ht="15.75" thickBot="1">
      <c r="B88" s="825" t="s">
        <v>953</v>
      </c>
      <c r="C88" s="826"/>
      <c r="D88" s="826"/>
      <c r="E88" s="826"/>
      <c r="F88" s="826"/>
      <c r="G88" s="826"/>
      <c r="H88" s="826"/>
      <c r="I88" s="826"/>
      <c r="J88" s="826"/>
      <c r="K88" s="826"/>
      <c r="L88" s="826"/>
      <c r="M88" s="827"/>
      <c r="N88" s="58">
        <f>L85+L86+L87</f>
        <v>90384.239463711026</v>
      </c>
    </row>
    <row r="89" spans="1:14" ht="15.75" thickBot="1">
      <c r="B89" s="39"/>
      <c r="C89" s="40"/>
      <c r="D89" s="40"/>
      <c r="E89" s="40"/>
      <c r="F89" s="40"/>
      <c r="G89" s="40"/>
      <c r="H89" s="40"/>
      <c r="I89" s="40"/>
      <c r="J89" s="40"/>
      <c r="K89" s="40"/>
      <c r="L89" s="40"/>
      <c r="M89" s="40"/>
      <c r="N89" s="41"/>
    </row>
    <row r="90" spans="1:14" ht="15.75" thickBot="1">
      <c r="A90" t="s">
        <v>2016</v>
      </c>
      <c r="B90" s="825" t="s">
        <v>975</v>
      </c>
      <c r="C90" s="826"/>
      <c r="D90" s="826"/>
      <c r="E90" s="826"/>
      <c r="F90" s="826"/>
      <c r="G90" s="826"/>
      <c r="H90" s="826"/>
      <c r="I90" s="826"/>
      <c r="J90" s="826"/>
      <c r="K90" s="826"/>
      <c r="L90" s="826"/>
      <c r="M90" s="827"/>
      <c r="N90" s="195">
        <f>N80+N88</f>
        <v>391665.03767608112</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1659</v>
      </c>
      <c r="C31" s="87" t="s">
        <v>1660</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363</v>
      </c>
      <c r="B36" s="838" t="str">
        <f>VLOOKUP(A36,EQUIPOS!A6:D154,3,FALSE)</f>
        <v>Vibrador de concreto, Motor de 3 hp a 18.000 rpm Mangueras de 4 mt</v>
      </c>
      <c r="C36" s="839"/>
      <c r="D36" s="839"/>
      <c r="E36" s="839"/>
      <c r="F36" s="839"/>
      <c r="G36" s="839"/>
      <c r="H36" s="840"/>
      <c r="I36" s="274"/>
      <c r="J36" s="275"/>
      <c r="K36" s="276">
        <f>VLOOKUP(A36,EQUIPOS!A6:D163,4,FALSE)</f>
        <v>6190.73252785761</v>
      </c>
      <c r="L36" s="277"/>
      <c r="M36" s="343">
        <v>1</v>
      </c>
      <c r="N36" s="279">
        <f>K36/M36</f>
        <v>6190.73252785761</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0.02</v>
      </c>
      <c r="N41" s="351">
        <f>N78*M41</f>
        <v>1732.1042859671059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7922.836813824716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745</v>
      </c>
      <c r="B48" s="49" t="str">
        <f>VLOOKUP(A48,MATERIALES!A5:D373,3,FALSE)</f>
        <v>Acero PDR-60</v>
      </c>
      <c r="C48" s="288"/>
      <c r="D48" s="288"/>
      <c r="E48" s="288"/>
      <c r="F48" s="288"/>
      <c r="G48" s="288"/>
      <c r="H48" s="288"/>
      <c r="I48" s="288"/>
      <c r="J48" s="318" t="str">
        <f>VLOOKUP(A48,MATERIALES!A4:D640,2,FALSE)</f>
        <v>kg</v>
      </c>
      <c r="K48" s="289">
        <v>34.112000000000002</v>
      </c>
      <c r="L48" s="274"/>
      <c r="M48" s="409">
        <f>VLOOKUP(A48,MATERIALES!A5:D396,4,FALSE)</f>
        <v>3480.5659036672573</v>
      </c>
      <c r="N48" s="279">
        <f>K48*M48</f>
        <v>118729.06410589749</v>
      </c>
    </row>
    <row r="49" spans="1:14">
      <c r="A49" s="167" t="s">
        <v>608</v>
      </c>
      <c r="B49" s="49" t="str">
        <f>VLOOKUP(A49,MATERIALES!A6:D373,3,FALSE)</f>
        <v>Pintura anticorrosiva</v>
      </c>
      <c r="C49" s="432"/>
      <c r="D49" s="432"/>
      <c r="E49" s="432"/>
      <c r="F49" s="432"/>
      <c r="G49" s="432"/>
      <c r="H49" s="432"/>
      <c r="I49" s="432"/>
      <c r="J49" s="319" t="str">
        <f>VLOOKUP(A49,MATERIALES!A5:D641,2,FALSE)</f>
        <v>gal</v>
      </c>
      <c r="K49" s="404">
        <v>0.15</v>
      </c>
      <c r="L49" s="428"/>
      <c r="M49" s="409">
        <f>VLOOKUP(A49,MATERIALES!A6:D397,4,FALSE)</f>
        <v>35343.484118808767</v>
      </c>
      <c r="N49" s="279">
        <f>K49*M49</f>
        <v>5301.5226178213152</v>
      </c>
    </row>
    <row r="50" spans="1:14">
      <c r="A50" s="167" t="s">
        <v>1661</v>
      </c>
      <c r="B50" s="49" t="str">
        <f>VLOOKUP(A50,MATERIALES!A6:D373,3,FALSE)</f>
        <v>Concreto Resistencia  28 (Mpa)</v>
      </c>
      <c r="C50" s="432"/>
      <c r="D50" s="432"/>
      <c r="E50" s="432"/>
      <c r="F50" s="432"/>
      <c r="G50" s="432"/>
      <c r="H50" s="432"/>
      <c r="I50" s="432"/>
      <c r="J50" s="319" t="str">
        <f>VLOOKUP(A50,MATERIALES!A6:D642,2,FALSE)</f>
        <v>m3</v>
      </c>
      <c r="K50" s="404">
        <v>0.126</v>
      </c>
      <c r="L50" s="428"/>
      <c r="M50" s="409">
        <f>VLOOKUP(A50,MATERIALES!A6:D398,4,FALSE)</f>
        <v>497123.01612523204</v>
      </c>
      <c r="N50" s="279">
        <f>K50*M50</f>
        <v>62637.500031779236</v>
      </c>
    </row>
    <row r="51" spans="1:14">
      <c r="A51" s="167" t="s">
        <v>869</v>
      </c>
      <c r="B51" s="49" t="str">
        <f>VLOOKUP(A51,MATERIALES!A6:D373,3,FALSE)</f>
        <v>Formaleta para baranda de concreto</v>
      </c>
      <c r="C51" s="432"/>
      <c r="D51" s="432"/>
      <c r="E51" s="432"/>
      <c r="F51" s="432"/>
      <c r="G51" s="432"/>
      <c r="H51" s="432"/>
      <c r="I51" s="432"/>
      <c r="J51" s="319" t="str">
        <f>VLOOKUP(A51,MATERIALES!A6:D643,2,FALSE)</f>
        <v>m</v>
      </c>
      <c r="K51" s="404">
        <v>1</v>
      </c>
      <c r="L51" s="428"/>
      <c r="M51" s="409">
        <f>VLOOKUP(A51,MATERIALES!A6:D399,4,FALSE)</f>
        <v>26479.160540439643</v>
      </c>
      <c r="N51" s="279">
        <f>K51*M51</f>
        <v>26479.160540439643</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5" t="s">
        <v>953</v>
      </c>
      <c r="C56" s="826"/>
      <c r="D56" s="826"/>
      <c r="E56" s="826"/>
      <c r="F56" s="826"/>
      <c r="G56" s="826"/>
      <c r="H56" s="826"/>
      <c r="I56" s="826"/>
      <c r="J56" s="826"/>
      <c r="K56" s="826"/>
      <c r="L56" s="826"/>
      <c r="M56" s="827"/>
      <c r="N56" s="401">
        <f>SUM(N48:N55)</f>
        <v>213147.2472959377</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8" t="s">
        <v>961</v>
      </c>
      <c r="M60" s="801"/>
      <c r="N60" s="82" t="s">
        <v>951</v>
      </c>
    </row>
    <row r="61" spans="1:14">
      <c r="A61" t="s">
        <v>1239</v>
      </c>
      <c r="B61" s="52" t="str">
        <f>VLOOKUP(A61,TRANSPORTE!A3:D117,3,FALSE)</f>
        <v>Transporte de concreto</v>
      </c>
      <c r="C61" s="324"/>
      <c r="D61" s="324"/>
      <c r="E61" s="324"/>
      <c r="F61" s="324"/>
      <c r="G61" s="324"/>
      <c r="H61" s="318" t="s">
        <v>339</v>
      </c>
      <c r="I61" s="420">
        <v>0.126</v>
      </c>
      <c r="J61" s="293">
        <v>1</v>
      </c>
      <c r="K61" s="420">
        <f>I61*J61</f>
        <v>0.126</v>
      </c>
      <c r="L61" s="829">
        <f>VLOOKUP(A61,TRANSPORTE!A3:D117,4,FALSE)</f>
        <v>1578.7369859453192</v>
      </c>
      <c r="M61" s="830"/>
      <c r="N61" s="294">
        <f>K61*L61</f>
        <v>198.92086022911022</v>
      </c>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4"/>
      <c r="M66" s="815"/>
      <c r="N66" s="133"/>
    </row>
    <row r="67" spans="1:15" ht="15.75" thickBot="1">
      <c r="B67" s="831" t="s">
        <v>953</v>
      </c>
      <c r="C67" s="832"/>
      <c r="D67" s="832"/>
      <c r="E67" s="832"/>
      <c r="F67" s="832"/>
      <c r="G67" s="832"/>
      <c r="H67" s="832"/>
      <c r="I67" s="832"/>
      <c r="J67" s="832"/>
      <c r="K67" s="832"/>
      <c r="L67" s="832"/>
      <c r="M67" s="833"/>
      <c r="N67" s="110">
        <f>N61+N62+N63+N64+N65</f>
        <v>198.92086022911022</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1" t="s">
        <v>963</v>
      </c>
      <c r="C71" s="852"/>
      <c r="D71" s="852"/>
      <c r="E71" s="852"/>
      <c r="F71" s="852"/>
      <c r="G71" s="852"/>
      <c r="H71" s="852"/>
      <c r="I71" s="79" t="s">
        <v>964</v>
      </c>
      <c r="J71" s="81" t="s">
        <v>1410</v>
      </c>
      <c r="K71" s="80" t="s">
        <v>966</v>
      </c>
      <c r="L71" s="853" t="s">
        <v>950</v>
      </c>
      <c r="M71" s="977"/>
      <c r="N71" s="104" t="s">
        <v>951</v>
      </c>
    </row>
    <row r="72" spans="1:15">
      <c r="A72" s="168" t="s">
        <v>9</v>
      </c>
      <c r="B72" s="55" t="str">
        <f>VLOOKUP(A72,'MANO DE OBRA'!A8:D68,3,FALSE)</f>
        <v>Obrero (3)</v>
      </c>
      <c r="C72" s="53"/>
      <c r="D72" s="53"/>
      <c r="E72" s="53"/>
      <c r="F72" s="53"/>
      <c r="G72" s="53"/>
      <c r="H72" s="53"/>
      <c r="I72" s="299">
        <f>K72/J72*100</f>
        <v>101498.09999999999</v>
      </c>
      <c r="J72" s="300">
        <v>185</v>
      </c>
      <c r="K72" s="301">
        <f>VLOOKUP(A72,'MANO DE OBRA'!A8:D99,4,FALSE)</f>
        <v>187771.48499999999</v>
      </c>
      <c r="L72" s="56"/>
      <c r="M72" s="438">
        <v>3.4</v>
      </c>
      <c r="N72" s="402">
        <f>K72/M72</f>
        <v>55226.907352941176</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3.4</v>
      </c>
      <c r="N73" s="402">
        <f>K73/M73</f>
        <v>31378.306945414115</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2"/>
      <c r="C77" s="813"/>
      <c r="D77" s="813"/>
      <c r="E77" s="813"/>
      <c r="F77" s="813"/>
      <c r="G77" s="813"/>
      <c r="H77" s="813"/>
      <c r="I77" s="132"/>
      <c r="J77" s="132"/>
      <c r="K77" s="132"/>
      <c r="L77" s="913"/>
      <c r="M77" s="913"/>
      <c r="N77" s="133"/>
    </row>
    <row r="78" spans="1:15" ht="15.75" thickBot="1">
      <c r="B78" s="831" t="s">
        <v>953</v>
      </c>
      <c r="C78" s="832"/>
      <c r="D78" s="832"/>
      <c r="E78" s="832"/>
      <c r="F78" s="832"/>
      <c r="G78" s="832"/>
      <c r="H78" s="832"/>
      <c r="I78" s="832"/>
      <c r="J78" s="832"/>
      <c r="K78" s="832"/>
      <c r="L78" s="832"/>
      <c r="M78" s="833"/>
      <c r="N78" s="467">
        <f>SUM(N72:N77)</f>
        <v>86605.214298355291</v>
      </c>
    </row>
    <row r="79" spans="1:15" ht="15.75" thickBot="1">
      <c r="B79" s="39"/>
      <c r="C79" s="40"/>
      <c r="D79" s="40"/>
      <c r="E79" s="40"/>
      <c r="F79" s="40"/>
      <c r="G79" s="40"/>
      <c r="H79" s="40"/>
      <c r="I79" s="40"/>
      <c r="J79" s="40"/>
      <c r="K79" s="40"/>
      <c r="L79" s="40"/>
      <c r="M79" s="40"/>
      <c r="N79" s="41"/>
    </row>
    <row r="80" spans="1:15" ht="15.75" thickBot="1">
      <c r="B80" s="825" t="s">
        <v>967</v>
      </c>
      <c r="C80" s="826"/>
      <c r="D80" s="826"/>
      <c r="E80" s="826"/>
      <c r="F80" s="826"/>
      <c r="G80" s="826"/>
      <c r="H80" s="826"/>
      <c r="I80" s="826"/>
      <c r="J80" s="826"/>
      <c r="K80" s="826"/>
      <c r="L80" s="826"/>
      <c r="M80" s="827"/>
      <c r="N80" s="105">
        <f>N43+N56+N67+N78</f>
        <v>307874.21926834685</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6" t="s">
        <v>969</v>
      </c>
      <c r="C84" s="817"/>
      <c r="D84" s="817"/>
      <c r="E84" s="817"/>
      <c r="F84" s="817"/>
      <c r="G84" s="817"/>
      <c r="H84" s="817"/>
      <c r="I84" s="321"/>
      <c r="J84" s="341"/>
      <c r="K84" s="309" t="s">
        <v>970</v>
      </c>
      <c r="L84" s="855" t="s">
        <v>971</v>
      </c>
      <c r="M84" s="856"/>
      <c r="N84" s="310"/>
    </row>
    <row r="85" spans="1:14">
      <c r="B85" s="857" t="s">
        <v>972</v>
      </c>
      <c r="C85" s="858"/>
      <c r="D85" s="858"/>
      <c r="E85" s="858"/>
      <c r="F85" s="858"/>
      <c r="G85" s="858"/>
      <c r="H85" s="858"/>
      <c r="I85" s="93"/>
      <c r="J85" s="94"/>
      <c r="K85" s="311">
        <v>0.2</v>
      </c>
      <c r="L85" s="859">
        <f>N80*K85</f>
        <v>61574.843853669372</v>
      </c>
      <c r="M85" s="860"/>
      <c r="N85" s="57"/>
    </row>
    <row r="86" spans="1:14">
      <c r="B86" s="95" t="s">
        <v>973</v>
      </c>
      <c r="C86" s="96"/>
      <c r="D86" s="96"/>
      <c r="E86" s="96"/>
      <c r="F86" s="96"/>
      <c r="G86" s="96"/>
      <c r="H86" s="96"/>
      <c r="I86" s="93"/>
      <c r="J86" s="94"/>
      <c r="K86" s="311">
        <v>0.05</v>
      </c>
      <c r="L86" s="859">
        <f>N80*K86</f>
        <v>15393.710963417343</v>
      </c>
      <c r="M86" s="860"/>
      <c r="N86" s="57"/>
    </row>
    <row r="87" spans="1:14" ht="15.75" thickBot="1">
      <c r="B87" s="97" t="s">
        <v>974</v>
      </c>
      <c r="C87" s="98"/>
      <c r="D87" s="98"/>
      <c r="E87" s="98"/>
      <c r="F87" s="98"/>
      <c r="G87" s="98"/>
      <c r="H87" s="98"/>
      <c r="I87" s="99"/>
      <c r="J87" s="100"/>
      <c r="K87" s="312">
        <v>0.05</v>
      </c>
      <c r="L87" s="861">
        <f>N80*K87</f>
        <v>15393.710963417343</v>
      </c>
      <c r="M87" s="862"/>
      <c r="N87" s="57"/>
    </row>
    <row r="88" spans="1:14" ht="15.75" thickBot="1">
      <c r="B88" s="825" t="s">
        <v>953</v>
      </c>
      <c r="C88" s="826"/>
      <c r="D88" s="826"/>
      <c r="E88" s="826"/>
      <c r="F88" s="826"/>
      <c r="G88" s="826"/>
      <c r="H88" s="826"/>
      <c r="I88" s="826"/>
      <c r="J88" s="826"/>
      <c r="K88" s="826"/>
      <c r="L88" s="826"/>
      <c r="M88" s="827"/>
      <c r="N88" s="58">
        <f>L85+L86+L87</f>
        <v>92362.265780504051</v>
      </c>
    </row>
    <row r="89" spans="1:14" ht="15.75" thickBot="1">
      <c r="B89" s="39"/>
      <c r="C89" s="40"/>
      <c r="D89" s="40"/>
      <c r="E89" s="40"/>
      <c r="F89" s="40"/>
      <c r="G89" s="40"/>
      <c r="H89" s="40"/>
      <c r="I89" s="40"/>
      <c r="J89" s="40"/>
      <c r="K89" s="40"/>
      <c r="L89" s="40"/>
      <c r="M89" s="40"/>
      <c r="N89" s="41"/>
    </row>
    <row r="90" spans="1:14" ht="15.75" thickBot="1">
      <c r="A90" t="s">
        <v>2016</v>
      </c>
      <c r="B90" s="825" t="s">
        <v>975</v>
      </c>
      <c r="C90" s="826"/>
      <c r="D90" s="826"/>
      <c r="E90" s="826"/>
      <c r="F90" s="826"/>
      <c r="G90" s="826"/>
      <c r="H90" s="826"/>
      <c r="I90" s="826"/>
      <c r="J90" s="826"/>
      <c r="K90" s="826"/>
      <c r="L90" s="826"/>
      <c r="M90" s="827"/>
      <c r="N90" s="195">
        <f>N80+N88</f>
        <v>400236.48504885088</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4"/>
      <c r="C1" s="926"/>
      <c r="D1" s="927"/>
      <c r="E1" s="927"/>
      <c r="F1" s="927"/>
      <c r="G1" s="927"/>
      <c r="H1" s="927"/>
      <c r="I1" s="927"/>
      <c r="J1" s="928"/>
      <c r="K1" s="929" t="s">
        <v>933</v>
      </c>
      <c r="L1" s="931" t="s">
        <v>2198</v>
      </c>
      <c r="M1" s="932"/>
      <c r="N1" s="933"/>
    </row>
    <row r="2" spans="2:14" ht="22.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1662</v>
      </c>
      <c r="C31" s="87" t="s">
        <v>2121</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156</v>
      </c>
      <c r="B36" s="838" t="str">
        <f>VLOOKUP(A36,EQUIPOS!A6:D154,3,FALSE)</f>
        <v>Cizalla manual de 90 cm.</v>
      </c>
      <c r="C36" s="839"/>
      <c r="D36" s="839"/>
      <c r="E36" s="839"/>
      <c r="F36" s="839"/>
      <c r="G36" s="839"/>
      <c r="H36" s="840"/>
      <c r="I36" s="274"/>
      <c r="J36" s="275"/>
      <c r="K36" s="276">
        <f>VLOOKUP(A36,EQUIPOS!A6:D163,4,FALSE)</f>
        <v>880.86901117589343</v>
      </c>
      <c r="L36" s="277"/>
      <c r="M36" s="343">
        <v>37.5</v>
      </c>
      <c r="N36" s="279">
        <f>K36/M36</f>
        <v>23.489840298023825</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0.02</v>
      </c>
      <c r="N41" s="351">
        <f>N78*M41</f>
        <v>16.927673861440798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40.417514159464623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745</v>
      </c>
      <c r="B48" s="49" t="str">
        <f>VLOOKUP(A48,MATERIALES!A5:D373,3,FALSE)</f>
        <v>Acero PDR-60</v>
      </c>
      <c r="C48" s="288"/>
      <c r="D48" s="288"/>
      <c r="E48" s="288"/>
      <c r="F48" s="288"/>
      <c r="G48" s="288"/>
      <c r="H48" s="288"/>
      <c r="I48" s="275"/>
      <c r="J48" s="231" t="str">
        <f>VLOOKUP(A48,MATERIALES!A4:D640,2,FALSE)</f>
        <v>kg</v>
      </c>
      <c r="K48" s="289">
        <v>1.05</v>
      </c>
      <c r="L48" s="274"/>
      <c r="M48" s="409">
        <f>VLOOKUP(A48,MATERIALES!A5:D396,4,FALSE)</f>
        <v>3480.5659036672573</v>
      </c>
      <c r="N48" s="279">
        <f>K48*M48</f>
        <v>3654.5941988506202</v>
      </c>
    </row>
    <row r="49" spans="1:14">
      <c r="A49" s="167" t="s">
        <v>898</v>
      </c>
      <c r="B49" s="49" t="str">
        <f>VLOOKUP(A49,MATERIALES!A6:D373,3,FALSE)</f>
        <v>Alambre Negro Para Amarre</v>
      </c>
      <c r="C49" s="432"/>
      <c r="D49" s="432"/>
      <c r="E49" s="432"/>
      <c r="F49" s="432"/>
      <c r="G49" s="432"/>
      <c r="H49" s="432"/>
      <c r="I49" s="432"/>
      <c r="J49" s="318" t="str">
        <f>VLOOKUP(A49,MATERIALES!A5:D641,2,FALSE)</f>
        <v>kg</v>
      </c>
      <c r="K49" s="404">
        <v>0.03</v>
      </c>
      <c r="L49" s="428"/>
      <c r="M49" s="409">
        <f>VLOOKUP(A49,MATERIALES!A6:D397,4,FALSE)</f>
        <v>4825.363802573469</v>
      </c>
      <c r="N49" s="279">
        <f>K49*M49</f>
        <v>144.76091407720406</v>
      </c>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5" t="s">
        <v>953</v>
      </c>
      <c r="C56" s="826"/>
      <c r="D56" s="826"/>
      <c r="E56" s="826"/>
      <c r="F56" s="826"/>
      <c r="G56" s="826"/>
      <c r="H56" s="826"/>
      <c r="I56" s="826"/>
      <c r="J56" s="826"/>
      <c r="K56" s="826"/>
      <c r="L56" s="826"/>
      <c r="M56" s="827"/>
      <c r="N56" s="401">
        <f>SUM(N48:N55)</f>
        <v>3799.3551129278244</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8" t="s">
        <v>961</v>
      </c>
      <c r="M60" s="801"/>
      <c r="N60" s="82" t="s">
        <v>951</v>
      </c>
    </row>
    <row r="61" spans="1:14">
      <c r="A61" t="s">
        <v>1222</v>
      </c>
      <c r="B61" s="52" t="str">
        <f>VLOOKUP(A61,TRANSPORTE!A3:D117,3,FALSE)</f>
        <v>Transporte de acero</v>
      </c>
      <c r="C61" s="324"/>
      <c r="D61" s="324"/>
      <c r="E61" s="324"/>
      <c r="F61" s="324"/>
      <c r="G61" s="324"/>
      <c r="H61" s="318" t="s">
        <v>2044</v>
      </c>
      <c r="I61" s="286">
        <v>1.05</v>
      </c>
      <c r="J61" s="293">
        <v>1</v>
      </c>
      <c r="K61" s="286">
        <f>I61*J61</f>
        <v>1.05</v>
      </c>
      <c r="L61" s="829">
        <f>VLOOKUP(A61,TRANSPORTE!A3:D117,4,FALSE)</f>
        <v>1135.0396630979419</v>
      </c>
      <c r="M61" s="830"/>
      <c r="N61" s="294">
        <f>K61*L61</f>
        <v>1191.791646252839</v>
      </c>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4"/>
      <c r="M66" s="815"/>
      <c r="N66" s="133"/>
    </row>
    <row r="67" spans="1:15" ht="15.75" thickBot="1">
      <c r="B67" s="831" t="s">
        <v>953</v>
      </c>
      <c r="C67" s="832"/>
      <c r="D67" s="832"/>
      <c r="E67" s="832"/>
      <c r="F67" s="832"/>
      <c r="G67" s="832"/>
      <c r="H67" s="832"/>
      <c r="I67" s="832"/>
      <c r="J67" s="832"/>
      <c r="K67" s="832"/>
      <c r="L67" s="832"/>
      <c r="M67" s="833"/>
      <c r="N67" s="110">
        <f>N61+N62+N63+N64+N65</f>
        <v>1191.791646252839</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1" t="s">
        <v>963</v>
      </c>
      <c r="C71" s="852"/>
      <c r="D71" s="852"/>
      <c r="E71" s="852"/>
      <c r="F71" s="852"/>
      <c r="G71" s="852"/>
      <c r="H71" s="852"/>
      <c r="I71" s="79" t="s">
        <v>964</v>
      </c>
      <c r="J71" s="81" t="s">
        <v>1410</v>
      </c>
      <c r="K71" s="80" t="s">
        <v>966</v>
      </c>
      <c r="L71" s="853" t="s">
        <v>950</v>
      </c>
      <c r="M71" s="854"/>
      <c r="N71" s="104" t="s">
        <v>951</v>
      </c>
    </row>
    <row r="72" spans="1:15">
      <c r="A72" s="168" t="s">
        <v>6</v>
      </c>
      <c r="B72" s="55" t="str">
        <f>VLOOKUP(A72,'MANO DE OBRA'!A8:D68,3,FALSE)</f>
        <v xml:space="preserve">Obrero </v>
      </c>
      <c r="C72" s="53"/>
      <c r="D72" s="53"/>
      <c r="E72" s="53"/>
      <c r="F72" s="53"/>
      <c r="G72" s="53"/>
      <c r="H72" s="53"/>
      <c r="I72" s="299">
        <f>K72/J72*100</f>
        <v>33832.699999999997</v>
      </c>
      <c r="J72" s="300">
        <v>185</v>
      </c>
      <c r="K72" s="301">
        <f>VLOOKUP(A72,'MANO DE OBRA'!A8:D99,4,FALSE)</f>
        <v>62590.494999999995</v>
      </c>
      <c r="L72" s="56"/>
      <c r="M72" s="441">
        <v>200</v>
      </c>
      <c r="N72" s="402">
        <f>K72/M72</f>
        <v>312.95247499999999</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200</v>
      </c>
      <c r="N73" s="402">
        <f>K73/M73</f>
        <v>533.43121807203988</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2"/>
      <c r="C77" s="813"/>
      <c r="D77" s="813"/>
      <c r="E77" s="813"/>
      <c r="F77" s="813"/>
      <c r="G77" s="813"/>
      <c r="H77" s="813"/>
      <c r="I77" s="132"/>
      <c r="J77" s="132"/>
      <c r="K77" s="132"/>
      <c r="L77" s="913"/>
      <c r="M77" s="913"/>
      <c r="N77" s="51"/>
    </row>
    <row r="78" spans="1:15" ht="15.75" thickBot="1">
      <c r="B78" s="831" t="s">
        <v>953</v>
      </c>
      <c r="C78" s="832"/>
      <c r="D78" s="832"/>
      <c r="E78" s="832"/>
      <c r="F78" s="832"/>
      <c r="G78" s="832"/>
      <c r="H78" s="832"/>
      <c r="I78" s="832"/>
      <c r="J78" s="832"/>
      <c r="K78" s="832"/>
      <c r="L78" s="832"/>
      <c r="M78" s="833"/>
      <c r="N78" s="308">
        <f>SUM(N72:N77)</f>
        <v>846.38369307203993</v>
      </c>
    </row>
    <row r="79" spans="1:15" ht="15.75" thickBot="1">
      <c r="B79" s="39"/>
      <c r="C79" s="40"/>
      <c r="D79" s="40"/>
      <c r="E79" s="40"/>
      <c r="F79" s="40"/>
      <c r="G79" s="40"/>
      <c r="H79" s="40"/>
      <c r="I79" s="40"/>
      <c r="J79" s="40"/>
      <c r="K79" s="40"/>
      <c r="L79" s="40"/>
      <c r="M79" s="40"/>
      <c r="N79" s="41"/>
    </row>
    <row r="80" spans="1:15" ht="15.75" thickBot="1">
      <c r="B80" s="825" t="s">
        <v>967</v>
      </c>
      <c r="C80" s="826"/>
      <c r="D80" s="826"/>
      <c r="E80" s="826"/>
      <c r="F80" s="826"/>
      <c r="G80" s="826"/>
      <c r="H80" s="826"/>
      <c r="I80" s="826"/>
      <c r="J80" s="826"/>
      <c r="K80" s="826"/>
      <c r="L80" s="826"/>
      <c r="M80" s="827"/>
      <c r="N80" s="105">
        <f>N43+N56+N67+N78</f>
        <v>5877.9479664121682</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6" t="s">
        <v>969</v>
      </c>
      <c r="C84" s="817"/>
      <c r="D84" s="817"/>
      <c r="E84" s="817"/>
      <c r="F84" s="817"/>
      <c r="G84" s="817"/>
      <c r="H84" s="817"/>
      <c r="I84" s="321"/>
      <c r="J84" s="341"/>
      <c r="K84" s="309" t="s">
        <v>970</v>
      </c>
      <c r="L84" s="855" t="s">
        <v>971</v>
      </c>
      <c r="M84" s="856"/>
      <c r="N84" s="310"/>
    </row>
    <row r="85" spans="1:14">
      <c r="B85" s="857" t="s">
        <v>972</v>
      </c>
      <c r="C85" s="858"/>
      <c r="D85" s="858"/>
      <c r="E85" s="858"/>
      <c r="F85" s="858"/>
      <c r="G85" s="858"/>
      <c r="H85" s="858"/>
      <c r="I85" s="93"/>
      <c r="J85" s="94"/>
      <c r="K85" s="311">
        <v>0.2</v>
      </c>
      <c r="L85" s="859">
        <f>N80*K85</f>
        <v>1175.5895932824337</v>
      </c>
      <c r="M85" s="860"/>
      <c r="N85" s="57"/>
    </row>
    <row r="86" spans="1:14">
      <c r="B86" s="95" t="s">
        <v>973</v>
      </c>
      <c r="C86" s="96"/>
      <c r="D86" s="96"/>
      <c r="E86" s="96"/>
      <c r="F86" s="96"/>
      <c r="G86" s="96"/>
      <c r="H86" s="96"/>
      <c r="I86" s="93"/>
      <c r="J86" s="94"/>
      <c r="K86" s="311">
        <v>0.05</v>
      </c>
      <c r="L86" s="859">
        <f>N80*K86</f>
        <v>293.89739832060843</v>
      </c>
      <c r="M86" s="860"/>
      <c r="N86" s="57"/>
    </row>
    <row r="87" spans="1:14" ht="15.75" thickBot="1">
      <c r="B87" s="97" t="s">
        <v>974</v>
      </c>
      <c r="C87" s="98"/>
      <c r="D87" s="98"/>
      <c r="E87" s="98"/>
      <c r="F87" s="98"/>
      <c r="G87" s="98"/>
      <c r="H87" s="98"/>
      <c r="I87" s="99"/>
      <c r="J87" s="100"/>
      <c r="K87" s="312">
        <v>0.05</v>
      </c>
      <c r="L87" s="861">
        <f>N80*K87</f>
        <v>293.89739832060843</v>
      </c>
      <c r="M87" s="862"/>
      <c r="N87" s="57"/>
    </row>
    <row r="88" spans="1:14" ht="15.75" thickBot="1">
      <c r="B88" s="825" t="s">
        <v>953</v>
      </c>
      <c r="C88" s="826"/>
      <c r="D88" s="826"/>
      <c r="E88" s="826"/>
      <c r="F88" s="826"/>
      <c r="G88" s="826"/>
      <c r="H88" s="826"/>
      <c r="I88" s="826"/>
      <c r="J88" s="826"/>
      <c r="K88" s="826"/>
      <c r="L88" s="826"/>
      <c r="M88" s="827"/>
      <c r="N88" s="58">
        <f>L85+L86+L87</f>
        <v>1763.3843899236504</v>
      </c>
    </row>
    <row r="89" spans="1:14" ht="15.75" thickBot="1">
      <c r="B89" s="39"/>
      <c r="C89" s="40"/>
      <c r="D89" s="40"/>
      <c r="E89" s="40"/>
      <c r="F89" s="40"/>
      <c r="G89" s="40"/>
      <c r="H89" s="40"/>
      <c r="I89" s="40"/>
      <c r="J89" s="40"/>
      <c r="K89" s="40"/>
      <c r="L89" s="40"/>
      <c r="M89" s="40"/>
      <c r="N89" s="41"/>
    </row>
    <row r="90" spans="1:14" ht="15.75" thickBot="1">
      <c r="A90" t="s">
        <v>2016</v>
      </c>
      <c r="B90" s="825" t="s">
        <v>975</v>
      </c>
      <c r="C90" s="826"/>
      <c r="D90" s="826"/>
      <c r="E90" s="826"/>
      <c r="F90" s="826"/>
      <c r="G90" s="826"/>
      <c r="H90" s="826"/>
      <c r="I90" s="826"/>
      <c r="J90" s="826"/>
      <c r="K90" s="826"/>
      <c r="L90" s="826"/>
      <c r="M90" s="827"/>
      <c r="N90" s="195">
        <f>N80+N88</f>
        <v>7641.332356335819</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1663</v>
      </c>
      <c r="C31" s="87" t="s">
        <v>2122</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156</v>
      </c>
      <c r="B36" s="838" t="str">
        <f>VLOOKUP(A36,EQUIPOS!A6:D154,3,FALSE)</f>
        <v>Cizalla manual de 90 cm.</v>
      </c>
      <c r="C36" s="839"/>
      <c r="D36" s="839"/>
      <c r="E36" s="839"/>
      <c r="F36" s="839"/>
      <c r="G36" s="839"/>
      <c r="H36" s="840"/>
      <c r="I36" s="274"/>
      <c r="J36" s="275"/>
      <c r="K36" s="276">
        <f>VLOOKUP(A36,EQUIPOS!A6:D163,4,FALSE)</f>
        <v>880.86901117589343</v>
      </c>
      <c r="L36" s="277"/>
      <c r="M36" s="343">
        <v>37.5</v>
      </c>
      <c r="N36" s="279">
        <f>K36/M36</f>
        <v>23.489840298023825</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0.02</v>
      </c>
      <c r="N41" s="351">
        <f>N78*M41</f>
        <v>16.927673861440798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40.417514159464623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743</v>
      </c>
      <c r="B48" s="49" t="str">
        <f>VLOOKUP(A48,MATERIALES!A5:D373,3,FALSE)</f>
        <v>Acero A-40</v>
      </c>
      <c r="C48" s="288"/>
      <c r="D48" s="288"/>
      <c r="E48" s="288"/>
      <c r="F48" s="288"/>
      <c r="G48" s="288"/>
      <c r="H48" s="288"/>
      <c r="I48" s="288"/>
      <c r="J48" s="318" t="str">
        <f>VLOOKUP(A48,MATERIALES!A4:D640,2,FALSE)</f>
        <v>kg</v>
      </c>
      <c r="K48" s="289">
        <v>1.05</v>
      </c>
      <c r="L48" s="274"/>
      <c r="M48" s="409">
        <f>VLOOKUP(A48,MATERIALES!A5:D396,4,FALSE)</f>
        <v>3547.71508508849</v>
      </c>
      <c r="N48" s="279">
        <f>K48*M48</f>
        <v>3725.1008393429147</v>
      </c>
    </row>
    <row r="49" spans="1:14">
      <c r="A49" s="167" t="s">
        <v>898</v>
      </c>
      <c r="B49" s="49" t="str">
        <f>VLOOKUP(A49,MATERIALES!A6:D373,3,FALSE)</f>
        <v>Alambre Negro Para Amarre</v>
      </c>
      <c r="C49" s="432"/>
      <c r="D49" s="432"/>
      <c r="E49" s="432"/>
      <c r="F49" s="432"/>
      <c r="G49" s="432"/>
      <c r="H49" s="432"/>
      <c r="I49" s="432"/>
      <c r="J49" s="319" t="str">
        <f>VLOOKUP(A49,MATERIALES!A5:D641,2,FALSE)</f>
        <v>kg</v>
      </c>
      <c r="K49" s="404">
        <v>0.03</v>
      </c>
      <c r="L49" s="428"/>
      <c r="M49" s="409">
        <f>VLOOKUP(A49,MATERIALES!A6:D397,4,FALSE)</f>
        <v>4825.363802573469</v>
      </c>
      <c r="N49" s="279">
        <f>K49*M49</f>
        <v>144.76091407720406</v>
      </c>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5" t="s">
        <v>953</v>
      </c>
      <c r="C56" s="826"/>
      <c r="D56" s="826"/>
      <c r="E56" s="826"/>
      <c r="F56" s="826"/>
      <c r="G56" s="826"/>
      <c r="H56" s="826"/>
      <c r="I56" s="826"/>
      <c r="J56" s="826"/>
      <c r="K56" s="826"/>
      <c r="L56" s="826"/>
      <c r="M56" s="827"/>
      <c r="N56" s="401">
        <f>SUM(N48:N55)</f>
        <v>3869.8617534201189</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8" t="s">
        <v>961</v>
      </c>
      <c r="M60" s="801"/>
      <c r="N60" s="82" t="s">
        <v>951</v>
      </c>
    </row>
    <row r="61" spans="1:14">
      <c r="A61" t="s">
        <v>1222</v>
      </c>
      <c r="B61" s="52" t="str">
        <f>VLOOKUP(A61,TRANSPORTE!A3:D117,3,FALSE)</f>
        <v>Transporte de acero</v>
      </c>
      <c r="C61" s="324"/>
      <c r="D61" s="324"/>
      <c r="E61" s="324"/>
      <c r="F61" s="324"/>
      <c r="G61" s="324"/>
      <c r="H61" s="318" t="s">
        <v>2044</v>
      </c>
      <c r="I61" s="286">
        <v>1.05</v>
      </c>
      <c r="J61" s="293">
        <v>1</v>
      </c>
      <c r="K61" s="286">
        <f>I61*J61</f>
        <v>1.05</v>
      </c>
      <c r="L61" s="829">
        <f>VLOOKUP(A61,TRANSPORTE!A3:D117,4,FALSE)</f>
        <v>1135.0396630979419</v>
      </c>
      <c r="M61" s="830"/>
      <c r="N61" s="294">
        <f>K61*L61</f>
        <v>1191.791646252839</v>
      </c>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4"/>
      <c r="M66" s="815"/>
      <c r="N66" s="133"/>
    </row>
    <row r="67" spans="1:15" ht="15.75" thickBot="1">
      <c r="B67" s="831" t="s">
        <v>953</v>
      </c>
      <c r="C67" s="832"/>
      <c r="D67" s="832"/>
      <c r="E67" s="832"/>
      <c r="F67" s="832"/>
      <c r="G67" s="832"/>
      <c r="H67" s="832"/>
      <c r="I67" s="832"/>
      <c r="J67" s="832"/>
      <c r="K67" s="832"/>
      <c r="L67" s="832"/>
      <c r="M67" s="833"/>
      <c r="N67" s="110">
        <f>N61+N62+N63+N64+N65</f>
        <v>1191.791646252839</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1" t="s">
        <v>963</v>
      </c>
      <c r="C71" s="852"/>
      <c r="D71" s="852"/>
      <c r="E71" s="852"/>
      <c r="F71" s="852"/>
      <c r="G71" s="852"/>
      <c r="H71" s="852"/>
      <c r="I71" s="79" t="s">
        <v>964</v>
      </c>
      <c r="J71" s="81" t="s">
        <v>1410</v>
      </c>
      <c r="K71" s="80" t="s">
        <v>966</v>
      </c>
      <c r="L71" s="853" t="s">
        <v>950</v>
      </c>
      <c r="M71" s="854"/>
      <c r="N71" s="104" t="s">
        <v>951</v>
      </c>
    </row>
    <row r="72" spans="1:15">
      <c r="A72" s="168" t="s">
        <v>6</v>
      </c>
      <c r="B72" s="55" t="str">
        <f>VLOOKUP(A72,'MANO DE OBRA'!A8:D68,3,FALSE)</f>
        <v xml:space="preserve">Obrero </v>
      </c>
      <c r="C72" s="53"/>
      <c r="D72" s="53"/>
      <c r="E72" s="53"/>
      <c r="F72" s="53"/>
      <c r="G72" s="53"/>
      <c r="H72" s="53"/>
      <c r="I72" s="299">
        <f>K72/J72*100</f>
        <v>33832.699999999997</v>
      </c>
      <c r="J72" s="300">
        <v>185</v>
      </c>
      <c r="K72" s="301">
        <f>VLOOKUP(A72,'MANO DE OBRA'!A8:D99,4,FALSE)</f>
        <v>62590.494999999995</v>
      </c>
      <c r="L72" s="56"/>
      <c r="M72" s="441">
        <v>200</v>
      </c>
      <c r="N72" s="402">
        <f>K72/M72</f>
        <v>312.95247499999999</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200</v>
      </c>
      <c r="N73" s="402">
        <f>K73/M73</f>
        <v>533.43121807203988</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2"/>
      <c r="C77" s="813"/>
      <c r="D77" s="813"/>
      <c r="E77" s="813"/>
      <c r="F77" s="813"/>
      <c r="G77" s="813"/>
      <c r="H77" s="813"/>
      <c r="I77" s="132"/>
      <c r="J77" s="132"/>
      <c r="K77" s="132"/>
      <c r="L77" s="913"/>
      <c r="M77" s="913"/>
      <c r="N77" s="51"/>
    </row>
    <row r="78" spans="1:15" ht="15.75" thickBot="1">
      <c r="B78" s="831" t="s">
        <v>953</v>
      </c>
      <c r="C78" s="832"/>
      <c r="D78" s="832"/>
      <c r="E78" s="832"/>
      <c r="F78" s="832"/>
      <c r="G78" s="832"/>
      <c r="H78" s="832"/>
      <c r="I78" s="832"/>
      <c r="J78" s="832"/>
      <c r="K78" s="832"/>
      <c r="L78" s="832"/>
      <c r="M78" s="833"/>
      <c r="N78" s="308">
        <f>SUM(N72:N77)</f>
        <v>846.38369307203993</v>
      </c>
    </row>
    <row r="79" spans="1:15" ht="15.75" thickBot="1">
      <c r="B79" s="39"/>
      <c r="C79" s="40"/>
      <c r="D79" s="40"/>
      <c r="E79" s="40"/>
      <c r="F79" s="40"/>
      <c r="G79" s="40"/>
      <c r="H79" s="40"/>
      <c r="I79" s="40"/>
      <c r="J79" s="40"/>
      <c r="K79" s="40"/>
      <c r="L79" s="40"/>
      <c r="M79" s="40"/>
      <c r="N79" s="41"/>
    </row>
    <row r="80" spans="1:15" ht="15.75" thickBot="1">
      <c r="B80" s="825" t="s">
        <v>967</v>
      </c>
      <c r="C80" s="826"/>
      <c r="D80" s="826"/>
      <c r="E80" s="826"/>
      <c r="F80" s="826"/>
      <c r="G80" s="826"/>
      <c r="H80" s="826"/>
      <c r="I80" s="826"/>
      <c r="J80" s="826"/>
      <c r="K80" s="826"/>
      <c r="L80" s="826"/>
      <c r="M80" s="827"/>
      <c r="N80" s="105">
        <f>N43+N56+N67+N78</f>
        <v>5948.4546069044627</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6" t="s">
        <v>969</v>
      </c>
      <c r="C84" s="817"/>
      <c r="D84" s="817"/>
      <c r="E84" s="817"/>
      <c r="F84" s="817"/>
      <c r="G84" s="817"/>
      <c r="H84" s="817"/>
      <c r="I84" s="321"/>
      <c r="J84" s="341"/>
      <c r="K84" s="309" t="s">
        <v>970</v>
      </c>
      <c r="L84" s="855" t="s">
        <v>971</v>
      </c>
      <c r="M84" s="856"/>
      <c r="N84" s="310"/>
    </row>
    <row r="85" spans="1:14">
      <c r="B85" s="857" t="s">
        <v>972</v>
      </c>
      <c r="C85" s="858"/>
      <c r="D85" s="858"/>
      <c r="E85" s="858"/>
      <c r="F85" s="858"/>
      <c r="G85" s="858"/>
      <c r="H85" s="858"/>
      <c r="I85" s="93"/>
      <c r="J85" s="94"/>
      <c r="K85" s="311">
        <v>0.2</v>
      </c>
      <c r="L85" s="859">
        <f>N80*K85</f>
        <v>1189.6909213808926</v>
      </c>
      <c r="M85" s="860"/>
      <c r="N85" s="57"/>
    </row>
    <row r="86" spans="1:14">
      <c r="B86" s="95" t="s">
        <v>973</v>
      </c>
      <c r="C86" s="96"/>
      <c r="D86" s="96"/>
      <c r="E86" s="96"/>
      <c r="F86" s="96"/>
      <c r="G86" s="96"/>
      <c r="H86" s="96"/>
      <c r="I86" s="93"/>
      <c r="J86" s="94"/>
      <c r="K86" s="311">
        <v>0.05</v>
      </c>
      <c r="L86" s="859">
        <f>N80*K86</f>
        <v>297.42273034522316</v>
      </c>
      <c r="M86" s="860"/>
      <c r="N86" s="57"/>
    </row>
    <row r="87" spans="1:14" ht="15.75" thickBot="1">
      <c r="B87" s="97" t="s">
        <v>974</v>
      </c>
      <c r="C87" s="98"/>
      <c r="D87" s="98"/>
      <c r="E87" s="98"/>
      <c r="F87" s="98"/>
      <c r="G87" s="98"/>
      <c r="H87" s="98"/>
      <c r="I87" s="99"/>
      <c r="J87" s="100"/>
      <c r="K87" s="312">
        <v>0.05</v>
      </c>
      <c r="L87" s="861">
        <f>N80*K87</f>
        <v>297.42273034522316</v>
      </c>
      <c r="M87" s="862"/>
      <c r="N87" s="57"/>
    </row>
    <row r="88" spans="1:14" ht="15.75" thickBot="1">
      <c r="B88" s="825" t="s">
        <v>953</v>
      </c>
      <c r="C88" s="826"/>
      <c r="D88" s="826"/>
      <c r="E88" s="826"/>
      <c r="F88" s="826"/>
      <c r="G88" s="826"/>
      <c r="H88" s="826"/>
      <c r="I88" s="826"/>
      <c r="J88" s="826"/>
      <c r="K88" s="826"/>
      <c r="L88" s="826"/>
      <c r="M88" s="827"/>
      <c r="N88" s="58">
        <f>L85+L86+L87</f>
        <v>1784.5363820713387</v>
      </c>
    </row>
    <row r="89" spans="1:14" ht="15.75" thickBot="1">
      <c r="B89" s="39"/>
      <c r="C89" s="40"/>
      <c r="D89" s="40"/>
      <c r="E89" s="40"/>
      <c r="F89" s="40"/>
      <c r="G89" s="40"/>
      <c r="H89" s="40"/>
      <c r="I89" s="40"/>
      <c r="J89" s="40"/>
      <c r="K89" s="40"/>
      <c r="L89" s="40"/>
      <c r="M89" s="40"/>
      <c r="N89" s="41"/>
    </row>
    <row r="90" spans="1:14" ht="15.75" thickBot="1">
      <c r="A90" t="s">
        <v>2016</v>
      </c>
      <c r="B90" s="825" t="s">
        <v>975</v>
      </c>
      <c r="C90" s="826"/>
      <c r="D90" s="826"/>
      <c r="E90" s="826"/>
      <c r="F90" s="826"/>
      <c r="G90" s="826"/>
      <c r="H90" s="826"/>
      <c r="I90" s="826"/>
      <c r="J90" s="826"/>
      <c r="K90" s="826"/>
      <c r="L90" s="826"/>
      <c r="M90" s="827"/>
      <c r="N90" s="195">
        <f>N80+N88</f>
        <v>7732.9909889758019</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1120</v>
      </c>
      <c r="C31" s="87" t="s">
        <v>2123</v>
      </c>
      <c r="D31" s="88"/>
      <c r="E31" s="88"/>
      <c r="F31" s="88"/>
      <c r="G31" s="88"/>
      <c r="H31" s="88"/>
      <c r="I31" s="88"/>
      <c r="J31" s="88"/>
      <c r="K31" s="460"/>
      <c r="L31" s="313" t="s">
        <v>1664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123</v>
      </c>
      <c r="B36" s="838" t="str">
        <f>VLOOKUP(A36,EQUIPOS!A6:D154,3,FALSE)</f>
        <v>Bomba de inyección de lechada</v>
      </c>
      <c r="C36" s="839"/>
      <c r="D36" s="839"/>
      <c r="E36" s="839"/>
      <c r="F36" s="839"/>
      <c r="G36" s="839"/>
      <c r="H36" s="840"/>
      <c r="I36" s="274"/>
      <c r="J36" s="275"/>
      <c r="K36" s="276">
        <f>VLOOKUP(A36,EQUIPOS!A6:D163,4,FALSE)</f>
        <v>19274.252887396331</v>
      </c>
      <c r="L36" s="277"/>
      <c r="M36" s="343">
        <v>670</v>
      </c>
      <c r="N36" s="279">
        <f>K36/M36</f>
        <v>28.7675416229796</v>
      </c>
    </row>
    <row r="37" spans="1:14">
      <c r="A37" s="119" t="s">
        <v>125</v>
      </c>
      <c r="B37" s="838" t="str">
        <f>VLOOKUP(A37,EQUIPOS!A7:D154,3,FALSE)</f>
        <v>Bomba para gato de tensionamiento</v>
      </c>
      <c r="C37" s="839"/>
      <c r="D37" s="839"/>
      <c r="E37" s="839"/>
      <c r="F37" s="839"/>
      <c r="G37" s="839"/>
      <c r="H37" s="840"/>
      <c r="I37" s="428"/>
      <c r="J37" s="429"/>
      <c r="K37" s="276">
        <f>VLOOKUP(A37,EQUIPOS!A7:D164,4,FALSE)</f>
        <v>45700.323222673127</v>
      </c>
      <c r="L37" s="342"/>
      <c r="M37" s="343">
        <v>670</v>
      </c>
      <c r="N37" s="279">
        <f>K37/M37</f>
        <v>68.209437645780781</v>
      </c>
    </row>
    <row r="38" spans="1:14">
      <c r="A38" s="119" t="s">
        <v>240</v>
      </c>
      <c r="B38" s="838" t="str">
        <f>VLOOKUP(A38,EQUIPOS!A8:D154,3,FALSE)</f>
        <v>Gato para tensionamiento, fuerza Max 200 ton, área de tensión 314 cm2.</v>
      </c>
      <c r="C38" s="839"/>
      <c r="D38" s="839"/>
      <c r="E38" s="839"/>
      <c r="F38" s="839"/>
      <c r="G38" s="839"/>
      <c r="H38" s="840"/>
      <c r="I38" s="335"/>
      <c r="J38" s="337"/>
      <c r="K38" s="276">
        <f>VLOOKUP(A38,EQUIPOS!A8:D165,4,FALSE)</f>
        <v>154288.40192179664</v>
      </c>
      <c r="L38" s="430"/>
      <c r="M38" s="431">
        <v>670</v>
      </c>
      <c r="N38" s="279">
        <f>K38/M38</f>
        <v>230.28119689820394</v>
      </c>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0.02</v>
      </c>
      <c r="N41" s="351">
        <f>N78*M41</f>
        <v>6.9214099586390443</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334.17958612560335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432</v>
      </c>
      <c r="B48" s="49" t="str">
        <f>VLOOKUP(A48,MATERIALES!A5:D373,3,FALSE)</f>
        <v>Anclajes o Cuñas para el tensionamiento</v>
      </c>
      <c r="C48" s="288"/>
      <c r="D48" s="288"/>
      <c r="E48" s="288"/>
      <c r="F48" s="288"/>
      <c r="G48" s="288"/>
      <c r="H48" s="288"/>
      <c r="I48" s="288"/>
      <c r="J48" s="318" t="str">
        <f>VLOOKUP(A48,MATERIALES!A4:D640,2,FALSE)</f>
        <v>u</v>
      </c>
      <c r="K48" s="289">
        <v>4.0000000000000001E-3</v>
      </c>
      <c r="L48" s="274"/>
      <c r="M48" s="409">
        <f>VLOOKUP(A48,MATERIALES!A5:D396,4,FALSE)</f>
        <v>15925.547527069153</v>
      </c>
      <c r="N48" s="279">
        <f t="shared" ref="N48:N53" si="0">K48*M48</f>
        <v>63.702190108276611</v>
      </c>
    </row>
    <row r="49" spans="1:14">
      <c r="A49" s="167" t="s">
        <v>445</v>
      </c>
      <c r="B49" s="49" t="str">
        <f>VLOOKUP(A49,MATERIALES!A6:D373,3,FALSE)</f>
        <v>Ductos para tensionimiento</v>
      </c>
      <c r="C49" s="432"/>
      <c r="D49" s="432"/>
      <c r="E49" s="432"/>
      <c r="F49" s="432"/>
      <c r="G49" s="432"/>
      <c r="H49" s="432"/>
      <c r="I49" s="432"/>
      <c r="J49" s="319" t="str">
        <f>VLOOKUP(A49,MATERIALES!A5:D641,2,FALSE)</f>
        <v>m</v>
      </c>
      <c r="K49" s="404">
        <v>4.0000000000000001E-3</v>
      </c>
      <c r="L49" s="428"/>
      <c r="M49" s="409">
        <f>VLOOKUP(A49,MATERIALES!A6:D397,4,FALSE)</f>
        <v>14851.160624329421</v>
      </c>
      <c r="N49" s="279">
        <f t="shared" si="0"/>
        <v>59.404642497317688</v>
      </c>
    </row>
    <row r="50" spans="1:14">
      <c r="A50" s="167" t="s">
        <v>483</v>
      </c>
      <c r="B50" s="49" t="str">
        <f>VLOOKUP(A50,MATERIALES!A6:D373,3,FALSE)</f>
        <v>Lechada para ductos (tensionamiento)</v>
      </c>
      <c r="C50" s="432"/>
      <c r="D50" s="432"/>
      <c r="E50" s="432"/>
      <c r="F50" s="432"/>
      <c r="G50" s="432"/>
      <c r="H50" s="432"/>
      <c r="I50" s="432"/>
      <c r="J50" s="319" t="str">
        <f>VLOOKUP(A50,MATERIALES!A6:D642,2,FALSE)</f>
        <v>lt</v>
      </c>
      <c r="K50" s="404">
        <v>0.02</v>
      </c>
      <c r="L50" s="428"/>
      <c r="M50" s="409">
        <f>VLOOKUP(A50,MATERIALES!A6:D398,4,FALSE)</f>
        <v>1119.1530236872209</v>
      </c>
      <c r="N50" s="279">
        <f t="shared" si="0"/>
        <v>22.383060473744418</v>
      </c>
    </row>
    <row r="51" spans="1:14">
      <c r="A51" s="167" t="s">
        <v>691</v>
      </c>
      <c r="B51" s="49" t="str">
        <f>VLOOKUP(A51,MATERIALES!A6:D373,3,FALSE)</f>
        <v>Torón de tensionmiento 1/2´´ o 5/8´´</v>
      </c>
      <c r="C51" s="432"/>
      <c r="D51" s="432"/>
      <c r="E51" s="432"/>
      <c r="F51" s="432"/>
      <c r="G51" s="432"/>
      <c r="H51" s="432"/>
      <c r="I51" s="432"/>
      <c r="J51" s="319" t="str">
        <f>VLOOKUP(A51,MATERIALES!A6:D643,2,FALSE)</f>
        <v>kg</v>
      </c>
      <c r="K51" s="404">
        <v>8.5000000000000006E-2</v>
      </c>
      <c r="L51" s="428"/>
      <c r="M51" s="409">
        <f>VLOOKUP(A51,MATERIALES!A6:D399,4,FALSE)</f>
        <v>5215.25309038245</v>
      </c>
      <c r="N51" s="279">
        <f t="shared" si="0"/>
        <v>443.29651268250825</v>
      </c>
    </row>
    <row r="52" spans="1:14">
      <c r="A52" s="167" t="s">
        <v>702</v>
      </c>
      <c r="B52" s="49" t="str">
        <f>VLOOKUP(A52,MATERIALES!A7:D373,3,FALSE)</f>
        <v>Trompetas de 12 torones (tensionamiento)</v>
      </c>
      <c r="C52" s="432"/>
      <c r="D52" s="432"/>
      <c r="E52" s="432"/>
      <c r="F52" s="432"/>
      <c r="G52" s="432"/>
      <c r="H52" s="432"/>
      <c r="I52" s="432"/>
      <c r="J52" s="319" t="str">
        <f>VLOOKUP(A52,MATERIALES!A6:D644,2,FALSE)</f>
        <v>kg</v>
      </c>
      <c r="K52" s="404">
        <v>1E-3</v>
      </c>
      <c r="L52" s="428"/>
      <c r="M52" s="409">
        <f>VLOOKUP(A52,MATERIALES!A7:D400,4,FALSE)</f>
        <v>70428.299780636793</v>
      </c>
      <c r="N52" s="279">
        <f t="shared" si="0"/>
        <v>70.428299780636792</v>
      </c>
    </row>
    <row r="53" spans="1:14">
      <c r="A53" s="167" t="s">
        <v>898</v>
      </c>
      <c r="B53" s="49" t="str">
        <f>VLOOKUP(A53,MATERIALES!A8:D373,3,FALSE)</f>
        <v>Alambre Negro Para Amarre</v>
      </c>
      <c r="C53" s="432"/>
      <c r="D53" s="432"/>
      <c r="E53" s="432"/>
      <c r="F53" s="432"/>
      <c r="G53" s="432"/>
      <c r="H53" s="432"/>
      <c r="I53" s="432"/>
      <c r="J53" s="319" t="str">
        <f>VLOOKUP(A53,MATERIALES!A7:D645,2,FALSE)</f>
        <v>kg</v>
      </c>
      <c r="K53" s="404">
        <v>0.02</v>
      </c>
      <c r="L53" s="428"/>
      <c r="M53" s="409">
        <f>VLOOKUP(A53,MATERIALES!A8:D401,4,FALSE)</f>
        <v>4825.363802573469</v>
      </c>
      <c r="N53" s="279">
        <f t="shared" si="0"/>
        <v>96.507276051469375</v>
      </c>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5" t="s">
        <v>953</v>
      </c>
      <c r="C56" s="826"/>
      <c r="D56" s="826"/>
      <c r="E56" s="826"/>
      <c r="F56" s="826"/>
      <c r="G56" s="826"/>
      <c r="H56" s="826"/>
      <c r="I56" s="826"/>
      <c r="J56" s="826"/>
      <c r="K56" s="826"/>
      <c r="L56" s="826"/>
      <c r="M56" s="827"/>
      <c r="N56" s="401">
        <f>SUM(N48:N55)</f>
        <v>755.72198159395305</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8" t="s">
        <v>961</v>
      </c>
      <c r="M60" s="801"/>
      <c r="N60" s="82" t="s">
        <v>951</v>
      </c>
    </row>
    <row r="61" spans="1:14">
      <c r="B61" s="52"/>
      <c r="C61" s="324"/>
      <c r="D61" s="324"/>
      <c r="E61" s="324"/>
      <c r="F61" s="324"/>
      <c r="G61" s="324"/>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4"/>
      <c r="M66" s="815"/>
      <c r="N66" s="133"/>
    </row>
    <row r="67" spans="1:15" ht="15.75" thickBot="1">
      <c r="B67" s="831" t="s">
        <v>953</v>
      </c>
      <c r="C67" s="832"/>
      <c r="D67" s="832"/>
      <c r="E67" s="832"/>
      <c r="F67" s="832"/>
      <c r="G67" s="832"/>
      <c r="H67" s="832"/>
      <c r="I67" s="832"/>
      <c r="J67" s="832"/>
      <c r="K67" s="832"/>
      <c r="L67" s="832"/>
      <c r="M67" s="833"/>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1" t="s">
        <v>963</v>
      </c>
      <c r="C71" s="852"/>
      <c r="D71" s="852"/>
      <c r="E71" s="852"/>
      <c r="F71" s="852"/>
      <c r="G71" s="852"/>
      <c r="H71" s="852"/>
      <c r="I71" s="79" t="s">
        <v>964</v>
      </c>
      <c r="J71" s="81" t="s">
        <v>1410</v>
      </c>
      <c r="K71" s="80" t="s">
        <v>966</v>
      </c>
      <c r="L71" s="853" t="s">
        <v>950</v>
      </c>
      <c r="M71" s="854"/>
      <c r="N71" s="104" t="s">
        <v>951</v>
      </c>
    </row>
    <row r="72" spans="1:15">
      <c r="A72" s="168" t="s">
        <v>7</v>
      </c>
      <c r="B72" s="55" t="str">
        <f>VLOOKUP(A72,'MANO DE OBRA'!A8:D68,3,FALSE)</f>
        <v>Obrero (2)</v>
      </c>
      <c r="C72" s="53"/>
      <c r="D72" s="53"/>
      <c r="E72" s="53"/>
      <c r="F72" s="53"/>
      <c r="G72" s="53"/>
      <c r="H72" s="53"/>
      <c r="I72" s="299">
        <f>K72/J72*100</f>
        <v>67665.399999999994</v>
      </c>
      <c r="J72" s="300">
        <v>185</v>
      </c>
      <c r="K72" s="301">
        <f>VLOOKUP(A72,'MANO DE OBRA'!A8:D99,4,FALSE)</f>
        <v>125180.98999999999</v>
      </c>
      <c r="L72" s="56"/>
      <c r="M72" s="441">
        <v>670</v>
      </c>
      <c r="N72" s="402">
        <f>K72/M72</f>
        <v>186.83729850746266</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670</v>
      </c>
      <c r="N73" s="402">
        <f>K73/M73</f>
        <v>159.23319942448953</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2"/>
      <c r="C77" s="813"/>
      <c r="D77" s="813"/>
      <c r="E77" s="813"/>
      <c r="F77" s="813"/>
      <c r="G77" s="813"/>
      <c r="H77" s="813"/>
      <c r="I77" s="132"/>
      <c r="J77" s="132"/>
      <c r="K77" s="132"/>
      <c r="L77" s="913"/>
      <c r="M77" s="913"/>
      <c r="N77" s="133"/>
    </row>
    <row r="78" spans="1:15" ht="15.75" thickBot="1">
      <c r="B78" s="831" t="s">
        <v>953</v>
      </c>
      <c r="C78" s="832"/>
      <c r="D78" s="832"/>
      <c r="E78" s="832"/>
      <c r="F78" s="832"/>
      <c r="G78" s="832"/>
      <c r="H78" s="832"/>
      <c r="I78" s="832"/>
      <c r="J78" s="832"/>
      <c r="K78" s="832"/>
      <c r="L78" s="832"/>
      <c r="M78" s="833"/>
      <c r="N78" s="467">
        <f>SUM(N72:N77)</f>
        <v>346.07049793195222</v>
      </c>
    </row>
    <row r="79" spans="1:15" ht="15.75" thickBot="1">
      <c r="B79" s="39"/>
      <c r="C79" s="40"/>
      <c r="D79" s="40"/>
      <c r="E79" s="40"/>
      <c r="F79" s="40"/>
      <c r="G79" s="40"/>
      <c r="H79" s="40"/>
      <c r="I79" s="40"/>
      <c r="J79" s="40"/>
      <c r="K79" s="40"/>
      <c r="L79" s="40"/>
      <c r="M79" s="40"/>
      <c r="N79" s="41"/>
    </row>
    <row r="80" spans="1:15" ht="15.75" thickBot="1">
      <c r="B80" s="825" t="s">
        <v>967</v>
      </c>
      <c r="C80" s="826"/>
      <c r="D80" s="826"/>
      <c r="E80" s="826"/>
      <c r="F80" s="826"/>
      <c r="G80" s="826"/>
      <c r="H80" s="826"/>
      <c r="I80" s="826"/>
      <c r="J80" s="826"/>
      <c r="K80" s="826"/>
      <c r="L80" s="826"/>
      <c r="M80" s="827"/>
      <c r="N80" s="105">
        <f>N43+N56+N67+N78</f>
        <v>1435.9720656515087</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6" t="s">
        <v>969</v>
      </c>
      <c r="C84" s="817"/>
      <c r="D84" s="817"/>
      <c r="E84" s="817"/>
      <c r="F84" s="817"/>
      <c r="G84" s="817"/>
      <c r="H84" s="817"/>
      <c r="I84" s="321"/>
      <c r="J84" s="341"/>
      <c r="K84" s="309" t="s">
        <v>970</v>
      </c>
      <c r="L84" s="855" t="s">
        <v>971</v>
      </c>
      <c r="M84" s="856"/>
      <c r="N84" s="310"/>
    </row>
    <row r="85" spans="1:14">
      <c r="B85" s="857" t="s">
        <v>972</v>
      </c>
      <c r="C85" s="858"/>
      <c r="D85" s="858"/>
      <c r="E85" s="858"/>
      <c r="F85" s="858"/>
      <c r="G85" s="858"/>
      <c r="H85" s="858"/>
      <c r="I85" s="93"/>
      <c r="J85" s="94"/>
      <c r="K85" s="311">
        <v>0.2</v>
      </c>
      <c r="L85" s="859">
        <f>N80*K85</f>
        <v>287.19441313030177</v>
      </c>
      <c r="M85" s="860"/>
      <c r="N85" s="57"/>
    </row>
    <row r="86" spans="1:14">
      <c r="B86" s="95" t="s">
        <v>973</v>
      </c>
      <c r="C86" s="96"/>
      <c r="D86" s="96"/>
      <c r="E86" s="96"/>
      <c r="F86" s="96"/>
      <c r="G86" s="96"/>
      <c r="H86" s="96"/>
      <c r="I86" s="93"/>
      <c r="J86" s="94"/>
      <c r="K86" s="311">
        <v>0.05</v>
      </c>
      <c r="L86" s="859">
        <f>N80*K86</f>
        <v>71.798603282575442</v>
      </c>
      <c r="M86" s="860"/>
      <c r="N86" s="57"/>
    </row>
    <row r="87" spans="1:14" ht="15.75" thickBot="1">
      <c r="B87" s="97" t="s">
        <v>974</v>
      </c>
      <c r="C87" s="98"/>
      <c r="D87" s="98"/>
      <c r="E87" s="98"/>
      <c r="F87" s="98"/>
      <c r="G87" s="98"/>
      <c r="H87" s="98"/>
      <c r="I87" s="99"/>
      <c r="J87" s="100"/>
      <c r="K87" s="312">
        <v>0.05</v>
      </c>
      <c r="L87" s="861">
        <f>N80*K87</f>
        <v>71.798603282575442</v>
      </c>
      <c r="M87" s="862"/>
      <c r="N87" s="57"/>
    </row>
    <row r="88" spans="1:14" ht="15.75" thickBot="1">
      <c r="B88" s="825" t="s">
        <v>953</v>
      </c>
      <c r="C88" s="826"/>
      <c r="D88" s="826"/>
      <c r="E88" s="826"/>
      <c r="F88" s="826"/>
      <c r="G88" s="826"/>
      <c r="H88" s="826"/>
      <c r="I88" s="826"/>
      <c r="J88" s="826"/>
      <c r="K88" s="826"/>
      <c r="L88" s="826"/>
      <c r="M88" s="827"/>
      <c r="N88" s="58">
        <f>L85+L86+L87</f>
        <v>430.7916196954526</v>
      </c>
    </row>
    <row r="89" spans="1:14" ht="15.75" thickBot="1">
      <c r="B89" s="39"/>
      <c r="C89" s="40"/>
      <c r="D89" s="40"/>
      <c r="E89" s="40"/>
      <c r="F89" s="40"/>
      <c r="G89" s="40"/>
      <c r="H89" s="40"/>
      <c r="I89" s="40"/>
      <c r="J89" s="40"/>
      <c r="K89" s="40"/>
      <c r="L89" s="40"/>
      <c r="M89" s="40"/>
      <c r="N89" s="41"/>
    </row>
    <row r="90" spans="1:14" ht="15.75" thickBot="1">
      <c r="A90" t="s">
        <v>2016</v>
      </c>
      <c r="B90" s="825" t="s">
        <v>975</v>
      </c>
      <c r="C90" s="826"/>
      <c r="D90" s="826"/>
      <c r="E90" s="826"/>
      <c r="F90" s="826"/>
      <c r="G90" s="826"/>
      <c r="H90" s="826"/>
      <c r="I90" s="826"/>
      <c r="J90" s="826"/>
      <c r="K90" s="826"/>
      <c r="L90" s="826"/>
      <c r="M90" s="827"/>
      <c r="N90" s="195">
        <f>N80+N88</f>
        <v>1866.7636853469612</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1121</v>
      </c>
      <c r="C31" s="87" t="s">
        <v>2123</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123</v>
      </c>
      <c r="B36" s="838" t="str">
        <f>VLOOKUP(A36,EQUIPOS!A6:D154,3,FALSE)</f>
        <v>Bomba de inyección de lechada</v>
      </c>
      <c r="C36" s="839"/>
      <c r="D36" s="839"/>
      <c r="E36" s="839"/>
      <c r="F36" s="839"/>
      <c r="G36" s="839"/>
      <c r="H36" s="840"/>
      <c r="I36" s="274"/>
      <c r="J36" s="275"/>
      <c r="K36" s="276">
        <f>VLOOKUP(A36,EQUIPOS!A6:D163,4,FALSE)</f>
        <v>19274.252887396331</v>
      </c>
      <c r="L36" s="277"/>
      <c r="M36" s="343">
        <v>670</v>
      </c>
      <c r="N36" s="279">
        <f>K36/M36</f>
        <v>28.7675416229796</v>
      </c>
    </row>
    <row r="37" spans="1:14">
      <c r="A37" s="119" t="s">
        <v>125</v>
      </c>
      <c r="B37" s="838" t="str">
        <f>VLOOKUP(A37,EQUIPOS!A7:D154,3,FALSE)</f>
        <v>Bomba para gato de tensionamiento</v>
      </c>
      <c r="C37" s="839"/>
      <c r="D37" s="839"/>
      <c r="E37" s="839"/>
      <c r="F37" s="839"/>
      <c r="G37" s="839"/>
      <c r="H37" s="840"/>
      <c r="I37" s="428"/>
      <c r="J37" s="429"/>
      <c r="K37" s="276">
        <f>VLOOKUP(A37,EQUIPOS!A7:D164,4,FALSE)</f>
        <v>45700.323222673127</v>
      </c>
      <c r="L37" s="342"/>
      <c r="M37" s="343">
        <v>670</v>
      </c>
      <c r="N37" s="279">
        <f>K37/M37</f>
        <v>68.209437645780781</v>
      </c>
    </row>
    <row r="38" spans="1:14">
      <c r="A38" s="119" t="s">
        <v>240</v>
      </c>
      <c r="B38" s="838" t="str">
        <f>VLOOKUP(A38,EQUIPOS!A8:D154,3,FALSE)</f>
        <v>Gato para tensionamiento, fuerza Max 200 ton, área de tensión 314 cm2.</v>
      </c>
      <c r="C38" s="839"/>
      <c r="D38" s="839"/>
      <c r="E38" s="839"/>
      <c r="F38" s="839"/>
      <c r="G38" s="839"/>
      <c r="H38" s="840"/>
      <c r="I38" s="335"/>
      <c r="J38" s="337"/>
      <c r="K38" s="276">
        <f>VLOOKUP(A38,EQUIPOS!A8:D165,4,FALSE)</f>
        <v>154288.40192179664</v>
      </c>
      <c r="L38" s="430"/>
      <c r="M38" s="431">
        <v>670</v>
      </c>
      <c r="N38" s="279">
        <f>K38/M38</f>
        <v>230.28119689820394</v>
      </c>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0.02</v>
      </c>
      <c r="N41" s="351">
        <f>N78*M41</f>
        <v>6.9214099586390443</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334.17958612560335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432</v>
      </c>
      <c r="B48" s="49" t="str">
        <f>VLOOKUP(A48,MATERIALES!A5:D373,3,FALSE)</f>
        <v>Anclajes o Cuñas para el tensionamiento</v>
      </c>
      <c r="C48" s="288"/>
      <c r="D48" s="288"/>
      <c r="E48" s="288"/>
      <c r="F48" s="288"/>
      <c r="G48" s="288"/>
      <c r="H48" s="288"/>
      <c r="I48" s="288"/>
      <c r="J48" s="318" t="str">
        <f>VLOOKUP(A48,MATERIALES!A4:D640,2,FALSE)</f>
        <v>u</v>
      </c>
      <c r="K48" s="289">
        <v>4.0000000000000001E-3</v>
      </c>
      <c r="L48" s="274"/>
      <c r="M48" s="409">
        <f>VLOOKUP(A48,MATERIALES!A5:D396,4,FALSE)</f>
        <v>15925.547527069153</v>
      </c>
      <c r="N48" s="279">
        <f t="shared" ref="N48:N53" si="0">K48*M48</f>
        <v>63.702190108276611</v>
      </c>
    </row>
    <row r="49" spans="1:14">
      <c r="A49" s="167" t="s">
        <v>445</v>
      </c>
      <c r="B49" s="49" t="str">
        <f>VLOOKUP(A49,MATERIALES!A6:D373,3,FALSE)</f>
        <v>Ductos para tensionimiento</v>
      </c>
      <c r="C49" s="432"/>
      <c r="D49" s="432"/>
      <c r="E49" s="432"/>
      <c r="F49" s="432"/>
      <c r="G49" s="432"/>
      <c r="H49" s="432"/>
      <c r="I49" s="432"/>
      <c r="J49" s="319" t="str">
        <f>VLOOKUP(A49,MATERIALES!A5:D641,2,FALSE)</f>
        <v>m</v>
      </c>
      <c r="K49" s="404">
        <v>4.0000000000000001E-3</v>
      </c>
      <c r="L49" s="428"/>
      <c r="M49" s="409">
        <f>VLOOKUP(A49,MATERIALES!A6:D397,4,FALSE)</f>
        <v>14851.160624329421</v>
      </c>
      <c r="N49" s="279">
        <f t="shared" si="0"/>
        <v>59.404642497317688</v>
      </c>
    </row>
    <row r="50" spans="1:14">
      <c r="A50" s="167" t="s">
        <v>483</v>
      </c>
      <c r="B50" s="49" t="str">
        <f>VLOOKUP(A50,MATERIALES!A6:D373,3,FALSE)</f>
        <v>Lechada para ductos (tensionamiento)</v>
      </c>
      <c r="C50" s="432"/>
      <c r="D50" s="432"/>
      <c r="E50" s="432"/>
      <c r="F50" s="432"/>
      <c r="G50" s="432"/>
      <c r="H50" s="432"/>
      <c r="I50" s="432"/>
      <c r="J50" s="319" t="str">
        <f>VLOOKUP(A50,MATERIALES!A6:D642,2,FALSE)</f>
        <v>lt</v>
      </c>
      <c r="K50" s="404">
        <v>0.02</v>
      </c>
      <c r="L50" s="428"/>
      <c r="M50" s="409">
        <f>VLOOKUP(A50,MATERIALES!A6:D398,4,FALSE)</f>
        <v>1119.1530236872209</v>
      </c>
      <c r="N50" s="279">
        <f t="shared" si="0"/>
        <v>22.383060473744418</v>
      </c>
    </row>
    <row r="51" spans="1:14">
      <c r="A51" s="167" t="s">
        <v>691</v>
      </c>
      <c r="B51" s="49" t="str">
        <f>VLOOKUP(A51,MATERIALES!A6:D373,3,FALSE)</f>
        <v>Torón de tensionmiento 1/2´´ o 5/8´´</v>
      </c>
      <c r="C51" s="432"/>
      <c r="D51" s="432"/>
      <c r="E51" s="432"/>
      <c r="F51" s="432"/>
      <c r="G51" s="432"/>
      <c r="H51" s="432"/>
      <c r="I51" s="432"/>
      <c r="J51" s="319" t="str">
        <f>VLOOKUP(A51,MATERIALES!A6:D643,2,FALSE)</f>
        <v>kg</v>
      </c>
      <c r="K51" s="404">
        <v>5.53</v>
      </c>
      <c r="L51" s="428"/>
      <c r="M51" s="409">
        <f>VLOOKUP(A51,MATERIALES!A6:D399,4,FALSE)</f>
        <v>5215.25309038245</v>
      </c>
      <c r="N51" s="279">
        <f t="shared" si="0"/>
        <v>28840.349589814949</v>
      </c>
    </row>
    <row r="52" spans="1:14">
      <c r="A52" s="167" t="s">
        <v>702</v>
      </c>
      <c r="B52" s="49" t="str">
        <f>VLOOKUP(A52,MATERIALES!A7:D373,3,FALSE)</f>
        <v>Trompetas de 12 torones (tensionamiento)</v>
      </c>
      <c r="C52" s="432"/>
      <c r="D52" s="432"/>
      <c r="E52" s="432"/>
      <c r="F52" s="432"/>
      <c r="G52" s="432"/>
      <c r="H52" s="432"/>
      <c r="I52" s="432"/>
      <c r="J52" s="319" t="str">
        <f>VLOOKUP(A52,MATERIALES!A6:D644,2,FALSE)</f>
        <v>kg</v>
      </c>
      <c r="K52" s="404">
        <v>1E-3</v>
      </c>
      <c r="L52" s="428"/>
      <c r="M52" s="409">
        <f>VLOOKUP(A52,MATERIALES!A7:D400,4,FALSE)</f>
        <v>70428.299780636793</v>
      </c>
      <c r="N52" s="279">
        <f t="shared" si="0"/>
        <v>70.428299780636792</v>
      </c>
    </row>
    <row r="53" spans="1:14">
      <c r="A53" s="167" t="s">
        <v>898</v>
      </c>
      <c r="B53" s="49" t="str">
        <f>VLOOKUP(A53,MATERIALES!A8:D373,3,FALSE)</f>
        <v>Alambre Negro Para Amarre</v>
      </c>
      <c r="C53" s="432"/>
      <c r="D53" s="432"/>
      <c r="E53" s="432"/>
      <c r="F53" s="432"/>
      <c r="G53" s="432"/>
      <c r="H53" s="432"/>
      <c r="I53" s="432"/>
      <c r="J53" s="319" t="str">
        <f>VLOOKUP(A53,MATERIALES!A7:D645,2,FALSE)</f>
        <v>kg</v>
      </c>
      <c r="K53" s="404">
        <v>0.02</v>
      </c>
      <c r="L53" s="428"/>
      <c r="M53" s="409">
        <f>VLOOKUP(A53,MATERIALES!A8:D401,4,FALSE)</f>
        <v>4825.363802573469</v>
      </c>
      <c r="N53" s="279">
        <f t="shared" si="0"/>
        <v>96.507276051469375</v>
      </c>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5" t="s">
        <v>953</v>
      </c>
      <c r="C56" s="826"/>
      <c r="D56" s="826"/>
      <c r="E56" s="826"/>
      <c r="F56" s="826"/>
      <c r="G56" s="826"/>
      <c r="H56" s="826"/>
      <c r="I56" s="826"/>
      <c r="J56" s="826"/>
      <c r="K56" s="826"/>
      <c r="L56" s="826"/>
      <c r="M56" s="827"/>
      <c r="N56" s="401">
        <f>SUM(N48:N55)</f>
        <v>29152.775058726394</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8" t="s">
        <v>961</v>
      </c>
      <c r="M60" s="801"/>
      <c r="N60" s="82" t="s">
        <v>951</v>
      </c>
    </row>
    <row r="61" spans="1:14">
      <c r="B61" s="52"/>
      <c r="C61" s="324"/>
      <c r="D61" s="324"/>
      <c r="E61" s="324"/>
      <c r="F61" s="324"/>
      <c r="G61" s="324"/>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4"/>
      <c r="M66" s="815"/>
      <c r="N66" s="133"/>
    </row>
    <row r="67" spans="1:15" ht="15.75" thickBot="1">
      <c r="B67" s="831" t="s">
        <v>953</v>
      </c>
      <c r="C67" s="832"/>
      <c r="D67" s="832"/>
      <c r="E67" s="832"/>
      <c r="F67" s="832"/>
      <c r="G67" s="832"/>
      <c r="H67" s="832"/>
      <c r="I67" s="832"/>
      <c r="J67" s="832"/>
      <c r="K67" s="832"/>
      <c r="L67" s="832"/>
      <c r="M67" s="833"/>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1" t="s">
        <v>963</v>
      </c>
      <c r="C71" s="852"/>
      <c r="D71" s="852"/>
      <c r="E71" s="852"/>
      <c r="F71" s="852"/>
      <c r="G71" s="852"/>
      <c r="H71" s="852"/>
      <c r="I71" s="79" t="s">
        <v>964</v>
      </c>
      <c r="J71" s="81" t="s">
        <v>1410</v>
      </c>
      <c r="K71" s="80" t="s">
        <v>966</v>
      </c>
      <c r="L71" s="853" t="s">
        <v>950</v>
      </c>
      <c r="M71" s="854"/>
      <c r="N71" s="104" t="s">
        <v>951</v>
      </c>
    </row>
    <row r="72" spans="1:15">
      <c r="A72" s="168" t="s">
        <v>7</v>
      </c>
      <c r="B72" s="55" t="str">
        <f>VLOOKUP(A72,'MANO DE OBRA'!A8:D68,3,FALSE)</f>
        <v>Obrero (2)</v>
      </c>
      <c r="C72" s="53"/>
      <c r="D72" s="53"/>
      <c r="E72" s="53"/>
      <c r="F72" s="53"/>
      <c r="G72" s="53"/>
      <c r="H72" s="53"/>
      <c r="I72" s="299">
        <f>K72/J72*100</f>
        <v>67665.399999999994</v>
      </c>
      <c r="J72" s="300">
        <v>185</v>
      </c>
      <c r="K72" s="301">
        <f>VLOOKUP(A72,'MANO DE OBRA'!A8:D99,4,FALSE)</f>
        <v>125180.98999999999</v>
      </c>
      <c r="L72" s="56"/>
      <c r="M72" s="441">
        <v>670</v>
      </c>
      <c r="N72" s="402">
        <f>K72/M72</f>
        <v>186.83729850746266</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670</v>
      </c>
      <c r="N73" s="402">
        <f>K73/M73</f>
        <v>159.23319942448953</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2"/>
      <c r="C77" s="813"/>
      <c r="D77" s="813"/>
      <c r="E77" s="813"/>
      <c r="F77" s="813"/>
      <c r="G77" s="813"/>
      <c r="H77" s="813"/>
      <c r="I77" s="132"/>
      <c r="J77" s="132"/>
      <c r="K77" s="132"/>
      <c r="L77" s="913"/>
      <c r="M77" s="913"/>
      <c r="N77" s="51"/>
    </row>
    <row r="78" spans="1:15" ht="15.75" thickBot="1">
      <c r="B78" s="831" t="s">
        <v>953</v>
      </c>
      <c r="C78" s="832"/>
      <c r="D78" s="832"/>
      <c r="E78" s="832"/>
      <c r="F78" s="832"/>
      <c r="G78" s="832"/>
      <c r="H78" s="832"/>
      <c r="I78" s="832"/>
      <c r="J78" s="832"/>
      <c r="K78" s="832"/>
      <c r="L78" s="832"/>
      <c r="M78" s="833"/>
      <c r="N78" s="308">
        <f>SUM(N72:N77)</f>
        <v>346.07049793195222</v>
      </c>
    </row>
    <row r="79" spans="1:15" ht="15.75" thickBot="1">
      <c r="B79" s="39"/>
      <c r="C79" s="40"/>
      <c r="D79" s="40"/>
      <c r="E79" s="40"/>
      <c r="F79" s="40"/>
      <c r="G79" s="40"/>
      <c r="H79" s="40"/>
      <c r="I79" s="40"/>
      <c r="J79" s="40"/>
      <c r="K79" s="40"/>
      <c r="L79" s="40"/>
      <c r="M79" s="40"/>
      <c r="N79" s="41"/>
    </row>
    <row r="80" spans="1:15" ht="15.75" thickBot="1">
      <c r="B80" s="825" t="s">
        <v>967</v>
      </c>
      <c r="C80" s="826"/>
      <c r="D80" s="826"/>
      <c r="E80" s="826"/>
      <c r="F80" s="826"/>
      <c r="G80" s="826"/>
      <c r="H80" s="826"/>
      <c r="I80" s="826"/>
      <c r="J80" s="826"/>
      <c r="K80" s="826"/>
      <c r="L80" s="826"/>
      <c r="M80" s="827"/>
      <c r="N80" s="105">
        <f>N43+N56+N67+N78</f>
        <v>29833.02514278395</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6" t="s">
        <v>969</v>
      </c>
      <c r="C84" s="817"/>
      <c r="D84" s="817"/>
      <c r="E84" s="817"/>
      <c r="F84" s="817"/>
      <c r="G84" s="817"/>
      <c r="H84" s="817"/>
      <c r="I84" s="321"/>
      <c r="J84" s="341"/>
      <c r="K84" s="309" t="s">
        <v>970</v>
      </c>
      <c r="L84" s="855" t="s">
        <v>971</v>
      </c>
      <c r="M84" s="856"/>
      <c r="N84" s="310"/>
    </row>
    <row r="85" spans="1:14">
      <c r="B85" s="857" t="s">
        <v>972</v>
      </c>
      <c r="C85" s="858"/>
      <c r="D85" s="858"/>
      <c r="E85" s="858"/>
      <c r="F85" s="858"/>
      <c r="G85" s="858"/>
      <c r="H85" s="858"/>
      <c r="I85" s="93"/>
      <c r="J85" s="94"/>
      <c r="K85" s="311">
        <v>0.2</v>
      </c>
      <c r="L85" s="859">
        <f>N80*K85</f>
        <v>5966.6050285567908</v>
      </c>
      <c r="M85" s="860"/>
      <c r="N85" s="57"/>
    </row>
    <row r="86" spans="1:14">
      <c r="B86" s="95" t="s">
        <v>973</v>
      </c>
      <c r="C86" s="96"/>
      <c r="D86" s="96"/>
      <c r="E86" s="96"/>
      <c r="F86" s="96"/>
      <c r="G86" s="96"/>
      <c r="H86" s="96"/>
      <c r="I86" s="93"/>
      <c r="J86" s="94"/>
      <c r="K86" s="311">
        <v>0.05</v>
      </c>
      <c r="L86" s="859">
        <f>N80*K86</f>
        <v>1491.6512571391977</v>
      </c>
      <c r="M86" s="860"/>
      <c r="N86" s="57"/>
    </row>
    <row r="87" spans="1:14" ht="15.75" thickBot="1">
      <c r="B87" s="97" t="s">
        <v>974</v>
      </c>
      <c r="C87" s="98"/>
      <c r="D87" s="98"/>
      <c r="E87" s="98"/>
      <c r="F87" s="98"/>
      <c r="G87" s="98"/>
      <c r="H87" s="98"/>
      <c r="I87" s="99"/>
      <c r="J87" s="100"/>
      <c r="K87" s="312">
        <v>0.05</v>
      </c>
      <c r="L87" s="861">
        <f>N80*K87</f>
        <v>1491.6512571391977</v>
      </c>
      <c r="M87" s="862"/>
      <c r="N87" s="57"/>
    </row>
    <row r="88" spans="1:14" ht="15.75" thickBot="1">
      <c r="B88" s="825" t="s">
        <v>953</v>
      </c>
      <c r="C88" s="826"/>
      <c r="D88" s="826"/>
      <c r="E88" s="826"/>
      <c r="F88" s="826"/>
      <c r="G88" s="826"/>
      <c r="H88" s="826"/>
      <c r="I88" s="826"/>
      <c r="J88" s="826"/>
      <c r="K88" s="826"/>
      <c r="L88" s="826"/>
      <c r="M88" s="827"/>
      <c r="N88" s="58">
        <f>L85+L86+L87</f>
        <v>8949.9075428351862</v>
      </c>
    </row>
    <row r="89" spans="1:14" ht="15.75" thickBot="1">
      <c r="B89" s="39"/>
      <c r="C89" s="40"/>
      <c r="D89" s="40"/>
      <c r="E89" s="40"/>
      <c r="F89" s="40"/>
      <c r="G89" s="40"/>
      <c r="H89" s="40"/>
      <c r="I89" s="40"/>
      <c r="J89" s="40"/>
      <c r="K89" s="40"/>
      <c r="L89" s="40"/>
      <c r="M89" s="40"/>
      <c r="N89" s="41"/>
    </row>
    <row r="90" spans="1:14" ht="15.75" thickBot="1">
      <c r="A90" t="s">
        <v>2016</v>
      </c>
      <c r="B90" s="825" t="s">
        <v>975</v>
      </c>
      <c r="C90" s="826"/>
      <c r="D90" s="826"/>
      <c r="E90" s="826"/>
      <c r="F90" s="826"/>
      <c r="G90" s="826"/>
      <c r="H90" s="826"/>
      <c r="I90" s="826"/>
      <c r="J90" s="826"/>
      <c r="K90" s="826"/>
      <c r="L90" s="826"/>
      <c r="M90" s="827"/>
      <c r="N90" s="195">
        <f>N80+N88</f>
        <v>38782.932685619133</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4"/>
      <c r="C1" s="926"/>
      <c r="D1" s="927"/>
      <c r="E1" s="927"/>
      <c r="F1" s="927"/>
      <c r="G1" s="927"/>
      <c r="H1" s="927"/>
      <c r="I1" s="927"/>
      <c r="J1" s="928"/>
      <c r="K1" s="985" t="s">
        <v>933</v>
      </c>
      <c r="L1" s="931" t="s">
        <v>2198</v>
      </c>
      <c r="M1" s="932"/>
      <c r="N1" s="933"/>
    </row>
    <row r="2" spans="2:14">
      <c r="B2" s="915"/>
      <c r="C2" s="937" t="s">
        <v>934</v>
      </c>
      <c r="D2" s="938"/>
      <c r="E2" s="938"/>
      <c r="F2" s="938"/>
      <c r="G2" s="938"/>
      <c r="H2" s="938"/>
      <c r="I2" s="938"/>
      <c r="J2" s="939"/>
      <c r="K2" s="984"/>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84"/>
      <c r="L4" s="934"/>
      <c r="M4" s="935"/>
      <c r="N4" s="93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983" t="s">
        <v>945</v>
      </c>
      <c r="M30" s="837"/>
      <c r="N30" s="77" t="s">
        <v>946</v>
      </c>
    </row>
    <row r="31" spans="1:14" ht="15.75" customHeight="1" thickBot="1">
      <c r="A31" t="s">
        <v>1845</v>
      </c>
      <c r="B31" s="86" t="s">
        <v>1122</v>
      </c>
      <c r="C31" s="87" t="s">
        <v>2124</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11" t="s">
        <v>948</v>
      </c>
      <c r="J35" s="808"/>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958"/>
      <c r="D41" s="958"/>
      <c r="E41" s="44"/>
      <c r="F41" s="45"/>
      <c r="G41" s="45"/>
      <c r="H41" s="46"/>
      <c r="I41" s="42"/>
      <c r="J41" s="43"/>
      <c r="K41" s="286"/>
      <c r="L41" s="283"/>
      <c r="M41" s="408">
        <v>0.01</v>
      </c>
      <c r="N41" s="351">
        <f>N78*M41</f>
        <v>19.5595296875</v>
      </c>
    </row>
    <row r="42" spans="1:14" ht="15.75" thickBot="1">
      <c r="B42" s="959"/>
      <c r="C42" s="960"/>
      <c r="D42" s="960"/>
      <c r="E42" s="960"/>
      <c r="F42" s="960"/>
      <c r="G42" s="960"/>
      <c r="H42" s="961"/>
      <c r="I42" s="847"/>
      <c r="J42" s="848"/>
      <c r="K42" s="47"/>
      <c r="L42" s="849"/>
      <c r="M42" s="962"/>
      <c r="N42" s="111"/>
    </row>
    <row r="43" spans="1:14" ht="15.75" thickBot="1">
      <c r="B43" s="825" t="s">
        <v>953</v>
      </c>
      <c r="C43" s="826"/>
      <c r="D43" s="826"/>
      <c r="E43" s="826"/>
      <c r="F43" s="826"/>
      <c r="G43" s="826"/>
      <c r="H43" s="826"/>
      <c r="I43" s="826"/>
      <c r="J43" s="826"/>
      <c r="K43" s="826"/>
      <c r="L43" s="826"/>
      <c r="M43" s="827"/>
      <c r="N43" s="401">
        <f>SUM(N36:N42)</f>
        <v>19.5595296875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917</v>
      </c>
      <c r="B48" s="49" t="str">
        <f>VLOOKUP(A48,MATERIALES!A5:D373,3,FALSE)</f>
        <v>Almohadillas de neopreno dureza 60 (35cm*45cm*5cm con 2 laminas de 3mm)</v>
      </c>
      <c r="C48" s="288"/>
      <c r="D48" s="288"/>
      <c r="E48" s="288"/>
      <c r="F48" s="288"/>
      <c r="G48" s="288"/>
      <c r="H48" s="288"/>
      <c r="I48" s="275"/>
      <c r="J48" s="231" t="str">
        <f>VLOOKUP(A48,MATERIALES!A4:D640,2,FALSE)</f>
        <v>u</v>
      </c>
      <c r="K48" s="289">
        <v>1</v>
      </c>
      <c r="L48" s="274"/>
      <c r="M48" s="409">
        <f>VLOOKUP(A48,MATERIALES!A5:D396,4,FALSE)</f>
        <v>418339.40025428316</v>
      </c>
      <c r="N48" s="279">
        <f>K48*M48</f>
        <v>418339.40025428316</v>
      </c>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5" t="s">
        <v>953</v>
      </c>
      <c r="C56" s="826"/>
      <c r="D56" s="826"/>
      <c r="E56" s="826"/>
      <c r="F56" s="826"/>
      <c r="G56" s="826"/>
      <c r="H56" s="826"/>
      <c r="I56" s="826"/>
      <c r="J56" s="826"/>
      <c r="K56" s="826"/>
      <c r="L56" s="826"/>
      <c r="M56" s="827"/>
      <c r="N56" s="401">
        <f>SUM(N48:N55)</f>
        <v>418339.40025428316</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8" t="s">
        <v>961</v>
      </c>
      <c r="M60" s="801"/>
      <c r="N60" s="82" t="s">
        <v>951</v>
      </c>
    </row>
    <row r="61" spans="1:14">
      <c r="B61" s="52"/>
      <c r="C61" s="324"/>
      <c r="D61" s="324"/>
      <c r="E61" s="324"/>
      <c r="F61" s="324"/>
      <c r="G61" s="324"/>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4"/>
      <c r="M66" s="815"/>
      <c r="N66" s="133"/>
    </row>
    <row r="67" spans="1:15" ht="15.75" thickBot="1">
      <c r="B67" s="831" t="s">
        <v>953</v>
      </c>
      <c r="C67" s="832"/>
      <c r="D67" s="832"/>
      <c r="E67" s="832"/>
      <c r="F67" s="832"/>
      <c r="G67" s="832"/>
      <c r="H67" s="832"/>
      <c r="I67" s="832"/>
      <c r="J67" s="832"/>
      <c r="K67" s="832"/>
      <c r="L67" s="832"/>
      <c r="M67" s="833"/>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1" t="s">
        <v>963</v>
      </c>
      <c r="C71" s="852"/>
      <c r="D71" s="852"/>
      <c r="E71" s="852"/>
      <c r="F71" s="852"/>
      <c r="G71" s="852"/>
      <c r="H71" s="982"/>
      <c r="I71" s="79" t="s">
        <v>964</v>
      </c>
      <c r="J71" s="81" t="s">
        <v>1410</v>
      </c>
      <c r="K71" s="80" t="s">
        <v>966</v>
      </c>
      <c r="L71" s="853" t="s">
        <v>950</v>
      </c>
      <c r="M71" s="977"/>
      <c r="N71" s="104" t="s">
        <v>951</v>
      </c>
    </row>
    <row r="72" spans="1:15">
      <c r="A72" s="168" t="s">
        <v>6</v>
      </c>
      <c r="B72" s="55" t="str">
        <f>VLOOKUP(A72,'MANO DE OBRA'!A8:D68,3,FALSE)</f>
        <v xml:space="preserve">Obrero </v>
      </c>
      <c r="C72" s="53"/>
      <c r="D72" s="53"/>
      <c r="E72" s="53"/>
      <c r="F72" s="53"/>
      <c r="G72" s="53"/>
      <c r="H72" s="53"/>
      <c r="I72" s="299">
        <f>K72/J72*100</f>
        <v>33832.699999999997</v>
      </c>
      <c r="J72" s="300">
        <v>185</v>
      </c>
      <c r="K72" s="301">
        <f>VLOOKUP(A72,'MANO DE OBRA'!A8:D99,4,FALSE)</f>
        <v>62590.494999999995</v>
      </c>
      <c r="L72" s="56"/>
      <c r="M72" s="441">
        <v>32</v>
      </c>
      <c r="N72" s="402">
        <f>K72/M72</f>
        <v>1955.9529687499999</v>
      </c>
      <c r="O72" s="112"/>
    </row>
    <row r="73" spans="1:15">
      <c r="A73" s="168"/>
      <c r="B73" s="55"/>
      <c r="C73" s="53"/>
      <c r="D73" s="53"/>
      <c r="E73" s="53"/>
      <c r="F73" s="53"/>
      <c r="G73" s="53"/>
      <c r="H73" s="53"/>
      <c r="I73" s="299"/>
      <c r="J73" s="300"/>
      <c r="K73" s="301"/>
      <c r="L73" s="56"/>
      <c r="M73" s="441"/>
      <c r="N73" s="402"/>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2"/>
      <c r="C77" s="813"/>
      <c r="D77" s="813"/>
      <c r="E77" s="813"/>
      <c r="F77" s="813"/>
      <c r="G77" s="813"/>
      <c r="H77" s="848"/>
      <c r="I77" s="132"/>
      <c r="J77" s="132"/>
      <c r="K77" s="132"/>
      <c r="L77" s="981"/>
      <c r="M77" s="850"/>
      <c r="N77" s="133"/>
    </row>
    <row r="78" spans="1:15" ht="15.75" thickBot="1">
      <c r="B78" s="831" t="s">
        <v>953</v>
      </c>
      <c r="C78" s="832"/>
      <c r="D78" s="832"/>
      <c r="E78" s="832"/>
      <c r="F78" s="832"/>
      <c r="G78" s="832"/>
      <c r="H78" s="832"/>
      <c r="I78" s="832"/>
      <c r="J78" s="832"/>
      <c r="K78" s="832"/>
      <c r="L78" s="832"/>
      <c r="M78" s="833"/>
      <c r="N78" s="467">
        <f>SUM(N72:N77)</f>
        <v>1955.9529687499999</v>
      </c>
    </row>
    <row r="79" spans="1:15" ht="15.75" thickBot="1">
      <c r="B79" s="39"/>
      <c r="C79" s="40"/>
      <c r="D79" s="40"/>
      <c r="E79" s="40"/>
      <c r="F79" s="40"/>
      <c r="G79" s="40"/>
      <c r="H79" s="40"/>
      <c r="I79" s="40"/>
      <c r="J79" s="40"/>
      <c r="K79" s="40"/>
      <c r="L79" s="40"/>
      <c r="M79" s="40"/>
      <c r="N79" s="41"/>
    </row>
    <row r="80" spans="1:15" ht="15.75" thickBot="1">
      <c r="B80" s="825" t="s">
        <v>967</v>
      </c>
      <c r="C80" s="826"/>
      <c r="D80" s="826"/>
      <c r="E80" s="826"/>
      <c r="F80" s="826"/>
      <c r="G80" s="826"/>
      <c r="H80" s="826"/>
      <c r="I80" s="826"/>
      <c r="J80" s="826"/>
      <c r="K80" s="826"/>
      <c r="L80" s="826"/>
      <c r="M80" s="827"/>
      <c r="N80" s="105">
        <f>N43+N56+N67+N78</f>
        <v>420314.91275272064</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6" t="s">
        <v>969</v>
      </c>
      <c r="C84" s="817"/>
      <c r="D84" s="817"/>
      <c r="E84" s="817"/>
      <c r="F84" s="817"/>
      <c r="G84" s="817"/>
      <c r="H84" s="817"/>
      <c r="I84" s="321"/>
      <c r="J84" s="341"/>
      <c r="K84" s="309" t="s">
        <v>970</v>
      </c>
      <c r="L84" s="855" t="s">
        <v>971</v>
      </c>
      <c r="M84" s="856"/>
      <c r="N84" s="310"/>
    </row>
    <row r="85" spans="1:14">
      <c r="B85" s="857" t="s">
        <v>972</v>
      </c>
      <c r="C85" s="858"/>
      <c r="D85" s="858"/>
      <c r="E85" s="858"/>
      <c r="F85" s="858"/>
      <c r="G85" s="858"/>
      <c r="H85" s="858"/>
      <c r="I85" s="93"/>
      <c r="J85" s="94"/>
      <c r="K85" s="311">
        <v>0.2</v>
      </c>
      <c r="L85" s="859">
        <f>N80*K85</f>
        <v>84062.98255054414</v>
      </c>
      <c r="M85" s="860"/>
      <c r="N85" s="57"/>
    </row>
    <row r="86" spans="1:14">
      <c r="B86" s="95" t="s">
        <v>973</v>
      </c>
      <c r="C86" s="96"/>
      <c r="D86" s="96"/>
      <c r="E86" s="96"/>
      <c r="F86" s="96"/>
      <c r="G86" s="96"/>
      <c r="H86" s="96"/>
      <c r="I86" s="93"/>
      <c r="J86" s="94"/>
      <c r="K86" s="311">
        <v>0.05</v>
      </c>
      <c r="L86" s="859">
        <f>N80*K86</f>
        <v>21015.745637636035</v>
      </c>
      <c r="M86" s="860"/>
      <c r="N86" s="57"/>
    </row>
    <row r="87" spans="1:14" ht="15.75" thickBot="1">
      <c r="B87" s="97" t="s">
        <v>974</v>
      </c>
      <c r="C87" s="98"/>
      <c r="D87" s="98"/>
      <c r="E87" s="98"/>
      <c r="F87" s="98"/>
      <c r="G87" s="98"/>
      <c r="H87" s="98"/>
      <c r="I87" s="99"/>
      <c r="J87" s="100"/>
      <c r="K87" s="312">
        <v>0.05</v>
      </c>
      <c r="L87" s="861">
        <f>N80*K87</f>
        <v>21015.745637636035</v>
      </c>
      <c r="M87" s="862"/>
      <c r="N87" s="57"/>
    </row>
    <row r="88" spans="1:14" ht="15.75" thickBot="1">
      <c r="B88" s="825" t="s">
        <v>953</v>
      </c>
      <c r="C88" s="826"/>
      <c r="D88" s="826"/>
      <c r="E88" s="826"/>
      <c r="F88" s="826"/>
      <c r="G88" s="826"/>
      <c r="H88" s="826"/>
      <c r="I88" s="826"/>
      <c r="J88" s="826"/>
      <c r="K88" s="826"/>
      <c r="L88" s="826"/>
      <c r="M88" s="827"/>
      <c r="N88" s="58">
        <f>L85+L86+L87</f>
        <v>126094.47382581621</v>
      </c>
    </row>
    <row r="89" spans="1:14" ht="15.75" thickBot="1">
      <c r="B89" s="39"/>
      <c r="C89" s="40"/>
      <c r="D89" s="40"/>
      <c r="E89" s="40"/>
      <c r="F89" s="40"/>
      <c r="G89" s="40"/>
      <c r="H89" s="40"/>
      <c r="I89" s="40"/>
      <c r="J89" s="40"/>
      <c r="K89" s="40"/>
      <c r="L89" s="40"/>
      <c r="M89" s="40"/>
      <c r="N89" s="41"/>
    </row>
    <row r="90" spans="1:14" ht="15.75" thickBot="1">
      <c r="A90" t="s">
        <v>2016</v>
      </c>
      <c r="B90" s="825" t="s">
        <v>975</v>
      </c>
      <c r="C90" s="826"/>
      <c r="D90" s="826"/>
      <c r="E90" s="826"/>
      <c r="F90" s="826"/>
      <c r="G90" s="826"/>
      <c r="H90" s="826"/>
      <c r="I90" s="826"/>
      <c r="J90" s="826"/>
      <c r="K90" s="826"/>
      <c r="L90" s="826"/>
      <c r="M90" s="827"/>
      <c r="N90" s="195">
        <f>N80+N88</f>
        <v>546409.38657853683</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ht="15" customHeight="1">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1123</v>
      </c>
      <c r="C31" s="87" t="s">
        <v>2125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N78*M41</f>
        <v>62.590495000000004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62.590495000000004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7" t="s">
        <v>413</v>
      </c>
      <c r="B48" s="49" t="str">
        <f>VLOOKUP(A48,MATERIALES!A5:D373,3,FALSE)</f>
        <v>Cinta Sika PVC 0,22</v>
      </c>
      <c r="C48" s="288"/>
      <c r="D48" s="288"/>
      <c r="E48" s="288"/>
      <c r="F48" s="288"/>
      <c r="G48" s="288"/>
      <c r="H48" s="288"/>
      <c r="I48" s="275"/>
      <c r="J48" s="231" t="str">
        <f>VLOOKUP(A48,MATERIALES!A4:D640,2,FALSE)</f>
        <v>m</v>
      </c>
      <c r="K48" s="289">
        <v>1.05</v>
      </c>
      <c r="L48" s="274"/>
      <c r="M48" s="409">
        <f>VLOOKUP(A48,MATERIALES!A5:D396,4,FALSE)</f>
        <v>35007.10658093627</v>
      </c>
      <c r="N48" s="279">
        <f>K48*M48</f>
        <v>36757.461909983082</v>
      </c>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5" t="s">
        <v>953</v>
      </c>
      <c r="C56" s="826"/>
      <c r="D56" s="826"/>
      <c r="E56" s="826"/>
      <c r="F56" s="826"/>
      <c r="G56" s="826"/>
      <c r="H56" s="826"/>
      <c r="I56" s="826"/>
      <c r="J56" s="826"/>
      <c r="K56" s="826"/>
      <c r="L56" s="826"/>
      <c r="M56" s="827"/>
      <c r="N56" s="401">
        <f>SUM(N48:N55)</f>
        <v>36757.461909983082</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8" t="s">
        <v>961</v>
      </c>
      <c r="M60" s="801"/>
      <c r="N60" s="82" t="s">
        <v>951</v>
      </c>
    </row>
    <row r="61" spans="1:14">
      <c r="B61" s="52"/>
      <c r="C61" s="324"/>
      <c r="D61" s="324"/>
      <c r="E61" s="324"/>
      <c r="F61" s="324"/>
      <c r="G61" s="324"/>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4"/>
      <c r="M66" s="815"/>
      <c r="N66" s="133"/>
    </row>
    <row r="67" spans="1:15" ht="15.75" thickBot="1">
      <c r="B67" s="831" t="s">
        <v>953</v>
      </c>
      <c r="C67" s="832"/>
      <c r="D67" s="832"/>
      <c r="E67" s="832"/>
      <c r="F67" s="832"/>
      <c r="G67" s="832"/>
      <c r="H67" s="832"/>
      <c r="I67" s="832"/>
      <c r="J67" s="832"/>
      <c r="K67" s="832"/>
      <c r="L67" s="832"/>
      <c r="M67" s="833"/>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1" t="s">
        <v>963</v>
      </c>
      <c r="C71" s="852"/>
      <c r="D71" s="852"/>
      <c r="E71" s="852"/>
      <c r="F71" s="852"/>
      <c r="G71" s="852"/>
      <c r="H71" s="852"/>
      <c r="I71" s="79" t="s">
        <v>964</v>
      </c>
      <c r="J71" s="81" t="s">
        <v>1410</v>
      </c>
      <c r="K71" s="80" t="s">
        <v>966</v>
      </c>
      <c r="L71" s="853" t="s">
        <v>950</v>
      </c>
      <c r="M71" s="977"/>
      <c r="N71" s="104" t="s">
        <v>951</v>
      </c>
    </row>
    <row r="72" spans="1:15">
      <c r="A72" s="168" t="s">
        <v>7</v>
      </c>
      <c r="B72" s="55" t="str">
        <f>VLOOKUP(A72,'MANO DE OBRA'!A8:D68,3,FALSE)</f>
        <v>Obrero (2)</v>
      </c>
      <c r="C72" s="53"/>
      <c r="D72" s="53"/>
      <c r="E72" s="53"/>
      <c r="F72" s="53"/>
      <c r="G72" s="53"/>
      <c r="H72" s="53"/>
      <c r="I72" s="299">
        <f>K72/J72*100</f>
        <v>67665.399999999994</v>
      </c>
      <c r="J72" s="300">
        <v>185</v>
      </c>
      <c r="K72" s="301">
        <f>VLOOKUP(A72,'MANO DE OBRA'!A8:D99,4,FALSE)</f>
        <v>125180.98999999999</v>
      </c>
      <c r="L72" s="56"/>
      <c r="M72" s="438">
        <v>100</v>
      </c>
      <c r="N72" s="402">
        <f>K72/M72</f>
        <v>1251.8099</v>
      </c>
      <c r="O72" s="112"/>
    </row>
    <row r="73" spans="1:15">
      <c r="A73" s="168"/>
      <c r="B73" s="55"/>
      <c r="C73" s="53"/>
      <c r="D73" s="53"/>
      <c r="E73" s="53"/>
      <c r="F73" s="53"/>
      <c r="G73" s="53"/>
      <c r="H73" s="53"/>
      <c r="I73" s="299"/>
      <c r="J73" s="300"/>
      <c r="K73" s="301"/>
      <c r="L73" s="56"/>
      <c r="M73" s="441"/>
      <c r="N73" s="402"/>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2"/>
      <c r="C77" s="813"/>
      <c r="D77" s="813"/>
      <c r="E77" s="813"/>
      <c r="F77" s="813"/>
      <c r="G77" s="813"/>
      <c r="H77" s="813"/>
      <c r="I77" s="132"/>
      <c r="J77" s="132"/>
      <c r="K77" s="132"/>
      <c r="L77" s="913"/>
      <c r="M77" s="913"/>
      <c r="N77" s="51"/>
    </row>
    <row r="78" spans="1:15" ht="15.75" thickBot="1">
      <c r="B78" s="831" t="s">
        <v>953</v>
      </c>
      <c r="C78" s="832"/>
      <c r="D78" s="832"/>
      <c r="E78" s="832"/>
      <c r="F78" s="832"/>
      <c r="G78" s="832"/>
      <c r="H78" s="832"/>
      <c r="I78" s="832"/>
      <c r="J78" s="832"/>
      <c r="K78" s="832"/>
      <c r="L78" s="832"/>
      <c r="M78" s="833"/>
      <c r="N78" s="308">
        <f>SUM(N72:N77)</f>
        <v>1251.8099</v>
      </c>
    </row>
    <row r="79" spans="1:15" ht="15.75" thickBot="1">
      <c r="B79" s="39"/>
      <c r="C79" s="40"/>
      <c r="D79" s="40"/>
      <c r="E79" s="40"/>
      <c r="F79" s="40"/>
      <c r="G79" s="40"/>
      <c r="H79" s="40"/>
      <c r="I79" s="40"/>
      <c r="J79" s="40"/>
      <c r="K79" s="40"/>
      <c r="L79" s="40"/>
      <c r="M79" s="40"/>
      <c r="N79" s="41"/>
    </row>
    <row r="80" spans="1:15" ht="15.75" thickBot="1">
      <c r="B80" s="825" t="s">
        <v>967</v>
      </c>
      <c r="C80" s="826"/>
      <c r="D80" s="826"/>
      <c r="E80" s="826"/>
      <c r="F80" s="826"/>
      <c r="G80" s="826"/>
      <c r="H80" s="826"/>
      <c r="I80" s="826"/>
      <c r="J80" s="826"/>
      <c r="K80" s="826"/>
      <c r="L80" s="826"/>
      <c r="M80" s="827"/>
      <c r="N80" s="105">
        <f>N43+N56+N67+N78</f>
        <v>38071.862304983079</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6" t="s">
        <v>969</v>
      </c>
      <c r="C84" s="817"/>
      <c r="D84" s="817"/>
      <c r="E84" s="817"/>
      <c r="F84" s="817"/>
      <c r="G84" s="817"/>
      <c r="H84" s="817"/>
      <c r="I84" s="321"/>
      <c r="J84" s="341"/>
      <c r="K84" s="309" t="s">
        <v>970</v>
      </c>
      <c r="L84" s="855" t="s">
        <v>971</v>
      </c>
      <c r="M84" s="856"/>
      <c r="N84" s="310"/>
    </row>
    <row r="85" spans="1:14">
      <c r="B85" s="857" t="s">
        <v>972</v>
      </c>
      <c r="C85" s="858"/>
      <c r="D85" s="858"/>
      <c r="E85" s="858"/>
      <c r="F85" s="858"/>
      <c r="G85" s="858"/>
      <c r="H85" s="858"/>
      <c r="I85" s="93"/>
      <c r="J85" s="94"/>
      <c r="K85" s="311">
        <v>0.2</v>
      </c>
      <c r="L85" s="859">
        <f>N80*K85</f>
        <v>7614.3724609966157</v>
      </c>
      <c r="M85" s="860"/>
      <c r="N85" s="57"/>
    </row>
    <row r="86" spans="1:14">
      <c r="B86" s="95" t="s">
        <v>973</v>
      </c>
      <c r="C86" s="96"/>
      <c r="D86" s="96"/>
      <c r="E86" s="96"/>
      <c r="F86" s="96"/>
      <c r="G86" s="96"/>
      <c r="H86" s="96"/>
      <c r="I86" s="93"/>
      <c r="J86" s="94"/>
      <c r="K86" s="311">
        <v>0.05</v>
      </c>
      <c r="L86" s="859">
        <f>N80*K86</f>
        <v>1903.5931152491539</v>
      </c>
      <c r="M86" s="860"/>
      <c r="N86" s="57"/>
    </row>
    <row r="87" spans="1:14" ht="15.75" thickBot="1">
      <c r="B87" s="97" t="s">
        <v>974</v>
      </c>
      <c r="C87" s="98"/>
      <c r="D87" s="98"/>
      <c r="E87" s="98"/>
      <c r="F87" s="98"/>
      <c r="G87" s="98"/>
      <c r="H87" s="98"/>
      <c r="I87" s="99"/>
      <c r="J87" s="100"/>
      <c r="K87" s="312">
        <v>0.05</v>
      </c>
      <c r="L87" s="861">
        <f>N80*K87</f>
        <v>1903.5931152491539</v>
      </c>
      <c r="M87" s="862"/>
      <c r="N87" s="57"/>
    </row>
    <row r="88" spans="1:14" ht="15.75" thickBot="1">
      <c r="B88" s="825" t="s">
        <v>953</v>
      </c>
      <c r="C88" s="826"/>
      <c r="D88" s="826"/>
      <c r="E88" s="826"/>
      <c r="F88" s="826"/>
      <c r="G88" s="826"/>
      <c r="H88" s="826"/>
      <c r="I88" s="826"/>
      <c r="J88" s="826"/>
      <c r="K88" s="826"/>
      <c r="L88" s="826"/>
      <c r="M88" s="827"/>
      <c r="N88" s="58">
        <f>L85+L86+L87</f>
        <v>11421.558691494924</v>
      </c>
    </row>
    <row r="89" spans="1:14" ht="15.75" thickBot="1">
      <c r="B89" s="39"/>
      <c r="C89" s="40"/>
      <c r="D89" s="40"/>
      <c r="E89" s="40"/>
      <c r="F89" s="40"/>
      <c r="G89" s="40"/>
      <c r="H89" s="40"/>
      <c r="I89" s="40"/>
      <c r="J89" s="40"/>
      <c r="K89" s="40"/>
      <c r="L89" s="40"/>
      <c r="M89" s="40"/>
      <c r="N89" s="41"/>
    </row>
    <row r="90" spans="1:14" ht="15.75" thickBot="1">
      <c r="A90" t="s">
        <v>2016</v>
      </c>
      <c r="B90" s="825" t="s">
        <v>975</v>
      </c>
      <c r="C90" s="826"/>
      <c r="D90" s="826"/>
      <c r="E90" s="826"/>
      <c r="F90" s="826"/>
      <c r="G90" s="826"/>
      <c r="H90" s="826"/>
      <c r="I90" s="826"/>
      <c r="J90" s="826"/>
      <c r="K90" s="826"/>
      <c r="L90" s="826"/>
      <c r="M90" s="827"/>
      <c r="N90" s="195">
        <f>N80+N88</f>
        <v>49493.420996478002</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58" zoomScale="75" zoomScaleNormal="75" workbookViewId="0">
      <selection activeCell="O81" sqref="O81"/>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1124</v>
      </c>
      <c r="C31" s="87" t="s">
        <v>2126</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190</v>
      </c>
      <c r="B36" s="838" t="str">
        <f>VLOOKUP(A36,EQUIPOS!A6:D154,3,FALSE)</f>
        <v>Diferencial de 3 ton</v>
      </c>
      <c r="C36" s="839"/>
      <c r="D36" s="839"/>
      <c r="E36" s="839"/>
      <c r="F36" s="839"/>
      <c r="G36" s="839"/>
      <c r="H36" s="840"/>
      <c r="I36" s="274"/>
      <c r="J36" s="275"/>
      <c r="K36" s="276">
        <f>VLOOKUP(A36,EQUIPOS!A6:D163,4,FALSE)</f>
        <v>6061.2177197579331</v>
      </c>
      <c r="L36" s="277"/>
      <c r="M36" s="343">
        <v>40</v>
      </c>
      <c r="N36" s="279">
        <f>K36/M36</f>
        <v>151.53044299394833</v>
      </c>
    </row>
    <row r="37" spans="1:14">
      <c r="A37" s="119" t="s">
        <v>195</v>
      </c>
      <c r="B37" s="838" t="str">
        <f>VLOOKUP(A37,EQUIPOS!A7:D154,3,FALSE)</f>
        <v xml:space="preserve">Equipo de oxicorte, Capacidad de corte: hasta 6´´ (152mm) </v>
      </c>
      <c r="C37" s="839"/>
      <c r="D37" s="839"/>
      <c r="E37" s="839"/>
      <c r="F37" s="839"/>
      <c r="G37" s="839"/>
      <c r="H37" s="840"/>
      <c r="I37" s="428"/>
      <c r="J37" s="429"/>
      <c r="K37" s="276">
        <f>VLOOKUP(A37,EQUIPOS!A7:D164,4,FALSE)</f>
        <v>18718.466487487731</v>
      </c>
      <c r="L37" s="342"/>
      <c r="M37" s="343">
        <v>40</v>
      </c>
      <c r="N37" s="279">
        <f t="shared" ref="N37:N43" si="0">K37/M37</f>
        <v>467.96166218719327</v>
      </c>
    </row>
    <row r="38" spans="1:14">
      <c r="A38" s="119" t="s">
        <v>204</v>
      </c>
      <c r="B38" s="838" t="str">
        <f>VLOOKUP(A38,EQUIPOS!A8:D154,3,FALSE)</f>
        <v xml:space="preserve">Equipo de soldadura 250 AMP
</v>
      </c>
      <c r="C38" s="839"/>
      <c r="D38" s="839"/>
      <c r="E38" s="839"/>
      <c r="F38" s="839"/>
      <c r="G38" s="839"/>
      <c r="H38" s="840"/>
      <c r="I38" s="428"/>
      <c r="J38" s="429"/>
      <c r="K38" s="276">
        <f>VLOOKUP(A38,EQUIPOS!A8:D165,4,FALSE)</f>
        <v>13873.686926020318</v>
      </c>
      <c r="L38" s="342"/>
      <c r="M38" s="343">
        <v>40</v>
      </c>
      <c r="N38" s="279">
        <f t="shared" si="0"/>
        <v>346.84217315050796</v>
      </c>
    </row>
    <row r="39" spans="1:14">
      <c r="A39" s="119" t="s">
        <v>208</v>
      </c>
      <c r="B39" s="838" t="str">
        <f>VLOOKUP(A39,EQUIPOS!A9:D154,3,FALSE)</f>
        <v>Equipo de soldadura 400</v>
      </c>
      <c r="C39" s="839"/>
      <c r="D39" s="839"/>
      <c r="E39" s="839"/>
      <c r="F39" s="839"/>
      <c r="G39" s="839"/>
      <c r="H39" s="840"/>
      <c r="I39" s="428"/>
      <c r="J39" s="429"/>
      <c r="K39" s="276">
        <f>VLOOKUP(A39,EQUIPOS!A9:D166,4,FALSE)</f>
        <v>14429.473325928919</v>
      </c>
      <c r="L39" s="342"/>
      <c r="M39" s="343">
        <v>40</v>
      </c>
      <c r="N39" s="279">
        <f t="shared" si="0"/>
        <v>360.73683314822296</v>
      </c>
    </row>
    <row r="40" spans="1:14">
      <c r="A40" s="119" t="s">
        <v>210</v>
      </c>
      <c r="B40" s="838" t="str">
        <f>VLOOKUP(A40,EQUIPOS!A10:D154,3,FALSE)</f>
        <v>Equipo de soldadura 600</v>
      </c>
      <c r="C40" s="839"/>
      <c r="D40" s="839"/>
      <c r="E40" s="839"/>
      <c r="F40" s="839"/>
      <c r="G40" s="839"/>
      <c r="H40" s="840"/>
      <c r="I40" s="428"/>
      <c r="J40" s="429"/>
      <c r="K40" s="276">
        <f>VLOOKUP(A40,EQUIPOS!A10:D167,4,FALSE)</f>
        <v>17176.945717929921</v>
      </c>
      <c r="L40" s="342"/>
      <c r="M40" s="343">
        <v>40</v>
      </c>
      <c r="N40" s="279">
        <f t="shared" si="0"/>
        <v>429.42364294824802</v>
      </c>
    </row>
    <row r="41" spans="1:14">
      <c r="A41" s="119" t="s">
        <v>202</v>
      </c>
      <c r="B41" s="838" t="str">
        <f>VLOOKUP(A41,EQUIPOS!A11:D155,3,FALSE)</f>
        <v xml:space="preserve">Equipo de rayos X y/o ultrasonido
</v>
      </c>
      <c r="C41" s="839"/>
      <c r="D41" s="839"/>
      <c r="E41" s="839"/>
      <c r="F41" s="839"/>
      <c r="G41" s="839"/>
      <c r="H41" s="840"/>
      <c r="I41" s="428"/>
      <c r="J41" s="429"/>
      <c r="K41" s="276">
        <f>VLOOKUP(A41,EQUIPOS!A11:D168,4,FALSE)</f>
        <v>103942.5433187554</v>
      </c>
      <c r="L41" s="342"/>
      <c r="M41" s="343">
        <v>4000</v>
      </c>
      <c r="N41" s="279">
        <f t="shared" si="0"/>
        <v>25.985635829688849</v>
      </c>
    </row>
    <row r="42" spans="1:14">
      <c r="A42" s="119" t="s">
        <v>294</v>
      </c>
      <c r="B42" s="838" t="str">
        <f>VLOOKUP(A42,EQUIPOS!A12:D156,3,FALSE)</f>
        <v>Puente grúa</v>
      </c>
      <c r="C42" s="839"/>
      <c r="D42" s="839"/>
      <c r="E42" s="839"/>
      <c r="F42" s="839"/>
      <c r="G42" s="839"/>
      <c r="H42" s="840"/>
      <c r="I42" s="428"/>
      <c r="J42" s="429"/>
      <c r="K42" s="276">
        <f>VLOOKUP(A42,EQUIPOS!A12:D169,4,FALSE)</f>
        <v>764153.86719508749</v>
      </c>
      <c r="L42" s="342"/>
      <c r="M42" s="343">
        <v>40000</v>
      </c>
      <c r="N42" s="279">
        <f t="shared" si="0"/>
        <v>19.103846679877186</v>
      </c>
    </row>
    <row r="43" spans="1:14">
      <c r="A43" s="119" t="s">
        <v>334</v>
      </c>
      <c r="B43" s="838" t="str">
        <f>VLOOKUP(A43,EQUIPOS!A13:D157,3,FALSE)</f>
        <v>Taladro industrial</v>
      </c>
      <c r="C43" s="839"/>
      <c r="D43" s="839"/>
      <c r="E43" s="839"/>
      <c r="F43" s="839"/>
      <c r="G43" s="839"/>
      <c r="H43" s="840"/>
      <c r="I43" s="428"/>
      <c r="J43" s="429"/>
      <c r="K43" s="276">
        <f>VLOOKUP(A43,EQUIPOS!A13:D170,4,FALSE)</f>
        <v>4680.1409486643006</v>
      </c>
      <c r="L43" s="342"/>
      <c r="M43" s="343">
        <v>40</v>
      </c>
      <c r="N43" s="279">
        <f t="shared" si="0"/>
        <v>117.00352371660752</v>
      </c>
    </row>
    <row r="44" spans="1:14">
      <c r="B44" s="838"/>
      <c r="C44" s="839"/>
      <c r="D44" s="839"/>
      <c r="E44" s="839"/>
      <c r="F44" s="839"/>
      <c r="G44" s="839"/>
      <c r="H44" s="840"/>
      <c r="I44" s="42"/>
      <c r="J44" s="43"/>
      <c r="K44" s="276"/>
      <c r="L44" s="283"/>
      <c r="M44" s="343"/>
      <c r="N44" s="279"/>
    </row>
    <row r="45" spans="1:14">
      <c r="B45" s="327"/>
      <c r="C45" s="328"/>
      <c r="D45" s="328"/>
      <c r="E45" s="328"/>
      <c r="F45" s="330"/>
      <c r="G45" s="330"/>
      <c r="H45" s="131"/>
      <c r="I45" s="42"/>
      <c r="J45" s="43"/>
      <c r="K45" s="276"/>
      <c r="L45" s="283"/>
      <c r="M45" s="284"/>
      <c r="N45" s="280"/>
    </row>
    <row r="46" spans="1:14">
      <c r="B46" s="845" t="s">
        <v>952</v>
      </c>
      <c r="C46" s="846"/>
      <c r="D46" s="846"/>
      <c r="E46" s="44"/>
      <c r="F46" s="45"/>
      <c r="G46" s="45"/>
      <c r="H46" s="46"/>
      <c r="I46" s="42"/>
      <c r="J46" s="43"/>
      <c r="K46" s="286"/>
      <c r="L46" s="283"/>
      <c r="M46" s="408">
        <v>0.1</v>
      </c>
      <c r="N46" s="351">
        <f>N83*M46</f>
        <v>209.53877274730041</v>
      </c>
    </row>
    <row r="47" spans="1:14" ht="15.75" thickBot="1">
      <c r="B47" s="838"/>
      <c r="C47" s="839"/>
      <c r="D47" s="839"/>
      <c r="E47" s="839"/>
      <c r="F47" s="839"/>
      <c r="G47" s="839"/>
      <c r="H47" s="840"/>
      <c r="I47" s="847"/>
      <c r="J47" s="848"/>
      <c r="K47" s="47"/>
      <c r="L47" s="849"/>
      <c r="M47" s="850"/>
      <c r="N47" s="111"/>
    </row>
    <row r="48" spans="1:14" ht="15.75" thickBot="1">
      <c r="B48" s="825" t="s">
        <v>953</v>
      </c>
      <c r="C48" s="826"/>
      <c r="D48" s="826"/>
      <c r="E48" s="826"/>
      <c r="F48" s="826"/>
      <c r="G48" s="826"/>
      <c r="H48" s="826"/>
      <c r="I48" s="826"/>
      <c r="J48" s="826"/>
      <c r="K48" s="826"/>
      <c r="L48" s="826"/>
      <c r="M48" s="827"/>
      <c r="N48" s="401">
        <f>SUM(N36:N46)</f>
        <v>2128.1265334015948</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6" t="s">
        <v>944</v>
      </c>
      <c r="C52" s="817"/>
      <c r="D52" s="817"/>
      <c r="E52" s="817"/>
      <c r="F52" s="817"/>
      <c r="G52" s="817"/>
      <c r="H52" s="817"/>
      <c r="I52" s="818"/>
      <c r="J52" s="322" t="s">
        <v>945</v>
      </c>
      <c r="K52" s="91" t="s">
        <v>946</v>
      </c>
      <c r="L52" s="819" t="s">
        <v>955</v>
      </c>
      <c r="M52" s="818"/>
      <c r="N52" s="92" t="s">
        <v>951</v>
      </c>
    </row>
    <row r="53" spans="1:14">
      <c r="A53" s="167" t="s">
        <v>460</v>
      </c>
      <c r="B53" s="49" t="str">
        <f>VLOOKUP(A53,MATERIALES!A5:D373,3,FALSE)</f>
        <v>Fundente</v>
      </c>
      <c r="C53" s="288"/>
      <c r="D53" s="288"/>
      <c r="E53" s="288"/>
      <c r="F53" s="288"/>
      <c r="G53" s="288"/>
      <c r="H53" s="288"/>
      <c r="I53" s="288"/>
      <c r="J53" s="318" t="str">
        <f>VLOOKUP(A53,MATERIALES!A7:D645,2,FALSE)</f>
        <v>kg</v>
      </c>
      <c r="K53" s="289">
        <v>5.0000000000000001E-3</v>
      </c>
      <c r="L53" s="274"/>
      <c r="M53" s="409">
        <f>VLOOKUP(A53,MATERIALES!A5:D396,4,FALSE)</f>
        <v>38286.224940339831</v>
      </c>
      <c r="N53" s="279">
        <f t="shared" ref="N53:N58" si="1">K53*M53</f>
        <v>191.43112470169916</v>
      </c>
    </row>
    <row r="54" spans="1:14">
      <c r="A54" s="167" t="s">
        <v>462</v>
      </c>
      <c r="B54" s="49" t="str">
        <f>VLOOKUP(A54,MATERIALES!A6:D373,3,FALSE)</f>
        <v>Gas propano</v>
      </c>
      <c r="C54" s="432"/>
      <c r="D54" s="432"/>
      <c r="E54" s="432"/>
      <c r="F54" s="432"/>
      <c r="G54" s="432"/>
      <c r="H54" s="432"/>
      <c r="I54" s="432"/>
      <c r="J54" s="319" t="str">
        <f>VLOOKUP(A54,MATERIALES!A8:D646,2,FALSE)</f>
        <v>kg</v>
      </c>
      <c r="K54" s="404">
        <v>5.0000000000000001E-3</v>
      </c>
      <c r="L54" s="428"/>
      <c r="M54" s="409">
        <f>VLOOKUP(A54,MATERIALES!A6:D397,4,FALSE)</f>
        <v>4372.1615430481552</v>
      </c>
      <c r="N54" s="279">
        <f t="shared" si="1"/>
        <v>21.860807715240778</v>
      </c>
    </row>
    <row r="55" spans="1:14">
      <c r="A55" s="167" t="s">
        <v>591</v>
      </c>
      <c r="B55" s="49" t="str">
        <f>VLOOKUP(A55,MATERIALES!A6:D373,3,FALSE)</f>
        <v>Oxigeno industrial</v>
      </c>
      <c r="C55" s="432"/>
      <c r="D55" s="432"/>
      <c r="E55" s="432"/>
      <c r="F55" s="432"/>
      <c r="G55" s="432"/>
      <c r="H55" s="432"/>
      <c r="I55" s="432"/>
      <c r="J55" s="319" t="str">
        <f>VLOOKUP(A55,MATERIALES!A9:D647,2,FALSE)</f>
        <v>kg</v>
      </c>
      <c r="K55" s="404">
        <v>5.0000000000000001E-3</v>
      </c>
      <c r="L55" s="428"/>
      <c r="M55" s="409">
        <f>VLOOKUP(A55,MATERIALES!A6:D398,4,FALSE)</f>
        <v>11683.957567294587</v>
      </c>
      <c r="N55" s="279">
        <f t="shared" si="1"/>
        <v>58.419787836472935</v>
      </c>
    </row>
    <row r="56" spans="1:14">
      <c r="A56" s="167" t="s">
        <v>662</v>
      </c>
      <c r="B56" s="49" t="str">
        <f>VLOOKUP(A56,MATERIALES!A6:D373,3,FALSE)</f>
        <v>Soldadura 7018</v>
      </c>
      <c r="C56" s="432"/>
      <c r="D56" s="432"/>
      <c r="E56" s="432"/>
      <c r="F56" s="432"/>
      <c r="G56" s="432"/>
      <c r="H56" s="432"/>
      <c r="I56" s="432"/>
      <c r="J56" s="319" t="str">
        <f>VLOOKUP(A56,MATERIALES!A10:D648,2,FALSE)</f>
        <v>kg</v>
      </c>
      <c r="K56" s="404">
        <v>0.01</v>
      </c>
      <c r="L56" s="428"/>
      <c r="M56" s="409">
        <f>VLOOKUP(A56,MATERIALES!A6:D399,4,FALSE)</f>
        <v>5661.3154007419516</v>
      </c>
      <c r="N56" s="279">
        <f t="shared" si="1"/>
        <v>56.613154007419517</v>
      </c>
    </row>
    <row r="57" spans="1:14">
      <c r="A57" s="167" t="s">
        <v>665</v>
      </c>
      <c r="B57" s="49" t="str">
        <f>VLOOKUP(A57,MATERIALES!A7:D373,3,FALSE)</f>
        <v>Soldadura L-70</v>
      </c>
      <c r="C57" s="432"/>
      <c r="D57" s="432"/>
      <c r="E57" s="432"/>
      <c r="F57" s="432"/>
      <c r="G57" s="432"/>
      <c r="H57" s="432"/>
      <c r="I57" s="432"/>
      <c r="J57" s="319" t="str">
        <f>VLOOKUP(A57,MATERIALES!A11:D649,2,FALSE)</f>
        <v>kg</v>
      </c>
      <c r="K57" s="404">
        <v>0.01</v>
      </c>
      <c r="L57" s="428"/>
      <c r="M57" s="409">
        <f>VLOOKUP(A57,MATERIALES!A7:D400,4,FALSE)</f>
        <v>20368.585031107421</v>
      </c>
      <c r="N57" s="279">
        <f t="shared" si="1"/>
        <v>203.6858503110742</v>
      </c>
    </row>
    <row r="58" spans="1:14">
      <c r="A58" s="167" t="s">
        <v>742</v>
      </c>
      <c r="B58" s="49" t="str">
        <f>VLOOKUP(A58,MATERIALES!A1:D372,3,FALSE)</f>
        <v>Acero A-36 para estructura metálica</v>
      </c>
      <c r="C58" s="432"/>
      <c r="D58" s="432"/>
      <c r="E58" s="432"/>
      <c r="F58" s="432"/>
      <c r="G58" s="432"/>
      <c r="H58" s="432"/>
      <c r="I58" s="432"/>
      <c r="J58" s="319" t="str">
        <f>VLOOKUP(A58,MATERIALES!A1:D650,2,FALSE)</f>
        <v>kg</v>
      </c>
      <c r="K58" s="404">
        <v>1</v>
      </c>
      <c r="L58" s="428"/>
      <c r="M58" s="409">
        <f>VLOOKUP(A58,MATERIALES!A1:D401,4,FALSE)</f>
        <v>4420.6544435645228</v>
      </c>
      <c r="N58" s="279">
        <f t="shared" si="1"/>
        <v>4420.6544435645228</v>
      </c>
    </row>
    <row r="59" spans="1:14">
      <c r="A59" s="167"/>
      <c r="B59" s="49"/>
      <c r="C59" s="432"/>
      <c r="D59" s="432"/>
      <c r="E59" s="432"/>
      <c r="F59" s="432"/>
      <c r="G59" s="432"/>
      <c r="H59" s="432"/>
      <c r="I59" s="432"/>
      <c r="J59" s="318"/>
      <c r="K59" s="404"/>
      <c r="L59" s="428"/>
      <c r="M59" s="409"/>
      <c r="N59" s="279"/>
    </row>
    <row r="60" spans="1:14" ht="15.75" thickBot="1">
      <c r="B60" s="49"/>
      <c r="C60" s="317"/>
      <c r="D60" s="317"/>
      <c r="E60" s="317"/>
      <c r="F60" s="317"/>
      <c r="G60" s="317"/>
      <c r="H60" s="317"/>
      <c r="I60" s="317"/>
      <c r="J60" s="442"/>
      <c r="K60" s="132"/>
      <c r="L60" s="332"/>
      <c r="M60" s="409"/>
      <c r="N60" s="279"/>
    </row>
    <row r="61" spans="1:14" ht="15.75" thickBot="1">
      <c r="B61" s="825" t="s">
        <v>953</v>
      </c>
      <c r="C61" s="826"/>
      <c r="D61" s="826"/>
      <c r="E61" s="826"/>
      <c r="F61" s="826"/>
      <c r="G61" s="826"/>
      <c r="H61" s="826"/>
      <c r="I61" s="826"/>
      <c r="J61" s="826"/>
      <c r="K61" s="826"/>
      <c r="L61" s="826"/>
      <c r="M61" s="827"/>
      <c r="N61" s="401">
        <f>SUM(N53:N60)</f>
        <v>4952.6651681364292</v>
      </c>
    </row>
    <row r="62" spans="1:14">
      <c r="B62" s="39"/>
      <c r="C62" s="40"/>
      <c r="D62" s="40"/>
      <c r="E62" s="40"/>
      <c r="F62" s="40"/>
      <c r="G62" s="40"/>
      <c r="H62" s="40"/>
      <c r="I62" s="40"/>
      <c r="J62" s="40"/>
      <c r="K62" s="40"/>
      <c r="L62" s="40"/>
      <c r="M62" s="40"/>
      <c r="N62" s="41"/>
    </row>
    <row r="63" spans="1:14">
      <c r="B63" s="70" t="s">
        <v>956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0" t="s">
        <v>957</v>
      </c>
      <c r="C65" s="321"/>
      <c r="D65" s="321"/>
      <c r="E65" s="321"/>
      <c r="F65" s="321"/>
      <c r="G65" s="321"/>
      <c r="H65" s="79" t="s">
        <v>945</v>
      </c>
      <c r="I65" s="80" t="s">
        <v>958</v>
      </c>
      <c r="J65" s="81" t="s">
        <v>959</v>
      </c>
      <c r="K65" s="79" t="s">
        <v>960</v>
      </c>
      <c r="L65" s="828" t="s">
        <v>961</v>
      </c>
      <c r="M65" s="801"/>
      <c r="N65" s="82" t="s">
        <v>951</v>
      </c>
    </row>
    <row r="66" spans="1:15">
      <c r="B66" s="52"/>
      <c r="C66" s="324"/>
      <c r="D66" s="324"/>
      <c r="E66" s="324"/>
      <c r="F66" s="324"/>
      <c r="G66" s="324"/>
      <c r="H66" s="318"/>
      <c r="I66" s="286"/>
      <c r="J66" s="293"/>
      <c r="K66" s="286"/>
      <c r="L66" s="829"/>
      <c r="M66" s="830"/>
      <c r="N66" s="294"/>
    </row>
    <row r="67" spans="1:15">
      <c r="B67" s="52"/>
      <c r="C67" s="53"/>
      <c r="D67" s="53"/>
      <c r="E67" s="53"/>
      <c r="F67" s="53"/>
      <c r="G67" s="53"/>
      <c r="H67" s="318"/>
      <c r="I67" s="286"/>
      <c r="J67" s="293"/>
      <c r="K67" s="286"/>
      <c r="L67" s="829"/>
      <c r="M67" s="830"/>
      <c r="N67" s="294"/>
    </row>
    <row r="68" spans="1:15">
      <c r="B68" s="52"/>
      <c r="C68" s="53"/>
      <c r="D68" s="53"/>
      <c r="E68" s="53"/>
      <c r="F68" s="53"/>
      <c r="G68" s="53"/>
      <c r="H68" s="318"/>
      <c r="I68" s="286"/>
      <c r="J68" s="293"/>
      <c r="K68" s="286"/>
      <c r="L68" s="829"/>
      <c r="M68" s="830"/>
      <c r="N68" s="294"/>
    </row>
    <row r="69" spans="1:15">
      <c r="B69" s="52"/>
      <c r="C69" s="53"/>
      <c r="D69" s="53"/>
      <c r="E69" s="53"/>
      <c r="F69" s="53"/>
      <c r="G69" s="53"/>
      <c r="H69" s="318"/>
      <c r="I69" s="286"/>
      <c r="J69" s="293"/>
      <c r="K69" s="286"/>
      <c r="L69" s="829"/>
      <c r="M69" s="830"/>
      <c r="N69" s="294"/>
    </row>
    <row r="70" spans="1:15">
      <c r="B70" s="52"/>
      <c r="C70" s="53"/>
      <c r="D70" s="53"/>
      <c r="E70" s="53"/>
      <c r="F70" s="53"/>
      <c r="G70" s="53"/>
      <c r="H70" s="295"/>
      <c r="I70" s="286"/>
      <c r="J70" s="286"/>
      <c r="K70" s="286"/>
      <c r="L70" s="296"/>
      <c r="M70" s="297"/>
      <c r="N70" s="298"/>
    </row>
    <row r="71" spans="1:15" ht="15.75" thickBot="1">
      <c r="B71" s="454"/>
      <c r="C71" s="455"/>
      <c r="D71" s="455"/>
      <c r="E71" s="455"/>
      <c r="F71" s="455"/>
      <c r="G71" s="455"/>
      <c r="H71" s="54"/>
      <c r="I71" s="132"/>
      <c r="J71" s="132"/>
      <c r="K71" s="132"/>
      <c r="L71" s="814"/>
      <c r="M71" s="815"/>
      <c r="N71" s="133"/>
    </row>
    <row r="72" spans="1:15" ht="15.75" thickBot="1">
      <c r="B72" s="831" t="s">
        <v>953</v>
      </c>
      <c r="C72" s="832"/>
      <c r="D72" s="832"/>
      <c r="E72" s="832"/>
      <c r="F72" s="832"/>
      <c r="G72" s="832"/>
      <c r="H72" s="832"/>
      <c r="I72" s="832"/>
      <c r="J72" s="832"/>
      <c r="K72" s="832"/>
      <c r="L72" s="832"/>
      <c r="M72" s="833"/>
      <c r="N72" s="110"/>
    </row>
    <row r="73" spans="1:15">
      <c r="B73" s="39"/>
      <c r="C73" s="40"/>
      <c r="D73" s="40"/>
      <c r="E73" s="40"/>
      <c r="F73" s="40"/>
      <c r="G73" s="40"/>
      <c r="H73" s="40"/>
      <c r="I73" s="40"/>
      <c r="J73" s="40"/>
      <c r="K73" s="40"/>
      <c r="L73" s="40"/>
      <c r="M73" s="40"/>
      <c r="N73" s="41"/>
    </row>
    <row r="74" spans="1:15">
      <c r="B74" s="70" t="s">
        <v>962</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1" t="s">
        <v>963</v>
      </c>
      <c r="C76" s="852"/>
      <c r="D76" s="852"/>
      <c r="E76" s="852"/>
      <c r="F76" s="852"/>
      <c r="G76" s="852"/>
      <c r="H76" s="852"/>
      <c r="I76" s="79" t="s">
        <v>964</v>
      </c>
      <c r="J76" s="81" t="s">
        <v>1410</v>
      </c>
      <c r="K76" s="80" t="s">
        <v>966</v>
      </c>
      <c r="L76" s="853" t="s">
        <v>950</v>
      </c>
      <c r="M76" s="854"/>
      <c r="N76" s="104" t="s">
        <v>951</v>
      </c>
    </row>
    <row r="77" spans="1:15">
      <c r="A77" s="168" t="s">
        <v>2</v>
      </c>
      <c r="B77" s="55" t="str">
        <f>VLOOKUP(A77,'MANO DE OBRA'!A8:D68,3,FALSE)</f>
        <v>Soldador (2)</v>
      </c>
      <c r="C77" s="53"/>
      <c r="D77" s="53"/>
      <c r="E77" s="53"/>
      <c r="F77" s="53"/>
      <c r="G77" s="53"/>
      <c r="H77" s="53"/>
      <c r="I77" s="299">
        <f t="shared" ref="I77:I80" si="2">K77/J77*100</f>
        <v>115336.47958314378</v>
      </c>
      <c r="J77" s="300">
        <v>185</v>
      </c>
      <c r="K77" s="301">
        <f>VLOOKUP(A77,'MANO DE OBRA'!A8:D99,4,FALSE)</f>
        <v>213372.48722881597</v>
      </c>
      <c r="L77" s="56"/>
      <c r="M77" s="441">
        <v>320</v>
      </c>
      <c r="N77" s="402">
        <f t="shared" ref="N77:N80" si="3">K77/M77</f>
        <v>666.78902259004985</v>
      </c>
      <c r="O77" s="112"/>
    </row>
    <row r="78" spans="1:15">
      <c r="A78" s="168" t="s">
        <v>4</v>
      </c>
      <c r="B78" s="55" t="str">
        <f>VLOOKUP(A78,'MANO DE OBRA'!A8:D69,3,FALSE)</f>
        <v>Inspector de fabricación y montaje</v>
      </c>
      <c r="C78" s="53"/>
      <c r="D78" s="53"/>
      <c r="E78" s="53"/>
      <c r="F78" s="53"/>
      <c r="G78" s="53"/>
      <c r="H78" s="53"/>
      <c r="I78" s="299">
        <f t="shared" si="2"/>
        <v>87942.625377371514</v>
      </c>
      <c r="J78" s="300">
        <v>185</v>
      </c>
      <c r="K78" s="301">
        <f>VLOOKUP(A78,'MANO DE OBRA'!A8:D100,4,FALSE)</f>
        <v>162693.85694813728</v>
      </c>
      <c r="L78" s="56"/>
      <c r="M78" s="441">
        <v>320</v>
      </c>
      <c r="N78" s="402">
        <f t="shared" si="3"/>
        <v>508.41830296292903</v>
      </c>
    </row>
    <row r="79" spans="1:15">
      <c r="A79" t="s">
        <v>9</v>
      </c>
      <c r="B79" s="55" t="str">
        <f>VLOOKUP(A79,'MANO DE OBRA'!A9:D70,3,FALSE)</f>
        <v>Obrero (3)</v>
      </c>
      <c r="C79" s="53"/>
      <c r="D79" s="53"/>
      <c r="E79" s="53"/>
      <c r="F79" s="53"/>
      <c r="G79" s="53"/>
      <c r="H79" s="53"/>
      <c r="I79" s="299">
        <f t="shared" si="2"/>
        <v>101498.09999999999</v>
      </c>
      <c r="J79" s="300">
        <v>185</v>
      </c>
      <c r="K79" s="301">
        <f>VLOOKUP(A79,'MANO DE OBRA'!A9:D101,4,FALSE)</f>
        <v>187771.48499999999</v>
      </c>
      <c r="L79" s="56"/>
      <c r="M79" s="441">
        <v>320</v>
      </c>
      <c r="N79" s="402">
        <f t="shared" si="3"/>
        <v>586.78589062499998</v>
      </c>
    </row>
    <row r="80" spans="1:15">
      <c r="A80" t="s">
        <v>30</v>
      </c>
      <c r="B80" s="55" t="str">
        <f>VLOOKUP(A80,'MANO DE OBRA'!A10:D71,3,FALSE)</f>
        <v>Oficial</v>
      </c>
      <c r="C80" s="53"/>
      <c r="D80" s="53"/>
      <c r="E80" s="53"/>
      <c r="F80" s="53"/>
      <c r="G80" s="53"/>
      <c r="H80" s="53"/>
      <c r="I80" s="299">
        <f t="shared" si="2"/>
        <v>57668.23979157189</v>
      </c>
      <c r="J80" s="300">
        <v>185</v>
      </c>
      <c r="K80" s="301">
        <f>VLOOKUP(A80,'MANO DE OBRA'!A10:D102,4,FALSE)</f>
        <v>106686.24361440798</v>
      </c>
      <c r="L80" s="325"/>
      <c r="M80" s="441">
        <v>320</v>
      </c>
      <c r="N80" s="402">
        <f t="shared" si="3"/>
        <v>333.39451129502493</v>
      </c>
    </row>
    <row r="81" spans="1:14">
      <c r="B81" s="55"/>
      <c r="C81" s="53"/>
      <c r="D81" s="53"/>
      <c r="E81" s="53"/>
      <c r="F81" s="53"/>
      <c r="G81" s="53"/>
      <c r="H81" s="53"/>
      <c r="I81" s="299"/>
      <c r="J81" s="300"/>
      <c r="K81" s="301"/>
      <c r="L81" s="325"/>
      <c r="M81" s="441"/>
      <c r="N81" s="402"/>
    </row>
    <row r="82" spans="1:14" ht="15.75" thickBot="1">
      <c r="B82" s="812"/>
      <c r="C82" s="813" t="e">
        <f>VLOOKUP(B82,'MANO DE OBRA'!B12:E73,3,FALSE)</f>
        <v>#N/A</v>
      </c>
      <c r="D82" s="813" t="e">
        <f>VLOOKUP(C82,'MANO DE OBRA'!C12:F73,3,FALSE)</f>
        <v>#N/A</v>
      </c>
      <c r="E82" s="813" t="e">
        <f>VLOOKUP(D82,'MANO DE OBRA'!D12:G73,3,FALSE)</f>
        <v>#N/A</v>
      </c>
      <c r="F82" s="813" t="e">
        <f>VLOOKUP(E82,'MANO DE OBRA'!E12:H73,3,FALSE)</f>
        <v>#N/A</v>
      </c>
      <c r="G82" s="813" t="e">
        <f>VLOOKUP(F82,'MANO DE OBRA'!F12:I73,3,FALSE)</f>
        <v>#N/A</v>
      </c>
      <c r="H82" s="813" t="e">
        <f>VLOOKUP(G82,'MANO DE OBRA'!G12:J73,3,FALSE)</f>
        <v>#N/A</v>
      </c>
      <c r="I82" s="477"/>
      <c r="J82" s="478"/>
      <c r="K82" s="481"/>
      <c r="L82" s="482"/>
      <c r="M82" s="483"/>
      <c r="N82" s="447"/>
    </row>
    <row r="83" spans="1:14" ht="15.75" thickBot="1">
      <c r="B83" s="831" t="s">
        <v>953</v>
      </c>
      <c r="C83" s="832"/>
      <c r="D83" s="832"/>
      <c r="E83" s="832"/>
      <c r="F83" s="832"/>
      <c r="G83" s="832"/>
      <c r="H83" s="832"/>
      <c r="I83" s="832"/>
      <c r="J83" s="832"/>
      <c r="K83" s="832"/>
      <c r="L83" s="832"/>
      <c r="M83" s="833"/>
      <c r="N83" s="467">
        <f>SUM(N77:N82)</f>
        <v>2095.3877274730039</v>
      </c>
    </row>
    <row r="84" spans="1:14" ht="15.75" thickBot="1">
      <c r="B84" s="39"/>
      <c r="C84" s="40"/>
      <c r="D84" s="40"/>
      <c r="E84" s="40"/>
      <c r="F84" s="40"/>
      <c r="G84" s="40"/>
      <c r="H84" s="40"/>
      <c r="I84" s="40"/>
      <c r="J84" s="40"/>
      <c r="K84" s="40"/>
      <c r="L84" s="40"/>
      <c r="M84" s="40"/>
      <c r="N84" s="41"/>
    </row>
    <row r="85" spans="1:14" ht="15.75" thickBot="1">
      <c r="B85" s="825" t="s">
        <v>967</v>
      </c>
      <c r="C85" s="826"/>
      <c r="D85" s="826"/>
      <c r="E85" s="826"/>
      <c r="F85" s="826"/>
      <c r="G85" s="826"/>
      <c r="H85" s="826"/>
      <c r="I85" s="826"/>
      <c r="J85" s="826"/>
      <c r="K85" s="826"/>
      <c r="L85" s="826"/>
      <c r="M85" s="827"/>
      <c r="N85" s="105">
        <f>N48+N61+N72+N83</f>
        <v>9176.1794290110283</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6" t="s">
        <v>969</v>
      </c>
      <c r="C89" s="817"/>
      <c r="D89" s="817"/>
      <c r="E89" s="817"/>
      <c r="F89" s="817"/>
      <c r="G89" s="817"/>
      <c r="H89" s="817"/>
      <c r="I89" s="321"/>
      <c r="J89" s="341"/>
      <c r="K89" s="309" t="s">
        <v>970</v>
      </c>
      <c r="L89" s="855" t="s">
        <v>971</v>
      </c>
      <c r="M89" s="856"/>
      <c r="N89" s="310"/>
    </row>
    <row r="90" spans="1:14">
      <c r="B90" s="857" t="s">
        <v>972</v>
      </c>
      <c r="C90" s="858"/>
      <c r="D90" s="858"/>
      <c r="E90" s="858"/>
      <c r="F90" s="858"/>
      <c r="G90" s="858"/>
      <c r="H90" s="858"/>
      <c r="I90" s="93"/>
      <c r="J90" s="94"/>
      <c r="K90" s="311">
        <v>0.2</v>
      </c>
      <c r="L90" s="859">
        <f>N85*K90</f>
        <v>1835.2358858022058</v>
      </c>
      <c r="M90" s="860"/>
      <c r="N90" s="57"/>
    </row>
    <row r="91" spans="1:14">
      <c r="B91" s="95" t="s">
        <v>973</v>
      </c>
      <c r="C91" s="96"/>
      <c r="D91" s="96"/>
      <c r="E91" s="96"/>
      <c r="F91" s="96"/>
      <c r="G91" s="96"/>
      <c r="H91" s="96"/>
      <c r="I91" s="93"/>
      <c r="J91" s="94"/>
      <c r="K91" s="311">
        <v>0.05</v>
      </c>
      <c r="L91" s="859">
        <f>N85*K91</f>
        <v>458.80897145055144</v>
      </c>
      <c r="M91" s="860"/>
      <c r="N91" s="57"/>
    </row>
    <row r="92" spans="1:14" ht="15.75" thickBot="1">
      <c r="B92" s="97" t="s">
        <v>974</v>
      </c>
      <c r="C92" s="98"/>
      <c r="D92" s="98"/>
      <c r="E92" s="98"/>
      <c r="F92" s="98"/>
      <c r="G92" s="98"/>
      <c r="H92" s="98"/>
      <c r="I92" s="99"/>
      <c r="J92" s="100"/>
      <c r="K92" s="312">
        <v>0.05</v>
      </c>
      <c r="L92" s="861">
        <f>N85*K92</f>
        <v>458.80897145055144</v>
      </c>
      <c r="M92" s="862"/>
      <c r="N92" s="57"/>
    </row>
    <row r="93" spans="1:14" ht="15.75" thickBot="1">
      <c r="B93" s="825" t="s">
        <v>953</v>
      </c>
      <c r="C93" s="826"/>
      <c r="D93" s="826"/>
      <c r="E93" s="826"/>
      <c r="F93" s="826"/>
      <c r="G93" s="826"/>
      <c r="H93" s="826"/>
      <c r="I93" s="826"/>
      <c r="J93" s="826"/>
      <c r="K93" s="826"/>
      <c r="L93" s="826"/>
      <c r="M93" s="827"/>
      <c r="N93" s="58">
        <f>L90+L91+L92</f>
        <v>2752.8538287033084</v>
      </c>
    </row>
    <row r="94" spans="1:14" ht="15.75" thickBot="1">
      <c r="B94" s="39"/>
      <c r="C94" s="40"/>
      <c r="D94" s="40"/>
      <c r="E94" s="40"/>
      <c r="F94" s="40"/>
      <c r="G94" s="40"/>
      <c r="H94" s="40"/>
      <c r="I94" s="40"/>
      <c r="J94" s="40"/>
      <c r="K94" s="40"/>
      <c r="L94" s="40"/>
      <c r="M94" s="40"/>
      <c r="N94" s="41"/>
    </row>
    <row r="95" spans="1:14" ht="15.75" thickBot="1">
      <c r="A95" t="s">
        <v>2016</v>
      </c>
      <c r="B95" s="825" t="s">
        <v>975</v>
      </c>
      <c r="C95" s="826"/>
      <c r="D95" s="826"/>
      <c r="E95" s="826"/>
      <c r="F95" s="826"/>
      <c r="G95" s="826"/>
      <c r="H95" s="826"/>
      <c r="I95" s="826"/>
      <c r="J95" s="826"/>
      <c r="K95" s="826"/>
      <c r="L95" s="826"/>
      <c r="M95" s="827"/>
      <c r="N95" s="195">
        <f>N85+N93</f>
        <v>11929.033257714336</v>
      </c>
    </row>
    <row r="96" spans="1:14">
      <c r="B96" s="246"/>
      <c r="C96" s="247"/>
      <c r="D96" s="247"/>
      <c r="E96" s="247"/>
      <c r="F96" s="247"/>
      <c r="G96" s="247"/>
      <c r="H96" s="247"/>
      <c r="I96" s="247"/>
      <c r="J96" s="247"/>
      <c r="K96" s="247"/>
      <c r="L96" s="247"/>
      <c r="M96" s="247"/>
      <c r="N96" s="248"/>
    </row>
    <row r="97" spans="2:14">
      <c r="B97" s="249"/>
      <c r="C97" s="250"/>
      <c r="D97" s="250"/>
      <c r="E97" s="250"/>
      <c r="F97" s="250"/>
      <c r="G97" s="250"/>
      <c r="H97" s="250"/>
      <c r="I97" s="250"/>
      <c r="J97" s="250"/>
      <c r="K97" s="250"/>
      <c r="L97" s="250"/>
      <c r="M97" s="250"/>
      <c r="N97" s="251"/>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424" t="s">
        <v>976</v>
      </c>
      <c r="F100" s="424"/>
      <c r="G100" s="424"/>
      <c r="H100" s="424"/>
      <c r="I100" s="424"/>
      <c r="J100" s="424"/>
      <c r="K100" s="250"/>
      <c r="L100" s="250"/>
      <c r="M100" s="250"/>
      <c r="N100" s="251"/>
    </row>
    <row r="101" spans="2:14">
      <c r="B101" s="249"/>
      <c r="C101" s="250"/>
      <c r="D101" s="250"/>
      <c r="E101" s="250" t="s">
        <v>977</v>
      </c>
      <c r="F101" s="250"/>
      <c r="G101" s="250"/>
      <c r="H101" s="250"/>
      <c r="I101" s="250"/>
      <c r="J101" s="250"/>
      <c r="K101" s="250"/>
      <c r="L101" s="250"/>
      <c r="M101" s="250"/>
      <c r="N101" s="251"/>
    </row>
    <row r="102" spans="2:14">
      <c r="B102" s="249"/>
      <c r="C102" s="250"/>
      <c r="D102" s="250"/>
      <c r="E102" s="250" t="s">
        <v>978</v>
      </c>
      <c r="F102" s="250"/>
      <c r="G102" s="250"/>
      <c r="H102" s="250"/>
      <c r="I102" s="250"/>
      <c r="J102" s="250"/>
      <c r="K102" s="250"/>
      <c r="L102" s="250"/>
      <c r="M102" s="250"/>
      <c r="N102" s="251"/>
    </row>
    <row r="103" spans="2:14">
      <c r="B103" s="249"/>
      <c r="C103" s="250"/>
      <c r="D103" s="250"/>
      <c r="E103" s="250" t="s">
        <v>979</v>
      </c>
      <c r="F103" s="250"/>
      <c r="G103" s="250"/>
      <c r="H103" s="250"/>
      <c r="I103" s="250"/>
      <c r="J103" s="250"/>
      <c r="K103" s="250"/>
      <c r="L103" s="250"/>
      <c r="M103" s="250"/>
      <c r="N103" s="251"/>
    </row>
    <row r="104" spans="2:14" ht="15.75" thickBot="1">
      <c r="B104" s="249"/>
      <c r="C104" s="250"/>
      <c r="D104" s="250"/>
      <c r="E104" s="250"/>
      <c r="F104" s="250" t="s">
        <v>980</v>
      </c>
      <c r="G104" s="250"/>
      <c r="H104" s="250"/>
      <c r="I104" s="250"/>
      <c r="J104" s="250"/>
      <c r="K104" s="250"/>
      <c r="L104" s="250"/>
      <c r="M104" s="250"/>
      <c r="N104" s="251"/>
    </row>
    <row r="105" spans="2:14">
      <c r="B105" s="234" t="s">
        <v>2216</v>
      </c>
      <c r="C105" s="235"/>
      <c r="D105" s="235"/>
      <c r="E105" s="235"/>
      <c r="F105" s="235"/>
      <c r="G105" s="235"/>
      <c r="H105" s="235"/>
      <c r="I105" s="235"/>
      <c r="J105" s="235"/>
      <c r="K105" s="235"/>
      <c r="L105" s="235"/>
      <c r="M105" s="235"/>
      <c r="N105" s="236"/>
    </row>
    <row r="106" spans="2:14">
      <c r="B106" s="252"/>
      <c r="C106" s="253"/>
      <c r="D106" s="253"/>
      <c r="E106" s="253"/>
      <c r="F106" s="253"/>
      <c r="G106" s="253"/>
      <c r="H106" s="253"/>
      <c r="I106" s="253"/>
      <c r="J106" s="253"/>
      <c r="K106" s="253"/>
      <c r="L106" s="253"/>
      <c r="M106" s="253"/>
      <c r="N106" s="254"/>
    </row>
    <row r="107" spans="2:14">
      <c r="B107" s="252"/>
      <c r="C107" s="253"/>
      <c r="D107" s="253"/>
      <c r="E107" s="253"/>
      <c r="F107" s="253"/>
      <c r="G107" s="253"/>
      <c r="H107" s="253"/>
      <c r="I107" s="253"/>
      <c r="J107" s="253"/>
      <c r="K107" s="253"/>
      <c r="L107" s="253"/>
      <c r="M107" s="253"/>
      <c r="N107" s="254"/>
    </row>
    <row r="108" spans="2:14">
      <c r="B108" s="252"/>
      <c r="C108" s="253"/>
      <c r="D108" s="253"/>
      <c r="E108" s="253"/>
      <c r="F108" s="253"/>
      <c r="G108" s="253"/>
      <c r="H108" s="253"/>
      <c r="I108" s="253"/>
      <c r="J108" s="253"/>
      <c r="K108" s="253"/>
      <c r="L108" s="253"/>
      <c r="M108" s="253"/>
      <c r="N108" s="254"/>
    </row>
    <row r="109" spans="2:14" ht="15.75" thickBot="1">
      <c r="B109" s="255"/>
      <c r="C109" s="256"/>
      <c r="D109" s="256"/>
      <c r="E109" s="256"/>
      <c r="F109" s="256"/>
      <c r="G109" s="256"/>
      <c r="H109" s="256"/>
      <c r="I109" s="256"/>
      <c r="J109" s="256"/>
      <c r="K109" s="256"/>
      <c r="L109" s="256"/>
      <c r="M109" s="256"/>
      <c r="N109" s="257"/>
    </row>
    <row r="110" spans="2:14">
      <c r="B110" s="258"/>
      <c r="C110" s="259"/>
      <c r="D110" s="259"/>
      <c r="E110" s="259"/>
      <c r="F110" s="259"/>
      <c r="G110" s="259"/>
      <c r="H110" s="259"/>
      <c r="I110" s="259"/>
      <c r="J110" s="259"/>
      <c r="K110" s="259"/>
      <c r="L110" s="259"/>
      <c r="M110" s="259"/>
      <c r="N110" s="260"/>
    </row>
    <row r="111" spans="2:14">
      <c r="B111" s="261" t="s">
        <v>2217</v>
      </c>
      <c r="C111" s="262"/>
      <c r="D111" s="262"/>
      <c r="E111" s="262"/>
      <c r="F111" s="262"/>
      <c r="G111" s="262"/>
      <c r="H111" s="262"/>
      <c r="I111" s="262"/>
      <c r="J111" s="262"/>
      <c r="K111" s="262"/>
      <c r="L111" s="262"/>
      <c r="M111" s="262"/>
      <c r="N111" s="263"/>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46"/>
      <c r="C116" s="347"/>
      <c r="D116" s="347"/>
      <c r="E116" s="347"/>
      <c r="F116" s="347"/>
      <c r="G116" s="347"/>
      <c r="H116" s="347"/>
      <c r="I116" s="347"/>
      <c r="J116" s="347"/>
      <c r="K116" s="347"/>
      <c r="L116" s="347"/>
      <c r="M116" s="347"/>
      <c r="N116" s="348"/>
    </row>
    <row r="117" spans="2:14">
      <c r="B117" s="346"/>
      <c r="C117" s="347"/>
      <c r="D117" s="347"/>
      <c r="E117" s="347"/>
      <c r="F117" s="347"/>
      <c r="G117" s="347"/>
      <c r="H117" s="347"/>
      <c r="I117" s="347"/>
      <c r="J117" s="347"/>
      <c r="K117" s="347"/>
      <c r="L117" s="347"/>
      <c r="M117" s="347"/>
      <c r="N117" s="348"/>
    </row>
    <row r="118" spans="2:14">
      <c r="B118" s="346"/>
      <c r="C118" s="347"/>
      <c r="D118" s="347"/>
      <c r="E118" s="347"/>
      <c r="F118" s="347"/>
      <c r="G118" s="347"/>
      <c r="H118" s="347"/>
      <c r="I118" s="347"/>
      <c r="J118" s="347"/>
      <c r="K118" s="347"/>
      <c r="L118" s="347"/>
      <c r="M118" s="347"/>
      <c r="N118" s="348"/>
    </row>
    <row r="119" spans="2:14">
      <c r="B119" s="261"/>
      <c r="C119" s="262"/>
      <c r="D119" s="262"/>
      <c r="E119" s="262"/>
      <c r="F119" s="262"/>
      <c r="G119" s="262"/>
      <c r="H119" s="262"/>
      <c r="I119" s="262"/>
      <c r="J119" s="262"/>
      <c r="K119" s="262"/>
      <c r="L119" s="262"/>
      <c r="M119" s="262"/>
      <c r="N119" s="263"/>
    </row>
    <row r="120" spans="2:14">
      <c r="B120" s="249"/>
      <c r="C120" s="250"/>
      <c r="D120" s="250"/>
      <c r="E120" s="250" t="s">
        <v>976</v>
      </c>
      <c r="F120" s="424"/>
      <c r="G120" s="424"/>
      <c r="H120" s="250"/>
      <c r="I120" s="250"/>
      <c r="J120" s="250"/>
      <c r="K120" s="250"/>
      <c r="L120" s="250"/>
      <c r="M120" s="250"/>
      <c r="N120" s="251"/>
    </row>
    <row r="121" spans="2:14">
      <c r="B121" s="249"/>
      <c r="C121" s="250"/>
      <c r="D121" s="250"/>
      <c r="E121" s="425" t="s">
        <v>977</v>
      </c>
      <c r="F121" s="250"/>
      <c r="G121" s="250"/>
      <c r="H121" s="425"/>
      <c r="I121" s="425"/>
      <c r="J121" s="425"/>
      <c r="K121" s="250"/>
      <c r="L121" s="250"/>
      <c r="M121" s="250"/>
      <c r="N121" s="251"/>
    </row>
    <row r="122" spans="2:14">
      <c r="B122" s="249"/>
      <c r="C122" s="250"/>
      <c r="D122" s="250"/>
      <c r="E122" s="264" t="s">
        <v>981</v>
      </c>
      <c r="F122" s="250"/>
      <c r="G122" s="250"/>
      <c r="H122" s="264"/>
      <c r="I122" s="264"/>
      <c r="J122" s="264"/>
      <c r="K122" s="250"/>
      <c r="L122" s="250"/>
      <c r="M122" s="250"/>
      <c r="N122" s="251"/>
    </row>
    <row r="123" spans="2:14">
      <c r="B123" s="265"/>
      <c r="C123" s="262"/>
      <c r="D123" s="262"/>
      <c r="E123" s="250" t="s">
        <v>979</v>
      </c>
      <c r="F123" s="250"/>
      <c r="G123" s="250"/>
      <c r="H123" s="250"/>
      <c r="I123" s="250"/>
      <c r="J123" s="250"/>
      <c r="K123" s="262"/>
      <c r="L123" s="262"/>
      <c r="M123" s="262"/>
      <c r="N123" s="263"/>
    </row>
    <row r="124" spans="2:14">
      <c r="B124" s="265"/>
      <c r="C124" s="262"/>
      <c r="D124" s="262"/>
      <c r="E124" s="262"/>
      <c r="F124" s="250"/>
      <c r="G124" s="250"/>
      <c r="H124" s="250"/>
      <c r="I124" s="250"/>
      <c r="J124" s="250"/>
      <c r="K124" s="262"/>
      <c r="L124" s="262"/>
      <c r="M124" s="262"/>
      <c r="N124" s="263"/>
    </row>
    <row r="125" spans="2:14">
      <c r="B125" s="265" t="s">
        <v>2220</v>
      </c>
      <c r="C125" s="264"/>
      <c r="D125" s="264"/>
      <c r="E125" s="250"/>
      <c r="F125" s="250"/>
      <c r="G125" s="250"/>
      <c r="H125" s="250"/>
      <c r="I125" s="250"/>
      <c r="J125" s="973"/>
      <c r="K125" s="973"/>
      <c r="L125" s="973"/>
      <c r="M125" s="973"/>
      <c r="N125" s="974"/>
    </row>
    <row r="126" spans="2:14" ht="15.75" thickBot="1">
      <c r="B126" s="426" t="s">
        <v>2221</v>
      </c>
      <c r="C126" s="427"/>
      <c r="D126" s="427"/>
      <c r="E126" s="266"/>
      <c r="F126" s="266"/>
      <c r="G126" s="266"/>
      <c r="H126" s="266"/>
      <c r="I126" s="266"/>
      <c r="J126" s="975"/>
      <c r="K126" s="975"/>
      <c r="L126" s="975"/>
      <c r="M126" s="975"/>
      <c r="N126" s="976"/>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1125</v>
      </c>
      <c r="C31" s="87" t="s">
        <v>2128</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190</v>
      </c>
      <c r="B36" s="838" t="str">
        <f>VLOOKUP(A36,EQUIPOS!A6:D154,3,FALSE)</f>
        <v>Diferencial de 3 ton</v>
      </c>
      <c r="C36" s="839"/>
      <c r="D36" s="839"/>
      <c r="E36" s="839"/>
      <c r="F36" s="839"/>
      <c r="G36" s="839"/>
      <c r="H36" s="840"/>
      <c r="I36" s="274"/>
      <c r="J36" s="275"/>
      <c r="K36" s="276">
        <f>VLOOKUP(A36,EQUIPOS!A6:D163,4,FALSE)</f>
        <v>6061.2177197579331</v>
      </c>
      <c r="L36" s="277"/>
      <c r="M36" s="343">
        <v>40</v>
      </c>
      <c r="N36" s="279">
        <f t="shared" ref="N36:N41" si="0">K36/M36</f>
        <v>151.53044299394833</v>
      </c>
    </row>
    <row r="37" spans="1:14">
      <c r="A37" s="119" t="s">
        <v>334</v>
      </c>
      <c r="B37" s="838" t="str">
        <f>VLOOKUP(A37,EQUIPOS!A7:D154,3,FALSE)</f>
        <v>Taladro industrial</v>
      </c>
      <c r="C37" s="839"/>
      <c r="D37" s="839"/>
      <c r="E37" s="839"/>
      <c r="F37" s="839"/>
      <c r="G37" s="839"/>
      <c r="H37" s="840"/>
      <c r="I37" s="428"/>
      <c r="J37" s="429"/>
      <c r="K37" s="276">
        <f>VLOOKUP(A37,EQUIPOS!A7:D164,4,FALSE)</f>
        <v>4680.1409486643006</v>
      </c>
      <c r="L37" s="342"/>
      <c r="M37" s="343">
        <v>40</v>
      </c>
      <c r="N37" s="279">
        <f t="shared" si="0"/>
        <v>117.00352371660752</v>
      </c>
    </row>
    <row r="38" spans="1:14">
      <c r="A38" s="119" t="s">
        <v>195</v>
      </c>
      <c r="B38" s="838" t="str">
        <f>VLOOKUP(A38,EQUIPOS!A8:D154,3,FALSE)</f>
        <v xml:space="preserve">Equipo de oxicorte, Capacidad de corte: hasta 6´´ (152mm) </v>
      </c>
      <c r="C38" s="839"/>
      <c r="D38" s="839"/>
      <c r="E38" s="839"/>
      <c r="F38" s="839"/>
      <c r="G38" s="839"/>
      <c r="H38" s="840"/>
      <c r="I38" s="428"/>
      <c r="J38" s="429"/>
      <c r="K38" s="276">
        <f>VLOOKUP(A38,EQUIPOS!A8:D165,4,FALSE)</f>
        <v>18718.466487487731</v>
      </c>
      <c r="L38" s="342"/>
      <c r="M38" s="343">
        <v>40</v>
      </c>
      <c r="N38" s="279">
        <f t="shared" si="0"/>
        <v>467.96166218719327</v>
      </c>
    </row>
    <row r="39" spans="1:14">
      <c r="A39" s="119" t="s">
        <v>204</v>
      </c>
      <c r="B39" s="838" t="str">
        <f>VLOOKUP(A39,EQUIPOS!A9:D154,3,FALSE)</f>
        <v xml:space="preserve">Equipo de soldadura 250 AMP
</v>
      </c>
      <c r="C39" s="839"/>
      <c r="D39" s="839"/>
      <c r="E39" s="839"/>
      <c r="F39" s="839"/>
      <c r="G39" s="839"/>
      <c r="H39" s="840"/>
      <c r="I39" s="428"/>
      <c r="J39" s="429"/>
      <c r="K39" s="276">
        <f>VLOOKUP(A39,EQUIPOS!A9:D166,4,FALSE)</f>
        <v>13873.686926020318</v>
      </c>
      <c r="L39" s="342"/>
      <c r="M39" s="343">
        <v>40</v>
      </c>
      <c r="N39" s="279">
        <f t="shared" si="0"/>
        <v>346.84217315050796</v>
      </c>
    </row>
    <row r="40" spans="1:14">
      <c r="A40" s="119" t="s">
        <v>208</v>
      </c>
      <c r="B40" s="838" t="str">
        <f>VLOOKUP(A40,EQUIPOS!A10:D154,3,FALSE)</f>
        <v>Equipo de soldadura 400</v>
      </c>
      <c r="C40" s="839"/>
      <c r="D40" s="839"/>
      <c r="E40" s="839"/>
      <c r="F40" s="839"/>
      <c r="G40" s="839"/>
      <c r="H40" s="840"/>
      <c r="I40" s="428"/>
      <c r="J40" s="429"/>
      <c r="K40" s="276">
        <f>VLOOKUP(A40,EQUIPOS!A10:D167,4,FALSE)</f>
        <v>14429.473325928919</v>
      </c>
      <c r="L40" s="342"/>
      <c r="M40" s="343">
        <v>40</v>
      </c>
      <c r="N40" s="279">
        <f t="shared" si="0"/>
        <v>360.73683314822296</v>
      </c>
    </row>
    <row r="41" spans="1:14">
      <c r="A41" s="119" t="s">
        <v>210</v>
      </c>
      <c r="B41" s="838" t="str">
        <f>VLOOKUP(A41,EQUIPOS!A11:D155,3,FALSE)</f>
        <v>Equipo de soldadura 600</v>
      </c>
      <c r="C41" s="839"/>
      <c r="D41" s="839"/>
      <c r="E41" s="839"/>
      <c r="F41" s="839"/>
      <c r="G41" s="839"/>
      <c r="H41" s="840"/>
      <c r="I41" s="428"/>
      <c r="J41" s="429"/>
      <c r="K41" s="276">
        <f>VLOOKUP(A41,EQUIPOS!A11:D168,4,FALSE)</f>
        <v>17176.945717929921</v>
      </c>
      <c r="L41" s="342"/>
      <c r="M41" s="343">
        <v>40</v>
      </c>
      <c r="N41" s="279">
        <f t="shared" si="0"/>
        <v>429.42364294824802</v>
      </c>
    </row>
    <row r="42" spans="1:14">
      <c r="B42" s="838"/>
      <c r="C42" s="839"/>
      <c r="D42" s="839"/>
      <c r="E42" s="839"/>
      <c r="F42" s="839"/>
      <c r="G42" s="839"/>
      <c r="H42" s="840"/>
      <c r="I42" s="42"/>
      <c r="J42" s="43"/>
      <c r="K42" s="276"/>
      <c r="L42" s="283"/>
      <c r="M42" s="343"/>
      <c r="N42" s="279"/>
    </row>
    <row r="43" spans="1:14">
      <c r="B43" s="327"/>
      <c r="C43" s="328"/>
      <c r="D43" s="328"/>
      <c r="E43" s="328"/>
      <c r="F43" s="330"/>
      <c r="G43" s="330"/>
      <c r="H43" s="131"/>
      <c r="I43" s="42"/>
      <c r="J43" s="43"/>
      <c r="K43" s="276"/>
      <c r="L43" s="283"/>
      <c r="M43" s="284"/>
      <c r="N43" s="280"/>
    </row>
    <row r="44" spans="1:14">
      <c r="B44" s="845" t="s">
        <v>952</v>
      </c>
      <c r="C44" s="846"/>
      <c r="D44" s="846"/>
      <c r="E44" s="44"/>
      <c r="F44" s="45"/>
      <c r="G44" s="45"/>
      <c r="H44" s="46"/>
      <c r="I44" s="42"/>
      <c r="J44" s="43"/>
      <c r="K44" s="286"/>
      <c r="L44" s="283"/>
      <c r="M44" s="408">
        <v>0.05</v>
      </c>
      <c r="N44" s="351">
        <f>N81*M44</f>
        <v>104.76938637365021</v>
      </c>
    </row>
    <row r="45" spans="1:14" ht="15.75" thickBot="1">
      <c r="B45" s="838"/>
      <c r="C45" s="839"/>
      <c r="D45" s="839"/>
      <c r="E45" s="839"/>
      <c r="F45" s="839"/>
      <c r="G45" s="839"/>
      <c r="H45" s="840"/>
      <c r="I45" s="847"/>
      <c r="J45" s="848"/>
      <c r="K45" s="47"/>
      <c r="L45" s="849"/>
      <c r="M45" s="850"/>
      <c r="N45" s="111"/>
    </row>
    <row r="46" spans="1:14" ht="15.75" thickBot="1">
      <c r="B46" s="825" t="s">
        <v>953</v>
      </c>
      <c r="C46" s="826"/>
      <c r="D46" s="826"/>
      <c r="E46" s="826"/>
      <c r="F46" s="826"/>
      <c r="G46" s="826"/>
      <c r="H46" s="826"/>
      <c r="I46" s="826"/>
      <c r="J46" s="826"/>
      <c r="K46" s="826"/>
      <c r="L46" s="826"/>
      <c r="M46" s="827"/>
      <c r="N46" s="401">
        <f>SUM(N36:N44)</f>
        <v>1978.2676645183783</v>
      </c>
    </row>
    <row r="47" spans="1:14">
      <c r="B47" s="287"/>
      <c r="C47" s="40"/>
      <c r="D47" s="40"/>
      <c r="E47" s="40"/>
      <c r="F47" s="40"/>
      <c r="G47" s="40"/>
      <c r="H47" s="40"/>
      <c r="I47" s="40"/>
      <c r="J47" s="40"/>
      <c r="K47" s="40"/>
      <c r="L47" s="40"/>
      <c r="M47" s="40"/>
      <c r="N47" s="41"/>
    </row>
    <row r="48" spans="1:14">
      <c r="B48" s="70" t="s">
        <v>954</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16" t="s">
        <v>944</v>
      </c>
      <c r="C50" s="817"/>
      <c r="D50" s="817"/>
      <c r="E50" s="817"/>
      <c r="F50" s="817"/>
      <c r="G50" s="817"/>
      <c r="H50" s="817"/>
      <c r="I50" s="818"/>
      <c r="J50" s="322" t="s">
        <v>945</v>
      </c>
      <c r="K50" s="91" t="s">
        <v>946</v>
      </c>
      <c r="L50" s="819" t="s">
        <v>955</v>
      </c>
      <c r="M50" s="818"/>
      <c r="N50" s="92" t="s">
        <v>951</v>
      </c>
    </row>
    <row r="51" spans="1:14">
      <c r="A51" s="169" t="s">
        <v>460</v>
      </c>
      <c r="B51" s="49" t="str">
        <f>VLOOKUP(A51,MATERIALES!A5:D373,3,FALSE)</f>
        <v>Fundente</v>
      </c>
      <c r="C51" s="288"/>
      <c r="D51" s="288"/>
      <c r="E51" s="288"/>
      <c r="F51" s="288"/>
      <c r="G51" s="288"/>
      <c r="H51" s="288"/>
      <c r="I51" s="288"/>
      <c r="J51" s="318" t="str">
        <f>VLOOKUP(A51,MATERIALES!A6:D643,2,FALSE)</f>
        <v>kg</v>
      </c>
      <c r="K51" s="289">
        <v>5.0000000000000001E-3</v>
      </c>
      <c r="L51" s="274"/>
      <c r="M51" s="409">
        <f>VLOOKUP(A51,MATERIALES!A5:D396,4,FALSE)</f>
        <v>38286.224940339831</v>
      </c>
      <c r="N51" s="279">
        <f t="shared" ref="N51:N56" si="1">K51*M51</f>
        <v>191.43112470169916</v>
      </c>
    </row>
    <row r="52" spans="1:14">
      <c r="A52" s="169" t="s">
        <v>462</v>
      </c>
      <c r="B52" s="49" t="str">
        <f>VLOOKUP(A52,MATERIALES!A6:D373,3,FALSE)</f>
        <v>Gas propano</v>
      </c>
      <c r="C52" s="432"/>
      <c r="D52" s="432"/>
      <c r="E52" s="432"/>
      <c r="F52" s="432"/>
      <c r="G52" s="432"/>
      <c r="H52" s="432"/>
      <c r="I52" s="432"/>
      <c r="J52" s="319" t="str">
        <f>VLOOKUP(A52,MATERIALES!A6:D644,2,FALSE)</f>
        <v>kg</v>
      </c>
      <c r="K52" s="404">
        <v>5.0000000000000001E-3</v>
      </c>
      <c r="L52" s="428"/>
      <c r="M52" s="409">
        <f>VLOOKUP(A52,MATERIALES!A6:D397,4,FALSE)</f>
        <v>4372.1615430481552</v>
      </c>
      <c r="N52" s="279">
        <f t="shared" si="1"/>
        <v>21.860807715240778</v>
      </c>
    </row>
    <row r="53" spans="1:14">
      <c r="A53" s="169" t="s">
        <v>591</v>
      </c>
      <c r="B53" s="49" t="str">
        <f>VLOOKUP(A53,MATERIALES!A6:D373,3,FALSE)</f>
        <v>Oxigeno industrial</v>
      </c>
      <c r="C53" s="432"/>
      <c r="D53" s="432"/>
      <c r="E53" s="432"/>
      <c r="F53" s="432"/>
      <c r="G53" s="432"/>
      <c r="H53" s="432"/>
      <c r="I53" s="432"/>
      <c r="J53" s="319" t="str">
        <f>VLOOKUP(A53,MATERIALES!A7:D645,2,FALSE)</f>
        <v>kg</v>
      </c>
      <c r="K53" s="404">
        <v>5.0000000000000001E-3</v>
      </c>
      <c r="L53" s="428"/>
      <c r="M53" s="409">
        <f>VLOOKUP(A53,MATERIALES!A6:D398,4,FALSE)</f>
        <v>11683.957567294587</v>
      </c>
      <c r="N53" s="279">
        <f t="shared" si="1"/>
        <v>58.419787836472935</v>
      </c>
    </row>
    <row r="54" spans="1:14">
      <c r="A54" s="169" t="s">
        <v>662</v>
      </c>
      <c r="B54" s="49" t="str">
        <f>VLOOKUP(A54,MATERIALES!A6:D373,3,FALSE)</f>
        <v>Soldadura 7018</v>
      </c>
      <c r="C54" s="432"/>
      <c r="D54" s="432"/>
      <c r="E54" s="432"/>
      <c r="F54" s="432"/>
      <c r="G54" s="432"/>
      <c r="H54" s="432"/>
      <c r="I54" s="432"/>
      <c r="J54" s="319" t="str">
        <f>VLOOKUP(A54,MATERIALES!A8:D646,2,FALSE)</f>
        <v>kg</v>
      </c>
      <c r="K54" s="404">
        <v>0.01</v>
      </c>
      <c r="L54" s="428"/>
      <c r="M54" s="409">
        <f>VLOOKUP(A54,MATERIALES!A6:D399,4,FALSE)</f>
        <v>5661.3154007419516</v>
      </c>
      <c r="N54" s="279">
        <f t="shared" si="1"/>
        <v>56.613154007419517</v>
      </c>
    </row>
    <row r="55" spans="1:14">
      <c r="A55" s="169" t="s">
        <v>665</v>
      </c>
      <c r="B55" s="49" t="str">
        <f>VLOOKUP(A55,MATERIALES!A7:D373,3,FALSE)</f>
        <v>Soldadura L-70</v>
      </c>
      <c r="C55" s="432"/>
      <c r="D55" s="432"/>
      <c r="E55" s="432"/>
      <c r="F55" s="432"/>
      <c r="G55" s="432"/>
      <c r="H55" s="432"/>
      <c r="I55" s="432"/>
      <c r="J55" s="319" t="str">
        <f>VLOOKUP(A55,MATERIALES!A9:D647,2,FALSE)</f>
        <v>kg</v>
      </c>
      <c r="K55" s="404">
        <v>0.01</v>
      </c>
      <c r="L55" s="428"/>
      <c r="M55" s="409">
        <f>VLOOKUP(A55,MATERIALES!A7:D400,4,FALSE)</f>
        <v>20368.585031107421</v>
      </c>
      <c r="N55" s="279">
        <f t="shared" si="1"/>
        <v>203.6858503110742</v>
      </c>
    </row>
    <row r="56" spans="1:14">
      <c r="A56" s="169" t="s">
        <v>742</v>
      </c>
      <c r="B56" s="49" t="str">
        <f>VLOOKUP(A56,MATERIALES!A1:D373,3,FALSE)</f>
        <v>Acero A-36 para estructura metálica</v>
      </c>
      <c r="C56" s="432"/>
      <c r="D56" s="432"/>
      <c r="E56" s="432"/>
      <c r="F56" s="432"/>
      <c r="G56" s="432"/>
      <c r="H56" s="432"/>
      <c r="I56" s="432"/>
      <c r="J56" s="319" t="str">
        <f>VLOOKUP(A56,MATERIALES!A1:D648,2,FALSE)</f>
        <v>kg</v>
      </c>
      <c r="K56" s="404">
        <v>1</v>
      </c>
      <c r="L56" s="428"/>
      <c r="M56" s="409">
        <f>VLOOKUP(A56,MATERIALES!A1:D401,4,FALSE)</f>
        <v>4420.6544435645228</v>
      </c>
      <c r="N56" s="279">
        <f t="shared" si="1"/>
        <v>4420.6544435645228</v>
      </c>
    </row>
    <row r="57" spans="1:14">
      <c r="A57" s="169"/>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5" t="s">
        <v>953</v>
      </c>
      <c r="C59" s="826"/>
      <c r="D59" s="826"/>
      <c r="E59" s="826"/>
      <c r="F59" s="826"/>
      <c r="G59" s="826"/>
      <c r="H59" s="826"/>
      <c r="I59" s="826"/>
      <c r="J59" s="826"/>
      <c r="K59" s="826"/>
      <c r="L59" s="826"/>
      <c r="M59" s="827"/>
      <c r="N59" s="401">
        <f>SUM(N51:N58)</f>
        <v>4952.6651681364292</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B64" s="52"/>
      <c r="C64" s="324"/>
      <c r="D64" s="324"/>
      <c r="E64" s="324"/>
      <c r="F64" s="324"/>
      <c r="G64" s="324"/>
      <c r="H64" s="318"/>
      <c r="I64" s="286"/>
      <c r="J64" s="293"/>
      <c r="K64" s="286"/>
      <c r="L64" s="829"/>
      <c r="M64" s="830"/>
      <c r="N64" s="294"/>
    </row>
    <row r="65" spans="1:15">
      <c r="B65" s="52"/>
      <c r="C65" s="53"/>
      <c r="D65" s="53"/>
      <c r="E65" s="53"/>
      <c r="F65" s="53"/>
      <c r="G65" s="53"/>
      <c r="H65" s="318"/>
      <c r="I65" s="286"/>
      <c r="J65" s="293"/>
      <c r="K65" s="286"/>
      <c r="L65" s="829"/>
      <c r="M65" s="830"/>
      <c r="N65" s="294"/>
    </row>
    <row r="66" spans="1:15">
      <c r="B66" s="52"/>
      <c r="C66" s="53"/>
      <c r="D66" s="53"/>
      <c r="E66" s="53"/>
      <c r="F66" s="53"/>
      <c r="G66" s="53"/>
      <c r="H66" s="318"/>
      <c r="I66" s="286"/>
      <c r="J66" s="293"/>
      <c r="K66" s="286"/>
      <c r="L66" s="829"/>
      <c r="M66" s="830"/>
      <c r="N66" s="294"/>
    </row>
    <row r="67" spans="1:15">
      <c r="B67" s="52"/>
      <c r="C67" s="53"/>
      <c r="D67" s="53"/>
      <c r="E67" s="53"/>
      <c r="F67" s="53"/>
      <c r="G67" s="53"/>
      <c r="H67" s="318"/>
      <c r="I67" s="286"/>
      <c r="J67" s="293"/>
      <c r="K67" s="286"/>
      <c r="L67" s="829"/>
      <c r="M67" s="830"/>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s="170" t="s">
        <v>2</v>
      </c>
      <c r="B75" s="55" t="str">
        <f>VLOOKUP(A75,'MANO DE OBRA'!A8:D68,3,FALSE)</f>
        <v>Soldador (2)</v>
      </c>
      <c r="C75" s="53"/>
      <c r="D75" s="53"/>
      <c r="E75" s="53"/>
      <c r="F75" s="53"/>
      <c r="G75" s="53"/>
      <c r="H75" s="53"/>
      <c r="I75" s="299">
        <f>K75/J75*100</f>
        <v>115336.47958314378</v>
      </c>
      <c r="J75" s="300">
        <v>185</v>
      </c>
      <c r="K75" s="301">
        <f>VLOOKUP(A75,'MANO DE OBRA'!A8:D99,4,FALSE)</f>
        <v>213372.48722881597</v>
      </c>
      <c r="L75" s="56"/>
      <c r="M75" s="441">
        <v>320</v>
      </c>
      <c r="N75" s="402">
        <f>K75/M75</f>
        <v>666.78902259004985</v>
      </c>
      <c r="O75" s="112"/>
    </row>
    <row r="76" spans="1:15">
      <c r="A76" s="170" t="s">
        <v>4</v>
      </c>
      <c r="B76" s="55" t="str">
        <f>VLOOKUP(A76,'MANO DE OBRA'!A8:D69,3,FALSE)</f>
        <v>Inspector de fabricación y montaje</v>
      </c>
      <c r="C76" s="53"/>
      <c r="D76" s="53"/>
      <c r="E76" s="53"/>
      <c r="F76" s="53"/>
      <c r="G76" s="53"/>
      <c r="H76" s="53"/>
      <c r="I76" s="299">
        <f>K76/J76*100</f>
        <v>87942.625377371514</v>
      </c>
      <c r="J76" s="300">
        <v>185</v>
      </c>
      <c r="K76" s="301">
        <f>VLOOKUP(A76,'MANO DE OBRA'!A8:D100,4,FALSE)</f>
        <v>162693.85694813728</v>
      </c>
      <c r="L76" s="56"/>
      <c r="M76" s="441">
        <v>320</v>
      </c>
      <c r="N76" s="402">
        <f>K76/M76</f>
        <v>508.41830296292903</v>
      </c>
    </row>
    <row r="77" spans="1:15">
      <c r="A77" t="s">
        <v>9</v>
      </c>
      <c r="B77" s="55" t="str">
        <f>VLOOKUP(A77,'MANO DE OBRA'!A9:D70,3,FALSE)</f>
        <v>Obrero (3)</v>
      </c>
      <c r="C77" s="53"/>
      <c r="D77" s="53"/>
      <c r="E77" s="53"/>
      <c r="F77" s="53"/>
      <c r="G77" s="53"/>
      <c r="H77" s="53"/>
      <c r="I77" s="299">
        <f>K77/J77*100</f>
        <v>101498.09999999999</v>
      </c>
      <c r="J77" s="300">
        <v>185</v>
      </c>
      <c r="K77" s="301">
        <f>VLOOKUP(A77,'MANO DE OBRA'!A9:D101,4,FALSE)</f>
        <v>187771.48499999999</v>
      </c>
      <c r="L77" s="56"/>
      <c r="M77" s="441">
        <v>320</v>
      </c>
      <c r="N77" s="402">
        <f>K77/M77</f>
        <v>586.78589062499998</v>
      </c>
    </row>
    <row r="78" spans="1:15">
      <c r="A78" t="s">
        <v>30</v>
      </c>
      <c r="B78" s="55" t="str">
        <f>VLOOKUP(A78,'MANO DE OBRA'!A10:D71,3,FALSE)</f>
        <v>Oficial</v>
      </c>
      <c r="C78" s="53"/>
      <c r="D78" s="53"/>
      <c r="E78" s="53"/>
      <c r="F78" s="53"/>
      <c r="G78" s="53"/>
      <c r="H78" s="53"/>
      <c r="I78" s="299">
        <f>K78/J78*100</f>
        <v>57668.23979157189</v>
      </c>
      <c r="J78" s="300">
        <v>185</v>
      </c>
      <c r="K78" s="301">
        <f>VLOOKUP(A78,'MANO DE OBRA'!A10:D102,4,FALSE)</f>
        <v>106686.24361440798</v>
      </c>
      <c r="L78" s="325"/>
      <c r="M78" s="441">
        <v>320</v>
      </c>
      <c r="N78" s="402">
        <f>K78/M78</f>
        <v>333.39451129502493</v>
      </c>
    </row>
    <row r="79" spans="1:15">
      <c r="B79" s="55"/>
      <c r="C79" s="53"/>
      <c r="D79" s="53"/>
      <c r="E79" s="53"/>
      <c r="F79" s="53"/>
      <c r="G79" s="53"/>
      <c r="H79" s="53"/>
      <c r="I79" s="299"/>
      <c r="J79" s="300"/>
      <c r="K79" s="301"/>
      <c r="L79" s="325"/>
      <c r="M79" s="438"/>
      <c r="N79" s="402"/>
    </row>
    <row r="80" spans="1:15" ht="15.75" thickBot="1">
      <c r="B80" s="812"/>
      <c r="C80" s="813"/>
      <c r="D80" s="813"/>
      <c r="E80" s="813"/>
      <c r="F80" s="813"/>
      <c r="G80" s="813"/>
      <c r="H80" s="813"/>
      <c r="I80" s="477"/>
      <c r="J80" s="478"/>
      <c r="K80" s="479"/>
      <c r="L80" s="482"/>
      <c r="M80" s="483"/>
      <c r="N80" s="447"/>
    </row>
    <row r="81" spans="1:14" ht="15.75" thickBot="1">
      <c r="B81" s="831" t="s">
        <v>953</v>
      </c>
      <c r="C81" s="832"/>
      <c r="D81" s="832"/>
      <c r="E81" s="832"/>
      <c r="F81" s="832"/>
      <c r="G81" s="832"/>
      <c r="H81" s="832"/>
      <c r="I81" s="832"/>
      <c r="J81" s="832"/>
      <c r="K81" s="832"/>
      <c r="L81" s="832"/>
      <c r="M81" s="833"/>
      <c r="N81" s="308">
        <f>SUM(N75:N80)</f>
        <v>2095.3877274730039</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N46+N59+N70+N81</f>
        <v>9026.3205601278114</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1805.2641120255623</v>
      </c>
      <c r="M88" s="860"/>
      <c r="N88" s="57"/>
    </row>
    <row r="89" spans="1:14">
      <c r="B89" s="95" t="s">
        <v>973</v>
      </c>
      <c r="C89" s="96"/>
      <c r="D89" s="96"/>
      <c r="E89" s="96"/>
      <c r="F89" s="96"/>
      <c r="G89" s="96"/>
      <c r="H89" s="96"/>
      <c r="I89" s="93"/>
      <c r="J89" s="94"/>
      <c r="K89" s="311">
        <v>0.05</v>
      </c>
      <c r="L89" s="859">
        <f>N83*K89</f>
        <v>451.31602800639058</v>
      </c>
      <c r="M89" s="860"/>
      <c r="N89" s="57"/>
    </row>
    <row r="90" spans="1:14" ht="15.75" thickBot="1">
      <c r="B90" s="97" t="s">
        <v>974</v>
      </c>
      <c r="C90" s="98"/>
      <c r="D90" s="98"/>
      <c r="E90" s="98"/>
      <c r="F90" s="98"/>
      <c r="G90" s="98"/>
      <c r="H90" s="98"/>
      <c r="I90" s="99"/>
      <c r="J90" s="100"/>
      <c r="K90" s="312">
        <v>0.05</v>
      </c>
      <c r="L90" s="861">
        <f>N83*K90</f>
        <v>451.31602800639058</v>
      </c>
      <c r="M90" s="862"/>
      <c r="N90" s="57"/>
    </row>
    <row r="91" spans="1:14" ht="15.75" thickBot="1">
      <c r="B91" s="825" t="s">
        <v>953</v>
      </c>
      <c r="C91" s="826"/>
      <c r="D91" s="826"/>
      <c r="E91" s="826"/>
      <c r="F91" s="826"/>
      <c r="G91" s="826"/>
      <c r="H91" s="826"/>
      <c r="I91" s="826"/>
      <c r="J91" s="826"/>
      <c r="K91" s="826"/>
      <c r="L91" s="826"/>
      <c r="M91" s="827"/>
      <c r="N91" s="58">
        <f>L88+L89+L90</f>
        <v>2707.8961680383436</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11734.216728166155</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1126</v>
      </c>
      <c r="C31" s="87" t="s">
        <v>2129</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c r="B48" s="49"/>
      <c r="C48" s="288"/>
      <c r="D48" s="288"/>
      <c r="E48" s="288"/>
      <c r="F48" s="288"/>
      <c r="G48" s="288"/>
      <c r="H48" s="288"/>
      <c r="I48" s="275"/>
      <c r="J48" s="231"/>
      <c r="K48" s="289"/>
      <c r="L48" s="274"/>
      <c r="M48" s="409"/>
      <c r="N48" s="279"/>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A52" s="169"/>
      <c r="B52" s="49"/>
      <c r="C52" s="432"/>
      <c r="D52" s="432"/>
      <c r="E52" s="432"/>
      <c r="F52" s="432"/>
      <c r="G52" s="432"/>
      <c r="H52" s="432"/>
      <c r="I52" s="432"/>
      <c r="J52" s="318"/>
      <c r="K52" s="404"/>
      <c r="L52" s="428"/>
      <c r="M52" s="409"/>
      <c r="N52" s="279"/>
    </row>
    <row r="53" spans="1:14">
      <c r="A53" s="169"/>
      <c r="B53" s="49"/>
      <c r="C53" s="432"/>
      <c r="D53" s="432"/>
      <c r="E53" s="432"/>
      <c r="F53" s="432"/>
      <c r="G53" s="432"/>
      <c r="H53" s="432"/>
      <c r="I53" s="432"/>
      <c r="J53" s="318"/>
      <c r="K53" s="404"/>
      <c r="L53" s="428"/>
      <c r="M53" s="409"/>
      <c r="N53" s="279"/>
    </row>
    <row r="54" spans="1:14">
      <c r="A54" s="169"/>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5" t="s">
        <v>953</v>
      </c>
      <c r="C56" s="826"/>
      <c r="D56" s="826"/>
      <c r="E56" s="826"/>
      <c r="F56" s="826"/>
      <c r="G56" s="826"/>
      <c r="H56" s="826"/>
      <c r="I56" s="826"/>
      <c r="J56" s="826"/>
      <c r="K56" s="826"/>
      <c r="L56" s="826"/>
      <c r="M56" s="827"/>
      <c r="N56" s="401"/>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828" t="s">
        <v>961</v>
      </c>
      <c r="M60" s="801"/>
      <c r="N60" s="82" t="s">
        <v>951</v>
      </c>
    </row>
    <row r="61" spans="1:14">
      <c r="A61" t="s">
        <v>1325</v>
      </c>
      <c r="B61" s="52" t="str">
        <f>VLOOKUP(A61,TRANSPORTE!A3:D117,3,FALSE)</f>
        <v xml:space="preserve">Transporte de estructuras metálicas </v>
      </c>
      <c r="C61" s="324"/>
      <c r="D61" s="324"/>
      <c r="E61" s="324"/>
      <c r="F61" s="324"/>
      <c r="G61" s="324"/>
      <c r="H61" s="318" t="s">
        <v>2044</v>
      </c>
      <c r="I61" s="286">
        <v>1</v>
      </c>
      <c r="J61" s="293">
        <v>1</v>
      </c>
      <c r="K61" s="286">
        <f>I61*J61</f>
        <v>1</v>
      </c>
      <c r="L61" s="829">
        <f>VLOOKUP(A61,TRANSPORTE!A3:D117,4,FALSE)</f>
        <v>691.44552567448272</v>
      </c>
      <c r="M61" s="830"/>
      <c r="N61" s="294">
        <f>K61*L61</f>
        <v>691.44552567448272</v>
      </c>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318"/>
      <c r="I64" s="286"/>
      <c r="J64" s="293"/>
      <c r="K64" s="286"/>
      <c r="L64" s="829"/>
      <c r="M64" s="830"/>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814"/>
      <c r="M66" s="815"/>
      <c r="N66" s="133"/>
    </row>
    <row r="67" spans="1:15" ht="15.75" thickBot="1">
      <c r="B67" s="831" t="s">
        <v>953</v>
      </c>
      <c r="C67" s="832"/>
      <c r="D67" s="832"/>
      <c r="E67" s="832"/>
      <c r="F67" s="832"/>
      <c r="G67" s="832"/>
      <c r="H67" s="832"/>
      <c r="I67" s="832"/>
      <c r="J67" s="832"/>
      <c r="K67" s="832"/>
      <c r="L67" s="832"/>
      <c r="M67" s="833"/>
      <c r="N67" s="110">
        <f>N61+N62+N63+N64+N65</f>
        <v>691.44552567448272</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1" t="s">
        <v>963</v>
      </c>
      <c r="C71" s="852"/>
      <c r="D71" s="852"/>
      <c r="E71" s="852"/>
      <c r="F71" s="852"/>
      <c r="G71" s="852"/>
      <c r="H71" s="852"/>
      <c r="I71" s="79" t="s">
        <v>964</v>
      </c>
      <c r="J71" s="81" t="s">
        <v>1410</v>
      </c>
      <c r="K71" s="80" t="s">
        <v>966</v>
      </c>
      <c r="L71" s="853" t="s">
        <v>950</v>
      </c>
      <c r="M71" s="854"/>
      <c r="N71" s="104" t="s">
        <v>951</v>
      </c>
    </row>
    <row r="72" spans="1:15">
      <c r="A72" s="170"/>
      <c r="B72" s="55"/>
      <c r="C72" s="53"/>
      <c r="D72" s="53"/>
      <c r="E72" s="53"/>
      <c r="F72" s="53"/>
      <c r="G72" s="53"/>
      <c r="H72" s="53"/>
      <c r="I72" s="299"/>
      <c r="J72" s="300"/>
      <c r="K72" s="301"/>
      <c r="L72" s="56"/>
      <c r="M72" s="441"/>
      <c r="N72" s="402"/>
      <c r="O72" s="112"/>
    </row>
    <row r="73" spans="1:15">
      <c r="A73" s="170"/>
      <c r="B73" s="55"/>
      <c r="C73" s="53"/>
      <c r="D73" s="53"/>
      <c r="E73" s="53"/>
      <c r="F73" s="53"/>
      <c r="G73" s="53"/>
      <c r="H73" s="53"/>
      <c r="I73" s="299"/>
      <c r="J73" s="300"/>
      <c r="K73" s="301"/>
      <c r="L73" s="56"/>
      <c r="M73" s="441"/>
      <c r="N73" s="402"/>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12"/>
      <c r="C77" s="813"/>
      <c r="D77" s="813"/>
      <c r="E77" s="813"/>
      <c r="F77" s="813"/>
      <c r="G77" s="813"/>
      <c r="H77" s="813"/>
      <c r="I77" s="132"/>
      <c r="J77" s="132"/>
      <c r="K77" s="132"/>
      <c r="L77" s="913"/>
      <c r="M77" s="913"/>
      <c r="N77" s="133"/>
    </row>
    <row r="78" spans="1:15" ht="15.75" thickBot="1">
      <c r="B78" s="831" t="s">
        <v>953</v>
      </c>
      <c r="C78" s="832"/>
      <c r="D78" s="832"/>
      <c r="E78" s="832"/>
      <c r="F78" s="832"/>
      <c r="G78" s="832"/>
      <c r="H78" s="832"/>
      <c r="I78" s="832"/>
      <c r="J78" s="832"/>
      <c r="K78" s="832"/>
      <c r="L78" s="832"/>
      <c r="M78" s="833"/>
      <c r="N78" s="467"/>
    </row>
    <row r="79" spans="1:15" ht="15.75" thickBot="1">
      <c r="B79" s="39"/>
      <c r="C79" s="40"/>
      <c r="D79" s="40"/>
      <c r="E79" s="40"/>
      <c r="F79" s="40"/>
      <c r="G79" s="40"/>
      <c r="H79" s="40"/>
      <c r="I79" s="40"/>
      <c r="J79" s="40"/>
      <c r="K79" s="40"/>
      <c r="L79" s="40"/>
      <c r="M79" s="40"/>
      <c r="N79" s="41"/>
    </row>
    <row r="80" spans="1:15" ht="15.75" thickBot="1">
      <c r="B80" s="825" t="s">
        <v>967</v>
      </c>
      <c r="C80" s="826"/>
      <c r="D80" s="826"/>
      <c r="E80" s="826"/>
      <c r="F80" s="826"/>
      <c r="G80" s="826"/>
      <c r="H80" s="826"/>
      <c r="I80" s="826"/>
      <c r="J80" s="826"/>
      <c r="K80" s="826"/>
      <c r="L80" s="826"/>
      <c r="M80" s="827"/>
      <c r="N80" s="105">
        <f>N43+N56+N67+N78</f>
        <v>691.44552567448272</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6" t="s">
        <v>969</v>
      </c>
      <c r="C84" s="817"/>
      <c r="D84" s="817"/>
      <c r="E84" s="817"/>
      <c r="F84" s="817"/>
      <c r="G84" s="817"/>
      <c r="H84" s="817"/>
      <c r="I84" s="321"/>
      <c r="J84" s="341"/>
      <c r="K84" s="309" t="s">
        <v>970</v>
      </c>
      <c r="L84" s="855" t="s">
        <v>971</v>
      </c>
      <c r="M84" s="856"/>
      <c r="N84" s="310"/>
    </row>
    <row r="85" spans="1:14">
      <c r="B85" s="857" t="s">
        <v>972</v>
      </c>
      <c r="C85" s="858"/>
      <c r="D85" s="858"/>
      <c r="E85" s="858"/>
      <c r="F85" s="858"/>
      <c r="G85" s="858"/>
      <c r="H85" s="858"/>
      <c r="I85" s="93"/>
      <c r="J85" s="94"/>
      <c r="K85" s="311">
        <v>0.2</v>
      </c>
      <c r="L85" s="859">
        <f>N80*K85</f>
        <v>138.28910513489654</v>
      </c>
      <c r="M85" s="860"/>
      <c r="N85" s="57"/>
    </row>
    <row r="86" spans="1:14">
      <c r="B86" s="95" t="s">
        <v>973</v>
      </c>
      <c r="C86" s="96"/>
      <c r="D86" s="96"/>
      <c r="E86" s="96"/>
      <c r="F86" s="96"/>
      <c r="G86" s="96"/>
      <c r="H86" s="96"/>
      <c r="I86" s="93"/>
      <c r="J86" s="94"/>
      <c r="K86" s="311">
        <v>0.05</v>
      </c>
      <c r="L86" s="859">
        <f>N80*K86</f>
        <v>34.572276283724136</v>
      </c>
      <c r="M86" s="860"/>
      <c r="N86" s="57"/>
    </row>
    <row r="87" spans="1:14" ht="15.75" thickBot="1">
      <c r="B87" s="97" t="s">
        <v>974</v>
      </c>
      <c r="C87" s="98"/>
      <c r="D87" s="98"/>
      <c r="E87" s="98"/>
      <c r="F87" s="98"/>
      <c r="G87" s="98"/>
      <c r="H87" s="98"/>
      <c r="I87" s="99"/>
      <c r="J87" s="100"/>
      <c r="K87" s="312">
        <v>0.05</v>
      </c>
      <c r="L87" s="861">
        <f>N80*K87</f>
        <v>34.572276283724136</v>
      </c>
      <c r="M87" s="862"/>
      <c r="N87" s="57"/>
    </row>
    <row r="88" spans="1:14" ht="15.75" thickBot="1">
      <c r="B88" s="825" t="s">
        <v>953</v>
      </c>
      <c r="C88" s="826"/>
      <c r="D88" s="826"/>
      <c r="E88" s="826"/>
      <c r="F88" s="826"/>
      <c r="G88" s="826"/>
      <c r="H88" s="826"/>
      <c r="I88" s="826"/>
      <c r="J88" s="826"/>
      <c r="K88" s="826"/>
      <c r="L88" s="826"/>
      <c r="M88" s="827"/>
      <c r="N88" s="58">
        <f>L85+L86+L87</f>
        <v>207.43365770234482</v>
      </c>
    </row>
    <row r="89" spans="1:14" ht="15.75" thickBot="1">
      <c r="B89" s="39"/>
      <c r="C89" s="40"/>
      <c r="D89" s="40"/>
      <c r="E89" s="40"/>
      <c r="F89" s="40"/>
      <c r="G89" s="40"/>
      <c r="H89" s="40"/>
      <c r="I89" s="40"/>
      <c r="J89" s="40"/>
      <c r="K89" s="40"/>
      <c r="L89" s="40"/>
      <c r="M89" s="40"/>
      <c r="N89" s="41"/>
    </row>
    <row r="90" spans="1:14" ht="15.75" thickBot="1">
      <c r="A90" t="s">
        <v>2016</v>
      </c>
      <c r="B90" s="825" t="s">
        <v>975</v>
      </c>
      <c r="C90" s="826"/>
      <c r="D90" s="826"/>
      <c r="E90" s="826"/>
      <c r="F90" s="826"/>
      <c r="G90" s="826"/>
      <c r="H90" s="826"/>
      <c r="I90" s="826"/>
      <c r="J90" s="826"/>
      <c r="K90" s="826"/>
      <c r="L90" s="826"/>
      <c r="M90" s="827"/>
      <c r="N90" s="58">
        <f>N80+N88</f>
        <v>898.87918337682754</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1127</v>
      </c>
      <c r="C31" s="87" t="s">
        <v>2130</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190</v>
      </c>
      <c r="B36" s="838" t="str">
        <f>VLOOKUP(A36,EQUIPOS!A6:D154,3,FALSE)</f>
        <v>Diferencial de 3 ton</v>
      </c>
      <c r="C36" s="839"/>
      <c r="D36" s="839"/>
      <c r="E36" s="839"/>
      <c r="F36" s="839"/>
      <c r="G36" s="839"/>
      <c r="H36" s="840"/>
      <c r="I36" s="274"/>
      <c r="J36" s="275"/>
      <c r="K36" s="276">
        <f>VLOOKUP(A36,EQUIPOS!A6:D163,4,FALSE)</f>
        <v>6061.2177197579331</v>
      </c>
      <c r="L36" s="277"/>
      <c r="M36" s="343">
        <v>40</v>
      </c>
      <c r="N36" s="279">
        <f t="shared" ref="N36:N41" si="0">K36/M36</f>
        <v>151.53044299394833</v>
      </c>
    </row>
    <row r="37" spans="1:14">
      <c r="A37" s="119" t="s">
        <v>195</v>
      </c>
      <c r="B37" s="838" t="str">
        <f>VLOOKUP(A37,EQUIPOS!A7:D154,3,FALSE)</f>
        <v xml:space="preserve">Equipo de oxicorte, Capacidad de corte: hasta 6´´ (152mm) </v>
      </c>
      <c r="C37" s="839"/>
      <c r="D37" s="839"/>
      <c r="E37" s="839"/>
      <c r="F37" s="839"/>
      <c r="G37" s="839"/>
      <c r="H37" s="840"/>
      <c r="I37" s="428"/>
      <c r="J37" s="429"/>
      <c r="K37" s="276">
        <f>VLOOKUP(A37,EQUIPOS!A7:D164,4,FALSE)</f>
        <v>18718.466487487731</v>
      </c>
      <c r="L37" s="342"/>
      <c r="M37" s="343">
        <v>400</v>
      </c>
      <c r="N37" s="279">
        <f t="shared" si="0"/>
        <v>46.796166218719328</v>
      </c>
    </row>
    <row r="38" spans="1:14">
      <c r="A38" s="119" t="s">
        <v>204</v>
      </c>
      <c r="B38" s="838" t="str">
        <f>VLOOKUP(A38,EQUIPOS!A8:D154,3,FALSE)</f>
        <v xml:space="preserve">Equipo de soldadura 250 AMP
</v>
      </c>
      <c r="C38" s="839"/>
      <c r="D38" s="839"/>
      <c r="E38" s="839"/>
      <c r="F38" s="839"/>
      <c r="G38" s="839"/>
      <c r="H38" s="840"/>
      <c r="I38" s="428"/>
      <c r="J38" s="429"/>
      <c r="K38" s="276">
        <f>VLOOKUP(A38,EQUIPOS!A8:D165,4,FALSE)</f>
        <v>13873.686926020318</v>
      </c>
      <c r="L38" s="342"/>
      <c r="M38" s="343">
        <v>400</v>
      </c>
      <c r="N38" s="279">
        <f t="shared" si="0"/>
        <v>34.684217315050795</v>
      </c>
    </row>
    <row r="39" spans="1:14">
      <c r="A39" s="119" t="s">
        <v>208</v>
      </c>
      <c r="B39" s="838" t="str">
        <f>VLOOKUP(A39,EQUIPOS!A9:D154,3,FALSE)</f>
        <v>Equipo de soldadura 400</v>
      </c>
      <c r="C39" s="839"/>
      <c r="D39" s="839"/>
      <c r="E39" s="839"/>
      <c r="F39" s="839"/>
      <c r="G39" s="839"/>
      <c r="H39" s="840"/>
      <c r="I39" s="428"/>
      <c r="J39" s="429"/>
      <c r="K39" s="276">
        <f>VLOOKUP(A39,EQUIPOS!A9:D166,4,FALSE)</f>
        <v>14429.473325928919</v>
      </c>
      <c r="L39" s="342"/>
      <c r="M39" s="343">
        <v>400</v>
      </c>
      <c r="N39" s="279">
        <f t="shared" si="0"/>
        <v>36.073683314822297</v>
      </c>
    </row>
    <row r="40" spans="1:14">
      <c r="A40" s="119" t="s">
        <v>210</v>
      </c>
      <c r="B40" s="838" t="str">
        <f>VLOOKUP(A40,EQUIPOS!A10:D154,3,FALSE)</f>
        <v>Equipo de soldadura 600</v>
      </c>
      <c r="C40" s="839"/>
      <c r="D40" s="839"/>
      <c r="E40" s="839"/>
      <c r="F40" s="839"/>
      <c r="G40" s="839"/>
      <c r="H40" s="840"/>
      <c r="I40" s="428"/>
      <c r="J40" s="429"/>
      <c r="K40" s="276">
        <f>VLOOKUP(A40,EQUIPOS!A10:D167,4,FALSE)</f>
        <v>17176.945717929921</v>
      </c>
      <c r="L40" s="342"/>
      <c r="M40" s="343">
        <v>400</v>
      </c>
      <c r="N40" s="279">
        <f t="shared" si="0"/>
        <v>42.942364294824799</v>
      </c>
    </row>
    <row r="41" spans="1:14">
      <c r="A41" s="119" t="s">
        <v>243</v>
      </c>
      <c r="B41" s="838" t="str">
        <f>VLOOKUP(A41,EQUIPOS!A11:D155,3,FALSE)</f>
        <v>Grúa 10 ton</v>
      </c>
      <c r="C41" s="839"/>
      <c r="D41" s="839"/>
      <c r="E41" s="839"/>
      <c r="F41" s="839"/>
      <c r="G41" s="839"/>
      <c r="H41" s="840"/>
      <c r="I41" s="428"/>
      <c r="J41" s="429"/>
      <c r="K41" s="276">
        <f>VLOOKUP(A41,EQUIPOS!A11:D168,4,FALSE)</f>
        <v>151949.9044278416</v>
      </c>
      <c r="L41" s="342"/>
      <c r="M41" s="343">
        <v>400</v>
      </c>
      <c r="N41" s="279">
        <f t="shared" si="0"/>
        <v>379.87476106960401</v>
      </c>
    </row>
    <row r="42" spans="1:14">
      <c r="B42" s="838"/>
      <c r="C42" s="839"/>
      <c r="D42" s="839"/>
      <c r="E42" s="839"/>
      <c r="F42" s="839"/>
      <c r="G42" s="839"/>
      <c r="H42" s="840"/>
      <c r="I42" s="42"/>
      <c r="J42" s="43"/>
      <c r="K42" s="276"/>
      <c r="L42" s="283"/>
      <c r="M42" s="343"/>
      <c r="N42" s="279"/>
    </row>
    <row r="43" spans="1:14">
      <c r="B43" s="327"/>
      <c r="C43" s="328"/>
      <c r="D43" s="328"/>
      <c r="E43" s="328"/>
      <c r="F43" s="330"/>
      <c r="G43" s="330"/>
      <c r="H43" s="131"/>
      <c r="I43" s="42"/>
      <c r="J43" s="43"/>
      <c r="K43" s="276"/>
      <c r="L43" s="283"/>
      <c r="M43" s="284"/>
      <c r="N43" s="280"/>
    </row>
    <row r="44" spans="1:14">
      <c r="B44" s="845" t="s">
        <v>952</v>
      </c>
      <c r="C44" s="846"/>
      <c r="D44" s="846"/>
      <c r="E44" s="44"/>
      <c r="F44" s="45"/>
      <c r="G44" s="45"/>
      <c r="H44" s="46"/>
      <c r="I44" s="42"/>
      <c r="J44" s="43"/>
      <c r="K44" s="286"/>
      <c r="L44" s="283"/>
      <c r="M44" s="408">
        <v>0.05</v>
      </c>
      <c r="N44" s="351">
        <f>N81*M44</f>
        <v>104.76938637365021</v>
      </c>
    </row>
    <row r="45" spans="1:14" ht="15.75" thickBot="1">
      <c r="B45" s="838"/>
      <c r="C45" s="839"/>
      <c r="D45" s="839"/>
      <c r="E45" s="839"/>
      <c r="F45" s="839"/>
      <c r="G45" s="839"/>
      <c r="H45" s="840"/>
      <c r="I45" s="847"/>
      <c r="J45" s="848"/>
      <c r="K45" s="47"/>
      <c r="L45" s="849"/>
      <c r="M45" s="850"/>
      <c r="N45" s="111"/>
    </row>
    <row r="46" spans="1:14" ht="15.75" thickBot="1">
      <c r="B46" s="825" t="s">
        <v>953</v>
      </c>
      <c r="C46" s="826"/>
      <c r="D46" s="826"/>
      <c r="E46" s="826"/>
      <c r="F46" s="826"/>
      <c r="G46" s="826"/>
      <c r="H46" s="826"/>
      <c r="I46" s="826"/>
      <c r="J46" s="826"/>
      <c r="K46" s="826"/>
      <c r="L46" s="826"/>
      <c r="M46" s="827"/>
      <c r="N46" s="401">
        <f>SUM(N36:N44)</f>
        <v>796.67102158061971</v>
      </c>
    </row>
    <row r="47" spans="1:14">
      <c r="B47" s="287"/>
      <c r="C47" s="40"/>
      <c r="D47" s="40"/>
      <c r="E47" s="40"/>
      <c r="F47" s="40"/>
      <c r="G47" s="40"/>
      <c r="H47" s="40"/>
      <c r="I47" s="40"/>
      <c r="J47" s="40"/>
      <c r="K47" s="40"/>
      <c r="L47" s="40"/>
      <c r="M47" s="40"/>
      <c r="N47" s="41"/>
    </row>
    <row r="48" spans="1:14">
      <c r="B48" s="70" t="s">
        <v>954</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16" t="s">
        <v>944</v>
      </c>
      <c r="C50" s="817"/>
      <c r="D50" s="817"/>
      <c r="E50" s="817"/>
      <c r="F50" s="817"/>
      <c r="G50" s="817"/>
      <c r="H50" s="817"/>
      <c r="I50" s="818"/>
      <c r="J50" s="322" t="s">
        <v>945</v>
      </c>
      <c r="K50" s="91" t="s">
        <v>946</v>
      </c>
      <c r="L50" s="819" t="s">
        <v>955</v>
      </c>
      <c r="M50" s="818"/>
      <c r="N50" s="92" t="s">
        <v>951</v>
      </c>
    </row>
    <row r="51" spans="1:14">
      <c r="A51" s="169" t="s">
        <v>460</v>
      </c>
      <c r="B51" s="49" t="str">
        <f>VLOOKUP(A51,MATERIALES!A5:D373,3,FALSE)</f>
        <v>Fundente</v>
      </c>
      <c r="C51" s="288"/>
      <c r="D51" s="288"/>
      <c r="E51" s="288"/>
      <c r="F51" s="288"/>
      <c r="G51" s="288"/>
      <c r="H51" s="288"/>
      <c r="I51" s="288"/>
      <c r="J51" s="318" t="str">
        <f>VLOOKUP(A51,MATERIALES!A6:D643,2,FALSE)</f>
        <v>kg</v>
      </c>
      <c r="K51" s="289">
        <v>5.0000000000000001E-3</v>
      </c>
      <c r="L51" s="274"/>
      <c r="M51" s="409">
        <f>VLOOKUP(A51,MATERIALES!A5:D396,4,FALSE)</f>
        <v>38286.224940339831</v>
      </c>
      <c r="N51" s="279">
        <f>K51*M51</f>
        <v>191.43112470169916</v>
      </c>
    </row>
    <row r="52" spans="1:14">
      <c r="A52" s="169" t="s">
        <v>462</v>
      </c>
      <c r="B52" s="49" t="str">
        <f>VLOOKUP(A52,MATERIALES!A6:D373,3,FALSE)</f>
        <v>Gas propano</v>
      </c>
      <c r="C52" s="432"/>
      <c r="D52" s="432"/>
      <c r="E52" s="432"/>
      <c r="F52" s="432"/>
      <c r="G52" s="432"/>
      <c r="H52" s="432"/>
      <c r="I52" s="432"/>
      <c r="J52" s="319" t="str">
        <f>VLOOKUP(A52,MATERIALES!A6:D644,2,FALSE)</f>
        <v>kg</v>
      </c>
      <c r="K52" s="404">
        <v>5.0000000000000001E-3</v>
      </c>
      <c r="L52" s="428"/>
      <c r="M52" s="409">
        <f>VLOOKUP(A52,MATERIALES!A6:D397,4,FALSE)</f>
        <v>4372.1615430481552</v>
      </c>
      <c r="N52" s="279">
        <f t="shared" ref="N52:N58" si="1">K52*M52</f>
        <v>21.860807715240778</v>
      </c>
    </row>
    <row r="53" spans="1:14">
      <c r="A53" s="169" t="s">
        <v>591</v>
      </c>
      <c r="B53" s="49" t="str">
        <f>VLOOKUP(A53,MATERIALES!A6:D373,3,FALSE)</f>
        <v>Oxigeno industrial</v>
      </c>
      <c r="C53" s="432"/>
      <c r="D53" s="432"/>
      <c r="E53" s="432"/>
      <c r="F53" s="432"/>
      <c r="G53" s="432"/>
      <c r="H53" s="432"/>
      <c r="I53" s="432"/>
      <c r="J53" s="319" t="str">
        <f>VLOOKUP(A53,MATERIALES!A7:D645,2,FALSE)</f>
        <v>kg</v>
      </c>
      <c r="K53" s="404">
        <v>5.0000000000000001E-3</v>
      </c>
      <c r="L53" s="428"/>
      <c r="M53" s="409">
        <f>VLOOKUP(A53,MATERIALES!A6:D398,4,FALSE)</f>
        <v>11683.957567294587</v>
      </c>
      <c r="N53" s="279">
        <f t="shared" si="1"/>
        <v>58.419787836472935</v>
      </c>
    </row>
    <row r="54" spans="1:14">
      <c r="A54" s="169" t="s">
        <v>662</v>
      </c>
      <c r="B54" s="49" t="str">
        <f>VLOOKUP(A54,MATERIALES!A6:D373,3,FALSE)</f>
        <v>Soldadura 7018</v>
      </c>
      <c r="C54" s="432"/>
      <c r="D54" s="432"/>
      <c r="E54" s="432"/>
      <c r="F54" s="432"/>
      <c r="G54" s="432"/>
      <c r="H54" s="432"/>
      <c r="I54" s="432"/>
      <c r="J54" s="319" t="str">
        <f>VLOOKUP(A54,MATERIALES!A8:D646,2,FALSE)</f>
        <v>kg</v>
      </c>
      <c r="K54" s="404">
        <v>0.01</v>
      </c>
      <c r="L54" s="428"/>
      <c r="M54" s="409">
        <f>VLOOKUP(A54,MATERIALES!A6:D399,4,FALSE)</f>
        <v>5661.3154007419516</v>
      </c>
      <c r="N54" s="279">
        <f t="shared" si="1"/>
        <v>56.613154007419517</v>
      </c>
    </row>
    <row r="55" spans="1:14">
      <c r="A55" s="169" t="s">
        <v>665</v>
      </c>
      <c r="B55" s="49" t="str">
        <f>VLOOKUP(A55,MATERIALES!A7:D373,3,FALSE)</f>
        <v>Soldadura L-70</v>
      </c>
      <c r="C55" s="432"/>
      <c r="D55" s="432"/>
      <c r="E55" s="432"/>
      <c r="F55" s="432"/>
      <c r="G55" s="432"/>
      <c r="H55" s="432"/>
      <c r="I55" s="432"/>
      <c r="J55" s="319" t="str">
        <f>VLOOKUP(A55,MATERIALES!A9:D647,2,FALSE)</f>
        <v>kg</v>
      </c>
      <c r="K55" s="404">
        <v>0.01</v>
      </c>
      <c r="L55" s="428"/>
      <c r="M55" s="409">
        <f>VLOOKUP(A55,MATERIALES!A7:D400,4,FALSE)</f>
        <v>20368.585031107421</v>
      </c>
      <c r="N55" s="279">
        <f t="shared" si="1"/>
        <v>203.6858503110742</v>
      </c>
    </row>
    <row r="56" spans="1:14">
      <c r="A56" s="169" t="s">
        <v>608</v>
      </c>
      <c r="B56" s="49" t="str">
        <f>VLOOKUP(A56,MATERIALES!A8:D373,3,FALSE)</f>
        <v>Pintura anticorrosiva</v>
      </c>
      <c r="C56" s="432"/>
      <c r="D56" s="432"/>
      <c r="E56" s="432"/>
      <c r="F56" s="432"/>
      <c r="G56" s="432"/>
      <c r="H56" s="432"/>
      <c r="I56" s="432"/>
      <c r="J56" s="319" t="str">
        <f>VLOOKUP(A56,MATERIALES!A10:D648,2,FALSE)</f>
        <v>gal</v>
      </c>
      <c r="K56" s="443">
        <v>5.0000000000000001E-4</v>
      </c>
      <c r="L56" s="428"/>
      <c r="M56" s="409">
        <f>VLOOKUP(A56,MATERIALES!A8:D401,4,FALSE)</f>
        <v>35343.484118808767</v>
      </c>
      <c r="N56" s="279">
        <f t="shared" si="1"/>
        <v>17.671742059404384</v>
      </c>
    </row>
    <row r="57" spans="1:14">
      <c r="A57" s="169" t="s">
        <v>607</v>
      </c>
      <c r="B57" s="49" t="str">
        <f>VLOOKUP(A57,MATERIALES!A9:D373,3,FALSE)</f>
        <v xml:space="preserve">Pintura acrílica, esmalte o similar </v>
      </c>
      <c r="C57" s="432"/>
      <c r="D57" s="432"/>
      <c r="E57" s="432"/>
      <c r="F57" s="432"/>
      <c r="G57" s="432"/>
      <c r="H57" s="432"/>
      <c r="I57" s="432"/>
      <c r="J57" s="319" t="str">
        <f>VLOOKUP(A57,MATERIALES!A11:D649,2,FALSE)</f>
        <v>gal</v>
      </c>
      <c r="K57" s="404">
        <v>1E-3</v>
      </c>
      <c r="L57" s="428"/>
      <c r="M57" s="409">
        <f>VLOOKUP(A57,MATERIALES!A9:D402,4,FALSE)</f>
        <v>43171.209295085937</v>
      </c>
      <c r="N57" s="279">
        <f t="shared" si="1"/>
        <v>43.171209295085937</v>
      </c>
    </row>
    <row r="58" spans="1:14" ht="15.75" thickBot="1">
      <c r="A58" t="s">
        <v>840</v>
      </c>
      <c r="B58" s="49" t="str">
        <f>VLOOKUP(A58,MATERIALES!A10:D373,3,FALSE)</f>
        <v>Disolvente para pintura (TINNER)</v>
      </c>
      <c r="C58" s="317"/>
      <c r="D58" s="317"/>
      <c r="E58" s="317"/>
      <c r="F58" s="317"/>
      <c r="G58" s="317"/>
      <c r="H58" s="317"/>
      <c r="I58" s="317"/>
      <c r="J58" s="440" t="str">
        <f>VLOOKUP(A58,MATERIALES!A11:D650,2,FALSE)</f>
        <v>gal</v>
      </c>
      <c r="K58" s="132">
        <v>1E-3</v>
      </c>
      <c r="L58" s="332"/>
      <c r="M58" s="409">
        <f>VLOOKUP(A58,MATERIALES!A10:D403,4,FALSE)</f>
        <v>19654.020086203745</v>
      </c>
      <c r="N58" s="279">
        <f t="shared" si="1"/>
        <v>19.654020086203747</v>
      </c>
    </row>
    <row r="59" spans="1:14" ht="15.75" thickBot="1">
      <c r="B59" s="825" t="s">
        <v>953</v>
      </c>
      <c r="C59" s="826"/>
      <c r="D59" s="826"/>
      <c r="E59" s="826"/>
      <c r="F59" s="826"/>
      <c r="G59" s="826"/>
      <c r="H59" s="826"/>
      <c r="I59" s="826"/>
      <c r="J59" s="826"/>
      <c r="K59" s="826"/>
      <c r="L59" s="826"/>
      <c r="M59" s="827"/>
      <c r="N59" s="401">
        <f>SUM(N51:N58)</f>
        <v>612.50769601260083</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828" t="s">
        <v>961</v>
      </c>
      <c r="M63" s="801"/>
      <c r="N63" s="82" t="s">
        <v>951</v>
      </c>
    </row>
    <row r="64" spans="1:14">
      <c r="B64" s="52"/>
      <c r="C64" s="324"/>
      <c r="D64" s="324"/>
      <c r="E64" s="324"/>
      <c r="F64" s="324"/>
      <c r="G64" s="324"/>
      <c r="H64" s="318"/>
      <c r="I64" s="286"/>
      <c r="J64" s="293"/>
      <c r="K64" s="286"/>
      <c r="L64" s="829"/>
      <c r="M64" s="830"/>
      <c r="N64" s="294"/>
    </row>
    <row r="65" spans="1:15">
      <c r="B65" s="52"/>
      <c r="C65" s="53"/>
      <c r="D65" s="53"/>
      <c r="E65" s="53"/>
      <c r="F65" s="53"/>
      <c r="G65" s="53"/>
      <c r="H65" s="318"/>
      <c r="I65" s="286"/>
      <c r="J65" s="293"/>
      <c r="K65" s="286"/>
      <c r="L65" s="829"/>
      <c r="M65" s="830"/>
      <c r="N65" s="294"/>
    </row>
    <row r="66" spans="1:15">
      <c r="B66" s="52"/>
      <c r="C66" s="53"/>
      <c r="D66" s="53"/>
      <c r="E66" s="53"/>
      <c r="F66" s="53"/>
      <c r="G66" s="53"/>
      <c r="H66" s="318"/>
      <c r="I66" s="286"/>
      <c r="J66" s="293"/>
      <c r="K66" s="286"/>
      <c r="L66" s="829"/>
      <c r="M66" s="830"/>
      <c r="N66" s="294"/>
    </row>
    <row r="67" spans="1:15">
      <c r="B67" s="52"/>
      <c r="C67" s="53"/>
      <c r="D67" s="53"/>
      <c r="E67" s="53"/>
      <c r="F67" s="53"/>
      <c r="G67" s="53"/>
      <c r="H67" s="318"/>
      <c r="I67" s="286"/>
      <c r="J67" s="293"/>
      <c r="K67" s="286"/>
      <c r="L67" s="829"/>
      <c r="M67" s="830"/>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814"/>
      <c r="M69" s="815"/>
      <c r="N69" s="133"/>
    </row>
    <row r="70" spans="1:15" ht="15.75" thickBot="1">
      <c r="B70" s="831" t="s">
        <v>953</v>
      </c>
      <c r="C70" s="832"/>
      <c r="D70" s="832"/>
      <c r="E70" s="832"/>
      <c r="F70" s="832"/>
      <c r="G70" s="832"/>
      <c r="H70" s="832"/>
      <c r="I70" s="832"/>
      <c r="J70" s="832"/>
      <c r="K70" s="832"/>
      <c r="L70" s="832"/>
      <c r="M70" s="833"/>
      <c r="N70" s="110"/>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1" t="s">
        <v>963</v>
      </c>
      <c r="C74" s="852"/>
      <c r="D74" s="852"/>
      <c r="E74" s="852"/>
      <c r="F74" s="852"/>
      <c r="G74" s="852"/>
      <c r="H74" s="852"/>
      <c r="I74" s="79" t="s">
        <v>964</v>
      </c>
      <c r="J74" s="81" t="s">
        <v>1410</v>
      </c>
      <c r="K74" s="80" t="s">
        <v>966</v>
      </c>
      <c r="L74" s="853" t="s">
        <v>950</v>
      </c>
      <c r="M74" s="854"/>
      <c r="N74" s="104" t="s">
        <v>951</v>
      </c>
    </row>
    <row r="75" spans="1:15">
      <c r="A75" s="170" t="s">
        <v>2</v>
      </c>
      <c r="B75" s="55" t="str">
        <f>VLOOKUP(A75,'MANO DE OBRA'!A8:D68,3,FALSE)</f>
        <v>Soldador (2)</v>
      </c>
      <c r="C75" s="53"/>
      <c r="D75" s="53"/>
      <c r="E75" s="53"/>
      <c r="F75" s="53"/>
      <c r="G75" s="53"/>
      <c r="H75" s="53"/>
      <c r="I75" s="299">
        <f>K75/J75*100</f>
        <v>115336.47958314378</v>
      </c>
      <c r="J75" s="300">
        <v>185</v>
      </c>
      <c r="K75" s="301">
        <f>VLOOKUP(A75,'MANO DE OBRA'!A8:D99,4,FALSE)</f>
        <v>213372.48722881597</v>
      </c>
      <c r="L75" s="56"/>
      <c r="M75" s="441">
        <v>320</v>
      </c>
      <c r="N75" s="402">
        <f>K75/M75</f>
        <v>666.78902259004985</v>
      </c>
      <c r="O75" s="112"/>
    </row>
    <row r="76" spans="1:15">
      <c r="A76" s="170" t="s">
        <v>4</v>
      </c>
      <c r="B76" s="55" t="str">
        <f>VLOOKUP(A76,'MANO DE OBRA'!A8:D69,3,FALSE)</f>
        <v>Inspector de fabricación y montaje</v>
      </c>
      <c r="C76" s="53"/>
      <c r="D76" s="53"/>
      <c r="E76" s="53"/>
      <c r="F76" s="53"/>
      <c r="G76" s="53"/>
      <c r="H76" s="53"/>
      <c r="I76" s="299">
        <f>K76/J76*100</f>
        <v>87942.625377371514</v>
      </c>
      <c r="J76" s="300">
        <v>185</v>
      </c>
      <c r="K76" s="301">
        <f>VLOOKUP(A76,'MANO DE OBRA'!A8:D100,4,FALSE)</f>
        <v>162693.85694813728</v>
      </c>
      <c r="L76" s="56"/>
      <c r="M76" s="441">
        <v>320</v>
      </c>
      <c r="N76" s="402">
        <f>K76/M76</f>
        <v>508.41830296292903</v>
      </c>
    </row>
    <row r="77" spans="1:15">
      <c r="A77" t="s">
        <v>9</v>
      </c>
      <c r="B77" s="55" t="str">
        <f>VLOOKUP(A77,'MANO DE OBRA'!A9:D70,3,FALSE)</f>
        <v>Obrero (3)</v>
      </c>
      <c r="C77" s="53"/>
      <c r="D77" s="53"/>
      <c r="E77" s="53"/>
      <c r="F77" s="53"/>
      <c r="G77" s="53"/>
      <c r="H77" s="53"/>
      <c r="I77" s="299">
        <f>K77/J77*100</f>
        <v>101498.09999999999</v>
      </c>
      <c r="J77" s="300">
        <v>185</v>
      </c>
      <c r="K77" s="301">
        <f>VLOOKUP(A77,'MANO DE OBRA'!A9:D101,4,FALSE)</f>
        <v>187771.48499999999</v>
      </c>
      <c r="L77" s="56"/>
      <c r="M77" s="441">
        <v>320</v>
      </c>
      <c r="N77" s="402">
        <f>K77/M77</f>
        <v>586.78589062499998</v>
      </c>
    </row>
    <row r="78" spans="1:15">
      <c r="A78" t="s">
        <v>30</v>
      </c>
      <c r="B78" s="55" t="str">
        <f>VLOOKUP(A78,'MANO DE OBRA'!A10:D71,3,FALSE)</f>
        <v>Oficial</v>
      </c>
      <c r="C78" s="53"/>
      <c r="D78" s="53"/>
      <c r="E78" s="53"/>
      <c r="F78" s="53"/>
      <c r="G78" s="53"/>
      <c r="H78" s="53"/>
      <c r="I78" s="299">
        <f>K78/J78*100</f>
        <v>57668.23979157189</v>
      </c>
      <c r="J78" s="300">
        <v>185</v>
      </c>
      <c r="K78" s="301">
        <f>VLOOKUP(A78,'MANO DE OBRA'!A10:D102,4,FALSE)</f>
        <v>106686.24361440798</v>
      </c>
      <c r="L78" s="325"/>
      <c r="M78" s="441">
        <v>320</v>
      </c>
      <c r="N78" s="402">
        <f>K78/M78</f>
        <v>333.39451129502493</v>
      </c>
    </row>
    <row r="79" spans="1:15">
      <c r="B79" s="55"/>
      <c r="C79" s="53"/>
      <c r="D79" s="53"/>
      <c r="E79" s="53"/>
      <c r="F79" s="53"/>
      <c r="G79" s="53"/>
      <c r="H79" s="53"/>
      <c r="I79" s="299"/>
      <c r="J79" s="300"/>
      <c r="K79" s="301"/>
      <c r="L79" s="325"/>
      <c r="M79" s="441"/>
      <c r="N79" s="402"/>
    </row>
    <row r="80" spans="1:15" ht="15.75" thickBot="1">
      <c r="B80" s="812"/>
      <c r="C80" s="813"/>
      <c r="D80" s="813"/>
      <c r="E80" s="813"/>
      <c r="F80" s="813"/>
      <c r="G80" s="813"/>
      <c r="H80" s="813"/>
      <c r="I80" s="477"/>
      <c r="J80" s="478"/>
      <c r="K80" s="481"/>
      <c r="L80" s="482"/>
      <c r="M80" s="483"/>
      <c r="N80" s="402"/>
    </row>
    <row r="81" spans="1:14" ht="15.75" thickBot="1">
      <c r="B81" s="831" t="s">
        <v>953</v>
      </c>
      <c r="C81" s="832"/>
      <c r="D81" s="832"/>
      <c r="E81" s="832"/>
      <c r="F81" s="832"/>
      <c r="G81" s="832"/>
      <c r="H81" s="832"/>
      <c r="I81" s="832"/>
      <c r="J81" s="832"/>
      <c r="K81" s="832"/>
      <c r="L81" s="832"/>
      <c r="M81" s="833"/>
      <c r="N81" s="308">
        <f>SUM(N75:N80)</f>
        <v>2095.3877274730039</v>
      </c>
    </row>
    <row r="82" spans="1:14" ht="15.75" thickBot="1">
      <c r="B82" s="39"/>
      <c r="C82" s="40"/>
      <c r="D82" s="40"/>
      <c r="E82" s="40"/>
      <c r="F82" s="40"/>
      <c r="G82" s="40"/>
      <c r="H82" s="40"/>
      <c r="I82" s="40"/>
      <c r="J82" s="40"/>
      <c r="K82" s="40"/>
      <c r="L82" s="40"/>
      <c r="M82" s="40"/>
      <c r="N82" s="41"/>
    </row>
    <row r="83" spans="1:14" ht="15.75" thickBot="1">
      <c r="B83" s="825" t="s">
        <v>967</v>
      </c>
      <c r="C83" s="826"/>
      <c r="D83" s="826"/>
      <c r="E83" s="826"/>
      <c r="F83" s="826"/>
      <c r="G83" s="826"/>
      <c r="H83" s="826"/>
      <c r="I83" s="826"/>
      <c r="J83" s="826"/>
      <c r="K83" s="826"/>
      <c r="L83" s="826"/>
      <c r="M83" s="827"/>
      <c r="N83" s="105">
        <f>N46+N59+N70+N81</f>
        <v>3504.5664450662243</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6" t="s">
        <v>969</v>
      </c>
      <c r="C87" s="817"/>
      <c r="D87" s="817"/>
      <c r="E87" s="817"/>
      <c r="F87" s="817"/>
      <c r="G87" s="817"/>
      <c r="H87" s="817"/>
      <c r="I87" s="321"/>
      <c r="J87" s="341"/>
      <c r="K87" s="309" t="s">
        <v>970</v>
      </c>
      <c r="L87" s="855" t="s">
        <v>971</v>
      </c>
      <c r="M87" s="856"/>
      <c r="N87" s="310"/>
    </row>
    <row r="88" spans="1:14">
      <c r="B88" s="857" t="s">
        <v>972</v>
      </c>
      <c r="C88" s="858"/>
      <c r="D88" s="858"/>
      <c r="E88" s="858"/>
      <c r="F88" s="858"/>
      <c r="G88" s="858"/>
      <c r="H88" s="858"/>
      <c r="I88" s="93"/>
      <c r="J88" s="94"/>
      <c r="K88" s="311">
        <v>0.2</v>
      </c>
      <c r="L88" s="859">
        <f>N83*K88</f>
        <v>700.91328901324493</v>
      </c>
      <c r="M88" s="860"/>
      <c r="N88" s="57"/>
    </row>
    <row r="89" spans="1:14">
      <c r="B89" s="95" t="s">
        <v>973</v>
      </c>
      <c r="C89" s="96"/>
      <c r="D89" s="96"/>
      <c r="E89" s="96"/>
      <c r="F89" s="96"/>
      <c r="G89" s="96"/>
      <c r="H89" s="96"/>
      <c r="I89" s="93"/>
      <c r="J89" s="94"/>
      <c r="K89" s="311">
        <v>0.05</v>
      </c>
      <c r="L89" s="859">
        <f>N83*K89</f>
        <v>175.22832225331123</v>
      </c>
      <c r="M89" s="860"/>
      <c r="N89" s="57"/>
    </row>
    <row r="90" spans="1:14" ht="15.75" thickBot="1">
      <c r="B90" s="97" t="s">
        <v>974</v>
      </c>
      <c r="C90" s="98"/>
      <c r="D90" s="98"/>
      <c r="E90" s="98"/>
      <c r="F90" s="98"/>
      <c r="G90" s="98"/>
      <c r="H90" s="98"/>
      <c r="I90" s="99"/>
      <c r="J90" s="100"/>
      <c r="K90" s="312">
        <v>0.05</v>
      </c>
      <c r="L90" s="861">
        <f>N83*K90</f>
        <v>175.22832225331123</v>
      </c>
      <c r="M90" s="862"/>
      <c r="N90" s="57"/>
    </row>
    <row r="91" spans="1:14" ht="15.75" thickBot="1">
      <c r="B91" s="825" t="s">
        <v>953</v>
      </c>
      <c r="C91" s="826"/>
      <c r="D91" s="826"/>
      <c r="E91" s="826"/>
      <c r="F91" s="826"/>
      <c r="G91" s="826"/>
      <c r="H91" s="826"/>
      <c r="I91" s="826"/>
      <c r="J91" s="826"/>
      <c r="K91" s="826"/>
      <c r="L91" s="826"/>
      <c r="M91" s="827"/>
      <c r="N91" s="58">
        <f>L88+L89+L90</f>
        <v>1051.3699335198673</v>
      </c>
    </row>
    <row r="92" spans="1:14" ht="15.75" thickBot="1">
      <c r="B92" s="39"/>
      <c r="C92" s="40"/>
      <c r="D92" s="40"/>
      <c r="E92" s="40"/>
      <c r="F92" s="40"/>
      <c r="G92" s="40"/>
      <c r="H92" s="40"/>
      <c r="I92" s="40"/>
      <c r="J92" s="40"/>
      <c r="K92" s="40"/>
      <c r="L92" s="40"/>
      <c r="M92" s="40"/>
      <c r="N92" s="41"/>
    </row>
    <row r="93" spans="1:14" ht="15.75" thickBot="1">
      <c r="A93" t="s">
        <v>2016</v>
      </c>
      <c r="B93" s="825" t="s">
        <v>975</v>
      </c>
      <c r="C93" s="826"/>
      <c r="D93" s="826"/>
      <c r="E93" s="826"/>
      <c r="F93" s="826"/>
      <c r="G93" s="826"/>
      <c r="H93" s="826"/>
      <c r="I93" s="826"/>
      <c r="J93" s="826"/>
      <c r="K93" s="826"/>
      <c r="L93" s="826"/>
      <c r="M93" s="827"/>
      <c r="N93" s="195">
        <f>N83+N91</f>
        <v>4555.9363785860915</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42.75" customHeight="1" thickBot="1">
      <c r="A31" t="s">
        <v>1845</v>
      </c>
      <c r="B31" s="86" t="s">
        <v>1128</v>
      </c>
      <c r="C31" s="965" t="s">
        <v>2132</v>
      </c>
      <c r="D31" s="966"/>
      <c r="E31" s="966"/>
      <c r="F31" s="966"/>
      <c r="G31" s="966"/>
      <c r="H31" s="966"/>
      <c r="I31" s="966"/>
      <c r="J31" s="966"/>
      <c r="K31" s="475"/>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188</v>
      </c>
      <c r="B36" s="838" t="str">
        <f>VLOOKUP(A36,EQUIPOS!A6:D154,3,FALSE)</f>
        <v>Diferencial</v>
      </c>
      <c r="C36" s="839"/>
      <c r="D36" s="839"/>
      <c r="E36" s="839"/>
      <c r="F36" s="839"/>
      <c r="G36" s="839"/>
      <c r="H36" s="840"/>
      <c r="I36" s="274"/>
      <c r="J36" s="275"/>
      <c r="K36" s="276">
        <f>VLOOKUP(A36,EQUIPOS!A6:D163,4,FALSE)</f>
        <v>3638.827939024226</v>
      </c>
      <c r="L36" s="277"/>
      <c r="M36" s="343">
        <v>4</v>
      </c>
      <c r="N36" s="279">
        <f>K36/M36</f>
        <v>909.7069847560565</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N75*M41</f>
        <v>1115.7756987950249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2025.4826835510814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0.01</v>
      </c>
      <c r="L48" s="274"/>
      <c r="M48" s="409">
        <f>VLOOKUP(A48,MATERIALES!A5:D396,4,FALSE)</f>
        <v>441550.63396555616</v>
      </c>
      <c r="N48" s="279">
        <f>K48*M48</f>
        <v>4415.5063396555615</v>
      </c>
    </row>
    <row r="49" spans="1:14">
      <c r="A49" s="169" t="s">
        <v>718</v>
      </c>
      <c r="B49" s="49" t="str">
        <f>VLOOKUP(A49,MATERIALES!A6:D373,3,FALSE)</f>
        <v>Tubo concreto simple 450 mm</v>
      </c>
      <c r="C49" s="432"/>
      <c r="D49" s="432"/>
      <c r="E49" s="432"/>
      <c r="F49" s="432"/>
      <c r="G49" s="432"/>
      <c r="H49" s="432"/>
      <c r="I49" s="432"/>
      <c r="J49" s="319" t="str">
        <f>VLOOKUP(A49,MATERIALES!A5:D641,2,FALSE)</f>
        <v>m</v>
      </c>
      <c r="K49" s="404">
        <v>1</v>
      </c>
      <c r="L49" s="428"/>
      <c r="M49" s="409">
        <f>VLOOKUP(A49,MATERIALES!A6:D397,4,FALSE)</f>
        <v>104657.47707899621</v>
      </c>
      <c r="N49" s="279">
        <f>K49*M49</f>
        <v>104657.47707899621</v>
      </c>
    </row>
    <row r="50" spans="1:14">
      <c r="A50" s="169" t="s">
        <v>833</v>
      </c>
      <c r="B50" s="49" t="str">
        <f>VLOOKUP(A50,MATERIALES!A6:D373,3,FALSE)</f>
        <v>Concreto Resistencia  14 (Mpa)</v>
      </c>
      <c r="C50" s="432"/>
      <c r="D50" s="432"/>
      <c r="E50" s="432"/>
      <c r="F50" s="432"/>
      <c r="G50" s="432"/>
      <c r="H50" s="432"/>
      <c r="I50" s="432"/>
      <c r="J50" s="319" t="str">
        <f>VLOOKUP(A50,MATERIALES!A6:D642,2,FALSE)</f>
        <v>m3</v>
      </c>
      <c r="K50" s="404">
        <v>0.36499999999999999</v>
      </c>
      <c r="L50" s="428"/>
      <c r="M50" s="409">
        <f>VLOOKUP(A50,MATERIALES!A6:D398,4,FALSE)</f>
        <v>392465.53904623579</v>
      </c>
      <c r="N50" s="279">
        <f>K50*M50</f>
        <v>143249.92175187607</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252322.90517052784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1319</v>
      </c>
      <c r="B58" s="52" t="str">
        <f>VLOOKUP(A58,TRANSPORTE!A1:D117,3,FALSE)</f>
        <v>Transporte de Tubería de Concreto Reforzado</v>
      </c>
      <c r="C58" s="324"/>
      <c r="D58" s="324"/>
      <c r="E58" s="324"/>
      <c r="F58" s="324"/>
      <c r="G58" s="324"/>
      <c r="H58" s="318" t="s">
        <v>344</v>
      </c>
      <c r="I58" s="286">
        <v>0.28000000000000003</v>
      </c>
      <c r="J58" s="293">
        <v>1</v>
      </c>
      <c r="K58" s="286">
        <f>I58*J58</f>
        <v>0.28000000000000003</v>
      </c>
      <c r="L58" s="829">
        <f>VLOOKUP(A58,TRANSPORTE!A1:D117,4,FALSE)</f>
        <v>3.0955627175398419</v>
      </c>
      <c r="M58" s="830"/>
      <c r="N58" s="294">
        <f>K58*L58</f>
        <v>0.86675756091115586</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316"/>
      <c r="C63" s="317"/>
      <c r="D63" s="317"/>
      <c r="E63" s="317"/>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f>
        <v>0.86675756091115586</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s="170"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441">
        <v>32</v>
      </c>
      <c r="N69" s="402">
        <f>K69/M69</f>
        <v>7823.8118749999994</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32</v>
      </c>
      <c r="N70" s="402">
        <f>K70/M70</f>
        <v>3333.9451129502495</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11157.756987950248</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265507.01159959007</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53101.402319918016</v>
      </c>
      <c r="M82" s="860"/>
      <c r="N82" s="57"/>
    </row>
    <row r="83" spans="1:14">
      <c r="B83" s="95" t="s">
        <v>973</v>
      </c>
      <c r="C83" s="96"/>
      <c r="D83" s="96"/>
      <c r="E83" s="96"/>
      <c r="F83" s="96"/>
      <c r="G83" s="96"/>
      <c r="H83" s="96"/>
      <c r="I83" s="93"/>
      <c r="J83" s="94"/>
      <c r="K83" s="311">
        <v>0.05</v>
      </c>
      <c r="L83" s="859">
        <f>N77*K83</f>
        <v>13275.350579979504</v>
      </c>
      <c r="M83" s="860"/>
      <c r="N83" s="57"/>
    </row>
    <row r="84" spans="1:14" ht="15.75" thickBot="1">
      <c r="B84" s="97" t="s">
        <v>974</v>
      </c>
      <c r="C84" s="98"/>
      <c r="D84" s="98"/>
      <c r="E84" s="98"/>
      <c r="F84" s="98"/>
      <c r="G84" s="98"/>
      <c r="H84" s="98"/>
      <c r="I84" s="99"/>
      <c r="J84" s="100"/>
      <c r="K84" s="312">
        <v>0.05</v>
      </c>
      <c r="L84" s="861">
        <f>N77*K84</f>
        <v>13275.350579979504</v>
      </c>
      <c r="M84" s="862"/>
      <c r="N84" s="57"/>
    </row>
    <row r="85" spans="1:14" ht="15.75" thickBot="1">
      <c r="B85" s="825" t="s">
        <v>953</v>
      </c>
      <c r="C85" s="826"/>
      <c r="D85" s="826"/>
      <c r="E85" s="826"/>
      <c r="F85" s="826"/>
      <c r="G85" s="826"/>
      <c r="H85" s="826"/>
      <c r="I85" s="826"/>
      <c r="J85" s="826"/>
      <c r="K85" s="826"/>
      <c r="L85" s="826"/>
      <c r="M85" s="827"/>
      <c r="N85" s="58">
        <f>L82+L83+L84</f>
        <v>79652.103479877027</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345159.11507946707</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45" customHeight="1" thickBot="1">
      <c r="A31" t="s">
        <v>1845</v>
      </c>
      <c r="B31" s="86" t="s">
        <v>1129</v>
      </c>
      <c r="C31" s="986" t="s">
        <v>2133</v>
      </c>
      <c r="D31" s="987"/>
      <c r="E31" s="987"/>
      <c r="F31" s="987"/>
      <c r="G31" s="987"/>
      <c r="H31" s="987"/>
      <c r="I31" s="987"/>
      <c r="J31" s="987"/>
      <c r="K31" s="484"/>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188</v>
      </c>
      <c r="B36" s="838" t="str">
        <f>VLOOKUP(A36,EQUIPOS!A6:D154,3,FALSE)</f>
        <v>Diferencial</v>
      </c>
      <c r="C36" s="839"/>
      <c r="D36" s="839"/>
      <c r="E36" s="839"/>
      <c r="F36" s="839"/>
      <c r="G36" s="839"/>
      <c r="H36" s="840"/>
      <c r="I36" s="274"/>
      <c r="J36" s="275"/>
      <c r="K36" s="276">
        <f>VLOOKUP(A36,EQUIPOS!A6:D163,4,FALSE)</f>
        <v>3638.827939024226</v>
      </c>
      <c r="L36" s="277"/>
      <c r="M36" s="448">
        <v>4</v>
      </c>
      <c r="N36" s="279">
        <f>K36/M36</f>
        <v>909.7069847560565</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N75*M41</f>
        <v>1115.7756987950249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2025.4826835510814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0.02</v>
      </c>
      <c r="L48" s="274"/>
      <c r="M48" s="409">
        <f>VLOOKUP(A48,MATERIALES!A5:D396,4,FALSE)</f>
        <v>441550.63396555616</v>
      </c>
      <c r="N48" s="279">
        <f>K48*M48</f>
        <v>8831.0126793111231</v>
      </c>
    </row>
    <row r="49" spans="1:14">
      <c r="A49" s="169" t="s">
        <v>718</v>
      </c>
      <c r="B49" s="49" t="str">
        <f>VLOOKUP(A49,MATERIALES!A6:D373,3,FALSE)</f>
        <v>Tubo concreto simple 450 mm</v>
      </c>
      <c r="C49" s="432"/>
      <c r="D49" s="432"/>
      <c r="E49" s="432"/>
      <c r="F49" s="432"/>
      <c r="G49" s="432"/>
      <c r="H49" s="432"/>
      <c r="I49" s="432"/>
      <c r="J49" s="319" t="str">
        <f>VLOOKUP(A49,MATERIALES!A5:D641,2,FALSE)</f>
        <v>m</v>
      </c>
      <c r="K49" s="404">
        <v>1</v>
      </c>
      <c r="L49" s="428"/>
      <c r="M49" s="409">
        <f>VLOOKUP(A49,MATERIALES!A6:D397,4,FALSE)</f>
        <v>104657.47707899621</v>
      </c>
      <c r="N49" s="279">
        <f>K49*M49</f>
        <v>104657.47707899621</v>
      </c>
    </row>
    <row r="50" spans="1:14">
      <c r="A50" s="169" t="s">
        <v>833</v>
      </c>
      <c r="B50" s="49" t="str">
        <f>VLOOKUP(A50,MATERIALES!A6:D373,3,FALSE)</f>
        <v>Concreto Resistencia  14 (Mpa)</v>
      </c>
      <c r="C50" s="432"/>
      <c r="D50" s="432"/>
      <c r="E50" s="432"/>
      <c r="F50" s="432"/>
      <c r="G50" s="432"/>
      <c r="H50" s="432"/>
      <c r="I50" s="432"/>
      <c r="J50" s="319" t="str">
        <f>VLOOKUP(A50,MATERIALES!A6:D642,2,FALSE)</f>
        <v>m3</v>
      </c>
      <c r="K50" s="404">
        <v>0.46</v>
      </c>
      <c r="L50" s="428"/>
      <c r="M50" s="409">
        <f>VLOOKUP(A50,MATERIALES!A6:D398,4,FALSE)</f>
        <v>392465.53904623579</v>
      </c>
      <c r="N50" s="279">
        <f>K50*M50</f>
        <v>180534.14796126846</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294022.63771957578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1319</v>
      </c>
      <c r="B58" s="52" t="str">
        <f>VLOOKUP(A58,TRANSPORTE!A1:D117,3,FALSE)</f>
        <v>Transporte de Tubería de Concreto Reforzado</v>
      </c>
      <c r="C58" s="324"/>
      <c r="D58" s="324"/>
      <c r="E58" s="324"/>
      <c r="F58" s="324"/>
      <c r="G58" s="324"/>
      <c r="H58" s="318" t="s">
        <v>344</v>
      </c>
      <c r="I58" s="286">
        <v>0.28000000000000003</v>
      </c>
      <c r="J58" s="293">
        <v>1</v>
      </c>
      <c r="K58" s="286">
        <f>I58*J58</f>
        <v>0.28000000000000003</v>
      </c>
      <c r="L58" s="829">
        <f>VLOOKUP(A58,TRANSPORTE!A1:D117,4,FALSE)</f>
        <v>3.0955627175398419</v>
      </c>
      <c r="M58" s="830"/>
      <c r="N58" s="294">
        <f>K58*L58</f>
        <v>0.86675756091115586</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f>
        <v>0.86675756091115586</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s="170"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441">
        <v>32</v>
      </c>
      <c r="N69" s="402">
        <f>K69/M69</f>
        <v>7823.8118749999994</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32</v>
      </c>
      <c r="N70" s="402">
        <f>K70/M70</f>
        <v>3333.9451129502495</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11157.756987950248</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307206.74414863804</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61441.348829727613</v>
      </c>
      <c r="M82" s="860"/>
      <c r="N82" s="57"/>
    </row>
    <row r="83" spans="1:14">
      <c r="B83" s="95" t="s">
        <v>973</v>
      </c>
      <c r="C83" s="96"/>
      <c r="D83" s="96"/>
      <c r="E83" s="96"/>
      <c r="F83" s="96"/>
      <c r="G83" s="96"/>
      <c r="H83" s="96"/>
      <c r="I83" s="93"/>
      <c r="J83" s="94"/>
      <c r="K83" s="311">
        <v>0.05</v>
      </c>
      <c r="L83" s="859">
        <f>N77*K83</f>
        <v>15360.337207431903</v>
      </c>
      <c r="M83" s="860"/>
      <c r="N83" s="57"/>
    </row>
    <row r="84" spans="1:14" ht="15.75" thickBot="1">
      <c r="B84" s="97" t="s">
        <v>974</v>
      </c>
      <c r="C84" s="98"/>
      <c r="D84" s="98"/>
      <c r="E84" s="98"/>
      <c r="F84" s="98"/>
      <c r="G84" s="98"/>
      <c r="H84" s="98"/>
      <c r="I84" s="99"/>
      <c r="J84" s="100"/>
      <c r="K84" s="312">
        <v>0.05</v>
      </c>
      <c r="L84" s="861">
        <f>N77*K84</f>
        <v>15360.337207431903</v>
      </c>
      <c r="M84" s="862"/>
      <c r="N84" s="57"/>
    </row>
    <row r="85" spans="1:14" ht="15.75" thickBot="1">
      <c r="B85" s="825" t="s">
        <v>953</v>
      </c>
      <c r="C85" s="826"/>
      <c r="D85" s="826"/>
      <c r="E85" s="826"/>
      <c r="F85" s="826"/>
      <c r="G85" s="826"/>
      <c r="H85" s="826"/>
      <c r="I85" s="826"/>
      <c r="J85" s="826"/>
      <c r="K85" s="826"/>
      <c r="L85" s="826"/>
      <c r="M85" s="827"/>
      <c r="N85" s="58">
        <f>L82+L83+L84</f>
        <v>92162.023244591415</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399368.76739322947</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1677</v>
      </c>
      <c r="C31" s="87" t="s">
        <v>2134</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310</v>
      </c>
      <c r="B36" s="838" t="str">
        <f>VLOOKUP(A36,EQUIPOS!A6:D154,3,FALSE)</f>
        <v>Retroexcavadora A25C</v>
      </c>
      <c r="C36" s="839"/>
      <c r="D36" s="839"/>
      <c r="E36" s="839"/>
      <c r="F36" s="839"/>
      <c r="G36" s="839"/>
      <c r="H36" s="840"/>
      <c r="I36" s="274"/>
      <c r="J36" s="275"/>
      <c r="K36" s="276">
        <f>VLOOKUP(A36,EQUIPOS!A6:D163,4,FALSE)</f>
        <v>162226.70955822704</v>
      </c>
      <c r="L36" s="277"/>
      <c r="M36" s="343">
        <v>3</v>
      </c>
      <c r="N36" s="279">
        <f>K36/M36</f>
        <v>54075.569852742345</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N75*M41</f>
        <v>1487.7009317267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55563.270784469045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0.02</v>
      </c>
      <c r="L48" s="274"/>
      <c r="M48" s="409">
        <f>VLOOKUP(A48,MATERIALES!A5:D396,4,FALSE)</f>
        <v>441550.63396555616</v>
      </c>
      <c r="N48" s="279">
        <f>K48*M48</f>
        <v>8831.0126793111231</v>
      </c>
    </row>
    <row r="49" spans="1:14">
      <c r="A49" s="169" t="s">
        <v>548</v>
      </c>
      <c r="B49" s="49" t="str">
        <f>VLOOKUP(A49,MATERIALES!A6:D373,3,FALSE)</f>
        <v>Material para solado y atraque</v>
      </c>
      <c r="C49" s="432"/>
      <c r="D49" s="432"/>
      <c r="E49" s="432"/>
      <c r="F49" s="432"/>
      <c r="G49" s="432"/>
      <c r="H49" s="432"/>
      <c r="I49" s="432"/>
      <c r="J49" s="319" t="str">
        <f>VLOOKUP(A49,MATERIALES!A5:D641,2,FALSE)</f>
        <v>m3</v>
      </c>
      <c r="K49" s="404">
        <v>0.46</v>
      </c>
      <c r="L49" s="428"/>
      <c r="M49" s="409">
        <f>VLOOKUP(A49,MATERIALES!A6:D397,4,FALSE)</f>
        <v>27598.313564126871</v>
      </c>
      <c r="N49" s="279">
        <f>K49*M49</f>
        <v>12695.22423949836</v>
      </c>
    </row>
    <row r="50" spans="1:14">
      <c r="A50" s="169" t="s">
        <v>714</v>
      </c>
      <c r="B50" s="49" t="str">
        <f>VLOOKUP(A50,MATERIALES!A6:D373,3,FALSE)</f>
        <v>Tubo concreto reforzado 900mm (tipo 1)</v>
      </c>
      <c r="C50" s="432"/>
      <c r="D50" s="432"/>
      <c r="E50" s="432"/>
      <c r="F50" s="432"/>
      <c r="G50" s="432"/>
      <c r="H50" s="432"/>
      <c r="I50" s="432"/>
      <c r="J50" s="319" t="str">
        <f>VLOOKUP(A50,MATERIALES!A6:D642,2,FALSE)</f>
        <v>m</v>
      </c>
      <c r="K50" s="404">
        <v>1</v>
      </c>
      <c r="L50" s="428"/>
      <c r="M50" s="409">
        <f>VLOOKUP(A50,MATERIALES!A6:D398,4,FALSE)</f>
        <v>457876.46222060837</v>
      </c>
      <c r="N50" s="279">
        <f>K50*M50</f>
        <v>457876.46222060837</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479402.69913941785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1319</v>
      </c>
      <c r="B58" s="52" t="str">
        <f>VLOOKUP(A58,TRANSPORTE!A1:D117,3,FALSE)</f>
        <v>Transporte de Tubería de Concreto Reforzado</v>
      </c>
      <c r="C58" s="324"/>
      <c r="D58" s="324"/>
      <c r="E58" s="324"/>
      <c r="F58" s="324"/>
      <c r="G58" s="324"/>
      <c r="H58" s="318" t="s">
        <v>344</v>
      </c>
      <c r="I58" s="286">
        <v>0.28000000000000003</v>
      </c>
      <c r="J58" s="293">
        <v>1</v>
      </c>
      <c r="K58" s="286">
        <f>I58*J58</f>
        <v>0.28000000000000003</v>
      </c>
      <c r="L58" s="829">
        <f>VLOOKUP(A58,TRANSPORTE!A1:D117,4,FALSE)</f>
        <v>3.0955627175398419</v>
      </c>
      <c r="M58" s="830"/>
      <c r="N58" s="294">
        <f>K58*L58</f>
        <v>0.86675756091115586</v>
      </c>
    </row>
    <row r="59" spans="1:14">
      <c r="A59" t="s">
        <v>1323</v>
      </c>
      <c r="B59" s="52" t="str">
        <f>VLOOKUP(A59,TRANSPORTE!A1:D117,3,FALSE)</f>
        <v>Transporte de Material de Solado y Atraque Tubería de Concreto Reforzado</v>
      </c>
      <c r="C59" s="53"/>
      <c r="D59" s="53"/>
      <c r="E59" s="53"/>
      <c r="F59" s="53"/>
      <c r="G59" s="53"/>
      <c r="H59" s="318" t="s">
        <v>339</v>
      </c>
      <c r="I59" s="286">
        <v>0.46</v>
      </c>
      <c r="J59" s="293">
        <v>1</v>
      </c>
      <c r="K59" s="286">
        <f>I59*J59</f>
        <v>0.46</v>
      </c>
      <c r="L59" s="829">
        <f>VLOOKUP(A59,TRANSPORTE!A1:D117,4,FALSE)</f>
        <v>1413.6403076765278</v>
      </c>
      <c r="M59" s="830"/>
      <c r="N59" s="294">
        <f>K59*L59</f>
        <v>650.27454153120277</v>
      </c>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316"/>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651.14129909211397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s="170"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441">
        <v>24</v>
      </c>
      <c r="N69" s="402">
        <f>K69/M69</f>
        <v>10431.749166666666</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24</v>
      </c>
      <c r="N70" s="402">
        <f>K70/M70</f>
        <v>4445.260150600333</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133"/>
    </row>
    <row r="75" spans="1:15" ht="15.75" thickBot="1">
      <c r="B75" s="831" t="s">
        <v>953</v>
      </c>
      <c r="C75" s="832"/>
      <c r="D75" s="832"/>
      <c r="E75" s="832"/>
      <c r="F75" s="832"/>
      <c r="G75" s="832"/>
      <c r="H75" s="832"/>
      <c r="I75" s="832"/>
      <c r="J75" s="832"/>
      <c r="K75" s="832"/>
      <c r="L75" s="832"/>
      <c r="M75" s="833"/>
      <c r="N75" s="467">
        <f>SUM(N69:N74)</f>
        <v>14877.009317266999</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550494.12054024602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110098.82410804922</v>
      </c>
      <c r="M82" s="860"/>
      <c r="N82" s="57"/>
    </row>
    <row r="83" spans="1:14">
      <c r="B83" s="95" t="s">
        <v>973</v>
      </c>
      <c r="C83" s="96"/>
      <c r="D83" s="96"/>
      <c r="E83" s="96"/>
      <c r="F83" s="96"/>
      <c r="G83" s="96"/>
      <c r="H83" s="96"/>
      <c r="I83" s="93"/>
      <c r="J83" s="94"/>
      <c r="K83" s="311">
        <v>0.05</v>
      </c>
      <c r="L83" s="859">
        <f>N77*K83</f>
        <v>27524.706027012304</v>
      </c>
      <c r="M83" s="860"/>
      <c r="N83" s="57"/>
    </row>
    <row r="84" spans="1:14" ht="15.75" thickBot="1">
      <c r="B84" s="97" t="s">
        <v>974</v>
      </c>
      <c r="C84" s="98"/>
      <c r="D84" s="98"/>
      <c r="E84" s="98"/>
      <c r="F84" s="98"/>
      <c r="G84" s="98"/>
      <c r="H84" s="98"/>
      <c r="I84" s="99"/>
      <c r="J84" s="100"/>
      <c r="K84" s="312">
        <v>0.05</v>
      </c>
      <c r="L84" s="861">
        <f>N77*K84</f>
        <v>27524.706027012304</v>
      </c>
      <c r="M84" s="862"/>
      <c r="N84" s="57"/>
    </row>
    <row r="85" spans="1:14" ht="15.75" thickBot="1">
      <c r="B85" s="825" t="s">
        <v>953</v>
      </c>
      <c r="C85" s="826"/>
      <c r="D85" s="826"/>
      <c r="E85" s="826"/>
      <c r="F85" s="826"/>
      <c r="G85" s="826"/>
      <c r="H85" s="826"/>
      <c r="I85" s="826"/>
      <c r="J85" s="826"/>
      <c r="K85" s="826"/>
      <c r="L85" s="826"/>
      <c r="M85" s="827"/>
      <c r="N85" s="58">
        <f>L82+L83+L84</f>
        <v>165148.23616207385</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715642.35670231981</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1130</v>
      </c>
      <c r="C31" s="87" t="s">
        <v>2136</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160</v>
      </c>
      <c r="B36" s="838" t="str">
        <f>VLOOKUP(A36,EQUIPOS!A6:D154,3,FALSE)</f>
        <v>COMPACTADOR MANUAL VIBRATORIO (RANA) con motor de 6 HP</v>
      </c>
      <c r="C36" s="839"/>
      <c r="D36" s="839"/>
      <c r="E36" s="839"/>
      <c r="F36" s="839"/>
      <c r="G36" s="839"/>
      <c r="H36" s="840"/>
      <c r="I36" s="274"/>
      <c r="J36" s="275"/>
      <c r="K36" s="276">
        <f>VLOOKUP(A36,EQUIPOS!A6:D163,4,FALSE)</f>
        <v>5878.5947533437811</v>
      </c>
      <c r="L36" s="277"/>
      <c r="M36" s="343">
        <v>0.5</v>
      </c>
      <c r="N36" s="279">
        <f>K36/M36</f>
        <v>11757.189506687562</v>
      </c>
    </row>
    <row r="37" spans="1:14">
      <c r="A37" s="119" t="s">
        <v>320</v>
      </c>
      <c r="B37" s="838" t="str">
        <f>VLOOKUP(A37,EQUIPOS!A7:D154,3,FALSE)</f>
        <v>Retroexcavadora sobre llantas, motor 62HP, Profundidad de excavación de 5.41 metros.</v>
      </c>
      <c r="C37" s="839"/>
      <c r="D37" s="839"/>
      <c r="E37" s="839"/>
      <c r="F37" s="839"/>
      <c r="G37" s="839"/>
      <c r="H37" s="840"/>
      <c r="I37" s="428"/>
      <c r="J37" s="429"/>
      <c r="K37" s="276">
        <f>VLOOKUP(A37,EQUIPOS!A7:D164,4,FALSE)</f>
        <v>93641.332354148719</v>
      </c>
      <c r="L37" s="342"/>
      <c r="M37" s="343">
        <v>1.5</v>
      </c>
      <c r="N37" s="279">
        <f>K37/M37</f>
        <v>62427.554902765813</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N75*M41</f>
        <v>2975.4018634534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77160.146272906772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548</v>
      </c>
      <c r="B48" s="49" t="str">
        <f>VLOOKUP(A48,MATERIALES!A5:D373,3,FALSE)</f>
        <v>Material para solado y atraque</v>
      </c>
      <c r="C48" s="288"/>
      <c r="D48" s="288"/>
      <c r="E48" s="288"/>
      <c r="F48" s="288"/>
      <c r="G48" s="288"/>
      <c r="H48" s="288"/>
      <c r="I48" s="288"/>
      <c r="J48" s="318" t="str">
        <f>VLOOKUP(A48,MATERIALES!A4:D640,2,FALSE)</f>
        <v>m3</v>
      </c>
      <c r="K48" s="289">
        <v>0.57999999999999996</v>
      </c>
      <c r="L48" s="274"/>
      <c r="M48" s="409">
        <f>VLOOKUP(A48,MATERIALES!A5:D396,4,FALSE)</f>
        <v>27598.313564126871</v>
      </c>
      <c r="N48" s="279">
        <f>K48*M48</f>
        <v>16007.021867193584</v>
      </c>
    </row>
    <row r="49" spans="1:14">
      <c r="A49" s="169" t="s">
        <v>726</v>
      </c>
      <c r="B49" s="49" t="str">
        <f>VLOOKUP(A49,MATERIALES!A6:D373,3,FALSE)</f>
        <v>Tubo corrugado de acero galvanizado MP-68</v>
      </c>
      <c r="C49" s="432"/>
      <c r="D49" s="432"/>
      <c r="E49" s="432"/>
      <c r="F49" s="432"/>
      <c r="G49" s="432"/>
      <c r="H49" s="432"/>
      <c r="I49" s="432"/>
      <c r="J49" s="319" t="str">
        <f>VLOOKUP(A49,MATERIALES!A5:D641,2,FALSE)</f>
        <v>m</v>
      </c>
      <c r="K49" s="404">
        <v>1</v>
      </c>
      <c r="L49" s="428"/>
      <c r="M49" s="409">
        <f>VLOOKUP(A49,MATERIALES!A6:D397,4,FALSE)</f>
        <v>218394.88230651568</v>
      </c>
      <c r="N49" s="279">
        <f>K49*M49</f>
        <v>218394.88230651568</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234401.90417370925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1318</v>
      </c>
      <c r="B58" s="52" t="str">
        <f>VLOOKUP(A58,TRANSPORTE!A1:D117,3,FALSE)</f>
        <v>Transporte de tubería</v>
      </c>
      <c r="C58" s="324"/>
      <c r="D58" s="324"/>
      <c r="E58" s="324"/>
      <c r="F58" s="324"/>
      <c r="G58" s="324"/>
      <c r="H58" s="318" t="s">
        <v>1306</v>
      </c>
      <c r="I58" s="286">
        <v>1</v>
      </c>
      <c r="J58" s="293">
        <v>1</v>
      </c>
      <c r="K58" s="286">
        <f>I58*J58</f>
        <v>1</v>
      </c>
      <c r="L58" s="829">
        <f>VLOOKUP(A58,TRANSPORTE!A1:D117,4,FALSE)</f>
        <v>1042.1727815717466</v>
      </c>
      <c r="M58" s="830"/>
      <c r="N58" s="294">
        <f>K58*L58</f>
        <v>1042.1727815717466</v>
      </c>
    </row>
    <row r="59" spans="1:14">
      <c r="A59" t="s">
        <v>1323</v>
      </c>
      <c r="B59" s="52" t="str">
        <f>VLOOKUP(A59,TRANSPORTE!A1:D117,3,FALSE)</f>
        <v>Transporte de Material de Solado y Atraque Tubería de Concreto Reforzado</v>
      </c>
      <c r="C59" s="53"/>
      <c r="D59" s="53"/>
      <c r="E59" s="53"/>
      <c r="F59" s="53"/>
      <c r="G59" s="53"/>
      <c r="H59" s="318" t="s">
        <v>339</v>
      </c>
      <c r="I59" s="286">
        <v>0.57999999999999996</v>
      </c>
      <c r="J59" s="293">
        <v>1</v>
      </c>
      <c r="K59" s="286">
        <f>I59*J59</f>
        <v>0.57999999999999996</v>
      </c>
      <c r="L59" s="829">
        <f>VLOOKUP(A59,TRANSPORTE!A1:D117,4,FALSE)</f>
        <v>1413.6403076765278</v>
      </c>
      <c r="M59" s="830"/>
      <c r="N59" s="294">
        <f>K59*L59</f>
        <v>819.91137845238609</v>
      </c>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f>
        <v>1862.0841600241326</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s="170"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441">
        <v>12</v>
      </c>
      <c r="N69" s="402">
        <f>K69/M69</f>
        <v>20863.498333333333</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12</v>
      </c>
      <c r="N70" s="402">
        <f>K70/M70</f>
        <v>8890.5203012006659</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29754.018634533997</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343178.15324117412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68635.63064823483</v>
      </c>
      <c r="M82" s="860"/>
      <c r="N82" s="57"/>
    </row>
    <row r="83" spans="1:14">
      <c r="B83" s="95" t="s">
        <v>973</v>
      </c>
      <c r="C83" s="96"/>
      <c r="D83" s="96"/>
      <c r="E83" s="96"/>
      <c r="F83" s="96"/>
      <c r="G83" s="96"/>
      <c r="H83" s="96"/>
      <c r="I83" s="93"/>
      <c r="J83" s="94"/>
      <c r="K83" s="311">
        <v>0.05</v>
      </c>
      <c r="L83" s="859">
        <f>N77*K83</f>
        <v>17158.907662058708</v>
      </c>
      <c r="M83" s="860"/>
      <c r="N83" s="57"/>
    </row>
    <row r="84" spans="1:14" ht="15.75" thickBot="1">
      <c r="B84" s="97" t="s">
        <v>974</v>
      </c>
      <c r="C84" s="98"/>
      <c r="D84" s="98"/>
      <c r="E84" s="98"/>
      <c r="F84" s="98"/>
      <c r="G84" s="98"/>
      <c r="H84" s="98"/>
      <c r="I84" s="99"/>
      <c r="J84" s="100"/>
      <c r="K84" s="312">
        <v>0.05</v>
      </c>
      <c r="L84" s="861">
        <f>N77*K84</f>
        <v>17158.907662058708</v>
      </c>
      <c r="M84" s="862"/>
      <c r="N84" s="57"/>
    </row>
    <row r="85" spans="1:14" ht="15.75" thickBot="1">
      <c r="B85" s="825" t="s">
        <v>953</v>
      </c>
      <c r="C85" s="826"/>
      <c r="D85" s="826"/>
      <c r="E85" s="826"/>
      <c r="F85" s="826"/>
      <c r="G85" s="826"/>
      <c r="H85" s="826"/>
      <c r="I85" s="826"/>
      <c r="J85" s="826"/>
      <c r="K85" s="826"/>
      <c r="L85" s="826"/>
      <c r="M85" s="827"/>
      <c r="N85" s="58">
        <f>L82+L83+L84</f>
        <v>102953.44597235226</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446131.59921352635</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1131</v>
      </c>
      <c r="C31" s="87" t="s">
        <v>2135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160</v>
      </c>
      <c r="B36" s="838" t="str">
        <f>VLOOKUP(A36,EQUIPOS!A6:D154,3,FALSE)</f>
        <v>COMPACTADOR MANUAL VIBRATORIO (RANA) con motor de 6 HP</v>
      </c>
      <c r="C36" s="839"/>
      <c r="D36" s="839"/>
      <c r="E36" s="839"/>
      <c r="F36" s="839"/>
      <c r="G36" s="839"/>
      <c r="H36" s="840"/>
      <c r="I36" s="274"/>
      <c r="J36" s="275"/>
      <c r="K36" s="276">
        <f>VLOOKUP(A36,EQUIPOS!A6:D163,4,FALSE)</f>
        <v>5878.5947533437811</v>
      </c>
      <c r="L36" s="277"/>
      <c r="M36" s="343">
        <v>0.5</v>
      </c>
      <c r="N36" s="279">
        <f>K36/M36</f>
        <v>11757.189506687562</v>
      </c>
    </row>
    <row r="37" spans="1:14">
      <c r="A37" s="119" t="s">
        <v>303</v>
      </c>
      <c r="B37" s="838" t="str">
        <f>VLOOKUP(A37,EQUIPOS!A7:D154,3,FALSE)</f>
        <v>Retrocargador, pala de 1,1 m3 de capacidad, profundidad de excavación de 4.400 mm y una altura de 5.680 mm</v>
      </c>
      <c r="C37" s="839"/>
      <c r="D37" s="839"/>
      <c r="E37" s="839"/>
      <c r="F37" s="839"/>
      <c r="G37" s="839"/>
      <c r="H37" s="840"/>
      <c r="I37" s="428"/>
      <c r="J37" s="429"/>
      <c r="K37" s="276">
        <f>VLOOKUP(A37,EQUIPOS!A7:D164,4,FALSE)</f>
        <v>136324.96601531684</v>
      </c>
      <c r="L37" s="342"/>
      <c r="M37" s="343">
        <v>1.5</v>
      </c>
      <c r="N37" s="279">
        <f>K37/M37</f>
        <v>90883.310676877896</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N75*M41</f>
        <v>2975.4018634534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105615.90204701886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548</v>
      </c>
      <c r="B48" s="49" t="str">
        <f>VLOOKUP(A48,MATERIALES!A5:D373,3,FALSE)</f>
        <v>Material para solado y atraque</v>
      </c>
      <c r="C48" s="288"/>
      <c r="D48" s="288"/>
      <c r="E48" s="288"/>
      <c r="F48" s="288"/>
      <c r="G48" s="288"/>
      <c r="H48" s="288"/>
      <c r="I48" s="288"/>
      <c r="J48" s="318" t="str">
        <f>VLOOKUP(A48,MATERIALES!A4:D640,2,FALSE)</f>
        <v>m3</v>
      </c>
      <c r="K48" s="289">
        <v>0.57999999999999996</v>
      </c>
      <c r="L48" s="274"/>
      <c r="M48" s="409">
        <f>VLOOKUP(A48,MATERIALES!A5:D396,4,FALSE)</f>
        <v>27598.313564126871</v>
      </c>
      <c r="N48" s="279">
        <f>K48*M48</f>
        <v>16007.021867193584</v>
      </c>
    </row>
    <row r="49" spans="1:14">
      <c r="A49" s="169" t="s">
        <v>726</v>
      </c>
      <c r="B49" s="49" t="str">
        <f>VLOOKUP(A49,MATERIALES!A6:D373,3,FALSE)</f>
        <v>Tubo corrugado de acero galvanizado MP-68</v>
      </c>
      <c r="C49" s="432"/>
      <c r="D49" s="432"/>
      <c r="E49" s="432"/>
      <c r="F49" s="432"/>
      <c r="G49" s="432"/>
      <c r="H49" s="432"/>
      <c r="I49" s="432"/>
      <c r="J49" s="319" t="str">
        <f>VLOOKUP(A49,MATERIALES!A5:D641,2,FALSE)</f>
        <v>m</v>
      </c>
      <c r="K49" s="404">
        <v>1</v>
      </c>
      <c r="L49" s="428"/>
      <c r="M49" s="409">
        <f>VLOOKUP(A49,MATERIALES!A6:D397,4,FALSE)</f>
        <v>218394.88230651568</v>
      </c>
      <c r="N49" s="279">
        <f>K49*M49</f>
        <v>218394.88230651568</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234401.90417370925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1318</v>
      </c>
      <c r="B58" s="52" t="str">
        <f>VLOOKUP(A58,TRANSPORTE!A1:D117,3,FALSE)</f>
        <v>Transporte de tubería</v>
      </c>
      <c r="C58" s="324"/>
      <c r="D58" s="324"/>
      <c r="E58" s="324"/>
      <c r="F58" s="324"/>
      <c r="G58" s="324"/>
      <c r="H58" s="318" t="s">
        <v>1306</v>
      </c>
      <c r="I58" s="286">
        <v>1</v>
      </c>
      <c r="J58" s="293">
        <v>1</v>
      </c>
      <c r="K58" s="286">
        <f>I58*J58</f>
        <v>1</v>
      </c>
      <c r="L58" s="829">
        <f>VLOOKUP(A58,TRANSPORTE!A1:D117,4,FALSE)</f>
        <v>1042.1727815717466</v>
      </c>
      <c r="M58" s="830"/>
      <c r="N58" s="294">
        <f>K58*L58</f>
        <v>1042.1727815717466</v>
      </c>
    </row>
    <row r="59" spans="1:14">
      <c r="A59" t="s">
        <v>1323</v>
      </c>
      <c r="B59" s="52" t="str">
        <f>VLOOKUP(A59,TRANSPORTE!A1:D117,3,FALSE)</f>
        <v>Transporte de Material de Solado y Atraque Tubería de Concreto Reforzado</v>
      </c>
      <c r="C59" s="53"/>
      <c r="D59" s="53"/>
      <c r="E59" s="53"/>
      <c r="F59" s="53"/>
      <c r="G59" s="53"/>
      <c r="H59" s="318" t="s">
        <v>339</v>
      </c>
      <c r="I59" s="286">
        <v>0.57999999999999996</v>
      </c>
      <c r="J59" s="293">
        <v>1</v>
      </c>
      <c r="K59" s="286">
        <f>I59*J59</f>
        <v>0.57999999999999996</v>
      </c>
      <c r="L59" s="829">
        <f>VLOOKUP(A59,TRANSPORTE!A1:D117,4,FALSE)</f>
        <v>1413.6403076765278</v>
      </c>
      <c r="M59" s="830"/>
      <c r="N59" s="294">
        <f>K59*L59</f>
        <v>819.91137845238609</v>
      </c>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1862.0841600241326</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s="170"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441">
        <v>12</v>
      </c>
      <c r="N69" s="402">
        <f>K69/M69</f>
        <v>20863.498333333333</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12</v>
      </c>
      <c r="N70" s="402">
        <f>K70/M70</f>
        <v>8890.5203012006659</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29754.018634533997</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371633.90901528619</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74326.781803057238</v>
      </c>
      <c r="M82" s="860"/>
      <c r="N82" s="57"/>
    </row>
    <row r="83" spans="1:14">
      <c r="B83" s="95" t="s">
        <v>973</v>
      </c>
      <c r="C83" s="96"/>
      <c r="D83" s="96"/>
      <c r="E83" s="96"/>
      <c r="F83" s="96"/>
      <c r="G83" s="96"/>
      <c r="H83" s="96"/>
      <c r="I83" s="93"/>
      <c r="J83" s="94"/>
      <c r="K83" s="311">
        <v>0.05</v>
      </c>
      <c r="L83" s="859">
        <f>N77*K83</f>
        <v>18581.695450764309</v>
      </c>
      <c r="M83" s="860"/>
      <c r="N83" s="57"/>
    </row>
    <row r="84" spans="1:14" ht="15.75" thickBot="1">
      <c r="B84" s="97" t="s">
        <v>974</v>
      </c>
      <c r="C84" s="98"/>
      <c r="D84" s="98"/>
      <c r="E84" s="98"/>
      <c r="F84" s="98"/>
      <c r="G84" s="98"/>
      <c r="H84" s="98"/>
      <c r="I84" s="99"/>
      <c r="J84" s="100"/>
      <c r="K84" s="312">
        <v>0.05</v>
      </c>
      <c r="L84" s="861">
        <f>N77*K84</f>
        <v>18581.695450764309</v>
      </c>
      <c r="M84" s="862"/>
      <c r="N84" s="57"/>
    </row>
    <row r="85" spans="1:14" ht="15.75" thickBot="1">
      <c r="B85" s="825" t="s">
        <v>953</v>
      </c>
      <c r="C85" s="826"/>
      <c r="D85" s="826"/>
      <c r="E85" s="826"/>
      <c r="F85" s="826"/>
      <c r="G85" s="826"/>
      <c r="H85" s="826"/>
      <c r="I85" s="826"/>
      <c r="J85" s="826"/>
      <c r="K85" s="826"/>
      <c r="L85" s="826"/>
      <c r="M85" s="827"/>
      <c r="N85" s="58">
        <f>L82+L83+L84</f>
        <v>111490.17270458586</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483124.08171987208</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1678</v>
      </c>
      <c r="C31" s="87" t="s">
        <v>1679</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147.22886430720399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147.22886430720399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713</v>
      </c>
      <c r="B48" s="49" t="str">
        <f>VLOOKUP(A48,MATERIALES!A5:D373,3,FALSE)</f>
        <v>Tubería de Plástico</v>
      </c>
      <c r="C48" s="288"/>
      <c r="D48" s="288"/>
      <c r="E48" s="288"/>
      <c r="F48" s="288"/>
      <c r="G48" s="288"/>
      <c r="H48" s="288"/>
      <c r="I48" s="275"/>
      <c r="J48" s="231" t="str">
        <f>VLOOKUP(A48,MATERIALES!A4:D640,2,FALSE)</f>
        <v>m</v>
      </c>
      <c r="K48" s="289">
        <v>1</v>
      </c>
      <c r="L48" s="274"/>
      <c r="M48" s="409">
        <f>VLOOKUP(A48,MATERIALES!A5:D396,4,FALSE)</f>
        <v>17477.443450425511</v>
      </c>
      <c r="N48" s="279">
        <f>K48*M48</f>
        <v>17477.443450425511</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17477.443450425511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B58" s="52"/>
      <c r="C58" s="324"/>
      <c r="D58" s="324"/>
      <c r="E58" s="324"/>
      <c r="F58" s="324"/>
      <c r="G58" s="324"/>
      <c r="H58" s="318"/>
      <c r="I58" s="286"/>
      <c r="J58" s="293"/>
      <c r="K58" s="286"/>
      <c r="L58" s="829"/>
      <c r="M58" s="830"/>
      <c r="N58" s="294"/>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s="170" t="s">
        <v>9</v>
      </c>
      <c r="B69" s="55" t="str">
        <f>VLOOKUP(A69,'MANO DE OBRA'!A8:D68,3,FALSE)</f>
        <v>Obrero (3)</v>
      </c>
      <c r="C69" s="53"/>
      <c r="D69" s="53"/>
      <c r="E69" s="53"/>
      <c r="F69" s="53"/>
      <c r="G69" s="53"/>
      <c r="H69" s="53"/>
      <c r="I69" s="299">
        <f>K69/J69*100</f>
        <v>101498.09999999999</v>
      </c>
      <c r="J69" s="300">
        <v>185</v>
      </c>
      <c r="K69" s="301">
        <f>VLOOKUP(A69,'MANO DE OBRA'!A8:D99,4,FALSE)</f>
        <v>187771.48499999999</v>
      </c>
      <c r="L69" s="56"/>
      <c r="M69" s="441">
        <v>100</v>
      </c>
      <c r="N69" s="402">
        <f>K69/M69</f>
        <v>1877.7148499999998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2944.5772861440796</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20569.249600876792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4113.8499201753584</v>
      </c>
      <c r="M82" s="860"/>
      <c r="N82" s="57"/>
    </row>
    <row r="83" spans="1:14">
      <c r="B83" s="95" t="s">
        <v>973</v>
      </c>
      <c r="C83" s="96"/>
      <c r="D83" s="96"/>
      <c r="E83" s="96"/>
      <c r="F83" s="96"/>
      <c r="G83" s="96"/>
      <c r="H83" s="96"/>
      <c r="I83" s="93"/>
      <c r="J83" s="94"/>
      <c r="K83" s="311">
        <v>0.05</v>
      </c>
      <c r="L83" s="859">
        <f>N77*K83</f>
        <v>1028.4624800438396</v>
      </c>
      <c r="M83" s="860"/>
      <c r="N83" s="57"/>
    </row>
    <row r="84" spans="1:14" ht="15.75" thickBot="1">
      <c r="B84" s="97" t="s">
        <v>974</v>
      </c>
      <c r="C84" s="98"/>
      <c r="D84" s="98"/>
      <c r="E84" s="98"/>
      <c r="F84" s="98"/>
      <c r="G84" s="98"/>
      <c r="H84" s="98"/>
      <c r="I84" s="99"/>
      <c r="J84" s="100"/>
      <c r="K84" s="312">
        <v>0.05</v>
      </c>
      <c r="L84" s="861">
        <f>N77*K84</f>
        <v>1028.4624800438396</v>
      </c>
      <c r="M84" s="862"/>
      <c r="N84" s="57"/>
    </row>
    <row r="85" spans="1:14" ht="15.75" thickBot="1">
      <c r="B85" s="825" t="s">
        <v>953</v>
      </c>
      <c r="C85" s="826"/>
      <c r="D85" s="826"/>
      <c r="E85" s="826"/>
      <c r="F85" s="826"/>
      <c r="G85" s="826"/>
      <c r="H85" s="826"/>
      <c r="I85" s="826"/>
      <c r="J85" s="826"/>
      <c r="K85" s="826"/>
      <c r="L85" s="826"/>
      <c r="M85" s="827"/>
      <c r="N85" s="58">
        <f>L82+L83+L84</f>
        <v>6170.7748802630376</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26740.02448113983</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990" t="s">
        <v>944</v>
      </c>
      <c r="D30" s="991"/>
      <c r="E30" s="991"/>
      <c r="F30" s="991"/>
      <c r="G30" s="991"/>
      <c r="H30" s="991"/>
      <c r="I30" s="991"/>
      <c r="J30" s="461"/>
      <c r="K30" s="314"/>
      <c r="L30" s="836" t="s">
        <v>945</v>
      </c>
      <c r="M30" s="837"/>
      <c r="N30" s="77" t="s">
        <v>946</v>
      </c>
    </row>
    <row r="31" spans="1:14" ht="30" customHeight="1" thickBot="1">
      <c r="A31" t="s">
        <v>1845</v>
      </c>
      <c r="B31" s="86" t="s">
        <v>1132</v>
      </c>
      <c r="C31" s="988" t="s">
        <v>2137</v>
      </c>
      <c r="D31" s="989"/>
      <c r="E31" s="989"/>
      <c r="F31" s="989"/>
      <c r="G31" s="989"/>
      <c r="H31" s="989"/>
      <c r="I31" s="989"/>
      <c r="J31" s="989"/>
      <c r="K31" s="484"/>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2231.5513975900499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2231.5513975900499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44564.673403225133</v>
      </c>
      <c r="N48" s="279">
        <f>K48*M48</f>
        <v>49021.14074354765</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5724.7639962210924</v>
      </c>
      <c r="N49" s="279">
        <f>K49*M49</f>
        <v>6583.4785956542555</v>
      </c>
    </row>
    <row r="50" spans="1:14">
      <c r="A50" s="169" t="s">
        <v>587</v>
      </c>
      <c r="B50" s="49"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441550.63396555616</v>
      </c>
      <c r="N50" s="279">
        <f>K50*M50</f>
        <v>52986.076075866738</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2</v>
      </c>
      <c r="L51" s="428"/>
      <c r="M51" s="409">
        <f>VLOOKUP(A51,MATERIALES!A6:D399,4,FALSE)</f>
        <v>8527.946040496623</v>
      </c>
      <c r="N51" s="279">
        <f>K51*M51</f>
        <v>17055.892080993246</v>
      </c>
    </row>
    <row r="52" spans="1:14" ht="15.75" thickBot="1">
      <c r="A52" t="s">
        <v>921</v>
      </c>
      <c r="B52" s="49" t="str">
        <f>VLOOKUP(A52,MATERIALES!A7:D373,3,FALSE)</f>
        <v>Malla para gaviones (2M3)</v>
      </c>
      <c r="C52" s="317"/>
      <c r="D52" s="317"/>
      <c r="E52" s="317"/>
      <c r="F52" s="317"/>
      <c r="G52" s="317"/>
      <c r="H52" s="317"/>
      <c r="I52" s="317"/>
      <c r="J52" s="440" t="str">
        <f>VLOOKUP(A52,MATERIALES!A6:D644,2,FALSE)</f>
        <v>u</v>
      </c>
      <c r="K52" s="132">
        <v>0.5</v>
      </c>
      <c r="L52" s="332"/>
      <c r="M52" s="409">
        <f>VLOOKUP(A52,MATERIALES!A7:D400,4,FALSE)</f>
        <v>77577.354884805929</v>
      </c>
      <c r="N52" s="279">
        <f>K52*M52</f>
        <v>38788.677442402965</v>
      </c>
    </row>
    <row r="53" spans="1:14" ht="15.75" thickBot="1">
      <c r="B53" s="825" t="s">
        <v>953</v>
      </c>
      <c r="C53" s="826"/>
      <c r="D53" s="826"/>
      <c r="E53" s="826"/>
      <c r="F53" s="826"/>
      <c r="G53" s="826"/>
      <c r="H53" s="826"/>
      <c r="I53" s="826"/>
      <c r="J53" s="826"/>
      <c r="K53" s="826"/>
      <c r="L53" s="826"/>
      <c r="M53" s="827"/>
      <c r="N53" s="401">
        <f>SUM(N48:N52)</f>
        <v>164435.26493846485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1311</v>
      </c>
      <c r="B58" s="52" t="str">
        <f>VLOOKUP(A58,TRANSPORTE!A1:D117,3,FALSE)</f>
        <v>Transporte de piedra para gaviones</v>
      </c>
      <c r="C58" s="324"/>
      <c r="D58" s="324"/>
      <c r="E58" s="324"/>
      <c r="F58" s="324"/>
      <c r="G58" s="324"/>
      <c r="H58" s="318" t="s">
        <v>339</v>
      </c>
      <c r="I58" s="286">
        <v>1.1000000000000001</v>
      </c>
      <c r="J58" s="293">
        <v>1</v>
      </c>
      <c r="K58" s="286">
        <f>I58*J58</f>
        <v>1.1000000000000001</v>
      </c>
      <c r="L58" s="829">
        <f>VLOOKUP(A58,TRANSPORTE!A1:D117,4,FALSE)</f>
        <v>1413.6403076765278</v>
      </c>
      <c r="M58" s="830"/>
      <c r="N58" s="294">
        <f>K58*L58</f>
        <v>1555.0043384441806</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316"/>
      <c r="C63" s="317"/>
      <c r="D63" s="317"/>
      <c r="E63" s="317"/>
      <c r="F63" s="317"/>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1555.0043384441806</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s="170"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441">
        <v>8</v>
      </c>
      <c r="N69" s="402">
        <f>K69/M69</f>
        <v>31295.247499999998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8</v>
      </c>
      <c r="N70" s="402">
        <f>K70/M70</f>
        <v>13335.780451800998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133"/>
    </row>
    <row r="75" spans="1:15" ht="15.75" thickBot="1">
      <c r="B75" s="831" t="s">
        <v>953</v>
      </c>
      <c r="C75" s="832"/>
      <c r="D75" s="832"/>
      <c r="E75" s="832"/>
      <c r="F75" s="832"/>
      <c r="G75" s="832"/>
      <c r="H75" s="832"/>
      <c r="I75" s="832"/>
      <c r="J75" s="832"/>
      <c r="K75" s="832"/>
      <c r="L75" s="832"/>
      <c r="M75" s="833"/>
      <c r="N75" s="467">
        <f>SUM(N69:N74)</f>
        <v>44631.027951800992</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212852.84862630008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42570.569725260022</v>
      </c>
      <c r="M82" s="860"/>
      <c r="N82" s="57"/>
    </row>
    <row r="83" spans="1:14">
      <c r="B83" s="95" t="s">
        <v>973</v>
      </c>
      <c r="C83" s="96"/>
      <c r="D83" s="96"/>
      <c r="E83" s="96"/>
      <c r="F83" s="96"/>
      <c r="G83" s="96"/>
      <c r="H83" s="96"/>
      <c r="I83" s="93"/>
      <c r="J83" s="94"/>
      <c r="K83" s="311">
        <v>0.05</v>
      </c>
      <c r="L83" s="859">
        <f>N77*K83</f>
        <v>10642.642431315006</v>
      </c>
      <c r="M83" s="860"/>
      <c r="N83" s="57"/>
    </row>
    <row r="84" spans="1:14" ht="15.75" thickBot="1">
      <c r="B84" s="97" t="s">
        <v>974</v>
      </c>
      <c r="C84" s="98"/>
      <c r="D84" s="98"/>
      <c r="E84" s="98"/>
      <c r="F84" s="98"/>
      <c r="G84" s="98"/>
      <c r="H84" s="98"/>
      <c r="I84" s="99"/>
      <c r="J84" s="100"/>
      <c r="K84" s="312">
        <v>0.05</v>
      </c>
      <c r="L84" s="861">
        <f>N77*K84</f>
        <v>10642.642431315006</v>
      </c>
      <c r="M84" s="862"/>
      <c r="N84" s="57"/>
    </row>
    <row r="85" spans="1:14" ht="15.75" thickBot="1">
      <c r="B85" s="825" t="s">
        <v>953</v>
      </c>
      <c r="C85" s="826"/>
      <c r="D85" s="826"/>
      <c r="E85" s="826"/>
      <c r="F85" s="826"/>
      <c r="G85" s="826"/>
      <c r="H85" s="826"/>
      <c r="I85" s="826"/>
      <c r="J85" s="826"/>
      <c r="K85" s="826"/>
      <c r="L85" s="826"/>
      <c r="M85" s="827"/>
      <c r="N85" s="58">
        <f>L82+L83+L84</f>
        <v>63855.854587890033</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276708.70321419009</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990" t="s">
        <v>944</v>
      </c>
      <c r="D30" s="991"/>
      <c r="E30" s="991"/>
      <c r="F30" s="991"/>
      <c r="G30" s="991"/>
      <c r="H30" s="991"/>
      <c r="I30" s="991"/>
      <c r="J30" s="461"/>
      <c r="K30" s="314"/>
      <c r="L30" s="836" t="s">
        <v>945</v>
      </c>
      <c r="M30" s="837"/>
      <c r="N30" s="77" t="s">
        <v>946</v>
      </c>
    </row>
    <row r="31" spans="1:14" ht="27" customHeight="1" thickBot="1">
      <c r="A31" t="s">
        <v>1845</v>
      </c>
      <c r="B31" s="86" t="s">
        <v>1133</v>
      </c>
      <c r="C31" s="988" t="s">
        <v>2138</v>
      </c>
      <c r="D31" s="989"/>
      <c r="E31" s="989"/>
      <c r="F31" s="989"/>
      <c r="G31" s="989"/>
      <c r="H31" s="989"/>
      <c r="I31" s="989"/>
      <c r="J31" s="989"/>
      <c r="K31" s="484"/>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2231.5513975900499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2231.5513975900499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44564.673403225133</v>
      </c>
      <c r="N48" s="279">
        <f>K48*M48</f>
        <v>49021.14074354765</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5724.7639962210924</v>
      </c>
      <c r="N49" s="279">
        <f>K49*M49</f>
        <v>6583.4785956542555</v>
      </c>
    </row>
    <row r="50" spans="1:14">
      <c r="A50" s="169" t="s">
        <v>587</v>
      </c>
      <c r="B50" s="49"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441550.63396555616</v>
      </c>
      <c r="N50" s="279">
        <f>K50*M50</f>
        <v>52986.076075866738</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2</v>
      </c>
      <c r="L51" s="428"/>
      <c r="M51" s="409">
        <f>VLOOKUP(A51,MATERIALES!A6:D399,4,FALSE)</f>
        <v>8527.946040496623</v>
      </c>
      <c r="N51" s="279">
        <f>K51*M51</f>
        <v>17055.892080993246</v>
      </c>
    </row>
    <row r="52" spans="1:14" ht="15.75" thickBot="1">
      <c r="A52" t="s">
        <v>925</v>
      </c>
      <c r="B52" s="49" t="str">
        <f>VLOOKUP(A52,MATERIALES!A7:D373,3,FALSE)</f>
        <v>Malla Ciclónica Para Gaviones Galvanizada Aleación Zn-5A1-Mm Cal 12 (2M3)</v>
      </c>
      <c r="C52" s="317"/>
      <c r="D52" s="317"/>
      <c r="E52" s="317"/>
      <c r="F52" s="317"/>
      <c r="G52" s="317"/>
      <c r="H52" s="317"/>
      <c r="I52" s="317"/>
      <c r="J52" s="440" t="str">
        <f>VLOOKUP(A52,MATERIALES!A6:D644,2,FALSE)</f>
        <v>u</v>
      </c>
      <c r="K52" s="132">
        <v>0.5</v>
      </c>
      <c r="L52" s="332"/>
      <c r="M52" s="409">
        <f>VLOOKUP(A52,MATERIALES!A7:D400,4,FALSE)</f>
        <v>141897.41187330271</v>
      </c>
      <c r="N52" s="279">
        <f>K52*M52</f>
        <v>70948.705936651357</v>
      </c>
    </row>
    <row r="53" spans="1:14" ht="15.75" thickBot="1">
      <c r="B53" s="825" t="s">
        <v>953</v>
      </c>
      <c r="C53" s="826"/>
      <c r="D53" s="826"/>
      <c r="E53" s="826"/>
      <c r="F53" s="826"/>
      <c r="G53" s="826"/>
      <c r="H53" s="826"/>
      <c r="I53" s="826"/>
      <c r="J53" s="826"/>
      <c r="K53" s="826"/>
      <c r="L53" s="826"/>
      <c r="M53" s="827"/>
      <c r="N53" s="401">
        <f>SUM(N48:N52)</f>
        <v>196595.29343271325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1311</v>
      </c>
      <c r="B58" s="52" t="str">
        <f>VLOOKUP(A58,TRANSPORTE!A1:D117,3,FALSE)</f>
        <v>Transporte de piedra para gaviones</v>
      </c>
      <c r="C58" s="324"/>
      <c r="D58" s="324"/>
      <c r="E58" s="324"/>
      <c r="F58" s="324"/>
      <c r="G58" s="324"/>
      <c r="H58" s="318" t="s">
        <v>339</v>
      </c>
      <c r="I58" s="286">
        <v>1.1000000000000001</v>
      </c>
      <c r="J58" s="293">
        <v>1</v>
      </c>
      <c r="K58" s="286">
        <f>I58*J58</f>
        <v>1.1000000000000001</v>
      </c>
      <c r="L58" s="829">
        <f>VLOOKUP(A58,TRANSPORTE!A1:D117,4,FALSE)</f>
        <v>1413.6403076765278</v>
      </c>
      <c r="M58" s="830"/>
      <c r="N58" s="294">
        <f>K58*L58</f>
        <v>1555.0043384441806</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1555.0043384441806</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s="170"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441">
        <v>8</v>
      </c>
      <c r="N69" s="402">
        <f>K69/M69</f>
        <v>31295.247499999998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8</v>
      </c>
      <c r="N70" s="402">
        <f>K70/M70</f>
        <v>13335.780451800998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44631.027951800992</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245012.87712054848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49002.575424109702</v>
      </c>
      <c r="M82" s="860"/>
      <c r="N82" s="57"/>
    </row>
    <row r="83" spans="1:14">
      <c r="B83" s="95" t="s">
        <v>973</v>
      </c>
      <c r="C83" s="96"/>
      <c r="D83" s="96"/>
      <c r="E83" s="96"/>
      <c r="F83" s="96"/>
      <c r="G83" s="96"/>
      <c r="H83" s="96"/>
      <c r="I83" s="93"/>
      <c r="J83" s="94"/>
      <c r="K83" s="311">
        <v>0.05</v>
      </c>
      <c r="L83" s="859">
        <f>N77*K83</f>
        <v>12250.643856027425</v>
      </c>
      <c r="M83" s="860"/>
      <c r="N83" s="57"/>
    </row>
    <row r="84" spans="1:14" ht="15.75" thickBot="1">
      <c r="B84" s="97" t="s">
        <v>974</v>
      </c>
      <c r="C84" s="98"/>
      <c r="D84" s="98"/>
      <c r="E84" s="98"/>
      <c r="F84" s="98"/>
      <c r="G84" s="98"/>
      <c r="H84" s="98"/>
      <c r="I84" s="99"/>
      <c r="J84" s="100"/>
      <c r="K84" s="312">
        <v>0.05</v>
      </c>
      <c r="L84" s="861">
        <f>N77*K84</f>
        <v>12250.643856027425</v>
      </c>
      <c r="M84" s="862"/>
      <c r="N84" s="57"/>
    </row>
    <row r="85" spans="1:14" ht="15.75" thickBot="1">
      <c r="B85" s="825" t="s">
        <v>953</v>
      </c>
      <c r="C85" s="826"/>
      <c r="D85" s="826"/>
      <c r="E85" s="826"/>
      <c r="F85" s="826"/>
      <c r="G85" s="826"/>
      <c r="H85" s="826"/>
      <c r="I85" s="826"/>
      <c r="J85" s="826"/>
      <c r="K85" s="826"/>
      <c r="L85" s="826"/>
      <c r="M85" s="827"/>
      <c r="N85" s="58">
        <f>L82+L83+L84</f>
        <v>73503.863136164553</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318516.740256713</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990" t="s">
        <v>944</v>
      </c>
      <c r="D30" s="991"/>
      <c r="E30" s="991"/>
      <c r="F30" s="991"/>
      <c r="G30" s="991"/>
      <c r="H30" s="991"/>
      <c r="I30" s="991"/>
      <c r="J30" s="461"/>
      <c r="K30" s="314"/>
      <c r="L30" s="836" t="s">
        <v>945</v>
      </c>
      <c r="M30" s="837"/>
      <c r="N30" s="77" t="s">
        <v>946</v>
      </c>
    </row>
    <row r="31" spans="1:14" ht="27" customHeight="1" thickBot="1">
      <c r="A31" t="s">
        <v>1845</v>
      </c>
      <c r="B31" s="86" t="s">
        <v>1680</v>
      </c>
      <c r="C31" s="988" t="s">
        <v>2139</v>
      </c>
      <c r="D31" s="989"/>
      <c r="E31" s="989"/>
      <c r="F31" s="989"/>
      <c r="G31" s="989"/>
      <c r="H31" s="989"/>
      <c r="I31" s="989"/>
      <c r="J31" s="989"/>
      <c r="K31" s="484"/>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2231.5513975900499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2231.5513975900499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44564.673403225133</v>
      </c>
      <c r="N48" s="279">
        <f>K48*M48</f>
        <v>49021.14074354765</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5724.7639962210924</v>
      </c>
      <c r="N49" s="279">
        <f>K49*M49</f>
        <v>6583.4785956542555</v>
      </c>
    </row>
    <row r="50" spans="1:14">
      <c r="A50" s="169" t="s">
        <v>587</v>
      </c>
      <c r="B50" s="49"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441550.63396555616</v>
      </c>
      <c r="N50" s="279">
        <f>K50*M50</f>
        <v>52986.076075866738</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2</v>
      </c>
      <c r="L51" s="428"/>
      <c r="M51" s="409">
        <f>VLOOKUP(A51,MATERIALES!A6:D399,4,FALSE)</f>
        <v>8527.946040496623</v>
      </c>
      <c r="N51" s="279">
        <f>K51*M51</f>
        <v>17055.892080993246</v>
      </c>
    </row>
    <row r="52" spans="1:14" ht="15.75" thickBot="1">
      <c r="A52" t="s">
        <v>927</v>
      </c>
      <c r="B52" s="49" t="str">
        <f>VLOOKUP(A52,MATERIALES!A7:D373,3,FALSE)</f>
        <v>Malla Ciclónica Para Gaviones Galvanizada Y Plastificada Con Pvc Cal 12 (2M3)</v>
      </c>
      <c r="C52" s="317"/>
      <c r="D52" s="317"/>
      <c r="E52" s="317"/>
      <c r="F52" s="317"/>
      <c r="G52" s="317"/>
      <c r="H52" s="317"/>
      <c r="I52" s="317"/>
      <c r="J52" s="440" t="str">
        <f>VLOOKUP(A52,MATERIALES!A6:D644,2,FALSE)</f>
        <v>u</v>
      </c>
      <c r="K52" s="132">
        <v>0.5</v>
      </c>
      <c r="L52" s="332"/>
      <c r="M52" s="409">
        <f>VLOOKUP(A52,MATERIALES!A7:D400,4,FALSE)</f>
        <v>155114.60908304882</v>
      </c>
      <c r="N52" s="279">
        <f>K52*M52</f>
        <v>77557.304541524412</v>
      </c>
    </row>
    <row r="53" spans="1:14" ht="15.75" thickBot="1">
      <c r="B53" s="825" t="s">
        <v>953</v>
      </c>
      <c r="C53" s="826"/>
      <c r="D53" s="826"/>
      <c r="E53" s="826"/>
      <c r="F53" s="826"/>
      <c r="G53" s="826"/>
      <c r="H53" s="826"/>
      <c r="I53" s="826"/>
      <c r="J53" s="826"/>
      <c r="K53" s="826"/>
      <c r="L53" s="826"/>
      <c r="M53" s="827"/>
      <c r="N53" s="401">
        <f>SUM(N48:N52)</f>
        <v>203203.89203758631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1311</v>
      </c>
      <c r="B58" s="52" t="str">
        <f>VLOOKUP(A58,TRANSPORTE!A1:D117,3,FALSE)</f>
        <v>Transporte de piedra para gaviones</v>
      </c>
      <c r="C58" s="324"/>
      <c r="D58" s="324"/>
      <c r="E58" s="324"/>
      <c r="F58" s="324"/>
      <c r="G58" s="324"/>
      <c r="H58" s="318" t="s">
        <v>339</v>
      </c>
      <c r="I58" s="286">
        <v>1.1000000000000001</v>
      </c>
      <c r="J58" s="293">
        <v>1</v>
      </c>
      <c r="K58" s="286">
        <f>I58*J58</f>
        <v>1.1000000000000001</v>
      </c>
      <c r="L58" s="829">
        <f>VLOOKUP(A58,TRANSPORTE!A1:D117,4,FALSE)</f>
        <v>1413.6403076765278</v>
      </c>
      <c r="M58" s="830"/>
      <c r="N58" s="294">
        <f>K58*L58</f>
        <v>1555.0043384441806</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1555.0043384441806</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977"/>
      <c r="N68" s="104" t="s">
        <v>951</v>
      </c>
    </row>
    <row r="69" spans="1:15">
      <c r="A69" s="170"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441">
        <v>8</v>
      </c>
      <c r="N69" s="402">
        <f>K69/M69</f>
        <v>31295.247499999998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8</v>
      </c>
      <c r="N70" s="402">
        <f>K70/M70</f>
        <v>13335.780451800998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133"/>
    </row>
    <row r="75" spans="1:15" ht="15.75" thickBot="1">
      <c r="B75" s="831" t="s">
        <v>953</v>
      </c>
      <c r="C75" s="832"/>
      <c r="D75" s="832"/>
      <c r="E75" s="832"/>
      <c r="F75" s="832"/>
      <c r="G75" s="832"/>
      <c r="H75" s="832"/>
      <c r="I75" s="832"/>
      <c r="J75" s="832"/>
      <c r="K75" s="832"/>
      <c r="L75" s="832"/>
      <c r="M75" s="833"/>
      <c r="N75" s="467">
        <f>SUM(N69:N74)</f>
        <v>44631.027951800992</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251621.47572542154</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50324.29514508431</v>
      </c>
      <c r="M82" s="860"/>
      <c r="N82" s="57"/>
    </row>
    <row r="83" spans="1:14">
      <c r="B83" s="95" t="s">
        <v>973</v>
      </c>
      <c r="C83" s="96"/>
      <c r="D83" s="96"/>
      <c r="E83" s="96"/>
      <c r="F83" s="96"/>
      <c r="G83" s="96"/>
      <c r="H83" s="96"/>
      <c r="I83" s="93"/>
      <c r="J83" s="94"/>
      <c r="K83" s="311">
        <v>0.05</v>
      </c>
      <c r="L83" s="859">
        <f>N77*K83</f>
        <v>12581.073786271078</v>
      </c>
      <c r="M83" s="860"/>
      <c r="N83" s="57"/>
    </row>
    <row r="84" spans="1:14" ht="15.75" thickBot="1">
      <c r="B84" s="97" t="s">
        <v>974</v>
      </c>
      <c r="C84" s="98"/>
      <c r="D84" s="98"/>
      <c r="E84" s="98"/>
      <c r="F84" s="98"/>
      <c r="G84" s="98"/>
      <c r="H84" s="98"/>
      <c r="I84" s="99"/>
      <c r="J84" s="100"/>
      <c r="K84" s="312">
        <v>0.05</v>
      </c>
      <c r="L84" s="861">
        <f>N77*K84</f>
        <v>12581.073786271078</v>
      </c>
      <c r="M84" s="862"/>
      <c r="N84" s="57"/>
    </row>
    <row r="85" spans="1:14" ht="15.75" thickBot="1">
      <c r="B85" s="825" t="s">
        <v>953</v>
      </c>
      <c r="C85" s="826"/>
      <c r="D85" s="826"/>
      <c r="E85" s="826"/>
      <c r="F85" s="826"/>
      <c r="G85" s="826"/>
      <c r="H85" s="826"/>
      <c r="I85" s="826"/>
      <c r="J85" s="826"/>
      <c r="K85" s="826"/>
      <c r="L85" s="826"/>
      <c r="M85" s="827"/>
      <c r="N85" s="58">
        <f>L82+L83+L84</f>
        <v>75486.442717626473</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327107.91844304802</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990" t="s">
        <v>944</v>
      </c>
      <c r="D30" s="991"/>
      <c r="E30" s="991"/>
      <c r="F30" s="991"/>
      <c r="G30" s="991"/>
      <c r="H30" s="991"/>
      <c r="I30" s="991"/>
      <c r="J30" s="461"/>
      <c r="K30" s="314"/>
      <c r="L30" s="836" t="s">
        <v>945</v>
      </c>
      <c r="M30" s="837"/>
      <c r="N30" s="77" t="s">
        <v>946</v>
      </c>
    </row>
    <row r="31" spans="1:14" ht="28.5" customHeight="1" thickBot="1">
      <c r="A31" t="s">
        <v>1845</v>
      </c>
      <c r="B31" s="86" t="s">
        <v>1681</v>
      </c>
      <c r="C31" s="988" t="s">
        <v>2140</v>
      </c>
      <c r="D31" s="989"/>
      <c r="E31" s="989"/>
      <c r="F31" s="989"/>
      <c r="G31" s="989"/>
      <c r="H31" s="989"/>
      <c r="I31" s="989"/>
      <c r="J31" s="989"/>
      <c r="K31" s="484"/>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2231.5513975900499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2231.5513975900499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44564.673403225133</v>
      </c>
      <c r="N48" s="279">
        <f>K48*M48</f>
        <v>49021.14074354765</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5724.7639962210924</v>
      </c>
      <c r="N49" s="279">
        <f>K49*M49</f>
        <v>6583.4785956542555</v>
      </c>
    </row>
    <row r="50" spans="1:14">
      <c r="A50" s="169" t="s">
        <v>587</v>
      </c>
      <c r="B50" s="49"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441550.63396555616</v>
      </c>
      <c r="N50" s="279">
        <f>K50*M50</f>
        <v>52986.076075866738</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2</v>
      </c>
      <c r="L51" s="428"/>
      <c r="M51" s="409">
        <f>VLOOKUP(A51,MATERIALES!A6:D399,4,FALSE)</f>
        <v>8527.946040496623</v>
      </c>
      <c r="N51" s="279">
        <f>K51*M51</f>
        <v>17055.892080993246</v>
      </c>
    </row>
    <row r="52" spans="1:14" ht="15.75" thickBot="1">
      <c r="A52" t="s">
        <v>929</v>
      </c>
      <c r="B52" s="49" t="str">
        <f>VLOOKUP(A52,MATERIALES!A7:D373,3,FALSE)</f>
        <v>Malla Ciclónica Para Gaviones Galvanizada Aleación Zn-5A1-Mm Y Plastificada Pvc Cal 12 (2M3)</v>
      </c>
      <c r="C52" s="317"/>
      <c r="D52" s="317"/>
      <c r="E52" s="317"/>
      <c r="F52" s="317"/>
      <c r="G52" s="317"/>
      <c r="H52" s="317"/>
      <c r="I52" s="317"/>
      <c r="J52" s="440" t="str">
        <f>VLOOKUP(A52,MATERIALES!A6:D644,2,FALSE)</f>
        <v>u</v>
      </c>
      <c r="K52" s="132">
        <v>0.5</v>
      </c>
      <c r="L52" s="332"/>
      <c r="M52" s="409">
        <f>VLOOKUP(A52,MATERIALES!A7:D400,4,FALSE)</f>
        <v>155114.60908304882</v>
      </c>
      <c r="N52" s="279">
        <f>K52*M52</f>
        <v>77557.304541524412</v>
      </c>
    </row>
    <row r="53" spans="1:14" ht="15.75" thickBot="1">
      <c r="B53" s="825" t="s">
        <v>953</v>
      </c>
      <c r="C53" s="826"/>
      <c r="D53" s="826"/>
      <c r="E53" s="826"/>
      <c r="F53" s="826"/>
      <c r="G53" s="826"/>
      <c r="H53" s="826"/>
      <c r="I53" s="826"/>
      <c r="J53" s="826"/>
      <c r="K53" s="826"/>
      <c r="L53" s="826"/>
      <c r="M53" s="827"/>
      <c r="N53" s="401">
        <f>SUM(N48:N52)</f>
        <v>203203.89203758631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1311</v>
      </c>
      <c r="B58" s="52" t="str">
        <f>VLOOKUP(A58,TRANSPORTE!A1:D117,3,FALSE)</f>
        <v>Transporte de piedra para gaviones</v>
      </c>
      <c r="C58" s="324"/>
      <c r="D58" s="324"/>
      <c r="E58" s="324"/>
      <c r="F58" s="324"/>
      <c r="G58" s="324"/>
      <c r="H58" s="318" t="s">
        <v>339</v>
      </c>
      <c r="I58" s="286">
        <v>1.1000000000000001</v>
      </c>
      <c r="J58" s="293">
        <v>1</v>
      </c>
      <c r="K58" s="286">
        <f>I58*J58</f>
        <v>1.1000000000000001</v>
      </c>
      <c r="L58" s="829">
        <f>VLOOKUP(A58,TRANSPORTE!A1:D117,4,FALSE)</f>
        <v>1413.6403076765278</v>
      </c>
      <c r="M58" s="830"/>
      <c r="N58" s="294">
        <f>K58*L58</f>
        <v>1555.0043384441806</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1555.0043384441806</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977"/>
      <c r="N68" s="104" t="s">
        <v>951</v>
      </c>
    </row>
    <row r="69" spans="1:15">
      <c r="A69" s="170"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441">
        <v>8</v>
      </c>
      <c r="N69" s="402">
        <f>K69/M69</f>
        <v>31295.247499999998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8</v>
      </c>
      <c r="N70" s="402">
        <f>K70/M70</f>
        <v>13335.780451800998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133"/>
    </row>
    <row r="75" spans="1:15" ht="15.75" thickBot="1">
      <c r="B75" s="831" t="s">
        <v>953</v>
      </c>
      <c r="C75" s="832"/>
      <c r="D75" s="832"/>
      <c r="E75" s="832"/>
      <c r="F75" s="832"/>
      <c r="G75" s="832"/>
      <c r="H75" s="832"/>
      <c r="I75" s="832"/>
      <c r="J75" s="832"/>
      <c r="K75" s="832"/>
      <c r="L75" s="832"/>
      <c r="M75" s="833"/>
      <c r="N75" s="467">
        <f>SUM(N69:N74)</f>
        <v>44631.027951800992</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251621.47572542154</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50324.29514508431</v>
      </c>
      <c r="M82" s="860"/>
      <c r="N82" s="57"/>
    </row>
    <row r="83" spans="1:14">
      <c r="B83" s="95" t="s">
        <v>973</v>
      </c>
      <c r="C83" s="96"/>
      <c r="D83" s="96"/>
      <c r="E83" s="96"/>
      <c r="F83" s="96"/>
      <c r="G83" s="96"/>
      <c r="H83" s="96"/>
      <c r="I83" s="93"/>
      <c r="J83" s="94"/>
      <c r="K83" s="311">
        <v>0.05</v>
      </c>
      <c r="L83" s="859">
        <f>N77*K83</f>
        <v>12581.073786271078</v>
      </c>
      <c r="M83" s="860"/>
      <c r="N83" s="57"/>
    </row>
    <row r="84" spans="1:14" ht="15.75" thickBot="1">
      <c r="B84" s="97" t="s">
        <v>974</v>
      </c>
      <c r="C84" s="98"/>
      <c r="D84" s="98"/>
      <c r="E84" s="98"/>
      <c r="F84" s="98"/>
      <c r="G84" s="98"/>
      <c r="H84" s="98"/>
      <c r="I84" s="99"/>
      <c r="J84" s="100"/>
      <c r="K84" s="312">
        <v>0.05</v>
      </c>
      <c r="L84" s="861">
        <f>N77*K84</f>
        <v>12581.073786271078</v>
      </c>
      <c r="M84" s="862"/>
      <c r="N84" s="57"/>
    </row>
    <row r="85" spans="1:14" ht="15.75" thickBot="1">
      <c r="B85" s="825" t="s">
        <v>953</v>
      </c>
      <c r="C85" s="826"/>
      <c r="D85" s="826"/>
      <c r="E85" s="826"/>
      <c r="F85" s="826"/>
      <c r="G85" s="826"/>
      <c r="H85" s="826"/>
      <c r="I85" s="826"/>
      <c r="J85" s="826"/>
      <c r="K85" s="826"/>
      <c r="L85" s="826"/>
      <c r="M85" s="827"/>
      <c r="N85" s="58">
        <f>L82+L83+L84</f>
        <v>75486.442717626473</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327107.91844304802</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1682</v>
      </c>
      <c r="C31" s="87" t="s">
        <v>2141</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257</v>
      </c>
      <c r="B36" s="838" t="str">
        <f>VLOOKUP(A36,EQUIPOS!A6:D154,3,FALSE)</f>
        <v>Mezcladora de concreto 1 bulto</v>
      </c>
      <c r="C36" s="839"/>
      <c r="D36" s="839"/>
      <c r="E36" s="839"/>
      <c r="F36" s="839"/>
      <c r="G36" s="839"/>
      <c r="H36" s="840"/>
      <c r="I36" s="274"/>
      <c r="J36" s="275"/>
      <c r="K36" s="276">
        <f>VLOOKUP(A36,EQUIPOS!A6:D163,4,FALSE)</f>
        <v>8583.7887991302996</v>
      </c>
      <c r="L36" s="277"/>
      <c r="M36" s="343">
        <v>1</v>
      </c>
      <c r="N36" s="279">
        <f>K36*M36</f>
        <v>8583.7887991302996</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3796.3137725900497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12380.102571720348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757</v>
      </c>
      <c r="B48" s="49" t="str">
        <f>VLOOKUP(A48,MATERIALES!A5:D373,3,FALSE)</f>
        <v>Agregado para concreto hidráulico</v>
      </c>
      <c r="C48" s="288"/>
      <c r="D48" s="288"/>
      <c r="E48" s="288"/>
      <c r="F48" s="288"/>
      <c r="G48" s="288"/>
      <c r="H48" s="288"/>
      <c r="I48" s="288"/>
      <c r="J48" s="318" t="str">
        <f>VLOOKUP(A48,MATERIALES!A4:D640,2,FALSE)</f>
        <v>m3</v>
      </c>
      <c r="K48" s="289">
        <v>0.504</v>
      </c>
      <c r="L48" s="274"/>
      <c r="M48" s="409">
        <f>VLOOKUP(A48,MATERIALES!A5:D396,4,FALSE)</f>
        <v>71457.311030827244</v>
      </c>
      <c r="N48" s="279">
        <f t="shared" ref="N48:N53" si="0">K48*M48</f>
        <v>36014.484759536928</v>
      </c>
    </row>
    <row r="49" spans="1:14">
      <c r="A49" s="169" t="s">
        <v>867</v>
      </c>
      <c r="B49" s="49" t="str">
        <f>VLOOKUP(A49,MATERIALES!A6:D373,3,FALSE)</f>
        <v>Formaleta (gaviones, juntas de bordillos, juntas de cunetas, muros, concretos clase D,E, F y G)</v>
      </c>
      <c r="C49" s="432"/>
      <c r="D49" s="432"/>
      <c r="E49" s="432"/>
      <c r="F49" s="432"/>
      <c r="G49" s="432"/>
      <c r="H49" s="432"/>
      <c r="I49" s="432"/>
      <c r="J49" s="319" t="str">
        <f>VLOOKUP(A49,MATERIALES!A5:D641,2,FALSE)</f>
        <v>m2</v>
      </c>
      <c r="K49" s="404">
        <v>2</v>
      </c>
      <c r="L49" s="428"/>
      <c r="M49" s="409">
        <f>VLOOKUP(A49,MATERIALES!A6:D397,4,FALSE)</f>
        <v>8527.946040496623</v>
      </c>
      <c r="N49" s="279">
        <f t="shared" si="0"/>
        <v>17055.892080993246</v>
      </c>
    </row>
    <row r="50" spans="1:14">
      <c r="A50" s="169" t="s">
        <v>774</v>
      </c>
      <c r="B50" s="49" t="str">
        <f>VLOOKUP(A50,MATERIALES!A6:D373,3,FALSE)</f>
        <v>Agua</v>
      </c>
      <c r="C50" s="432"/>
      <c r="D50" s="432"/>
      <c r="E50" s="432"/>
      <c r="F50" s="432"/>
      <c r="G50" s="432"/>
      <c r="H50" s="432"/>
      <c r="I50" s="432"/>
      <c r="J50" s="319" t="str">
        <f>VLOOKUP(A50,MATERIALES!A6:D642,2,FALSE)</f>
        <v>lt</v>
      </c>
      <c r="K50" s="404">
        <v>111</v>
      </c>
      <c r="L50" s="428"/>
      <c r="M50" s="409">
        <f>VLOOKUP(A50,MATERIALES!A6:D398,4,FALSE)</f>
        <v>67.149181421233251</v>
      </c>
      <c r="N50" s="279">
        <f t="shared" si="0"/>
        <v>7453.5591377568908</v>
      </c>
    </row>
    <row r="51" spans="1:14">
      <c r="A51" s="169" t="s">
        <v>598</v>
      </c>
      <c r="B51" s="49" t="str">
        <f>VLOOKUP(A51,MATERIALES!A6:D373,3,FALSE)</f>
        <v>Piedra para concreto ciclópeo (rajón o canto rodado)</v>
      </c>
      <c r="C51" s="432"/>
      <c r="D51" s="432"/>
      <c r="E51" s="432"/>
      <c r="F51" s="432"/>
      <c r="G51" s="432"/>
      <c r="H51" s="432"/>
      <c r="I51" s="432"/>
      <c r="J51" s="319" t="str">
        <f>VLOOKUP(A51,MATERIALES!A6:D643,2,FALSE)</f>
        <v>m3</v>
      </c>
      <c r="K51" s="404">
        <v>0.4</v>
      </c>
      <c r="L51" s="428"/>
      <c r="M51" s="409">
        <f>VLOOKUP(A51,MATERIALES!A6:D399,4,FALSE)</f>
        <v>44564.673403225133</v>
      </c>
      <c r="N51" s="279">
        <f t="shared" si="0"/>
        <v>17825.869361290053</v>
      </c>
    </row>
    <row r="52" spans="1:14">
      <c r="A52" t="s">
        <v>802</v>
      </c>
      <c r="B52" s="327" t="str">
        <f>VLOOKUP(A52,MATERIALES!A7:D373,3,FALSE)</f>
        <v>Arena lavada</v>
      </c>
      <c r="C52" s="53"/>
      <c r="D52" s="53"/>
      <c r="E52" s="53"/>
      <c r="F52" s="53"/>
      <c r="G52" s="53"/>
      <c r="H52" s="53"/>
      <c r="I52" s="53"/>
      <c r="J52" s="319" t="str">
        <f>VLOOKUP(A52,MATERIALES!A6:D644,2,FALSE)</f>
        <v>m3</v>
      </c>
      <c r="K52" s="175">
        <v>0.378</v>
      </c>
      <c r="L52" s="325"/>
      <c r="M52" s="433">
        <f>VLOOKUP(A52,MATERIALES!A7:D400,4,FALSE)</f>
        <v>47749.973917292024</v>
      </c>
      <c r="N52" s="280">
        <f t="shared" si="0"/>
        <v>18049.490140736387</v>
      </c>
    </row>
    <row r="53" spans="1:14">
      <c r="A53" t="s">
        <v>804</v>
      </c>
      <c r="B53" s="174" t="str">
        <f>VLOOKUP(A53,MATERIALES!A8:D373,3,FALSE)</f>
        <v>Cemento gris</v>
      </c>
      <c r="C53" s="324"/>
      <c r="D53" s="324"/>
      <c r="E53" s="324"/>
      <c r="F53" s="324"/>
      <c r="G53" s="324"/>
      <c r="H53" s="324"/>
      <c r="I53" s="324"/>
      <c r="J53" s="319" t="str">
        <f>VLOOKUP(A53,MATERIALES!A7:D645,2,FALSE)</f>
        <v>kg</v>
      </c>
      <c r="K53" s="50">
        <v>156</v>
      </c>
      <c r="L53" s="325"/>
      <c r="M53" s="433">
        <f>VLOOKUP(A53,MATERIALES!A8:D401,4,FALSE)</f>
        <v>560.17914606532713</v>
      </c>
      <c r="N53" s="280">
        <f t="shared" si="0"/>
        <v>87387.946786191038</v>
      </c>
    </row>
    <row r="54" spans="1:14">
      <c r="B54" s="327"/>
      <c r="C54" s="324"/>
      <c r="D54" s="324"/>
      <c r="E54" s="324"/>
      <c r="F54" s="324"/>
      <c r="G54" s="324"/>
      <c r="H54" s="324"/>
      <c r="I54" s="324"/>
      <c r="J54" s="318"/>
      <c r="K54" s="50"/>
      <c r="L54" s="325"/>
      <c r="M54" s="433"/>
      <c r="N54" s="280"/>
    </row>
    <row r="55" spans="1:14" ht="15.75" thickBot="1">
      <c r="B55" s="831" t="s">
        <v>953</v>
      </c>
      <c r="C55" s="832"/>
      <c r="D55" s="832"/>
      <c r="E55" s="832"/>
      <c r="F55" s="832"/>
      <c r="G55" s="832"/>
      <c r="H55" s="832"/>
      <c r="I55" s="832"/>
      <c r="J55" s="832"/>
      <c r="K55" s="832"/>
      <c r="L55" s="832"/>
      <c r="M55" s="833"/>
      <c r="N55" s="110">
        <f>SUM(N48:N54)</f>
        <v>183787.24226650456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1311</v>
      </c>
      <c r="B60" s="52" t="str">
        <f>VLOOKUP(A60,TRANSPORTE!A1:D117,3,FALSE)</f>
        <v>Transporte de piedra para gaviones</v>
      </c>
      <c r="C60" s="324"/>
      <c r="D60" s="324"/>
      <c r="E60" s="324"/>
      <c r="F60" s="324"/>
      <c r="G60" s="324"/>
      <c r="H60" s="318" t="s">
        <v>339</v>
      </c>
      <c r="I60" s="286">
        <v>0.4</v>
      </c>
      <c r="J60" s="293">
        <v>1</v>
      </c>
      <c r="K60" s="286">
        <f>I60*J60</f>
        <v>0.4</v>
      </c>
      <c r="L60" s="829">
        <f>VLOOKUP(A60,TRANSPORTE!A1:D117,4,FALSE)</f>
        <v>1413.6403076765278</v>
      </c>
      <c r="M60" s="830"/>
      <c r="N60" s="294">
        <f>K60*L60</f>
        <v>565.45612307061117</v>
      </c>
    </row>
    <row r="61" spans="1:14">
      <c r="A61" t="s">
        <v>1229</v>
      </c>
      <c r="B61" s="52" t="str">
        <f>VLOOKUP(A61,TRANSPORTE!A1:D117,3,FALSE)</f>
        <v>Transporte de arena</v>
      </c>
      <c r="C61" s="53"/>
      <c r="D61" s="53"/>
      <c r="E61" s="53"/>
      <c r="F61" s="53"/>
      <c r="G61" s="53"/>
      <c r="H61" s="318" t="s">
        <v>339</v>
      </c>
      <c r="I61" s="286">
        <v>0.378</v>
      </c>
      <c r="J61" s="293">
        <v>1</v>
      </c>
      <c r="K61" s="286">
        <f>I61*J61</f>
        <v>0.378</v>
      </c>
      <c r="L61" s="829">
        <f>VLOOKUP(A61,TRANSPORTE!A1:D117,4,FALSE)</f>
        <v>1135.0396630979419</v>
      </c>
      <c r="M61" s="830"/>
      <c r="N61" s="294">
        <f t="shared" ref="N61:N62" si="1">K61*L61</f>
        <v>429.04499265102203</v>
      </c>
    </row>
    <row r="62" spans="1:14">
      <c r="A62" t="s">
        <v>1281</v>
      </c>
      <c r="B62" s="52" t="str">
        <f>VLOOKUP(A62,TRANSPORTE!A1:D117,3,FALSE)</f>
        <v>Transporte de material triturado</v>
      </c>
      <c r="C62" s="53"/>
      <c r="D62" s="53"/>
      <c r="E62" s="53"/>
      <c r="F62" s="53"/>
      <c r="G62" s="53"/>
      <c r="H62" s="318" t="s">
        <v>339</v>
      </c>
      <c r="I62" s="286">
        <v>0.504</v>
      </c>
      <c r="J62" s="293">
        <v>1</v>
      </c>
      <c r="K62" s="286">
        <f>I62*J62</f>
        <v>0.504</v>
      </c>
      <c r="L62" s="829">
        <f>VLOOKUP(A62,TRANSPORTE!A1:D117,4,FALSE)</f>
        <v>1135.0396630979419</v>
      </c>
      <c r="M62" s="830"/>
      <c r="N62" s="294">
        <f t="shared" si="1"/>
        <v>572.05999020136278</v>
      </c>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1566.5611059229959</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70" t="s">
        <v>19</v>
      </c>
      <c r="B71" s="55" t="str">
        <f>VLOOKUP(A71,'MANO DE OBRA'!A8:D68,3,FALSE)</f>
        <v>Obrero (8)</v>
      </c>
      <c r="C71" s="53"/>
      <c r="D71" s="53"/>
      <c r="E71" s="53"/>
      <c r="F71" s="53"/>
      <c r="G71" s="53"/>
      <c r="H71" s="53"/>
      <c r="I71" s="299">
        <f>K71/J71*100</f>
        <v>270661.59999999998</v>
      </c>
      <c r="J71" s="300">
        <v>185</v>
      </c>
      <c r="K71" s="301">
        <f>VLOOKUP(A71,'MANO DE OBRA'!A8:D99,4,FALSE)</f>
        <v>500723.95999999996</v>
      </c>
      <c r="L71" s="56"/>
      <c r="M71" s="441">
        <v>8</v>
      </c>
      <c r="N71" s="402">
        <f>K71/M71</f>
        <v>62590.494999999995</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8</v>
      </c>
      <c r="N72" s="402">
        <f>K72/M72</f>
        <v>13335.780451800998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75926.27545180099</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273660.18139594886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54732.036279189779</v>
      </c>
      <c r="M84" s="860"/>
      <c r="N84" s="57"/>
    </row>
    <row r="85" spans="1:14">
      <c r="B85" s="95" t="s">
        <v>973</v>
      </c>
      <c r="C85" s="96"/>
      <c r="D85" s="96"/>
      <c r="E85" s="96"/>
      <c r="F85" s="96"/>
      <c r="G85" s="96"/>
      <c r="H85" s="96"/>
      <c r="I85" s="93"/>
      <c r="J85" s="94"/>
      <c r="K85" s="311">
        <v>0.05</v>
      </c>
      <c r="L85" s="859">
        <f>N79*K85</f>
        <v>13683.009069797445</v>
      </c>
      <c r="M85" s="860"/>
      <c r="N85" s="57"/>
    </row>
    <row r="86" spans="1:14" ht="15.75" thickBot="1">
      <c r="B86" s="97" t="s">
        <v>974</v>
      </c>
      <c r="C86" s="98"/>
      <c r="D86" s="98"/>
      <c r="E86" s="98"/>
      <c r="F86" s="98"/>
      <c r="G86" s="98"/>
      <c r="H86" s="98"/>
      <c r="I86" s="99"/>
      <c r="J86" s="100"/>
      <c r="K86" s="312">
        <v>0.05</v>
      </c>
      <c r="L86" s="861">
        <f>N79*K86</f>
        <v>13683.009069797445</v>
      </c>
      <c r="M86" s="862"/>
      <c r="N86" s="57"/>
    </row>
    <row r="87" spans="1:14" ht="15.75" thickBot="1">
      <c r="B87" s="825" t="s">
        <v>953</v>
      </c>
      <c r="C87" s="826"/>
      <c r="D87" s="826"/>
      <c r="E87" s="826"/>
      <c r="F87" s="826"/>
      <c r="G87" s="826"/>
      <c r="H87" s="826"/>
      <c r="I87" s="826"/>
      <c r="J87" s="826"/>
      <c r="K87" s="826"/>
      <c r="L87" s="826"/>
      <c r="M87" s="827"/>
      <c r="N87" s="58">
        <f>L84+L85+L86</f>
        <v>82098.054418784654</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355758.23581473355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1134</v>
      </c>
      <c r="C31" s="87" t="s">
        <v>2142</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1472.28864307204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1472.28864307204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805</v>
      </c>
      <c r="B48" s="49" t="str">
        <f>VLOOKUP(A48,MATERIALES!A5:D373,3,FALSE)</f>
        <v>Cemento Asfaltico 60-70</v>
      </c>
      <c r="C48" s="288"/>
      <c r="D48" s="288"/>
      <c r="E48" s="288"/>
      <c r="F48" s="288"/>
      <c r="G48" s="288"/>
      <c r="H48" s="288"/>
      <c r="I48" s="288"/>
      <c r="J48" s="318" t="str">
        <f>VLOOKUP(A48,MATERIALES!A4:D640,2,FALSE)</f>
        <v>kg</v>
      </c>
      <c r="K48" s="289">
        <v>0.5</v>
      </c>
      <c r="L48" s="274"/>
      <c r="M48" s="409">
        <f>VLOOKUP(A48,MATERIALES!A5:D396,4,FALSE)</f>
        <v>1768.2617774258088</v>
      </c>
      <c r="N48" s="279">
        <f>K48*M48</f>
        <v>884.13088871290438</v>
      </c>
    </row>
    <row r="49" spans="1:14">
      <c r="A49" s="169" t="s">
        <v>833</v>
      </c>
      <c r="B49" s="49" t="str">
        <f>VLOOKUP(A49,MATERIALES!A6:D373,3,FALSE)</f>
        <v>Concreto Resistencia  14 (Mpa)</v>
      </c>
      <c r="C49" s="432"/>
      <c r="D49" s="432"/>
      <c r="E49" s="432"/>
      <c r="F49" s="432"/>
      <c r="G49" s="432"/>
      <c r="H49" s="432"/>
      <c r="I49" s="432"/>
      <c r="J49" s="319" t="str">
        <f>VLOOKUP(A49,MATERIALES!A5:D641,2,FALSE)</f>
        <v>m3</v>
      </c>
      <c r="K49" s="404">
        <v>1.01</v>
      </c>
      <c r="L49" s="428"/>
      <c r="M49" s="409">
        <f>VLOOKUP(A49,MATERIALES!A6:D397,4,FALSE)</f>
        <v>392465.53904623579</v>
      </c>
      <c r="N49" s="279">
        <f>K49*M49</f>
        <v>396390.19443669816</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0.3</v>
      </c>
      <c r="L50" s="428"/>
      <c r="M50" s="409">
        <f>VLOOKUP(A50,MATERIALES!A6:D398,4,FALSE)</f>
        <v>8527.946040496623</v>
      </c>
      <c r="N50" s="279">
        <f>K50*M50</f>
        <v>2558.3838121489866</v>
      </c>
    </row>
    <row r="51" spans="1:14">
      <c r="A51" s="169"/>
      <c r="B51" s="327"/>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327"/>
      <c r="C53" s="324"/>
      <c r="D53" s="324"/>
      <c r="E53" s="324"/>
      <c r="F53" s="324"/>
      <c r="G53" s="324"/>
      <c r="H53" s="324"/>
      <c r="I53" s="324"/>
      <c r="J53" s="318"/>
      <c r="K53" s="50"/>
      <c r="L53" s="325"/>
      <c r="M53" s="433"/>
      <c r="N53" s="280"/>
    </row>
    <row r="54" spans="1:14">
      <c r="B54" s="327"/>
      <c r="C54" s="324"/>
      <c r="D54" s="324"/>
      <c r="E54" s="324"/>
      <c r="F54" s="324"/>
      <c r="G54" s="324"/>
      <c r="H54" s="324"/>
      <c r="I54" s="324"/>
      <c r="J54" s="318"/>
      <c r="K54" s="50"/>
      <c r="L54" s="325"/>
      <c r="M54" s="433"/>
      <c r="N54" s="280"/>
    </row>
    <row r="55" spans="1:14" ht="15.75" thickBot="1">
      <c r="B55" s="831" t="s">
        <v>953</v>
      </c>
      <c r="C55" s="832"/>
      <c r="D55" s="832"/>
      <c r="E55" s="832"/>
      <c r="F55" s="832"/>
      <c r="G55" s="832"/>
      <c r="H55" s="832"/>
      <c r="I55" s="832"/>
      <c r="J55" s="832"/>
      <c r="K55" s="832"/>
      <c r="L55" s="832"/>
      <c r="M55" s="833"/>
      <c r="N55" s="110">
        <f>SUM(N48:N54)</f>
        <v>399832.70913756004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1239</v>
      </c>
      <c r="B60" s="52" t="str">
        <f>VLOOKUP(A60,TRANSPORTE!A1:D117,3,FALSE)</f>
        <v>Transporte de concreto</v>
      </c>
      <c r="C60" s="324"/>
      <c r="D60" s="324"/>
      <c r="E60" s="324"/>
      <c r="F60" s="324"/>
      <c r="G60" s="324"/>
      <c r="H60" s="318" t="s">
        <v>339</v>
      </c>
      <c r="I60" s="286">
        <v>1.01</v>
      </c>
      <c r="J60" s="293">
        <v>1</v>
      </c>
      <c r="K60" s="286">
        <f>I60*J60</f>
        <v>1.01</v>
      </c>
      <c r="L60" s="829">
        <f>VLOOKUP(A60,TRANSPORTE!A1:D117,4,FALSE)</f>
        <v>1578.7369859453192</v>
      </c>
      <c r="M60" s="830"/>
      <c r="N60" s="294">
        <f>K60*L60</f>
        <v>1594.5243558047725</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316"/>
      <c r="C65" s="317"/>
      <c r="D65" s="317"/>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1594.5243558047725</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70"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10</v>
      </c>
      <c r="N71" s="402">
        <f>K71/M71</f>
        <v>18777.148499999999</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29445.772861440797</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432345.29499787767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86469.058999575544</v>
      </c>
      <c r="M84" s="860"/>
      <c r="N84" s="57"/>
    </row>
    <row r="85" spans="1:14">
      <c r="B85" s="95" t="s">
        <v>973</v>
      </c>
      <c r="C85" s="96"/>
      <c r="D85" s="96"/>
      <c r="E85" s="96"/>
      <c r="F85" s="96"/>
      <c r="G85" s="96"/>
      <c r="H85" s="96"/>
      <c r="I85" s="93"/>
      <c r="J85" s="94"/>
      <c r="K85" s="311">
        <v>0.05</v>
      </c>
      <c r="L85" s="859">
        <f>N79*K85</f>
        <v>21617.264749893886</v>
      </c>
      <c r="M85" s="860"/>
      <c r="N85" s="57"/>
    </row>
    <row r="86" spans="1:14" ht="15.75" thickBot="1">
      <c r="B86" s="97" t="s">
        <v>974</v>
      </c>
      <c r="C86" s="98"/>
      <c r="D86" s="98"/>
      <c r="E86" s="98"/>
      <c r="F86" s="98"/>
      <c r="G86" s="98"/>
      <c r="H86" s="98"/>
      <c r="I86" s="99"/>
      <c r="J86" s="100"/>
      <c r="K86" s="312">
        <v>0.05</v>
      </c>
      <c r="L86" s="861">
        <f>N79*K86</f>
        <v>21617.264749893886</v>
      </c>
      <c r="M86" s="862"/>
      <c r="N86" s="57"/>
    </row>
    <row r="87" spans="1:14" ht="15.75" thickBot="1">
      <c r="B87" s="825" t="s">
        <v>953</v>
      </c>
      <c r="C87" s="826"/>
      <c r="D87" s="826"/>
      <c r="E87" s="826"/>
      <c r="F87" s="826"/>
      <c r="G87" s="826"/>
      <c r="H87" s="826"/>
      <c r="I87" s="826"/>
      <c r="J87" s="826"/>
      <c r="K87" s="826"/>
      <c r="L87" s="826"/>
      <c r="M87" s="827"/>
      <c r="N87" s="58">
        <f>L84+L85+L86</f>
        <v>129703.58849936332</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562048.88349724095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29.25" customHeight="1" thickBot="1">
      <c r="A31" t="s">
        <v>1845</v>
      </c>
      <c r="B31" s="86" t="s">
        <v>1135</v>
      </c>
      <c r="C31" s="965" t="s">
        <v>2143</v>
      </c>
      <c r="D31" s="966"/>
      <c r="E31" s="966"/>
      <c r="F31" s="966"/>
      <c r="G31" s="966"/>
      <c r="H31" s="966"/>
      <c r="I31" s="966"/>
      <c r="J31" s="992"/>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77.289077871469317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77.289077871469317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805</v>
      </c>
      <c r="B48" s="49" t="str">
        <f>VLOOKUP(A48,MATERIALES!A5:D373,3,FALSE)</f>
        <v>Cemento Asfaltico 60-70</v>
      </c>
      <c r="C48" s="288"/>
      <c r="D48" s="288"/>
      <c r="E48" s="288"/>
      <c r="F48" s="288"/>
      <c r="G48" s="288"/>
      <c r="H48" s="288"/>
      <c r="I48" s="288"/>
      <c r="J48" s="318" t="str">
        <f>VLOOKUP(A48,MATERIALES!A4:D640,2,FALSE)</f>
        <v>kg</v>
      </c>
      <c r="K48" s="289">
        <v>0.05</v>
      </c>
      <c r="L48" s="274"/>
      <c r="M48" s="409">
        <f>VLOOKUP(A48,MATERIALES!A5:D396,4,FALSE)</f>
        <v>1768.2617774258088</v>
      </c>
      <c r="N48" s="279">
        <f>K48*M48</f>
        <v>88.413088871290441</v>
      </c>
    </row>
    <row r="49" spans="1:14">
      <c r="A49" s="169" t="s">
        <v>429</v>
      </c>
      <c r="B49" s="49" t="str">
        <f>VLOOKUP(A49,MATERIALES!A6:D373,3,FALSE)</f>
        <v>Cuneta prefabricada de concreto tipo V de (0,8*0,3*0,22)</v>
      </c>
      <c r="C49" s="432"/>
      <c r="D49" s="432"/>
      <c r="E49" s="432"/>
      <c r="F49" s="432"/>
      <c r="G49" s="432"/>
      <c r="H49" s="432"/>
      <c r="I49" s="432"/>
      <c r="J49" s="319" t="str">
        <f>VLOOKUP(A49,MATERIALES!A5:D641,2,FALSE)</f>
        <v>m</v>
      </c>
      <c r="K49" s="404">
        <v>1</v>
      </c>
      <c r="L49" s="428"/>
      <c r="M49" s="409">
        <f>VLOOKUP(A49,MATERIALES!A6:D397,4,FALSE)</f>
        <v>31111.413879575553</v>
      </c>
      <c r="N49" s="279">
        <f>K49*M49</f>
        <v>31111.413879575553</v>
      </c>
    </row>
    <row r="50" spans="1:14">
      <c r="A50" s="169"/>
      <c r="B50" s="49"/>
      <c r="C50" s="432"/>
      <c r="D50" s="432"/>
      <c r="E50" s="432"/>
      <c r="F50" s="432"/>
      <c r="G50" s="432"/>
      <c r="H50" s="432"/>
      <c r="I50" s="432"/>
      <c r="J50" s="318"/>
      <c r="K50" s="404"/>
      <c r="L50" s="428"/>
      <c r="M50" s="409"/>
      <c r="N50" s="279"/>
    </row>
    <row r="51" spans="1:14">
      <c r="A51" s="169"/>
      <c r="B51" s="327"/>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327"/>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31199.826968446843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70"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150</v>
      </c>
      <c r="N71" s="402">
        <f>K71/M71</f>
        <v>834.53993333333324</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150</v>
      </c>
      <c r="N72" s="402">
        <f>K72/M72</f>
        <v>711.24162409605321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1545.7815574293863</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32822.897603747697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6564.5795207495394</v>
      </c>
      <c r="M84" s="860"/>
      <c r="N84" s="57"/>
    </row>
    <row r="85" spans="1:14">
      <c r="B85" s="95" t="s">
        <v>973</v>
      </c>
      <c r="C85" s="96"/>
      <c r="D85" s="96"/>
      <c r="E85" s="96"/>
      <c r="F85" s="96"/>
      <c r="G85" s="96"/>
      <c r="H85" s="96"/>
      <c r="I85" s="93"/>
      <c r="J85" s="94"/>
      <c r="K85" s="311">
        <v>0.05</v>
      </c>
      <c r="L85" s="859">
        <f>N79*K85</f>
        <v>1641.1448801873848</v>
      </c>
      <c r="M85" s="860"/>
      <c r="N85" s="57"/>
    </row>
    <row r="86" spans="1:14" ht="15.75" thickBot="1">
      <c r="B86" s="97" t="s">
        <v>974</v>
      </c>
      <c r="C86" s="98"/>
      <c r="D86" s="98"/>
      <c r="E86" s="98"/>
      <c r="F86" s="98"/>
      <c r="G86" s="98"/>
      <c r="H86" s="98"/>
      <c r="I86" s="99"/>
      <c r="J86" s="100"/>
      <c r="K86" s="312">
        <v>0.05</v>
      </c>
      <c r="L86" s="861">
        <f>N79*K86</f>
        <v>1641.1448801873848</v>
      </c>
      <c r="M86" s="862"/>
      <c r="N86" s="57"/>
    </row>
    <row r="87" spans="1:14" ht="15.75" thickBot="1">
      <c r="B87" s="825" t="s">
        <v>953</v>
      </c>
      <c r="C87" s="826"/>
      <c r="D87" s="826"/>
      <c r="E87" s="826"/>
      <c r="F87" s="826"/>
      <c r="G87" s="826"/>
      <c r="H87" s="826"/>
      <c r="I87" s="826"/>
      <c r="J87" s="826"/>
      <c r="K87" s="826"/>
      <c r="L87" s="826"/>
      <c r="M87" s="827"/>
      <c r="N87" s="58">
        <f>L84+L85+L86</f>
        <v>9846.8692811243091</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42669.766884872006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1683</v>
      </c>
      <c r="C31" s="965" t="s">
        <v>2144</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160</v>
      </c>
      <c r="B36" s="838" t="str">
        <f>VLOOKUP(A36,EQUIPOS!A6:D154,3,FALSE)</f>
        <v>COMPACTADOR MANUAL VIBRATORIO (RANA) con motor de 6 HP</v>
      </c>
      <c r="C36" s="839"/>
      <c r="D36" s="839"/>
      <c r="E36" s="839"/>
      <c r="F36" s="839"/>
      <c r="G36" s="839"/>
      <c r="H36" s="840"/>
      <c r="I36" s="274"/>
      <c r="J36" s="275"/>
      <c r="K36" s="276">
        <f>VLOOKUP(A36,EQUIPOS!A6:D163,4,FALSE)</f>
        <v>5878.5947533437811</v>
      </c>
      <c r="L36" s="277"/>
      <c r="M36" s="343">
        <v>1.25</v>
      </c>
      <c r="N36" s="279">
        <f>K36/M36</f>
        <v>4702.8758026750247</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2098.1935930720401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6801.0693957470648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550</v>
      </c>
      <c r="B48" s="49" t="str">
        <f>VLOOKUP(A48,MATERIALES!A5:D373,3,FALSE)</f>
        <v>Material seleccionado para Relleno</v>
      </c>
      <c r="C48" s="288"/>
      <c r="D48" s="288"/>
      <c r="E48" s="288"/>
      <c r="F48" s="288"/>
      <c r="G48" s="288"/>
      <c r="H48" s="288"/>
      <c r="I48" s="288"/>
      <c r="J48" s="318" t="str">
        <f>VLOOKUP(A48,MATERIALES!A4:D640,2,FALSE)</f>
        <v>m3</v>
      </c>
      <c r="K48" s="289">
        <v>0.5</v>
      </c>
      <c r="L48" s="274"/>
      <c r="M48" s="409">
        <f>VLOOKUP(A48,MATERIALES!A5:D396,4,FALSE)</f>
        <v>27598.313564126871</v>
      </c>
      <c r="N48" s="279">
        <f>K48*M48</f>
        <v>13799.156782063435</v>
      </c>
    </row>
    <row r="49" spans="1:14">
      <c r="A49" s="169" t="s">
        <v>805</v>
      </c>
      <c r="B49" s="49" t="str">
        <f>VLOOKUP(A49,MATERIALES!A6:D373,3,FALSE)</f>
        <v>Cemento Asfaltico 60-70</v>
      </c>
      <c r="C49" s="432"/>
      <c r="D49" s="432"/>
      <c r="E49" s="432"/>
      <c r="F49" s="432"/>
      <c r="G49" s="432"/>
      <c r="H49" s="432"/>
      <c r="I49" s="432"/>
      <c r="J49" s="319" t="str">
        <f>VLOOKUP(A49,MATERIALES!A5:D641,2,FALSE)</f>
        <v>kg</v>
      </c>
      <c r="K49" s="404">
        <v>0.5</v>
      </c>
      <c r="L49" s="428"/>
      <c r="M49" s="409">
        <f>VLOOKUP(A49,MATERIALES!A6:D397,4,FALSE)</f>
        <v>1768.2617774258088</v>
      </c>
      <c r="N49" s="279">
        <f>K49*M49</f>
        <v>884.13088871290438</v>
      </c>
    </row>
    <row r="50" spans="1:14">
      <c r="A50" s="169" t="s">
        <v>833</v>
      </c>
      <c r="B50" s="49" t="str">
        <f>VLOOKUP(A50,MATERIALES!A6:D373,3,FALSE)</f>
        <v>Concreto Resistencia  14 (Mpa)</v>
      </c>
      <c r="C50" s="432"/>
      <c r="D50" s="432"/>
      <c r="E50" s="432"/>
      <c r="F50" s="432"/>
      <c r="G50" s="432"/>
      <c r="H50" s="432"/>
      <c r="I50" s="432"/>
      <c r="J50" s="319" t="str">
        <f>VLOOKUP(A50,MATERIALES!A6:D642,2,FALSE)</f>
        <v>m3</v>
      </c>
      <c r="K50" s="404">
        <v>1.01</v>
      </c>
      <c r="L50" s="428"/>
      <c r="M50" s="409">
        <f>VLOOKUP(A50,MATERIALES!A6:D398,4,FALSE)</f>
        <v>392465.53904623579</v>
      </c>
      <c r="N50" s="279">
        <f>K50*M50</f>
        <v>396390.19443669816</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0.3</v>
      </c>
      <c r="L51" s="428"/>
      <c r="M51" s="409">
        <f>VLOOKUP(A51,MATERIALES!A6:D399,4,FALSE)</f>
        <v>8527.946040496623</v>
      </c>
      <c r="N51" s="279">
        <f>K51*M51</f>
        <v>2558.3838121489866</v>
      </c>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413631.86591962352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1239</v>
      </c>
      <c r="B58" s="52" t="str">
        <f>VLOOKUP(A58,TRANSPORTE!A1:D117,3,FALSE)</f>
        <v>Transporte de concreto</v>
      </c>
      <c r="C58" s="324"/>
      <c r="D58" s="324"/>
      <c r="E58" s="324"/>
      <c r="F58" s="324"/>
      <c r="G58" s="324"/>
      <c r="H58" s="318" t="s">
        <v>1999</v>
      </c>
      <c r="I58" s="286">
        <v>1.01</v>
      </c>
      <c r="J58" s="293">
        <v>1</v>
      </c>
      <c r="K58" s="286">
        <f>I58*J58</f>
        <v>1.01</v>
      </c>
      <c r="L58" s="829">
        <f>VLOOKUP(A58,TRANSPORTE!A1:D117,4,FALSE)</f>
        <v>1578.7369859453192</v>
      </c>
      <c r="M58" s="830"/>
      <c r="N58" s="294">
        <f>K58*L58</f>
        <v>1594.5243558047725</v>
      </c>
    </row>
    <row r="59" spans="1:14">
      <c r="A59" t="s">
        <v>1291</v>
      </c>
      <c r="B59" s="52" t="str">
        <f>VLOOKUP(A59,TRANSPORTE!A1:D117,3,FALSE)</f>
        <v>Transporte de material seleccionado para relleno</v>
      </c>
      <c r="C59" s="53"/>
      <c r="D59" s="53"/>
      <c r="E59" s="53"/>
      <c r="F59" s="53"/>
      <c r="G59" s="53"/>
      <c r="H59" s="318" t="s">
        <v>1999</v>
      </c>
      <c r="I59" s="286">
        <v>0.5</v>
      </c>
      <c r="J59" s="293">
        <v>1</v>
      </c>
      <c r="K59" s="286">
        <f>I59*J59</f>
        <v>0.5</v>
      </c>
      <c r="L59" s="829">
        <f>VLOOKUP(A59,TRANSPORTE!A1:D117,4,FALSE)</f>
        <v>1135.0396630979419</v>
      </c>
      <c r="M59" s="830"/>
      <c r="N59" s="294">
        <f>K59*L59</f>
        <v>567.51983154897096</v>
      </c>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316"/>
      <c r="C63" s="317"/>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2162.0441873537434</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s="170" t="s">
        <v>13</v>
      </c>
      <c r="B69" s="55" t="str">
        <f>VLOOKUP(A69,'MANO DE OBRA'!A8:D68,3,FALSE)</f>
        <v>Obrero (5)</v>
      </c>
      <c r="C69" s="53"/>
      <c r="D69" s="53"/>
      <c r="E69" s="53"/>
      <c r="F69" s="53"/>
      <c r="G69" s="53"/>
      <c r="H69" s="53"/>
      <c r="I69" s="299">
        <f>K69/J69*100</f>
        <v>169163.49999999997</v>
      </c>
      <c r="J69" s="300">
        <v>185</v>
      </c>
      <c r="K69" s="301">
        <f>VLOOKUP(A69,'MANO DE OBRA'!A8:D99,4,FALSE)</f>
        <v>312952.47499999998</v>
      </c>
      <c r="L69" s="56"/>
      <c r="M69" s="441">
        <v>10</v>
      </c>
      <c r="N69" s="402">
        <f>K69/M69</f>
        <v>31295.247499999998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133"/>
    </row>
    <row r="75" spans="1:15" ht="15.75" thickBot="1">
      <c r="B75" s="831" t="s">
        <v>953</v>
      </c>
      <c r="C75" s="832"/>
      <c r="D75" s="832"/>
      <c r="E75" s="832"/>
      <c r="F75" s="832"/>
      <c r="G75" s="832"/>
      <c r="H75" s="832"/>
      <c r="I75" s="832"/>
      <c r="J75" s="832"/>
      <c r="K75" s="832"/>
      <c r="L75" s="832"/>
      <c r="M75" s="833"/>
      <c r="N75" s="467">
        <f>SUM(N69:N74)</f>
        <v>41963.871861440799</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464558.85136416508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92911.770272833019</v>
      </c>
      <c r="M82" s="860"/>
      <c r="N82" s="57"/>
    </row>
    <row r="83" spans="1:14">
      <c r="B83" s="95" t="s">
        <v>973</v>
      </c>
      <c r="C83" s="96"/>
      <c r="D83" s="96"/>
      <c r="E83" s="96"/>
      <c r="F83" s="96"/>
      <c r="G83" s="96"/>
      <c r="H83" s="96"/>
      <c r="I83" s="93"/>
      <c r="J83" s="94"/>
      <c r="K83" s="311">
        <v>0.05</v>
      </c>
      <c r="L83" s="859">
        <f>N77*K83</f>
        <v>23227.942568208255</v>
      </c>
      <c r="M83" s="860"/>
      <c r="N83" s="57"/>
    </row>
    <row r="84" spans="1:14" ht="15.75" thickBot="1">
      <c r="B84" s="97" t="s">
        <v>974</v>
      </c>
      <c r="C84" s="98"/>
      <c r="D84" s="98"/>
      <c r="E84" s="98"/>
      <c r="F84" s="98"/>
      <c r="G84" s="98"/>
      <c r="H84" s="98"/>
      <c r="I84" s="99"/>
      <c r="J84" s="100"/>
      <c r="K84" s="312">
        <v>0.05</v>
      </c>
      <c r="L84" s="861">
        <f>N77*K84</f>
        <v>23227.942568208255</v>
      </c>
      <c r="M84" s="862"/>
      <c r="N84" s="57"/>
    </row>
    <row r="85" spans="1:14" ht="15.75" thickBot="1">
      <c r="B85" s="825" t="s">
        <v>953</v>
      </c>
      <c r="C85" s="826"/>
      <c r="D85" s="826"/>
      <c r="E85" s="826"/>
      <c r="F85" s="826"/>
      <c r="G85" s="826"/>
      <c r="H85" s="826"/>
      <c r="I85" s="826"/>
      <c r="J85" s="826"/>
      <c r="K85" s="826"/>
      <c r="L85" s="826"/>
      <c r="M85" s="827"/>
      <c r="N85" s="58">
        <f>L82+L83+L84</f>
        <v>139367.65540924954</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603926.50677341456</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31.5" customHeight="1" thickBot="1">
      <c r="A31" t="s">
        <v>1845</v>
      </c>
      <c r="B31" s="86" t="s">
        <v>1684</v>
      </c>
      <c r="C31" s="965" t="s">
        <v>2145</v>
      </c>
      <c r="D31" s="966"/>
      <c r="E31" s="966"/>
      <c r="F31" s="966"/>
      <c r="G31" s="966"/>
      <c r="H31" s="966"/>
      <c r="I31" s="966"/>
      <c r="J31" s="992"/>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160</v>
      </c>
      <c r="B36" s="838" t="str">
        <f>VLOOKUP(A36,EQUIPOS!A6:D154,3,FALSE)</f>
        <v>COMPACTADOR MANUAL VIBRATORIO (RANA) con motor de 6 HP</v>
      </c>
      <c r="C36" s="839"/>
      <c r="D36" s="839"/>
      <c r="E36" s="839"/>
      <c r="F36" s="839"/>
      <c r="G36" s="839"/>
      <c r="H36" s="840"/>
      <c r="I36" s="274"/>
      <c r="J36" s="275"/>
      <c r="K36" s="276">
        <f>VLOOKUP(A36,EQUIPOS!A6:D163,4,FALSE)</f>
        <v>5878.5947533437811</v>
      </c>
      <c r="L36" s="277"/>
      <c r="M36" s="343">
        <v>18.75</v>
      </c>
      <c r="N36" s="279">
        <f>K36/M36</f>
        <v>313.52505351166832</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119.016074538136</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432.54112804980434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550</v>
      </c>
      <c r="B48" s="49" t="str">
        <f>VLOOKUP(A48,MATERIALES!A5:D373,3,FALSE)</f>
        <v>Material seleccionado para Relleno</v>
      </c>
      <c r="C48" s="288"/>
      <c r="D48" s="288"/>
      <c r="E48" s="288"/>
      <c r="F48" s="288"/>
      <c r="G48" s="288"/>
      <c r="H48" s="288"/>
      <c r="I48" s="288"/>
      <c r="J48" s="318" t="str">
        <f>VLOOKUP(A48,MATERIALES!A4:D640,2,FALSE)</f>
        <v>m3</v>
      </c>
      <c r="K48" s="289">
        <v>0.05</v>
      </c>
      <c r="L48" s="274"/>
      <c r="M48" s="409">
        <f>VLOOKUP(A48,MATERIALES!A5:D396,4,FALSE)</f>
        <v>27598.313564126871</v>
      </c>
      <c r="N48" s="279">
        <f>K48*M48</f>
        <v>1379.9156782063437</v>
      </c>
    </row>
    <row r="49" spans="1:14">
      <c r="A49" s="169" t="s">
        <v>805</v>
      </c>
      <c r="B49" s="49" t="str">
        <f>VLOOKUP(A49,MATERIALES!A6:D373,3,FALSE)</f>
        <v>Cemento Asfaltico 60-70</v>
      </c>
      <c r="C49" s="432"/>
      <c r="D49" s="432"/>
      <c r="E49" s="432"/>
      <c r="F49" s="432"/>
      <c r="G49" s="432"/>
      <c r="H49" s="432"/>
      <c r="I49" s="432"/>
      <c r="J49" s="319" t="str">
        <f>VLOOKUP(A49,MATERIALES!A5:D641,2,FALSE)</f>
        <v>kg</v>
      </c>
      <c r="K49" s="404">
        <v>0.05</v>
      </c>
      <c r="L49" s="428"/>
      <c r="M49" s="409">
        <f>VLOOKUP(A49,MATERIALES!A6:D397,4,FALSE)</f>
        <v>1768.2617774258088</v>
      </c>
      <c r="N49" s="279">
        <f>K49*M49</f>
        <v>88.413088871290441</v>
      </c>
    </row>
    <row r="50" spans="1:14">
      <c r="A50" s="169" t="s">
        <v>429</v>
      </c>
      <c r="B50" s="49" t="str">
        <f>VLOOKUP(A50,MATERIALES!A6:D373,3,FALSE)</f>
        <v>Cuneta prefabricada de concreto tipo V de (0,8*0,3*0,22)</v>
      </c>
      <c r="C50" s="432"/>
      <c r="D50" s="432"/>
      <c r="E50" s="432"/>
      <c r="F50" s="432"/>
      <c r="G50" s="432"/>
      <c r="H50" s="432"/>
      <c r="I50" s="432"/>
      <c r="J50" s="319" t="str">
        <f>VLOOKUP(A50,MATERIALES!A6:D642,2,FALSE)</f>
        <v>m</v>
      </c>
      <c r="K50" s="404">
        <v>1</v>
      </c>
      <c r="L50" s="428"/>
      <c r="M50" s="409">
        <f>VLOOKUP(A50,MATERIALES!A6:D398,4,FALSE)</f>
        <v>31111.413879575553</v>
      </c>
      <c r="N50" s="279">
        <f>K50*M50</f>
        <v>31111.413879575553</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32579.742646653187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1291</v>
      </c>
      <c r="B58" s="52" t="str">
        <f>VLOOKUP(A58,TRANSPORTE!A1:D117,3,FALSE)</f>
        <v>Transporte de material seleccionado para relleno</v>
      </c>
      <c r="C58" s="324"/>
      <c r="D58" s="324"/>
      <c r="E58" s="324"/>
      <c r="F58" s="324"/>
      <c r="G58" s="324"/>
      <c r="H58" s="318" t="s">
        <v>1999</v>
      </c>
      <c r="I58" s="286">
        <v>0.05</v>
      </c>
      <c r="J58" s="293">
        <v>1</v>
      </c>
      <c r="K58" s="286">
        <f>I58*J58</f>
        <v>0.05</v>
      </c>
      <c r="L58" s="829">
        <f>VLOOKUP(A58,TRANSPORTE!A1:D117,4,FALSE)</f>
        <v>1135.0396630979419</v>
      </c>
      <c r="M58" s="830"/>
      <c r="N58" s="294">
        <f>K58*L58</f>
        <v>56.751983154897097</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56.751983154897097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s="170"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441">
        <v>150</v>
      </c>
      <c r="N69" s="402">
        <f>K69/M69</f>
        <v>1669.0798666666665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150</v>
      </c>
      <c r="N70" s="402">
        <f>K70/M70</f>
        <v>711.24162409605321</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133"/>
    </row>
    <row r="75" spans="1:15" ht="15.75" thickBot="1">
      <c r="B75" s="831" t="s">
        <v>953</v>
      </c>
      <c r="C75" s="832"/>
      <c r="D75" s="832"/>
      <c r="E75" s="832"/>
      <c r="F75" s="832"/>
      <c r="G75" s="832"/>
      <c r="H75" s="832"/>
      <c r="I75" s="832"/>
      <c r="J75" s="832"/>
      <c r="K75" s="832"/>
      <c r="L75" s="832"/>
      <c r="M75" s="833"/>
      <c r="N75" s="467">
        <f>SUM(N69:N74)</f>
        <v>2380.3214907627198</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35449.35724862061</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7089.8714497241226</v>
      </c>
      <c r="M82" s="860"/>
      <c r="N82" s="57"/>
    </row>
    <row r="83" spans="1:14">
      <c r="B83" s="95" t="s">
        <v>973</v>
      </c>
      <c r="C83" s="96"/>
      <c r="D83" s="96"/>
      <c r="E83" s="96"/>
      <c r="F83" s="96"/>
      <c r="G83" s="96"/>
      <c r="H83" s="96"/>
      <c r="I83" s="93"/>
      <c r="J83" s="94"/>
      <c r="K83" s="311">
        <v>0.05</v>
      </c>
      <c r="L83" s="859">
        <f>N77*K83</f>
        <v>1772.4678624310307</v>
      </c>
      <c r="M83" s="860"/>
      <c r="N83" s="57"/>
    </row>
    <row r="84" spans="1:14" ht="15.75" thickBot="1">
      <c r="B84" s="97" t="s">
        <v>974</v>
      </c>
      <c r="C84" s="98"/>
      <c r="D84" s="98"/>
      <c r="E84" s="98"/>
      <c r="F84" s="98"/>
      <c r="G84" s="98"/>
      <c r="H84" s="98"/>
      <c r="I84" s="99"/>
      <c r="J84" s="100"/>
      <c r="K84" s="312">
        <v>0.05</v>
      </c>
      <c r="L84" s="861">
        <f>N77*K84</f>
        <v>1772.4678624310307</v>
      </c>
      <c r="M84" s="862"/>
      <c r="N84" s="57"/>
    </row>
    <row r="85" spans="1:14" ht="15.75" thickBot="1">
      <c r="B85" s="825" t="s">
        <v>953</v>
      </c>
      <c r="C85" s="826"/>
      <c r="D85" s="826"/>
      <c r="E85" s="826"/>
      <c r="F85" s="826"/>
      <c r="G85" s="826"/>
      <c r="H85" s="826"/>
      <c r="I85" s="826"/>
      <c r="J85" s="826"/>
      <c r="K85" s="826"/>
      <c r="L85" s="826"/>
      <c r="M85" s="827"/>
      <c r="N85" s="58">
        <f>L82+L83+L84</f>
        <v>10634.807174586183</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46084.164423206792</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1136</v>
      </c>
      <c r="C31" s="87" t="s">
        <v>2146</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147.22886430720399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147.22886430720399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833</v>
      </c>
      <c r="B48" s="49" t="str">
        <f>VLOOKUP(A48,MATERIALES!A5:D373,3,FALSE)</f>
        <v>Concreto Resistencia  14 (Mpa)</v>
      </c>
      <c r="C48" s="288"/>
      <c r="D48" s="288"/>
      <c r="E48" s="288"/>
      <c r="F48" s="288"/>
      <c r="G48" s="288"/>
      <c r="H48" s="288"/>
      <c r="I48" s="275"/>
      <c r="J48" s="231" t="str">
        <f>VLOOKUP(A48,MATERIALES!A4:D640,2,FALSE)</f>
        <v>m3</v>
      </c>
      <c r="K48" s="289">
        <v>7.0000000000000007E-2</v>
      </c>
      <c r="L48" s="274"/>
      <c r="M48" s="409">
        <f>VLOOKUP(A48,MATERIALES!A5:D396,4,FALSE)</f>
        <v>392465.53904623579</v>
      </c>
      <c r="N48" s="279">
        <f>K48*M48</f>
        <v>27472.587733236509</v>
      </c>
    </row>
    <row r="49" spans="1:14">
      <c r="A49" s="169" t="s">
        <v>867</v>
      </c>
      <c r="B49" s="49" t="str">
        <f>VLOOKUP(A49,MATERIALES!A6:D373,3,FALSE)</f>
        <v>Formaleta (gaviones, juntas de bordillos, juntas de cunetas, muros, concretos clase D,E, F y G)</v>
      </c>
      <c r="C49" s="432"/>
      <c r="D49" s="432"/>
      <c r="E49" s="432"/>
      <c r="F49" s="432"/>
      <c r="G49" s="432"/>
      <c r="H49" s="432"/>
      <c r="I49" s="432"/>
      <c r="J49" s="318" t="str">
        <f>VLOOKUP(A49,MATERIALES!A5:D641,2,FALSE)</f>
        <v>m2</v>
      </c>
      <c r="K49" s="404">
        <v>0.3</v>
      </c>
      <c r="L49" s="428"/>
      <c r="M49" s="409">
        <f>VLOOKUP(A49,MATERIALES!A6:D397,4,FALSE)</f>
        <v>8527.946040496623</v>
      </c>
      <c r="N49" s="279">
        <f>K49*M49</f>
        <v>2558.3838121489866</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30030.971545385495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1239</v>
      </c>
      <c r="B58" s="52" t="str">
        <f>VLOOKUP(A58,TRANSPORTE!A1:D117,3,FALSE)</f>
        <v>Transporte de concreto</v>
      </c>
      <c r="C58" s="324"/>
      <c r="D58" s="324"/>
      <c r="E58" s="324"/>
      <c r="F58" s="324"/>
      <c r="G58" s="324"/>
      <c r="H58" s="318" t="s">
        <v>1999</v>
      </c>
      <c r="I58" s="286">
        <v>7.0000000000000007E-2</v>
      </c>
      <c r="J58" s="293">
        <v>1</v>
      </c>
      <c r="K58" s="286">
        <f>I58*J58</f>
        <v>7.0000000000000007E-2</v>
      </c>
      <c r="L58" s="829">
        <f>VLOOKUP(A58,TRANSPORTE!A1:D117,4,FALSE)</f>
        <v>1578.7369859453192</v>
      </c>
      <c r="M58" s="830"/>
      <c r="N58" s="294">
        <f>K58*L58</f>
        <v>110.51158901617235</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110.51158901617235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977"/>
      <c r="N68" s="104" t="s">
        <v>951</v>
      </c>
    </row>
    <row r="69" spans="1:15">
      <c r="A69" s="170" t="s">
        <v>9</v>
      </c>
      <c r="B69" s="55" t="str">
        <f>VLOOKUP(A69,'MANO DE OBRA'!A8:D68,3,FALSE)</f>
        <v>Obrero (3)</v>
      </c>
      <c r="C69" s="53"/>
      <c r="D69" s="53"/>
      <c r="E69" s="53"/>
      <c r="F69" s="53"/>
      <c r="G69" s="53"/>
      <c r="H69" s="53"/>
      <c r="I69" s="299">
        <f>K69/J69*100</f>
        <v>101498.09999999999</v>
      </c>
      <c r="J69" s="300">
        <v>185</v>
      </c>
      <c r="K69" s="301">
        <f>VLOOKUP(A69,'MANO DE OBRA'!A8:D99,4,FALSE)</f>
        <v>187771.48499999999</v>
      </c>
      <c r="L69" s="56"/>
      <c r="M69" s="438">
        <v>100</v>
      </c>
      <c r="N69" s="402">
        <f>K69/M69</f>
        <v>1877.7148499999998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133"/>
    </row>
    <row r="75" spans="1:15" ht="15.75" thickBot="1">
      <c r="B75" s="831" t="s">
        <v>953</v>
      </c>
      <c r="C75" s="832"/>
      <c r="D75" s="832"/>
      <c r="E75" s="832"/>
      <c r="F75" s="832"/>
      <c r="G75" s="832"/>
      <c r="H75" s="832"/>
      <c r="I75" s="832"/>
      <c r="J75" s="832"/>
      <c r="K75" s="832"/>
      <c r="L75" s="832"/>
      <c r="M75" s="833"/>
      <c r="N75" s="467">
        <f>SUM(N69:N74)</f>
        <v>2944.5772861440796</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33233.289284852952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6646.6578569705907</v>
      </c>
      <c r="M82" s="860"/>
      <c r="N82" s="57"/>
    </row>
    <row r="83" spans="1:14">
      <c r="B83" s="95" t="s">
        <v>973</v>
      </c>
      <c r="C83" s="96"/>
      <c r="D83" s="96"/>
      <c r="E83" s="96"/>
      <c r="F83" s="96"/>
      <c r="G83" s="96"/>
      <c r="H83" s="96"/>
      <c r="I83" s="93"/>
      <c r="J83" s="94"/>
      <c r="K83" s="311">
        <v>0.05</v>
      </c>
      <c r="L83" s="859">
        <f>N77*K83</f>
        <v>1661.6644642426477</v>
      </c>
      <c r="M83" s="860"/>
      <c r="N83" s="57"/>
    </row>
    <row r="84" spans="1:14" ht="15.75" thickBot="1">
      <c r="B84" s="97" t="s">
        <v>974</v>
      </c>
      <c r="C84" s="98"/>
      <c r="D84" s="98"/>
      <c r="E84" s="98"/>
      <c r="F84" s="98"/>
      <c r="G84" s="98"/>
      <c r="H84" s="98"/>
      <c r="I84" s="99"/>
      <c r="J84" s="100"/>
      <c r="K84" s="312">
        <v>0.05</v>
      </c>
      <c r="L84" s="861">
        <f>N77*K84</f>
        <v>1661.6644642426477</v>
      </c>
      <c r="M84" s="862"/>
      <c r="N84" s="57"/>
    </row>
    <row r="85" spans="1:14" ht="15.75" thickBot="1">
      <c r="B85" s="825" t="s">
        <v>953</v>
      </c>
      <c r="C85" s="826"/>
      <c r="D85" s="826"/>
      <c r="E85" s="826"/>
      <c r="F85" s="826"/>
      <c r="G85" s="826"/>
      <c r="H85" s="826"/>
      <c r="I85" s="826"/>
      <c r="J85" s="826"/>
      <c r="K85" s="826"/>
      <c r="L85" s="826"/>
      <c r="M85" s="827"/>
      <c r="N85" s="58">
        <f>L82+L83+L84</f>
        <v>9969.9867854558852</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43203.276070308835</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1685</v>
      </c>
      <c r="C31" s="87" t="s">
        <v>2147</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77.289077871469317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77.289077871469317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400</v>
      </c>
      <c r="B48" s="49" t="str">
        <f>VLOOKUP(A48,MATERIALES!A5:D373,3,FALSE)</f>
        <v>Bordillo Prefabricado En Concreto Ref.A85 Ntc-4109, 0,20 X 0,35 X 0.80 M</v>
      </c>
      <c r="C48" s="288"/>
      <c r="D48" s="288"/>
      <c r="E48" s="288"/>
      <c r="F48" s="288"/>
      <c r="G48" s="288"/>
      <c r="H48" s="288"/>
      <c r="I48" s="275"/>
      <c r="J48" s="231" t="str">
        <f>VLOOKUP(A48,MATERIALES!A4:D640,2,FALSE)</f>
        <v>u</v>
      </c>
      <c r="K48" s="289">
        <v>1.25</v>
      </c>
      <c r="L48" s="274"/>
      <c r="M48" s="409">
        <f>VLOOKUP(A48,MATERIALES!A5:D396,4,FALSE)</f>
        <v>30451.807931598687</v>
      </c>
      <c r="N48" s="279">
        <f>K48*M48</f>
        <v>38064.759914498361</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38064.759914498361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B58" s="52"/>
      <c r="C58" s="324"/>
      <c r="D58" s="324"/>
      <c r="E58" s="324"/>
      <c r="F58" s="324"/>
      <c r="G58" s="324"/>
      <c r="H58" s="318"/>
      <c r="I58" s="286"/>
      <c r="J58" s="293"/>
      <c r="K58" s="286"/>
      <c r="L58" s="829"/>
      <c r="M58" s="830"/>
      <c r="N58" s="294"/>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977"/>
      <c r="N68" s="104" t="s">
        <v>951</v>
      </c>
    </row>
    <row r="69" spans="1:15">
      <c r="A69" s="170" t="s">
        <v>7</v>
      </c>
      <c r="B69" s="55" t="str">
        <f>VLOOKUP(A69,'MANO DE OBRA'!A8:D68,3,FALSE)</f>
        <v>Obrero (2)</v>
      </c>
      <c r="C69" s="53"/>
      <c r="D69" s="53"/>
      <c r="E69" s="53"/>
      <c r="F69" s="53"/>
      <c r="G69" s="53"/>
      <c r="H69" s="53"/>
      <c r="I69" s="299">
        <f>K69/J69*100</f>
        <v>67665.399999999994</v>
      </c>
      <c r="J69" s="300">
        <v>185</v>
      </c>
      <c r="K69" s="301">
        <f>VLOOKUP(A69,'MANO DE OBRA'!A8:D99,4,FALSE)</f>
        <v>125180.98999999999</v>
      </c>
      <c r="L69" s="56"/>
      <c r="M69" s="441">
        <v>150</v>
      </c>
      <c r="N69" s="402">
        <f>K69/M69</f>
        <v>834.53993333333324</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150</v>
      </c>
      <c r="N70" s="402">
        <f>K70/M70</f>
        <v>711.24162409605321</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1545.7815574293863</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39687.830549799219</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7937.5661099598437</v>
      </c>
      <c r="M82" s="860"/>
      <c r="N82" s="57"/>
    </row>
    <row r="83" spans="1:14">
      <c r="B83" s="95" t="s">
        <v>973</v>
      </c>
      <c r="C83" s="96"/>
      <c r="D83" s="96"/>
      <c r="E83" s="96"/>
      <c r="F83" s="96"/>
      <c r="G83" s="96"/>
      <c r="H83" s="96"/>
      <c r="I83" s="93"/>
      <c r="J83" s="94"/>
      <c r="K83" s="311">
        <v>0.05</v>
      </c>
      <c r="L83" s="859">
        <f>N77*K83</f>
        <v>1984.3915274899609</v>
      </c>
      <c r="M83" s="860"/>
      <c r="N83" s="57"/>
    </row>
    <row r="84" spans="1:14" ht="15.75" thickBot="1">
      <c r="B84" s="97" t="s">
        <v>974</v>
      </c>
      <c r="C84" s="98"/>
      <c r="D84" s="98"/>
      <c r="E84" s="98"/>
      <c r="F84" s="98"/>
      <c r="G84" s="98"/>
      <c r="H84" s="98"/>
      <c r="I84" s="99"/>
      <c r="J84" s="100"/>
      <c r="K84" s="312">
        <v>0.05</v>
      </c>
      <c r="L84" s="861">
        <f>N77*K84</f>
        <v>1984.3915274899609</v>
      </c>
      <c r="M84" s="862"/>
      <c r="N84" s="57"/>
    </row>
    <row r="85" spans="1:14" ht="15.75" thickBot="1">
      <c r="B85" s="825" t="s">
        <v>953</v>
      </c>
      <c r="C85" s="826"/>
      <c r="D85" s="826"/>
      <c r="E85" s="826"/>
      <c r="F85" s="826"/>
      <c r="G85" s="826"/>
      <c r="H85" s="826"/>
      <c r="I85" s="826"/>
      <c r="J85" s="826"/>
      <c r="K85" s="826"/>
      <c r="L85" s="826"/>
      <c r="M85" s="827"/>
      <c r="N85" s="58">
        <f>L82+L83+L84</f>
        <v>11906.349164939766</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51594.179714738988</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1686</v>
      </c>
      <c r="C31" s="87" t="s">
        <v>2148</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178.52411180720401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178.52411180720401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2E-3</v>
      </c>
      <c r="L48" s="274"/>
      <c r="M48" s="409">
        <f>VLOOKUP(A48,MATERIALES!A5:D396,4,FALSE)</f>
        <v>441550.63396555616</v>
      </c>
      <c r="N48" s="279">
        <f>K48*M48</f>
        <v>883.10126793111237</v>
      </c>
    </row>
    <row r="49" spans="1:14">
      <c r="A49" s="169" t="s">
        <v>833</v>
      </c>
      <c r="B49" s="49" t="str">
        <f>VLOOKUP(A49,MATERIALES!A6:D373,3,FALSE)</f>
        <v>Concreto Resistencia  14 (Mpa)</v>
      </c>
      <c r="C49" s="432"/>
      <c r="D49" s="432"/>
      <c r="E49" s="432"/>
      <c r="F49" s="432"/>
      <c r="G49" s="432"/>
      <c r="H49" s="432"/>
      <c r="I49" s="432"/>
      <c r="J49" s="319" t="str">
        <f>VLOOKUP(A49,MATERIALES!A5:D641,2,FALSE)</f>
        <v>m3</v>
      </c>
      <c r="K49" s="404">
        <v>7.0000000000000007E-2</v>
      </c>
      <c r="L49" s="428"/>
      <c r="M49" s="409">
        <f>VLOOKUP(A49,MATERIALES!A6:D397,4,FALSE)</f>
        <v>392465.53904623579</v>
      </c>
      <c r="N49" s="279">
        <f>K49*M49</f>
        <v>27472.587733236509</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0.3</v>
      </c>
      <c r="L50" s="428"/>
      <c r="M50" s="409">
        <f>VLOOKUP(A50,MATERIALES!A6:D398,4,FALSE)</f>
        <v>8527.946040496623</v>
      </c>
      <c r="N50" s="279">
        <f>K50*M50</f>
        <v>2558.3838121489866</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30914.072813316609</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1239</v>
      </c>
      <c r="B58" s="52" t="str">
        <f>VLOOKUP(A58,TRANSPORTE!A1:D117,3,FALSE)</f>
        <v>Transporte de concreto</v>
      </c>
      <c r="C58" s="324"/>
      <c r="D58" s="324"/>
      <c r="E58" s="324"/>
      <c r="F58" s="324"/>
      <c r="G58" s="324"/>
      <c r="H58" s="318" t="s">
        <v>1999</v>
      </c>
      <c r="I58" s="420">
        <v>7.2000000000000008E-2</v>
      </c>
      <c r="J58" s="293">
        <v>1</v>
      </c>
      <c r="K58" s="286">
        <f>I58*J58</f>
        <v>7.2000000000000008E-2</v>
      </c>
      <c r="L58" s="829">
        <f>VLOOKUP(A58,TRANSPORTE!A1:D117,4,FALSE)</f>
        <v>1578.7369859453192</v>
      </c>
      <c r="M58" s="830"/>
      <c r="N58" s="294">
        <f>K58*L58</f>
        <v>113.669062988063</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113.669062988063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s="170" t="s">
        <v>11</v>
      </c>
      <c r="B69" s="55" t="str">
        <f>VLOOKUP(A69,'MANO DE OBRA'!A8:D68,3,FALSE)</f>
        <v>Obrero (4)</v>
      </c>
      <c r="C69" s="53"/>
      <c r="D69" s="53"/>
      <c r="E69" s="53"/>
      <c r="F69" s="53"/>
      <c r="G69" s="53"/>
      <c r="H69" s="53"/>
      <c r="I69" s="299">
        <f>K69/J69*100</f>
        <v>135330.79999999999</v>
      </c>
      <c r="J69" s="300">
        <v>185</v>
      </c>
      <c r="K69" s="301">
        <f>VLOOKUP(A69,'MANO DE OBRA'!A8:D99,4,FALSE)</f>
        <v>250361.97999999998</v>
      </c>
      <c r="L69" s="56"/>
      <c r="M69" s="441">
        <v>100</v>
      </c>
      <c r="N69" s="402">
        <f>K69/M69</f>
        <v>2503.6197999999999</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133"/>
    </row>
    <row r="75" spans="1:15" ht="15.75" thickBot="1">
      <c r="B75" s="831" t="s">
        <v>953</v>
      </c>
      <c r="C75" s="832"/>
      <c r="D75" s="832"/>
      <c r="E75" s="832"/>
      <c r="F75" s="832"/>
      <c r="G75" s="832"/>
      <c r="H75" s="832"/>
      <c r="I75" s="832"/>
      <c r="J75" s="832"/>
      <c r="K75" s="832"/>
      <c r="L75" s="832"/>
      <c r="M75" s="833"/>
      <c r="N75" s="467">
        <f>SUM(N69:N74)</f>
        <v>3570.4822361440797</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34776.748224255956</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6955.3496448511914</v>
      </c>
      <c r="M82" s="860"/>
      <c r="N82" s="57"/>
    </row>
    <row r="83" spans="1:14">
      <c r="B83" s="95" t="s">
        <v>973</v>
      </c>
      <c r="C83" s="96"/>
      <c r="D83" s="96"/>
      <c r="E83" s="96"/>
      <c r="F83" s="96"/>
      <c r="G83" s="96"/>
      <c r="H83" s="96"/>
      <c r="I83" s="93"/>
      <c r="J83" s="94"/>
      <c r="K83" s="311">
        <v>0.05</v>
      </c>
      <c r="L83" s="859">
        <f>N77*K83</f>
        <v>1738.8374112127979</v>
      </c>
      <c r="M83" s="860"/>
      <c r="N83" s="57"/>
    </row>
    <row r="84" spans="1:14" ht="15.75" thickBot="1">
      <c r="B84" s="97" t="s">
        <v>974</v>
      </c>
      <c r="C84" s="98"/>
      <c r="D84" s="98"/>
      <c r="E84" s="98"/>
      <c r="F84" s="98"/>
      <c r="G84" s="98"/>
      <c r="H84" s="98"/>
      <c r="I84" s="99"/>
      <c r="J84" s="100"/>
      <c r="K84" s="312">
        <v>0.05</v>
      </c>
      <c r="L84" s="861">
        <f>N77*K84</f>
        <v>1738.8374112127979</v>
      </c>
      <c r="M84" s="862"/>
      <c r="N84" s="57"/>
    </row>
    <row r="85" spans="1:14" ht="15.75" thickBot="1">
      <c r="B85" s="825" t="s">
        <v>953</v>
      </c>
      <c r="C85" s="826"/>
      <c r="D85" s="826"/>
      <c r="E85" s="826"/>
      <c r="F85" s="826"/>
      <c r="G85" s="826"/>
      <c r="H85" s="826"/>
      <c r="I85" s="826"/>
      <c r="J85" s="826"/>
      <c r="K85" s="826"/>
      <c r="L85" s="826"/>
      <c r="M85" s="827"/>
      <c r="N85" s="58">
        <f>L82+L83+L84</f>
        <v>10433.024467276788</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45209.772691532744</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1687</v>
      </c>
      <c r="C31" s="87" t="s">
        <v>2149</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98.152576204802656</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98.152576204802656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2E-3</v>
      </c>
      <c r="L48" s="274"/>
      <c r="M48" s="409">
        <f>VLOOKUP(A48,MATERIALES!A5:D396,4,FALSE)</f>
        <v>441550.63396555616</v>
      </c>
      <c r="N48" s="279">
        <f>K48*M48</f>
        <v>883.10126793111237</v>
      </c>
    </row>
    <row r="49" spans="1:14">
      <c r="A49" s="169" t="s">
        <v>400</v>
      </c>
      <c r="B49" s="49" t="str">
        <f>VLOOKUP(A49,MATERIALES!A6:D373,3,FALSE)</f>
        <v>Bordillo Prefabricado En Concreto Ref.A85 Ntc-4109, 0,20 X 0,35 X 0.80 M</v>
      </c>
      <c r="C49" s="432"/>
      <c r="D49" s="432"/>
      <c r="E49" s="432"/>
      <c r="F49" s="432"/>
      <c r="G49" s="432"/>
      <c r="H49" s="432"/>
      <c r="I49" s="432"/>
      <c r="J49" s="319" t="str">
        <f>VLOOKUP(A49,MATERIALES!A5:D641,2,FALSE)</f>
        <v>u</v>
      </c>
      <c r="K49" s="404">
        <v>1.25</v>
      </c>
      <c r="L49" s="428"/>
      <c r="M49" s="409">
        <f>VLOOKUP(A49,MATERIALES!A6:D397,4,FALSE)</f>
        <v>30451.807931598687</v>
      </c>
      <c r="N49" s="279">
        <f>K49*M49</f>
        <v>38064.759914498361</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38947.861182429471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1239</v>
      </c>
      <c r="B58" s="52" t="str">
        <f>VLOOKUP(A58,TRANSPORTE!A1:D117,3,FALSE)</f>
        <v>Transporte de concreto</v>
      </c>
      <c r="C58" s="324"/>
      <c r="D58" s="324"/>
      <c r="E58" s="324"/>
      <c r="F58" s="324"/>
      <c r="G58" s="324"/>
      <c r="H58" s="318" t="s">
        <v>1999</v>
      </c>
      <c r="I58" s="420">
        <v>2E-3</v>
      </c>
      <c r="J58" s="293">
        <v>1</v>
      </c>
      <c r="K58" s="420">
        <f>I58*J58</f>
        <v>2E-3</v>
      </c>
      <c r="L58" s="829">
        <f>VLOOKUP(A58,TRANSPORTE!A1:D117,4,FALSE)</f>
        <v>1578.7369859453192</v>
      </c>
      <c r="M58" s="830"/>
      <c r="N58" s="294">
        <f>K58*L58</f>
        <v>3.1574739718906386</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3.1574739718906386</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854"/>
      <c r="N68" s="104" t="s">
        <v>951</v>
      </c>
    </row>
    <row r="69" spans="1:15">
      <c r="A69" s="170" t="s">
        <v>9</v>
      </c>
      <c r="B69" s="55" t="str">
        <f>VLOOKUP(A69,'MANO DE OBRA'!A8:D68,3,FALSE)</f>
        <v>Obrero (3)</v>
      </c>
      <c r="C69" s="53"/>
      <c r="D69" s="53"/>
      <c r="E69" s="53"/>
      <c r="F69" s="53"/>
      <c r="G69" s="53"/>
      <c r="H69" s="53"/>
      <c r="I69" s="299">
        <f>K69/J69*100</f>
        <v>101498.09999999999</v>
      </c>
      <c r="J69" s="300">
        <v>185</v>
      </c>
      <c r="K69" s="301">
        <f>VLOOKUP(A69,'MANO DE OBRA'!A8:D99,4,FALSE)</f>
        <v>187771.48499999999</v>
      </c>
      <c r="L69" s="56"/>
      <c r="M69" s="441">
        <v>150</v>
      </c>
      <c r="N69" s="402">
        <f>K69/M69</f>
        <v>1251.8099</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150</v>
      </c>
      <c r="N70" s="402">
        <f>K70/M70</f>
        <v>711.24162409605321</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1963.0515240960531</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41012.22275670222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8202.4445513404444</v>
      </c>
      <c r="M82" s="860"/>
      <c r="N82" s="57"/>
    </row>
    <row r="83" spans="1:14">
      <c r="B83" s="95" t="s">
        <v>973</v>
      </c>
      <c r="C83" s="96"/>
      <c r="D83" s="96"/>
      <c r="E83" s="96"/>
      <c r="F83" s="96"/>
      <c r="G83" s="96"/>
      <c r="H83" s="96"/>
      <c r="I83" s="93"/>
      <c r="J83" s="94"/>
      <c r="K83" s="311">
        <v>0.05</v>
      </c>
      <c r="L83" s="859">
        <f>N77*K83</f>
        <v>2050.6111378351111</v>
      </c>
      <c r="M83" s="860"/>
      <c r="N83" s="57"/>
    </row>
    <row r="84" spans="1:14" ht="15.75" thickBot="1">
      <c r="B84" s="97" t="s">
        <v>974</v>
      </c>
      <c r="C84" s="98"/>
      <c r="D84" s="98"/>
      <c r="E84" s="98"/>
      <c r="F84" s="98"/>
      <c r="G84" s="98"/>
      <c r="H84" s="98"/>
      <c r="I84" s="99"/>
      <c r="J84" s="100"/>
      <c r="K84" s="312">
        <v>0.05</v>
      </c>
      <c r="L84" s="861">
        <f>N77*K84</f>
        <v>2050.6111378351111</v>
      </c>
      <c r="M84" s="862"/>
      <c r="N84" s="57"/>
    </row>
    <row r="85" spans="1:14" ht="15.75" thickBot="1">
      <c r="B85" s="825" t="s">
        <v>953</v>
      </c>
      <c r="C85" s="826"/>
      <c r="D85" s="826"/>
      <c r="E85" s="826"/>
      <c r="F85" s="826"/>
      <c r="G85" s="826"/>
      <c r="H85" s="826"/>
      <c r="I85" s="826"/>
      <c r="J85" s="826"/>
      <c r="K85" s="826"/>
      <c r="L85" s="826"/>
      <c r="M85" s="827"/>
      <c r="N85" s="58">
        <f>L82+L83+L84</f>
        <v>12303.666827010666</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53315.889583712888</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1732</v>
      </c>
      <c r="C31" s="87" t="s">
        <v>1688</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26.079372916666667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26.079372916666667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883</v>
      </c>
      <c r="B48" s="49" t="str">
        <f>VLOOKUP(A48,MATERIALES!A5:D373,3,FALSE)</f>
        <v>Geotextil Nt-2500 O Similar (Proveedores, Pavco, Geomatrix, Tensar, Omnes U Otros)</v>
      </c>
      <c r="C48" s="288"/>
      <c r="D48" s="288"/>
      <c r="E48" s="288"/>
      <c r="F48" s="288"/>
      <c r="G48" s="288"/>
      <c r="H48" s="288"/>
      <c r="I48" s="275"/>
      <c r="J48" s="231" t="str">
        <f>VLOOKUP(A48,MATERIALES!A4:D640,2,FALSE)</f>
        <v>m2</v>
      </c>
      <c r="K48" s="289">
        <v>1.1000000000000001</v>
      </c>
      <c r="L48" s="274"/>
      <c r="M48" s="409">
        <f>VLOOKUP(A48,MATERIALES!A5:D396,4,FALSE)</f>
        <v>4868.3156530394108</v>
      </c>
      <c r="N48" s="279">
        <f>K48*M48</f>
        <v>5355.1472183433525</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5355.1472183433525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B58" s="52"/>
      <c r="C58" s="324"/>
      <c r="D58" s="324"/>
      <c r="E58" s="324"/>
      <c r="F58" s="324"/>
      <c r="G58" s="324"/>
      <c r="H58" s="318"/>
      <c r="I58" s="286"/>
      <c r="J58" s="293"/>
      <c r="K58" s="286"/>
      <c r="L58" s="829"/>
      <c r="M58" s="830"/>
      <c r="N58" s="294"/>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977"/>
      <c r="N68" s="104" t="s">
        <v>951</v>
      </c>
    </row>
    <row r="69" spans="1:15">
      <c r="A69" s="170" t="s">
        <v>7</v>
      </c>
      <c r="B69" s="55" t="str">
        <f>VLOOKUP(A69,'MANO DE OBRA'!A8:D68,3,FALSE)</f>
        <v>Obrero (2)</v>
      </c>
      <c r="C69" s="53"/>
      <c r="D69" s="53"/>
      <c r="E69" s="53"/>
      <c r="F69" s="53"/>
      <c r="G69" s="53"/>
      <c r="H69" s="53"/>
      <c r="I69" s="299">
        <f>K69/J69*100</f>
        <v>67665.399999999994</v>
      </c>
      <c r="J69" s="300">
        <v>185</v>
      </c>
      <c r="K69" s="301">
        <f>VLOOKUP(A69,'MANO DE OBRA'!A8:D99,4,FALSE)</f>
        <v>125180.98999999999</v>
      </c>
      <c r="L69" s="56"/>
      <c r="M69" s="441">
        <v>240</v>
      </c>
      <c r="N69" s="402">
        <f>K69/M69</f>
        <v>521.5874583333333</v>
      </c>
      <c r="O69" s="112"/>
    </row>
    <row r="70" spans="1:15">
      <c r="A70" s="170"/>
      <c r="B70" s="55"/>
      <c r="C70" s="53"/>
      <c r="D70" s="53"/>
      <c r="E70" s="53"/>
      <c r="F70" s="53"/>
      <c r="G70" s="53"/>
      <c r="H70" s="53"/>
      <c r="I70" s="299"/>
      <c r="J70" s="300"/>
      <c r="K70" s="301"/>
      <c r="L70" s="56"/>
      <c r="M70" s="441"/>
      <c r="N70" s="402"/>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521.5874583333333</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5902.8140495933521</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1180.5628099186704</v>
      </c>
      <c r="M82" s="860"/>
      <c r="N82" s="57"/>
    </row>
    <row r="83" spans="1:14">
      <c r="B83" s="95" t="s">
        <v>973</v>
      </c>
      <c r="C83" s="96"/>
      <c r="D83" s="96"/>
      <c r="E83" s="96"/>
      <c r="F83" s="96"/>
      <c r="G83" s="96"/>
      <c r="H83" s="96"/>
      <c r="I83" s="93"/>
      <c r="J83" s="94"/>
      <c r="K83" s="311">
        <v>0.05</v>
      </c>
      <c r="L83" s="859">
        <f>N77*K83</f>
        <v>295.1407024796676</v>
      </c>
      <c r="M83" s="860"/>
      <c r="N83" s="57"/>
    </row>
    <row r="84" spans="1:14" ht="15.75" thickBot="1">
      <c r="B84" s="97" t="s">
        <v>974</v>
      </c>
      <c r="C84" s="98"/>
      <c r="D84" s="98"/>
      <c r="E84" s="98"/>
      <c r="F84" s="98"/>
      <c r="G84" s="98"/>
      <c r="H84" s="98"/>
      <c r="I84" s="99"/>
      <c r="J84" s="100"/>
      <c r="K84" s="312">
        <v>0.05</v>
      </c>
      <c r="L84" s="861">
        <f>N77*K84</f>
        <v>295.1407024796676</v>
      </c>
      <c r="M84" s="862"/>
      <c r="N84" s="57"/>
    </row>
    <row r="85" spans="1:14" ht="15.75" thickBot="1">
      <c r="B85" s="825" t="s">
        <v>953</v>
      </c>
      <c r="C85" s="826"/>
      <c r="D85" s="826"/>
      <c r="E85" s="826"/>
      <c r="F85" s="826"/>
      <c r="G85" s="826"/>
      <c r="H85" s="826"/>
      <c r="I85" s="826"/>
      <c r="J85" s="826"/>
      <c r="K85" s="826"/>
      <c r="L85" s="826"/>
      <c r="M85" s="827"/>
      <c r="N85" s="58">
        <f>L82+L83+L84</f>
        <v>1770.8442148780057</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7673.6582644713581</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1733</v>
      </c>
      <c r="C31" s="87" t="s">
        <v>2045</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26.079372916666667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26.079372916666667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876</v>
      </c>
      <c r="B48" s="49" t="str">
        <f>VLOOKUP(A48,MATERIALES!A5:D373,3,FALSE)</f>
        <v>Geotextil T-2400 O Similar (Proveedores Lafayet, Pavco, Geomatrix, Tensar, Omnes U Otros)</v>
      </c>
      <c r="C48" s="288"/>
      <c r="D48" s="288"/>
      <c r="E48" s="288"/>
      <c r="F48" s="288"/>
      <c r="G48" s="288"/>
      <c r="H48" s="288"/>
      <c r="I48" s="275"/>
      <c r="J48" s="231" t="str">
        <f>VLOOKUP(A48,MATERIALES!A4:D640,2,FALSE)</f>
        <v>m2</v>
      </c>
      <c r="K48" s="289">
        <v>1.1000000000000001</v>
      </c>
      <c r="L48" s="274"/>
      <c r="M48" s="409">
        <f>VLOOKUP(A48,MATERIALES!A5:D396,4,FALSE)</f>
        <v>5741.2550115154427</v>
      </c>
      <c r="N48" s="279">
        <f>K48*M48</f>
        <v>6315.3805126669877</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6315.3805126669877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B58" s="52"/>
      <c r="C58" s="324"/>
      <c r="D58" s="324"/>
      <c r="E58" s="324"/>
      <c r="F58" s="324"/>
      <c r="G58" s="324"/>
      <c r="H58" s="318"/>
      <c r="I58" s="286"/>
      <c r="J58" s="293"/>
      <c r="K58" s="286"/>
      <c r="L58" s="829"/>
      <c r="M58" s="830"/>
      <c r="N58" s="294"/>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977"/>
      <c r="N68" s="104" t="s">
        <v>951</v>
      </c>
    </row>
    <row r="69" spans="1:15">
      <c r="A69" s="170" t="s">
        <v>7</v>
      </c>
      <c r="B69" s="55" t="str">
        <f>VLOOKUP(A69,'MANO DE OBRA'!A8:D68,3,FALSE)</f>
        <v>Obrero (2)</v>
      </c>
      <c r="C69" s="53"/>
      <c r="D69" s="53"/>
      <c r="E69" s="53"/>
      <c r="F69" s="53"/>
      <c r="G69" s="53"/>
      <c r="H69" s="53"/>
      <c r="I69" s="299">
        <f>K69/J69*100</f>
        <v>67665.399999999994</v>
      </c>
      <c r="J69" s="300">
        <v>185</v>
      </c>
      <c r="K69" s="301">
        <f>VLOOKUP(A69,'MANO DE OBRA'!A8:D99,4,FALSE)</f>
        <v>125180.98999999999</v>
      </c>
      <c r="L69" s="56"/>
      <c r="M69" s="441">
        <v>240</v>
      </c>
      <c r="N69" s="402">
        <f>K69/M69</f>
        <v>521.5874583333333</v>
      </c>
      <c r="O69" s="112"/>
    </row>
    <row r="70" spans="1:15">
      <c r="A70" s="170"/>
      <c r="B70" s="55"/>
      <c r="C70" s="53"/>
      <c r="D70" s="53"/>
      <c r="E70" s="53"/>
      <c r="F70" s="53"/>
      <c r="G70" s="53"/>
      <c r="H70" s="53"/>
      <c r="I70" s="299"/>
      <c r="J70" s="300"/>
      <c r="K70" s="301"/>
      <c r="L70" s="56"/>
      <c r="M70" s="441"/>
      <c r="N70" s="402"/>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521.5874583333333</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6863.0473439169873</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1372.6094687833975</v>
      </c>
      <c r="M82" s="860"/>
      <c r="N82" s="57"/>
    </row>
    <row r="83" spans="1:14">
      <c r="B83" s="95" t="s">
        <v>973</v>
      </c>
      <c r="C83" s="96"/>
      <c r="D83" s="96"/>
      <c r="E83" s="96"/>
      <c r="F83" s="96"/>
      <c r="G83" s="96"/>
      <c r="H83" s="96"/>
      <c r="I83" s="93"/>
      <c r="J83" s="94"/>
      <c r="K83" s="311">
        <v>0.05</v>
      </c>
      <c r="L83" s="859">
        <f>N77*K83</f>
        <v>343.15236719584937</v>
      </c>
      <c r="M83" s="860"/>
      <c r="N83" s="57"/>
    </row>
    <row r="84" spans="1:14" ht="15.75" thickBot="1">
      <c r="B84" s="97" t="s">
        <v>974</v>
      </c>
      <c r="C84" s="98"/>
      <c r="D84" s="98"/>
      <c r="E84" s="98"/>
      <c r="F84" s="98"/>
      <c r="G84" s="98"/>
      <c r="H84" s="98"/>
      <c r="I84" s="99"/>
      <c r="J84" s="100"/>
      <c r="K84" s="312">
        <v>0.05</v>
      </c>
      <c r="L84" s="861">
        <f>N77*K84</f>
        <v>343.15236719584937</v>
      </c>
      <c r="M84" s="862"/>
      <c r="N84" s="57"/>
    </row>
    <row r="85" spans="1:14" ht="15.75" thickBot="1">
      <c r="B85" s="825" t="s">
        <v>953</v>
      </c>
      <c r="C85" s="826"/>
      <c r="D85" s="826"/>
      <c r="E85" s="826"/>
      <c r="F85" s="826"/>
      <c r="G85" s="826"/>
      <c r="H85" s="826"/>
      <c r="I85" s="826"/>
      <c r="J85" s="826"/>
      <c r="K85" s="826"/>
      <c r="L85" s="826"/>
      <c r="M85" s="827"/>
      <c r="N85" s="58">
        <f>L82+L83+L84</f>
        <v>2058.9142031750962</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8921.9615470920835</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1137</v>
      </c>
      <c r="C31" s="87" t="s">
        <v>1689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375.54296999999997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375.54296999999997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542</v>
      </c>
      <c r="B48" s="49" t="str">
        <f>VLOOKUP(A48,MATERIALES!A5:D373,3,FALSE)</f>
        <v>Material drenante (3´´)</v>
      </c>
      <c r="C48" s="288"/>
      <c r="D48" s="288"/>
      <c r="E48" s="288"/>
      <c r="F48" s="288"/>
      <c r="G48" s="288"/>
      <c r="H48" s="288"/>
      <c r="I48" s="275"/>
      <c r="J48" s="231" t="str">
        <f>VLOOKUP(A48,MATERIALES!A4:D640,2,FALSE)</f>
        <v>m3</v>
      </c>
      <c r="K48" s="289">
        <v>1.1000000000000001</v>
      </c>
      <c r="L48" s="274"/>
      <c r="M48" s="409">
        <f>VLOOKUP(A48,MATERIALES!A5:D396,4,FALSE)</f>
        <v>53271.683927511716</v>
      </c>
      <c r="N48" s="279">
        <f>K48*M48</f>
        <v>58598.852320262893</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58598.852320262893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1261</v>
      </c>
      <c r="B58" s="52" t="str">
        <f>VLOOKUP(A58,TRANSPORTE!A1:D117,3,FALSE)</f>
        <v>Transporte de Material Drenante</v>
      </c>
      <c r="C58" s="324"/>
      <c r="D58" s="324"/>
      <c r="E58" s="324"/>
      <c r="F58" s="324"/>
      <c r="G58" s="324"/>
      <c r="H58" s="318" t="s">
        <v>1999</v>
      </c>
      <c r="I58" s="286">
        <v>1.1000000000000001</v>
      </c>
      <c r="J58" s="293">
        <v>1</v>
      </c>
      <c r="K58" s="286">
        <f>I58*J58</f>
        <v>1.1000000000000001</v>
      </c>
      <c r="L58" s="829">
        <f>VLOOKUP(A58,TRANSPORTE!A1:D117,4,FALSE)</f>
        <v>1413.6403076765278</v>
      </c>
      <c r="M58" s="830"/>
      <c r="N58" s="294">
        <f>K58*L58</f>
        <v>1555.0043384441806</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1555.0043384441806</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977"/>
      <c r="N68" s="104" t="s">
        <v>951</v>
      </c>
    </row>
    <row r="69" spans="1:15">
      <c r="A69" s="170" t="s">
        <v>9</v>
      </c>
      <c r="B69" s="55" t="str">
        <f>VLOOKUP(A69,'MANO DE OBRA'!A8:D68,3,FALSE)</f>
        <v>Obrero (3)</v>
      </c>
      <c r="C69" s="53"/>
      <c r="D69" s="53"/>
      <c r="E69" s="53"/>
      <c r="F69" s="53"/>
      <c r="G69" s="53"/>
      <c r="H69" s="53"/>
      <c r="I69" s="299">
        <f>K69/J69*100</f>
        <v>101498.09999999999</v>
      </c>
      <c r="J69" s="300">
        <v>185</v>
      </c>
      <c r="K69" s="301">
        <f>VLOOKUP(A69,'MANO DE OBRA'!A8:D99,4,FALSE)</f>
        <v>187771.48499999999</v>
      </c>
      <c r="L69" s="56"/>
      <c r="M69" s="441">
        <v>25</v>
      </c>
      <c r="N69" s="402">
        <f>K69/M69</f>
        <v>7510.8593999999994</v>
      </c>
      <c r="O69" s="112"/>
    </row>
    <row r="70" spans="1:15">
      <c r="A70" s="170"/>
      <c r="B70" s="55"/>
      <c r="C70" s="53"/>
      <c r="D70" s="53"/>
      <c r="E70" s="53"/>
      <c r="F70" s="53"/>
      <c r="G70" s="53"/>
      <c r="H70" s="53"/>
      <c r="I70" s="299"/>
      <c r="J70" s="300"/>
      <c r="K70" s="301"/>
      <c r="L70" s="56"/>
      <c r="M70" s="441"/>
      <c r="N70" s="402"/>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7510.8593999999994</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68040.259028707078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13608.051805741416</v>
      </c>
      <c r="M82" s="860"/>
      <c r="N82" s="57"/>
    </row>
    <row r="83" spans="1:14">
      <c r="B83" s="95" t="s">
        <v>973</v>
      </c>
      <c r="C83" s="96"/>
      <c r="D83" s="96"/>
      <c r="E83" s="96"/>
      <c r="F83" s="96"/>
      <c r="G83" s="96"/>
      <c r="H83" s="96"/>
      <c r="I83" s="93"/>
      <c r="J83" s="94"/>
      <c r="K83" s="311">
        <v>0.05</v>
      </c>
      <c r="L83" s="859">
        <f>N77*K83</f>
        <v>3402.0129514353539</v>
      </c>
      <c r="M83" s="860"/>
      <c r="N83" s="57"/>
    </row>
    <row r="84" spans="1:14" ht="15.75" thickBot="1">
      <c r="B84" s="97" t="s">
        <v>974</v>
      </c>
      <c r="C84" s="98"/>
      <c r="D84" s="98"/>
      <c r="E84" s="98"/>
      <c r="F84" s="98"/>
      <c r="G84" s="98"/>
      <c r="H84" s="98"/>
      <c r="I84" s="99"/>
      <c r="J84" s="100"/>
      <c r="K84" s="312">
        <v>0.05</v>
      </c>
      <c r="L84" s="861">
        <f>N77*K84</f>
        <v>3402.0129514353539</v>
      </c>
      <c r="M84" s="862"/>
      <c r="N84" s="57"/>
    </row>
    <row r="85" spans="1:14" ht="15.75" thickBot="1">
      <c r="B85" s="825" t="s">
        <v>953</v>
      </c>
      <c r="C85" s="826"/>
      <c r="D85" s="826"/>
      <c r="E85" s="826"/>
      <c r="F85" s="826"/>
      <c r="G85" s="826"/>
      <c r="H85" s="826"/>
      <c r="I85" s="826"/>
      <c r="J85" s="826"/>
      <c r="K85" s="826"/>
      <c r="L85" s="826"/>
      <c r="M85" s="827"/>
      <c r="N85" s="58">
        <f>L82+L83+L84</f>
        <v>20412.077708612123</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88452.336737319201</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1138</v>
      </c>
      <c r="C31" s="87" t="s">
        <v>2150</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160</v>
      </c>
      <c r="B36" s="838" t="str">
        <f>VLOOKUP(A36,EQUIPOS!A6:D154,3,FALSE)</f>
        <v>COMPACTADOR MANUAL VIBRATORIO (RANA) con motor de 6 HP</v>
      </c>
      <c r="C36" s="839"/>
      <c r="D36" s="839"/>
      <c r="E36" s="839"/>
      <c r="F36" s="839"/>
      <c r="G36" s="839"/>
      <c r="H36" s="840"/>
      <c r="I36" s="274"/>
      <c r="J36" s="275"/>
      <c r="K36" s="276">
        <f>VLOOKUP(A36,EQUIPOS!A6:D163,4,FALSE)</f>
        <v>5878.5947533437811</v>
      </c>
      <c r="L36" s="277"/>
      <c r="M36" s="343">
        <v>3</v>
      </c>
      <c r="N36" s="279">
        <f>K36/M36</f>
        <v>1959.5315844479271</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521.5874583333333</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2481.1190427812603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535</v>
      </c>
      <c r="B48" s="49" t="str">
        <f>VLOOKUP(A48,MATERIALES!A5:D373,3,FALSE)</f>
        <v>Material de Sub- Base CBR=20%</v>
      </c>
      <c r="C48" s="288"/>
      <c r="D48" s="288"/>
      <c r="E48" s="288"/>
      <c r="F48" s="288"/>
      <c r="G48" s="288"/>
      <c r="H48" s="288"/>
      <c r="I48" s="275"/>
      <c r="J48" s="231" t="str">
        <f>VLOOKUP(A48,MATERIALES!A4:D640,2,FALSE)</f>
        <v>m3</v>
      </c>
      <c r="K48" s="289">
        <v>1.25</v>
      </c>
      <c r="L48" s="274"/>
      <c r="M48" s="409">
        <f>VLOOKUP(A48,MATERIALES!A5:D396,4,FALSE)</f>
        <v>48415.076581502028</v>
      </c>
      <c r="N48" s="279">
        <f>K48*M48</f>
        <v>60518.845726877538</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60518.845726877538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1252</v>
      </c>
      <c r="B60" s="52" t="str">
        <f>VLOOKUP(A60,TRANSPORTE!A1:D117,3,FALSE)</f>
        <v>Transporte de material de cobertura</v>
      </c>
      <c r="C60" s="324"/>
      <c r="D60" s="324"/>
      <c r="E60" s="324"/>
      <c r="F60" s="324"/>
      <c r="G60" s="324"/>
      <c r="H60" s="318" t="s">
        <v>339</v>
      </c>
      <c r="I60" s="286">
        <v>1.25</v>
      </c>
      <c r="J60" s="293">
        <v>1</v>
      </c>
      <c r="K60" s="286">
        <f>I60*J60</f>
        <v>1.25</v>
      </c>
      <c r="L60" s="829">
        <f>VLOOKUP(A60,TRANSPORTE!A1:D117,4,FALSE)</f>
        <v>1135.0396630979419</v>
      </c>
      <c r="M60" s="830"/>
      <c r="N60" s="294">
        <f>K60*L60</f>
        <v>1418.7995788724274</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316"/>
      <c r="C65" s="317"/>
      <c r="D65" s="317"/>
      <c r="E65" s="317"/>
      <c r="F65" s="317"/>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1418.7995788724274</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0"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24</v>
      </c>
      <c r="N71" s="402">
        <f>K71/M71</f>
        <v>5215.8745833333332</v>
      </c>
      <c r="O71" s="112"/>
    </row>
    <row r="72" spans="1:15">
      <c r="A72" s="170"/>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5215.8745833333332</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69634.638931864567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13926.927786372915</v>
      </c>
      <c r="M84" s="860"/>
      <c r="N84" s="57"/>
    </row>
    <row r="85" spans="1:14">
      <c r="B85" s="95" t="s">
        <v>973</v>
      </c>
      <c r="C85" s="96"/>
      <c r="D85" s="96"/>
      <c r="E85" s="96"/>
      <c r="F85" s="96"/>
      <c r="G85" s="96"/>
      <c r="H85" s="96"/>
      <c r="I85" s="93"/>
      <c r="J85" s="94"/>
      <c r="K85" s="311">
        <v>0.05</v>
      </c>
      <c r="L85" s="859">
        <f>N79*K85</f>
        <v>3481.7319465932287</v>
      </c>
      <c r="M85" s="860"/>
      <c r="N85" s="57"/>
    </row>
    <row r="86" spans="1:14" ht="15.75" thickBot="1">
      <c r="B86" s="97" t="s">
        <v>974</v>
      </c>
      <c r="C86" s="98"/>
      <c r="D86" s="98"/>
      <c r="E86" s="98"/>
      <c r="F86" s="98"/>
      <c r="G86" s="98"/>
      <c r="H86" s="98"/>
      <c r="I86" s="99"/>
      <c r="J86" s="100"/>
      <c r="K86" s="312">
        <v>0.05</v>
      </c>
      <c r="L86" s="861">
        <f>N79*K86</f>
        <v>3481.7319465932287</v>
      </c>
      <c r="M86" s="862"/>
      <c r="N86" s="57"/>
    </row>
    <row r="87" spans="1:14" ht="15.75" thickBot="1">
      <c r="B87" s="825" t="s">
        <v>953</v>
      </c>
      <c r="C87" s="826"/>
      <c r="D87" s="826"/>
      <c r="E87" s="826"/>
      <c r="F87" s="826"/>
      <c r="G87" s="826"/>
      <c r="H87" s="826"/>
      <c r="I87" s="826"/>
      <c r="J87" s="826"/>
      <c r="K87" s="826"/>
      <c r="L87" s="826"/>
      <c r="M87" s="827"/>
      <c r="N87" s="58">
        <f>L84+L85+L86</f>
        <v>20890.391679559376</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90525.03061142395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1139</v>
      </c>
      <c r="C31" s="87" t="s">
        <v>2151</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197</v>
      </c>
      <c r="B36" s="838" t="str">
        <f>VLOOKUP(A36,EQUIPOS!A6:D154,3,FALSE)</f>
        <v>Equipo de perforación (TRACKDRILL), potencia 40 HP, 2100 golpes / minuto</v>
      </c>
      <c r="C36" s="839"/>
      <c r="D36" s="839"/>
      <c r="E36" s="839"/>
      <c r="F36" s="839"/>
      <c r="G36" s="839"/>
      <c r="H36" s="840"/>
      <c r="I36" s="274"/>
      <c r="J36" s="275"/>
      <c r="K36" s="276">
        <f>VLOOKUP(A36,EQUIPOS!A6:D163,4,FALSE)</f>
        <v>149747.73189990185</v>
      </c>
      <c r="L36" s="277"/>
      <c r="M36" s="343">
        <v>2.5</v>
      </c>
      <c r="N36" s="279">
        <f>K36/M36</f>
        <v>59899.092759960738</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423.19184653601991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60322.28460649676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705</v>
      </c>
      <c r="B48" s="49" t="str">
        <f>VLOOKUP(A48,MATERIALES!A5:D373,3,FALSE)</f>
        <v>Tubería Perforada en PVC de 2´´</v>
      </c>
      <c r="C48" s="288"/>
      <c r="D48" s="288"/>
      <c r="E48" s="288"/>
      <c r="F48" s="288"/>
      <c r="G48" s="288"/>
      <c r="H48" s="288"/>
      <c r="I48" s="275"/>
      <c r="J48" s="231" t="str">
        <f>VLOOKUP(A48,MATERIALES!A4:D640,2,FALSE)</f>
        <v>m</v>
      </c>
      <c r="K48" s="289">
        <v>1.01</v>
      </c>
      <c r="L48" s="274"/>
      <c r="M48" s="409">
        <f>VLOOKUP(A48,MATERIALES!A5:D396,4,FALSE)</f>
        <v>17682.617774258091</v>
      </c>
      <c r="N48" s="279">
        <f>K48*M48</f>
        <v>17859.443952000671</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17859.443952000671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0" t="s">
        <v>6</v>
      </c>
      <c r="B71" s="55" t="str">
        <f>VLOOKUP(A71,'MANO DE OBRA'!A8:D68,3,FALSE)</f>
        <v xml:space="preserve">Obrero </v>
      </c>
      <c r="C71" s="53"/>
      <c r="D71" s="53"/>
      <c r="E71" s="53"/>
      <c r="F71" s="53"/>
      <c r="G71" s="53"/>
      <c r="H71" s="53"/>
      <c r="I71" s="299">
        <f>K71/J71*100</f>
        <v>33832.699999999997</v>
      </c>
      <c r="J71" s="300">
        <v>185</v>
      </c>
      <c r="K71" s="301">
        <f>VLOOKUP(A71,'MANO DE OBRA'!A8:D99,4,FALSE)</f>
        <v>62590.494999999995</v>
      </c>
      <c r="L71" s="56"/>
      <c r="M71" s="441">
        <v>20</v>
      </c>
      <c r="N71" s="402">
        <f>K71/M71</f>
        <v>3129.5247499999996</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8463.8369307203975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86645.565489217828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17329.113097843565</v>
      </c>
      <c r="M84" s="860"/>
      <c r="N84" s="57"/>
    </row>
    <row r="85" spans="1:14">
      <c r="B85" s="95" t="s">
        <v>973</v>
      </c>
      <c r="C85" s="96"/>
      <c r="D85" s="96"/>
      <c r="E85" s="96"/>
      <c r="F85" s="96"/>
      <c r="G85" s="96"/>
      <c r="H85" s="96"/>
      <c r="I85" s="93"/>
      <c r="J85" s="94"/>
      <c r="K85" s="311">
        <v>0.05</v>
      </c>
      <c r="L85" s="859">
        <f>N79*K85</f>
        <v>4332.2782744608912</v>
      </c>
      <c r="M85" s="860"/>
      <c r="N85" s="57"/>
    </row>
    <row r="86" spans="1:14" ht="15.75" thickBot="1">
      <c r="B86" s="97" t="s">
        <v>974</v>
      </c>
      <c r="C86" s="98"/>
      <c r="D86" s="98"/>
      <c r="E86" s="98"/>
      <c r="F86" s="98"/>
      <c r="G86" s="98"/>
      <c r="H86" s="98"/>
      <c r="I86" s="99"/>
      <c r="J86" s="100"/>
      <c r="K86" s="312">
        <v>0.05</v>
      </c>
      <c r="L86" s="861">
        <f>N79*K86</f>
        <v>4332.2782744608912</v>
      </c>
      <c r="M86" s="862"/>
      <c r="N86" s="57"/>
    </row>
    <row r="87" spans="1:14" ht="15.75" thickBot="1">
      <c r="B87" s="825" t="s">
        <v>953</v>
      </c>
      <c r="C87" s="826"/>
      <c r="D87" s="826"/>
      <c r="E87" s="826"/>
      <c r="F87" s="826"/>
      <c r="G87" s="826"/>
      <c r="H87" s="826"/>
      <c r="I87" s="826"/>
      <c r="J87" s="826"/>
      <c r="K87" s="826"/>
      <c r="L87" s="826"/>
      <c r="M87" s="827"/>
      <c r="N87" s="58">
        <f>L84+L85+L86</f>
        <v>25993.669646765349</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112639.23513598318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1140</v>
      </c>
      <c r="C31" s="87" t="s">
        <v>2152</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197</v>
      </c>
      <c r="B36" s="838" t="str">
        <f>VLOOKUP(A36,EQUIPOS!A6:D154,3,FALSE)</f>
        <v>Equipo de perforación (TRACKDRILL), potencia 40 HP, 2100 golpes / minuto</v>
      </c>
      <c r="C36" s="839"/>
      <c r="D36" s="839"/>
      <c r="E36" s="839"/>
      <c r="F36" s="839"/>
      <c r="G36" s="839"/>
      <c r="H36" s="840"/>
      <c r="I36" s="274"/>
      <c r="J36" s="275"/>
      <c r="K36" s="276">
        <f>VLOOKUP(A36,EQUIPOS!A6:D163,4,FALSE)</f>
        <v>149747.73189990185</v>
      </c>
      <c r="L36" s="277"/>
      <c r="M36" s="343">
        <v>1.25</v>
      </c>
      <c r="N36" s="279">
        <f>K36/M36</f>
        <v>119798.18551992148</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1159.3361680720398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120957.52168799352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705</v>
      </c>
      <c r="B48" s="49" t="str">
        <f>VLOOKUP(A48,MATERIALES!A5:D373,3,FALSE)</f>
        <v>Tubería Perforada en PVC de 2´´</v>
      </c>
      <c r="C48" s="288"/>
      <c r="D48" s="288"/>
      <c r="E48" s="288"/>
      <c r="F48" s="288"/>
      <c r="G48" s="288"/>
      <c r="H48" s="288"/>
      <c r="I48" s="275"/>
      <c r="J48" s="231" t="str">
        <f>VLOOKUP(A48,MATERIALES!A4:D640,2,FALSE)</f>
        <v>m</v>
      </c>
      <c r="K48" s="289">
        <v>1.01</v>
      </c>
      <c r="L48" s="274"/>
      <c r="M48" s="409">
        <f>VLOOKUP(A48,MATERIALES!A5:D396,4,FALSE)</f>
        <v>17682.617774258091</v>
      </c>
      <c r="N48" s="279">
        <f>K48*M48</f>
        <v>17859.443952000671</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17859.443952000671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316"/>
      <c r="C65" s="317"/>
      <c r="D65" s="317"/>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70"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10</v>
      </c>
      <c r="N71" s="402">
        <f>K71/M71</f>
        <v>12518.098999999998</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23186.723361440796</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162003.68900143498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32400.737800286995</v>
      </c>
      <c r="M84" s="860"/>
      <c r="N84" s="57"/>
    </row>
    <row r="85" spans="1:14">
      <c r="B85" s="95" t="s">
        <v>973</v>
      </c>
      <c r="C85" s="96"/>
      <c r="D85" s="96"/>
      <c r="E85" s="96"/>
      <c r="F85" s="96"/>
      <c r="G85" s="96"/>
      <c r="H85" s="96"/>
      <c r="I85" s="93"/>
      <c r="J85" s="94"/>
      <c r="K85" s="311">
        <v>0.05</v>
      </c>
      <c r="L85" s="859">
        <f>N79*K85</f>
        <v>8100.1844500717489</v>
      </c>
      <c r="M85" s="860"/>
      <c r="N85" s="57"/>
    </row>
    <row r="86" spans="1:14" ht="15.75" thickBot="1">
      <c r="B86" s="97" t="s">
        <v>974</v>
      </c>
      <c r="C86" s="98"/>
      <c r="D86" s="98"/>
      <c r="E86" s="98"/>
      <c r="F86" s="98"/>
      <c r="G86" s="98"/>
      <c r="H86" s="98"/>
      <c r="I86" s="99"/>
      <c r="J86" s="100"/>
      <c r="K86" s="312">
        <v>0.05</v>
      </c>
      <c r="L86" s="861">
        <f>N79*K86</f>
        <v>8100.1844500717489</v>
      </c>
      <c r="M86" s="862"/>
      <c r="N86" s="57"/>
    </row>
    <row r="87" spans="1:14" ht="15.75" thickBot="1">
      <c r="B87" s="825" t="s">
        <v>953</v>
      </c>
      <c r="C87" s="826"/>
      <c r="D87" s="826"/>
      <c r="E87" s="826"/>
      <c r="F87" s="826"/>
      <c r="G87" s="826"/>
      <c r="H87" s="826"/>
      <c r="I87" s="826"/>
      <c r="J87" s="826"/>
      <c r="K87" s="826"/>
      <c r="L87" s="826"/>
      <c r="M87" s="827"/>
      <c r="N87" s="58">
        <f>L84+L85+L86</f>
        <v>48601.106700430493</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210604.79570186546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1141</v>
      </c>
      <c r="C31" s="87" t="s">
        <v>1690</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314</v>
      </c>
      <c r="B36" s="838" t="str">
        <f>VLOOKUP(A36,EQUIPOS!A6:D154,3,FALSE)</f>
        <v xml:space="preserve">Retroexcavadora E-200 sobre orugas
</v>
      </c>
      <c r="C36" s="839"/>
      <c r="D36" s="839"/>
      <c r="E36" s="839"/>
      <c r="F36" s="839"/>
      <c r="G36" s="839"/>
      <c r="H36" s="840"/>
      <c r="I36" s="274"/>
      <c r="J36" s="275"/>
      <c r="K36" s="276">
        <f>VLOOKUP(A36,EQUIPOS!A6:D163,4,FALSE)</f>
        <v>160959.04572429787</v>
      </c>
      <c r="L36" s="277"/>
      <c r="M36" s="343">
        <v>23</v>
      </c>
      <c r="N36" s="279">
        <f>K36/M36</f>
        <v>6998.2193793172992</v>
      </c>
    </row>
    <row r="37" spans="1:14">
      <c r="A37" s="119" t="s">
        <v>328</v>
      </c>
      <c r="B37" s="838" t="str">
        <f>VLOOKUP(A37,EQUIPOS!A7:D154,3,FALSE)</f>
        <v xml:space="preserve">Taco metálico o puntal (escamas en concreto)
</v>
      </c>
      <c r="C37" s="839"/>
      <c r="D37" s="839"/>
      <c r="E37" s="839"/>
      <c r="F37" s="839"/>
      <c r="G37" s="839"/>
      <c r="H37" s="840"/>
      <c r="I37" s="428"/>
      <c r="J37" s="429"/>
      <c r="K37" s="276">
        <f>VLOOKUP(A37,EQUIPOS!A7:D164,4,FALSE)</f>
        <v>52.432679236660313</v>
      </c>
      <c r="L37" s="342"/>
      <c r="M37" s="343">
        <v>1</v>
      </c>
      <c r="N37" s="279">
        <f>K37/M37</f>
        <v>52.432679236660313</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N75*M41</f>
        <v>1159.3361680720398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8209.9882266259992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706</v>
      </c>
      <c r="B48" s="49" t="str">
        <f>VLOOKUP(A48,MATERIALES!A5:D373,3,FALSE)</f>
        <v>Tubería PVC RD21 de 1´´ (para anclajes)</v>
      </c>
      <c r="C48" s="288"/>
      <c r="D48" s="288"/>
      <c r="E48" s="288"/>
      <c r="F48" s="288"/>
      <c r="G48" s="288"/>
      <c r="H48" s="288"/>
      <c r="I48" s="288"/>
      <c r="J48" s="318" t="str">
        <f>VLOOKUP(A48,MATERIALES!A4:D640,2,FALSE)</f>
        <v>m</v>
      </c>
      <c r="K48" s="289">
        <v>0.35</v>
      </c>
      <c r="L48" s="274"/>
      <c r="M48" s="409">
        <f>VLOOKUP(A48,MATERIALES!A5:D396,4,FALSE)</f>
        <v>5897.936434831654</v>
      </c>
      <c r="N48" s="279">
        <f>K48*M48</f>
        <v>2064.2777521910789</v>
      </c>
    </row>
    <row r="49" spans="1:14">
      <c r="A49" s="169" t="s">
        <v>1691</v>
      </c>
      <c r="B49" s="49" t="str">
        <f>VLOOKUP(A49,MATERIALES!A6:D373,3,FALSE)</f>
        <v>Formaleta Metálica</v>
      </c>
      <c r="C49" s="432"/>
      <c r="D49" s="432"/>
      <c r="E49" s="432"/>
      <c r="F49" s="432"/>
      <c r="G49" s="432"/>
      <c r="H49" s="432"/>
      <c r="I49" s="432"/>
      <c r="J49" s="319" t="str">
        <f>VLOOKUP(A49,MATERIALES!A5:D641,2,FALSE)</f>
        <v>m2</v>
      </c>
      <c r="K49" s="404">
        <v>1</v>
      </c>
      <c r="L49" s="428"/>
      <c r="M49" s="409">
        <f>VLOOKUP(A49,MATERIALES!A6:D397,4,FALSE)</f>
        <v>14011.795856564006</v>
      </c>
      <c r="N49" s="279">
        <f>K49*M49</f>
        <v>14011.795856564006</v>
      </c>
    </row>
    <row r="50" spans="1:14">
      <c r="A50" s="169" t="s">
        <v>745</v>
      </c>
      <c r="B50" s="49" t="str">
        <f>VLOOKUP(A50,MATERIALES!A6:D373,3,FALSE)</f>
        <v>Acero PDR-60</v>
      </c>
      <c r="C50" s="432"/>
      <c r="D50" s="432"/>
      <c r="E50" s="432"/>
      <c r="F50" s="432"/>
      <c r="G50" s="432"/>
      <c r="H50" s="432"/>
      <c r="I50" s="432"/>
      <c r="J50" s="319" t="str">
        <f>VLOOKUP(A50,MATERIALES!A6:D642,2,FALSE)</f>
        <v>kg</v>
      </c>
      <c r="K50" s="404">
        <v>3.8</v>
      </c>
      <c r="L50" s="428"/>
      <c r="M50" s="409">
        <f>VLOOKUP(A50,MATERIALES!A6:D398,4,FALSE)</f>
        <v>3480.5659036672573</v>
      </c>
      <c r="N50" s="279">
        <f>K50*M50</f>
        <v>13226.150433935578</v>
      </c>
    </row>
    <row r="51" spans="1:14">
      <c r="A51" s="169" t="s">
        <v>832</v>
      </c>
      <c r="B51" s="49" t="str">
        <f>VLOOKUP(A51,MATERIALES!A6:D373,3,FALSE)</f>
        <v>Concreto Resistencia  21 (Mpa)</v>
      </c>
      <c r="C51" s="432"/>
      <c r="D51" s="432"/>
      <c r="E51" s="432"/>
      <c r="F51" s="432"/>
      <c r="G51" s="432"/>
      <c r="H51" s="432"/>
      <c r="I51" s="432"/>
      <c r="J51" s="319" t="str">
        <f>VLOOKUP(A51,MATERIALES!A6:D643,2,FALSE)</f>
        <v>m3</v>
      </c>
      <c r="K51" s="404">
        <v>0.18</v>
      </c>
      <c r="L51" s="428"/>
      <c r="M51" s="409">
        <f>VLOOKUP(A51,MATERIALES!A6:D399,4,FALSE)</f>
        <v>444794.27758573391</v>
      </c>
      <c r="N51" s="279">
        <f>K51*M51</f>
        <v>80062.969965432101</v>
      </c>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109365.19400812277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1239</v>
      </c>
      <c r="B58" s="52" t="str">
        <f>VLOOKUP(A58,TRANSPORTE!A1:D117,3,FALSE)</f>
        <v>Transporte de concreto</v>
      </c>
      <c r="C58" s="324"/>
      <c r="D58" s="324"/>
      <c r="E58" s="324"/>
      <c r="F58" s="324"/>
      <c r="G58" s="324"/>
      <c r="H58" s="318" t="s">
        <v>1999</v>
      </c>
      <c r="I58" s="286">
        <v>0.18</v>
      </c>
      <c r="J58" s="293">
        <v>1</v>
      </c>
      <c r="K58" s="286">
        <f>I58*J58</f>
        <v>0.18</v>
      </c>
      <c r="L58" s="829">
        <f>VLOOKUP(A58,TRANSPORTE!A1:D117,4,FALSE)</f>
        <v>1578.7369859453192</v>
      </c>
      <c r="M58" s="830"/>
      <c r="N58" s="294">
        <f>K58*L58</f>
        <v>284.17265747015745</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284.17265747015745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977"/>
      <c r="N68" s="104" t="s">
        <v>951</v>
      </c>
    </row>
    <row r="69" spans="1:15">
      <c r="A69" s="170" t="s">
        <v>7</v>
      </c>
      <c r="B69" s="55" t="str">
        <f>VLOOKUP(A69,'MANO DE OBRA'!A8:D68,3,FALSE)</f>
        <v>Obrero (2)</v>
      </c>
      <c r="C69" s="53"/>
      <c r="D69" s="53"/>
      <c r="E69" s="53"/>
      <c r="F69" s="53"/>
      <c r="G69" s="53"/>
      <c r="H69" s="53"/>
      <c r="I69" s="299">
        <f>K69/J69*100</f>
        <v>67665.399999999994</v>
      </c>
      <c r="J69" s="300">
        <v>185</v>
      </c>
      <c r="K69" s="301">
        <f>VLOOKUP(A69,'MANO DE OBRA'!A8:D99,4,FALSE)</f>
        <v>125180.98999999999</v>
      </c>
      <c r="L69" s="56"/>
      <c r="M69" s="441">
        <v>10</v>
      </c>
      <c r="N69" s="402">
        <f>K69/M69</f>
        <v>12518.098999999998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133"/>
    </row>
    <row r="75" spans="1:15" ht="15.75" thickBot="1">
      <c r="B75" s="831" t="s">
        <v>953</v>
      </c>
      <c r="C75" s="832"/>
      <c r="D75" s="832"/>
      <c r="E75" s="832"/>
      <c r="F75" s="832"/>
      <c r="G75" s="832"/>
      <c r="H75" s="832"/>
      <c r="I75" s="832"/>
      <c r="J75" s="832"/>
      <c r="K75" s="832"/>
      <c r="L75" s="832"/>
      <c r="M75" s="833"/>
      <c r="N75" s="467">
        <f>SUM(N69:N74)</f>
        <v>23186.723361440796</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141046.07825365971</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28209.215650731945</v>
      </c>
      <c r="M82" s="860"/>
      <c r="N82" s="57"/>
    </row>
    <row r="83" spans="1:14">
      <c r="B83" s="95" t="s">
        <v>973</v>
      </c>
      <c r="C83" s="96"/>
      <c r="D83" s="96"/>
      <c r="E83" s="96"/>
      <c r="F83" s="96"/>
      <c r="G83" s="96"/>
      <c r="H83" s="96"/>
      <c r="I83" s="93"/>
      <c r="J83" s="94"/>
      <c r="K83" s="311">
        <v>0.05</v>
      </c>
      <c r="L83" s="859">
        <f>N77*K83</f>
        <v>7052.3039126829863</v>
      </c>
      <c r="M83" s="860"/>
      <c r="N83" s="57"/>
    </row>
    <row r="84" spans="1:14" ht="15.75" thickBot="1">
      <c r="B84" s="97" t="s">
        <v>974</v>
      </c>
      <c r="C84" s="98"/>
      <c r="D84" s="98"/>
      <c r="E84" s="98"/>
      <c r="F84" s="98"/>
      <c r="G84" s="98"/>
      <c r="H84" s="98"/>
      <c r="I84" s="99"/>
      <c r="J84" s="100"/>
      <c r="K84" s="312">
        <v>0.05</v>
      </c>
      <c r="L84" s="861">
        <f>N77*K84</f>
        <v>7052.3039126829863</v>
      </c>
      <c r="M84" s="862"/>
      <c r="N84" s="57"/>
    </row>
    <row r="85" spans="1:14" ht="15.75" thickBot="1">
      <c r="B85" s="825" t="s">
        <v>953</v>
      </c>
      <c r="C85" s="826"/>
      <c r="D85" s="826"/>
      <c r="E85" s="826"/>
      <c r="F85" s="826"/>
      <c r="G85" s="826"/>
      <c r="H85" s="826"/>
      <c r="I85" s="826"/>
      <c r="J85" s="826"/>
      <c r="K85" s="826"/>
      <c r="L85" s="826"/>
      <c r="M85" s="827"/>
      <c r="N85" s="58">
        <f>L82+L83+L84</f>
        <v>42313.82347609791</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183359.90172975761</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1142</v>
      </c>
      <c r="C31" s="87" t="s">
        <v>2153</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N75*M41</f>
        <v>57.966808403602002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57.966808403602002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380</v>
      </c>
      <c r="B48" s="49" t="str">
        <f>VLOOKUP(A48,MATERIALES!A5:D373,3,FALSE)</f>
        <v>Armadura de Acero</v>
      </c>
      <c r="C48" s="288"/>
      <c r="D48" s="288"/>
      <c r="E48" s="288"/>
      <c r="F48" s="288"/>
      <c r="G48" s="288"/>
      <c r="H48" s="288"/>
      <c r="I48" s="288"/>
      <c r="J48" s="318" t="str">
        <f>VLOOKUP(A48,MATERIALES!A4:D640,2,FALSE)</f>
        <v>m</v>
      </c>
      <c r="K48" s="289">
        <v>1</v>
      </c>
      <c r="L48" s="274"/>
      <c r="M48" s="409">
        <f>VLOOKUP(A48,MATERIALES!A5:D396,4,FALSE)</f>
        <v>5170.48696943496</v>
      </c>
      <c r="N48" s="279">
        <f>K48*M48</f>
        <v>5170.48696943496</v>
      </c>
    </row>
    <row r="49" spans="1:14">
      <c r="A49" s="169" t="s">
        <v>690</v>
      </c>
      <c r="B49" s="49" t="str">
        <f>VLOOKUP(A49,MATERIALES!A6:D373,3,FALSE)</f>
        <v>Tornillos de Unión de D= 12 mm</v>
      </c>
      <c r="C49" s="432"/>
      <c r="D49" s="432"/>
      <c r="E49" s="432"/>
      <c r="F49" s="432"/>
      <c r="G49" s="432"/>
      <c r="H49" s="432"/>
      <c r="I49" s="432"/>
      <c r="J49" s="319" t="str">
        <f>VLOOKUP(A49,MATERIALES!A5:D641,2,FALSE)</f>
        <v>u</v>
      </c>
      <c r="K49" s="404">
        <v>4</v>
      </c>
      <c r="L49" s="428"/>
      <c r="M49" s="409">
        <f>VLOOKUP(A49,MATERIALES!A6:D397,4,FALSE)</f>
        <v>940.08853989726549</v>
      </c>
      <c r="N49" s="279">
        <f>K49*M49</f>
        <v>3760.354159589062</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5" t="s">
        <v>953</v>
      </c>
      <c r="C53" s="826"/>
      <c r="D53" s="826"/>
      <c r="E53" s="826"/>
      <c r="F53" s="826"/>
      <c r="G53" s="826"/>
      <c r="H53" s="826"/>
      <c r="I53" s="826"/>
      <c r="J53" s="826"/>
      <c r="K53" s="826"/>
      <c r="L53" s="826"/>
      <c r="M53" s="827"/>
      <c r="N53" s="401">
        <f>SUM(N48:N52)</f>
        <v>8930.8411290240219</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B58" s="52"/>
      <c r="C58" s="324"/>
      <c r="D58" s="324"/>
      <c r="E58" s="324"/>
      <c r="F58" s="324"/>
      <c r="G58" s="324"/>
      <c r="H58" s="318"/>
      <c r="I58" s="286"/>
      <c r="J58" s="293"/>
      <c r="K58" s="286"/>
      <c r="L58" s="829"/>
      <c r="M58" s="830"/>
      <c r="N58" s="294"/>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977"/>
      <c r="N68" s="104" t="s">
        <v>951</v>
      </c>
    </row>
    <row r="69" spans="1:15">
      <c r="A69" s="170" t="s">
        <v>7</v>
      </c>
      <c r="B69" s="55" t="str">
        <f>VLOOKUP(A69,'MANO DE OBRA'!A8:D68,3,FALSE)</f>
        <v>Obrero (2)</v>
      </c>
      <c r="C69" s="53"/>
      <c r="D69" s="53"/>
      <c r="E69" s="53"/>
      <c r="F69" s="53"/>
      <c r="G69" s="53"/>
      <c r="H69" s="53"/>
      <c r="I69" s="299">
        <f>K69/J69*100</f>
        <v>67665.399999999994</v>
      </c>
      <c r="J69" s="300">
        <v>185</v>
      </c>
      <c r="K69" s="301">
        <f>VLOOKUP(A69,'MANO DE OBRA'!A8:D99,4,FALSE)</f>
        <v>125180.98999999999</v>
      </c>
      <c r="L69" s="56"/>
      <c r="M69" s="441">
        <v>400</v>
      </c>
      <c r="N69" s="402">
        <f>K69/M69</f>
        <v>312.95247499999999</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400</v>
      </c>
      <c r="N70" s="402">
        <f>K70/M70</f>
        <v>266.71560903601994</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133"/>
    </row>
    <row r="75" spans="1:15" ht="15.75" thickBot="1">
      <c r="B75" s="831" t="s">
        <v>953</v>
      </c>
      <c r="C75" s="832"/>
      <c r="D75" s="832"/>
      <c r="E75" s="832"/>
      <c r="F75" s="832"/>
      <c r="G75" s="832"/>
      <c r="H75" s="832"/>
      <c r="I75" s="832"/>
      <c r="J75" s="832"/>
      <c r="K75" s="832"/>
      <c r="L75" s="832"/>
      <c r="M75" s="833"/>
      <c r="N75" s="467">
        <f>SUM(N69:N74)</f>
        <v>579.66808403601999</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9568.4760214636444</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1913.6952042927289</v>
      </c>
      <c r="M82" s="860"/>
      <c r="N82" s="57"/>
    </row>
    <row r="83" spans="1:14">
      <c r="B83" s="95" t="s">
        <v>973</v>
      </c>
      <c r="C83" s="96"/>
      <c r="D83" s="96"/>
      <c r="E83" s="96"/>
      <c r="F83" s="96"/>
      <c r="G83" s="96"/>
      <c r="H83" s="96"/>
      <c r="I83" s="93"/>
      <c r="J83" s="94"/>
      <c r="K83" s="311">
        <v>0.05</v>
      </c>
      <c r="L83" s="859">
        <f>N77*K83</f>
        <v>478.42380107318223</v>
      </c>
      <c r="M83" s="860"/>
      <c r="N83" s="57"/>
    </row>
    <row r="84" spans="1:14" ht="15.75" thickBot="1">
      <c r="B84" s="97" t="s">
        <v>974</v>
      </c>
      <c r="C84" s="98"/>
      <c r="D84" s="98"/>
      <c r="E84" s="98"/>
      <c r="F84" s="98"/>
      <c r="G84" s="98"/>
      <c r="H84" s="98"/>
      <c r="I84" s="99"/>
      <c r="J84" s="100"/>
      <c r="K84" s="312">
        <v>0.05</v>
      </c>
      <c r="L84" s="861">
        <f>N77*K84</f>
        <v>478.42380107318223</v>
      </c>
      <c r="M84" s="862"/>
      <c r="N84" s="57"/>
    </row>
    <row r="85" spans="1:14" ht="15.75" thickBot="1">
      <c r="B85" s="825" t="s">
        <v>953</v>
      </c>
      <c r="C85" s="826"/>
      <c r="D85" s="826"/>
      <c r="E85" s="826"/>
      <c r="F85" s="826"/>
      <c r="G85" s="826"/>
      <c r="H85" s="826"/>
      <c r="I85" s="826"/>
      <c r="J85" s="826"/>
      <c r="K85" s="826"/>
      <c r="L85" s="826"/>
      <c r="M85" s="827"/>
      <c r="N85" s="58">
        <f>L82+L83+L84</f>
        <v>2870.5428064390935</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12439.018827902739</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1143</v>
      </c>
      <c r="C31" s="87" t="s">
        <v>2154</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269</v>
      </c>
      <c r="B36" s="838" t="str">
        <f>VLOOKUP(A36,EQUIPOS!A6:D154,3,FALSE)</f>
        <v>Motoniveladora  potencia 215 HP, ancho de cuchilla 4,27 m, peso 18 ton.</v>
      </c>
      <c r="C36" s="839"/>
      <c r="D36" s="839"/>
      <c r="E36" s="839"/>
      <c r="F36" s="839"/>
      <c r="G36" s="839"/>
      <c r="H36" s="840"/>
      <c r="I36" s="274"/>
      <c r="J36" s="275"/>
      <c r="K36" s="276">
        <f>VLOOKUP(A36,EQUIPOS!A6:D163,4,FALSE)</f>
        <v>159657.50827563068</v>
      </c>
      <c r="L36" s="277"/>
      <c r="M36" s="343">
        <v>15</v>
      </c>
      <c r="N36" s="279">
        <f>K36/M36</f>
        <v>10643.833885042046</v>
      </c>
    </row>
    <row r="37" spans="1:14">
      <c r="A37" s="119" t="s">
        <v>365</v>
      </c>
      <c r="B37" s="838" t="str">
        <f>VLOOKUP(A37,EQUIPOS!A7:D154,3,FALSE)</f>
        <v xml:space="preserve">Vibrocompatador, potencia 153 HP, peso 10 Ton. </v>
      </c>
      <c r="C37" s="839"/>
      <c r="D37" s="839"/>
      <c r="E37" s="839"/>
      <c r="F37" s="839"/>
      <c r="G37" s="839"/>
      <c r="H37" s="840"/>
      <c r="I37" s="428"/>
      <c r="J37" s="429"/>
      <c r="K37" s="276">
        <f>VLOOKUP(A37,EQUIPOS!A7:D164,4,FALSE)</f>
        <v>99831.821266601255</v>
      </c>
      <c r="L37" s="342"/>
      <c r="M37" s="343">
        <v>15</v>
      </c>
      <c r="N37" s="279">
        <f>K37/M37</f>
        <v>6655.4547511067503</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122.69072025600332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17421.979356404801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550</v>
      </c>
      <c r="B48" s="49" t="str">
        <f>VLOOKUP(A48,MATERIALES!A5:D373,3,FALSE)</f>
        <v>Material seleccionado para Relleno</v>
      </c>
      <c r="C48" s="288"/>
      <c r="D48" s="288"/>
      <c r="E48" s="288"/>
      <c r="F48" s="288"/>
      <c r="G48" s="288"/>
      <c r="H48" s="288"/>
      <c r="I48" s="275"/>
      <c r="J48" s="231" t="str">
        <f>VLOOKUP(A48,MATERIALES!A4:D640,2,FALSE)</f>
        <v>m3</v>
      </c>
      <c r="K48" s="289">
        <v>1.05</v>
      </c>
      <c r="L48" s="274"/>
      <c r="M48" s="409">
        <f>VLOOKUP(A48,MATERIALES!A5:D396,4,FALSE)</f>
        <v>27598.313564126871</v>
      </c>
      <c r="N48" s="279">
        <f>K48*M48</f>
        <v>28978.229242333215</v>
      </c>
    </row>
    <row r="49" spans="1:14">
      <c r="A49" s="169"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67.149181421233251</v>
      </c>
      <c r="N49" s="279">
        <f>K49*M49</f>
        <v>2014.4754426369975</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30992.704684970213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1291</v>
      </c>
      <c r="B60" s="52" t="str">
        <f>VLOOKUP(A60,TRANSPORTE!A1:D117,3,FALSE)</f>
        <v>Transporte de material seleccionado para relleno</v>
      </c>
      <c r="C60" s="324"/>
      <c r="D60" s="324"/>
      <c r="E60" s="324"/>
      <c r="F60" s="324"/>
      <c r="G60" s="324"/>
      <c r="H60" s="318" t="s">
        <v>1999</v>
      </c>
      <c r="I60" s="286">
        <v>1.05</v>
      </c>
      <c r="J60" s="293">
        <v>1</v>
      </c>
      <c r="K60" s="286">
        <f>I60*J60</f>
        <v>1.05</v>
      </c>
      <c r="L60" s="829">
        <f>VLOOKUP(A60,TRANSPORTE!A1:D117,4,FALSE)</f>
        <v>1135.0396630979419</v>
      </c>
      <c r="M60" s="830"/>
      <c r="N60" s="294">
        <f>K60*L60</f>
        <v>1191.791646252839</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1191.791646252839</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0"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120</v>
      </c>
      <c r="N71" s="402">
        <f>K71/M71</f>
        <v>889.05203012006655</v>
      </c>
      <c r="O71" s="112"/>
    </row>
    <row r="72" spans="1:15">
      <c r="A72" s="170" t="s">
        <v>9</v>
      </c>
      <c r="B72" s="55" t="str">
        <f>VLOOKUP(A72,'MANO DE OBRA'!A8:D69,3,FALSE)</f>
        <v>Obrero (3)</v>
      </c>
      <c r="C72" s="53"/>
      <c r="D72" s="53"/>
      <c r="E72" s="53"/>
      <c r="F72" s="53"/>
      <c r="G72" s="53"/>
      <c r="H72" s="53"/>
      <c r="I72" s="299">
        <f>K72/J72*100</f>
        <v>101498.09999999999</v>
      </c>
      <c r="J72" s="300">
        <v>185</v>
      </c>
      <c r="K72" s="301">
        <f>VLOOKUP(A72,'MANO DE OBRA'!A8:D100,4,FALSE)</f>
        <v>187771.48499999999</v>
      </c>
      <c r="L72" s="56"/>
      <c r="M72" s="441">
        <v>120</v>
      </c>
      <c r="N72" s="402">
        <f>K72/M72</f>
        <v>1564.7623749999998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2453.8144051200661</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52060.29009274792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10412.058018549586</v>
      </c>
      <c r="M84" s="860"/>
      <c r="N84" s="57"/>
    </row>
    <row r="85" spans="1:14">
      <c r="B85" s="95" t="s">
        <v>973</v>
      </c>
      <c r="C85" s="96"/>
      <c r="D85" s="96"/>
      <c r="E85" s="96"/>
      <c r="F85" s="96"/>
      <c r="G85" s="96"/>
      <c r="H85" s="96"/>
      <c r="I85" s="93"/>
      <c r="J85" s="94"/>
      <c r="K85" s="311">
        <v>0.05</v>
      </c>
      <c r="L85" s="859">
        <f>N79*K85</f>
        <v>2603.0145046373964</v>
      </c>
      <c r="M85" s="860"/>
      <c r="N85" s="57"/>
    </row>
    <row r="86" spans="1:14" ht="15.75" thickBot="1">
      <c r="B86" s="97" t="s">
        <v>974</v>
      </c>
      <c r="C86" s="98"/>
      <c r="D86" s="98"/>
      <c r="E86" s="98"/>
      <c r="F86" s="98"/>
      <c r="G86" s="98"/>
      <c r="H86" s="98"/>
      <c r="I86" s="99"/>
      <c r="J86" s="100"/>
      <c r="K86" s="312">
        <v>0.05</v>
      </c>
      <c r="L86" s="861">
        <f>N79*K86</f>
        <v>2603.0145046373964</v>
      </c>
      <c r="M86" s="862"/>
      <c r="N86" s="57"/>
    </row>
    <row r="87" spans="1:14" ht="15.75" thickBot="1">
      <c r="B87" s="825" t="s">
        <v>953</v>
      </c>
      <c r="C87" s="826"/>
      <c r="D87" s="826"/>
      <c r="E87" s="826"/>
      <c r="F87" s="826"/>
      <c r="G87" s="826"/>
      <c r="H87" s="826"/>
      <c r="I87" s="826"/>
      <c r="J87" s="826"/>
      <c r="K87" s="826"/>
      <c r="L87" s="826"/>
      <c r="M87" s="827"/>
      <c r="N87" s="58">
        <f>L84+L85+L86</f>
        <v>15618.087027824378</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67678.377120572302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32.25" customHeight="1" thickBot="1">
      <c r="A31" t="s">
        <v>1845</v>
      </c>
      <c r="B31" s="86" t="s">
        <v>1144</v>
      </c>
      <c r="C31" s="965" t="s">
        <v>2155</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892.62055903601981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SUM(N36:N41)</f>
        <v>892.62055903601981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44564.673403225133</v>
      </c>
      <c r="N48" s="279">
        <f>K48*M48</f>
        <v>49021.14074354765</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5724.7639962210924</v>
      </c>
      <c r="N49" s="279">
        <f>K49*M49</f>
        <v>6583.4785956542555</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2</v>
      </c>
      <c r="L50" s="428"/>
      <c r="M50" s="409">
        <f>VLOOKUP(A50,MATERIALES!A6:D398,4,FALSE)</f>
        <v>8527.946040496623</v>
      </c>
      <c r="N50" s="279">
        <f>K50*M50</f>
        <v>17055.892080993246</v>
      </c>
    </row>
    <row r="51" spans="1:14">
      <c r="A51" s="169" t="s">
        <v>921</v>
      </c>
      <c r="B51" s="49" t="str">
        <f>VLOOKUP(A51,MATERIALES!A6:D373,3,FALSE)</f>
        <v>Malla para gaviones (2M3)</v>
      </c>
      <c r="C51" s="432"/>
      <c r="D51" s="432"/>
      <c r="E51" s="432"/>
      <c r="F51" s="432"/>
      <c r="G51" s="432"/>
      <c r="H51" s="432"/>
      <c r="I51" s="432"/>
      <c r="J51" s="319" t="str">
        <f>VLOOKUP(A51,MATERIALES!A6:D643,2,FALSE)</f>
        <v>u</v>
      </c>
      <c r="K51" s="404">
        <v>0.5</v>
      </c>
      <c r="L51" s="428"/>
      <c r="M51" s="409">
        <f>VLOOKUP(A51,MATERIALES!A6:D399,4,FALSE)</f>
        <v>77577.354884805929</v>
      </c>
      <c r="N51" s="279">
        <f>K51*M51</f>
        <v>38788.677442402965</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111449.18886259812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829">
        <f>VLOOKUP(A60,TRANSPORTE!A1:D117,4,FALSE)</f>
        <v>1413.6403076765278</v>
      </c>
      <c r="M60" s="830"/>
      <c r="N60" s="294">
        <f>K60*L60</f>
        <v>1555.0043384441806</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1555.0043384441806</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0"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20</v>
      </c>
      <c r="N71" s="402">
        <f>K71/M71</f>
        <v>12518.098999999998</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17852.411180720395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131749.22494079871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26349.844988159744</v>
      </c>
      <c r="M84" s="860"/>
      <c r="N84" s="57"/>
    </row>
    <row r="85" spans="1:14">
      <c r="B85" s="95" t="s">
        <v>973</v>
      </c>
      <c r="C85" s="96"/>
      <c r="D85" s="96"/>
      <c r="E85" s="96"/>
      <c r="F85" s="96"/>
      <c r="G85" s="96"/>
      <c r="H85" s="96"/>
      <c r="I85" s="93"/>
      <c r="J85" s="94"/>
      <c r="K85" s="311">
        <v>0.05</v>
      </c>
      <c r="L85" s="859">
        <f>N79*K85</f>
        <v>6587.4612470399361</v>
      </c>
      <c r="M85" s="860"/>
      <c r="N85" s="57"/>
    </row>
    <row r="86" spans="1:14" ht="15.75" thickBot="1">
      <c r="B86" s="97" t="s">
        <v>974</v>
      </c>
      <c r="C86" s="98"/>
      <c r="D86" s="98"/>
      <c r="E86" s="98"/>
      <c r="F86" s="98"/>
      <c r="G86" s="98"/>
      <c r="H86" s="98"/>
      <c r="I86" s="99"/>
      <c r="J86" s="100"/>
      <c r="K86" s="312">
        <v>0.05</v>
      </c>
      <c r="L86" s="861">
        <f>N79*K86</f>
        <v>6587.4612470399361</v>
      </c>
      <c r="M86" s="862"/>
      <c r="N86" s="57"/>
    </row>
    <row r="87" spans="1:14" ht="15.75" thickBot="1">
      <c r="B87" s="825" t="s">
        <v>953</v>
      </c>
      <c r="C87" s="826"/>
      <c r="D87" s="826"/>
      <c r="E87" s="826"/>
      <c r="F87" s="826"/>
      <c r="G87" s="826"/>
      <c r="H87" s="826"/>
      <c r="I87" s="826"/>
      <c r="J87" s="826"/>
      <c r="K87" s="826"/>
      <c r="L87" s="826"/>
      <c r="M87" s="827"/>
      <c r="N87" s="58">
        <f>L84+L85+L86</f>
        <v>39524.767482239615</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171273.99242303832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31.5" customHeight="1" thickBot="1">
      <c r="A31" t="s">
        <v>1845</v>
      </c>
      <c r="B31" s="86" t="s">
        <v>1692</v>
      </c>
      <c r="C31" s="965" t="s">
        <v>2156</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892.62055903601981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SUM(N36:N41)</f>
        <v>892.62055903601981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44564.673403225133</v>
      </c>
      <c r="N48" s="279">
        <f>K48*M48</f>
        <v>49021.14074354765</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5724.7639962210924</v>
      </c>
      <c r="N49" s="279">
        <f>K49*M49</f>
        <v>6583.4785956542555</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2</v>
      </c>
      <c r="L50" s="428"/>
      <c r="M50" s="409">
        <f>VLOOKUP(A50,MATERIALES!A6:D398,4,FALSE)</f>
        <v>8527.946040496623</v>
      </c>
      <c r="N50" s="279">
        <f>K50*M50</f>
        <v>17055.892080993246</v>
      </c>
    </row>
    <row r="51" spans="1:14">
      <c r="A51" s="169" t="s">
        <v>925</v>
      </c>
      <c r="B51" s="49" t="str">
        <f>VLOOKUP(A51,MATERIALES!A6:D373,3,FALSE)</f>
        <v>Malla Ciclónica Para Gaviones Galvanizada Aleación Zn-5A1-Mm Cal 12 (2M3)</v>
      </c>
      <c r="C51" s="432"/>
      <c r="D51" s="432"/>
      <c r="E51" s="432"/>
      <c r="F51" s="432"/>
      <c r="G51" s="432"/>
      <c r="H51" s="432"/>
      <c r="I51" s="432"/>
      <c r="J51" s="319" t="str">
        <f>VLOOKUP(A51,MATERIALES!A6:D643,2,FALSE)</f>
        <v>u</v>
      </c>
      <c r="K51" s="404">
        <v>0.5</v>
      </c>
      <c r="L51" s="428"/>
      <c r="M51" s="409">
        <f>VLOOKUP(A51,MATERIALES!A6:D399,4,FALSE)</f>
        <v>141897.41187330271</v>
      </c>
      <c r="N51" s="279">
        <f>K51*M51</f>
        <v>70948.705936651357</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143609.21735684649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829">
        <f>VLOOKUP(A60,TRANSPORTE!A1:D117,4,FALSE)</f>
        <v>1413.6403076765278</v>
      </c>
      <c r="M60" s="830"/>
      <c r="N60" s="294">
        <f>K60*L60</f>
        <v>1555.0043384441806</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316"/>
      <c r="C65" s="317"/>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1555.0043384441806</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0"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20</v>
      </c>
      <c r="N71" s="402">
        <f>K71/M71</f>
        <v>12518.098999999998</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17852.411180720395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163909.25343504711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32781.850687009421</v>
      </c>
      <c r="M84" s="860"/>
      <c r="N84" s="57"/>
    </row>
    <row r="85" spans="1:14">
      <c r="B85" s="95" t="s">
        <v>973</v>
      </c>
      <c r="C85" s="96"/>
      <c r="D85" s="96"/>
      <c r="E85" s="96"/>
      <c r="F85" s="96"/>
      <c r="G85" s="96"/>
      <c r="H85" s="96"/>
      <c r="I85" s="93"/>
      <c r="J85" s="94"/>
      <c r="K85" s="311">
        <v>0.05</v>
      </c>
      <c r="L85" s="859">
        <f>N79*K85</f>
        <v>8195.4626717523552</v>
      </c>
      <c r="M85" s="860"/>
      <c r="N85" s="57"/>
    </row>
    <row r="86" spans="1:14" ht="15.75" thickBot="1">
      <c r="B86" s="97" t="s">
        <v>974</v>
      </c>
      <c r="C86" s="98"/>
      <c r="D86" s="98"/>
      <c r="E86" s="98"/>
      <c r="F86" s="98"/>
      <c r="G86" s="98"/>
      <c r="H86" s="98"/>
      <c r="I86" s="99"/>
      <c r="J86" s="100"/>
      <c r="K86" s="312">
        <v>0.05</v>
      </c>
      <c r="L86" s="861">
        <f>N79*K86</f>
        <v>8195.4626717523552</v>
      </c>
      <c r="M86" s="862"/>
      <c r="N86" s="57"/>
    </row>
    <row r="87" spans="1:14" ht="15.75" thickBot="1">
      <c r="B87" s="825" t="s">
        <v>953</v>
      </c>
      <c r="C87" s="826"/>
      <c r="D87" s="826"/>
      <c r="E87" s="826"/>
      <c r="F87" s="826"/>
      <c r="G87" s="826"/>
      <c r="H87" s="826"/>
      <c r="I87" s="826"/>
      <c r="J87" s="826"/>
      <c r="K87" s="826"/>
      <c r="L87" s="826"/>
      <c r="M87" s="827"/>
      <c r="N87" s="58">
        <f>L84+L85+L86</f>
        <v>49172.776030514135</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213082.02946556124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30.75" customHeight="1" thickBot="1">
      <c r="A31" t="s">
        <v>1845</v>
      </c>
      <c r="B31" s="86" t="s">
        <v>1693</v>
      </c>
      <c r="C31" s="965" t="s">
        <v>2157</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892.62055903601981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892.62055903601981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44564.673403225133</v>
      </c>
      <c r="N48" s="279">
        <f>K48*M48</f>
        <v>49021.14074354765</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5724.7639962210924</v>
      </c>
      <c r="N49" s="279">
        <f>K49*M49</f>
        <v>6583.4785956542555</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2</v>
      </c>
      <c r="L50" s="428"/>
      <c r="M50" s="409">
        <f>VLOOKUP(A50,MATERIALES!A6:D398,4,FALSE)</f>
        <v>8527.946040496623</v>
      </c>
      <c r="N50" s="279">
        <f>K50*M50</f>
        <v>17055.892080993246</v>
      </c>
    </row>
    <row r="51" spans="1:14">
      <c r="A51" s="169" t="s">
        <v>927</v>
      </c>
      <c r="B51" s="49" t="str">
        <f>VLOOKUP(A51,MATERIALES!A6:D373,3,FALSE)</f>
        <v>Malla Ciclónica Para Gaviones Galvanizada Y Plastificada Con Pvc Cal 12 (2M3)</v>
      </c>
      <c r="C51" s="432"/>
      <c r="D51" s="432"/>
      <c r="E51" s="432"/>
      <c r="F51" s="432"/>
      <c r="G51" s="432"/>
      <c r="H51" s="432"/>
      <c r="I51" s="432"/>
      <c r="J51" s="319" t="str">
        <f>VLOOKUP(A51,MATERIALES!A6:D643,2,FALSE)</f>
        <v>u</v>
      </c>
      <c r="K51" s="404">
        <v>0.5</v>
      </c>
      <c r="L51" s="428"/>
      <c r="M51" s="409">
        <f>VLOOKUP(A51,MATERIALES!A6:D399,4,FALSE)</f>
        <v>155114.60908304882</v>
      </c>
      <c r="N51" s="279">
        <f>K51*M51</f>
        <v>77557.304541524412</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150217.81596171955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829">
        <f>VLOOKUP(A60,TRANSPORTE!A1:D117,4,FALSE)</f>
        <v>1413.6403076765278</v>
      </c>
      <c r="M60" s="830"/>
      <c r="N60" s="294">
        <f>K60*L60</f>
        <v>1555.0043384441806</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1555.0043384441806</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0"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20</v>
      </c>
      <c r="N71" s="402">
        <f>K71/M71</f>
        <v>12518.098999999998</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17852.411180720395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170517.85203992017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34103.570407984036</v>
      </c>
      <c r="M84" s="860"/>
      <c r="N84" s="57"/>
    </row>
    <row r="85" spans="1:14">
      <c r="B85" s="95" t="s">
        <v>973</v>
      </c>
      <c r="C85" s="96"/>
      <c r="D85" s="96"/>
      <c r="E85" s="96"/>
      <c r="F85" s="96"/>
      <c r="G85" s="96"/>
      <c r="H85" s="96"/>
      <c r="I85" s="93"/>
      <c r="J85" s="94"/>
      <c r="K85" s="311">
        <v>0.05</v>
      </c>
      <c r="L85" s="859">
        <f>N79*K85</f>
        <v>8525.892601996009</v>
      </c>
      <c r="M85" s="860"/>
      <c r="N85" s="57"/>
    </row>
    <row r="86" spans="1:14" ht="15.75" thickBot="1">
      <c r="B86" s="97" t="s">
        <v>974</v>
      </c>
      <c r="C86" s="98"/>
      <c r="D86" s="98"/>
      <c r="E86" s="98"/>
      <c r="F86" s="98"/>
      <c r="G86" s="98"/>
      <c r="H86" s="98"/>
      <c r="I86" s="99"/>
      <c r="J86" s="100"/>
      <c r="K86" s="312">
        <v>0.05</v>
      </c>
      <c r="L86" s="861">
        <f>N79*K86</f>
        <v>8525.892601996009</v>
      </c>
      <c r="M86" s="862"/>
      <c r="N86" s="57"/>
    </row>
    <row r="87" spans="1:14" ht="15.75" thickBot="1">
      <c r="B87" s="825" t="s">
        <v>953</v>
      </c>
      <c r="C87" s="826"/>
      <c r="D87" s="826"/>
      <c r="E87" s="826"/>
      <c r="F87" s="826"/>
      <c r="G87" s="826"/>
      <c r="H87" s="826"/>
      <c r="I87" s="826"/>
      <c r="J87" s="826"/>
      <c r="K87" s="826"/>
      <c r="L87" s="826"/>
      <c r="M87" s="827"/>
      <c r="N87" s="58">
        <f>L84+L85+L86</f>
        <v>51155.355611976047</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221673.20765189623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29.25" customHeight="1" thickBot="1">
      <c r="A31" t="s">
        <v>1845</v>
      </c>
      <c r="B31" s="86" t="s">
        <v>1694</v>
      </c>
      <c r="C31" s="965" t="s">
        <v>2158</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892.62055903601981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892.62055903601981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44564.673403225133</v>
      </c>
      <c r="N48" s="279">
        <f>K48*M48</f>
        <v>49021.14074354765</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5724.7639962210924</v>
      </c>
      <c r="N49" s="279">
        <f>K49*M49</f>
        <v>6583.4785956542555</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2</v>
      </c>
      <c r="L50" s="428"/>
      <c r="M50" s="409">
        <f>VLOOKUP(A50,MATERIALES!A6:D398,4,FALSE)</f>
        <v>8527.946040496623</v>
      </c>
      <c r="N50" s="279">
        <f>K50*M50</f>
        <v>17055.892080993246</v>
      </c>
    </row>
    <row r="51" spans="1:14">
      <c r="A51" s="172" t="s">
        <v>929</v>
      </c>
      <c r="B51" s="49" t="str">
        <f>VLOOKUP(A51,MATERIALES!A6:D373,3,FALSE)</f>
        <v>Malla Ciclónica Para Gaviones Galvanizada Aleación Zn-5A1-Mm Y Plastificada Pvc Cal 12 (2M3)</v>
      </c>
      <c r="C51" s="432"/>
      <c r="D51" s="432"/>
      <c r="E51" s="432"/>
      <c r="F51" s="432"/>
      <c r="G51" s="432"/>
      <c r="H51" s="432"/>
      <c r="I51" s="432"/>
      <c r="J51" s="319" t="str">
        <f>VLOOKUP(A51,MATERIALES!A6:D643,2,FALSE)</f>
        <v>u</v>
      </c>
      <c r="K51" s="404">
        <v>0.5</v>
      </c>
      <c r="L51" s="428"/>
      <c r="M51" s="409">
        <f>VLOOKUP(A51,MATERIALES!A6:D399,4,FALSE)</f>
        <v>155114.60908304882</v>
      </c>
      <c r="N51" s="279">
        <f>K51*M51</f>
        <v>77557.304541524412</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150217.81596171955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829">
        <f>VLOOKUP(A60,TRANSPORTE!A1:D117,4,FALSE)</f>
        <v>1413.6403076765278</v>
      </c>
      <c r="M60" s="830"/>
      <c r="N60" s="294">
        <f>K60*L60</f>
        <v>1555.0043384441806</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1555.0043384441806</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20</v>
      </c>
      <c r="N71" s="402">
        <f>K71/M71</f>
        <v>12518.098999999998</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17852.411180720395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170517.85203992017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34103.570407984036</v>
      </c>
      <c r="M84" s="860"/>
      <c r="N84" s="57"/>
    </row>
    <row r="85" spans="1:14">
      <c r="B85" s="95" t="s">
        <v>973</v>
      </c>
      <c r="C85" s="96"/>
      <c r="D85" s="96"/>
      <c r="E85" s="96"/>
      <c r="F85" s="96"/>
      <c r="G85" s="96"/>
      <c r="H85" s="96"/>
      <c r="I85" s="93"/>
      <c r="J85" s="94"/>
      <c r="K85" s="311">
        <v>0.05</v>
      </c>
      <c r="L85" s="859">
        <f>N79*K85</f>
        <v>8525.892601996009</v>
      </c>
      <c r="M85" s="860"/>
      <c r="N85" s="57"/>
    </row>
    <row r="86" spans="1:14" ht="15.75" thickBot="1">
      <c r="B86" s="97" t="s">
        <v>974</v>
      </c>
      <c r="C86" s="98"/>
      <c r="D86" s="98"/>
      <c r="E86" s="98"/>
      <c r="F86" s="98"/>
      <c r="G86" s="98"/>
      <c r="H86" s="98"/>
      <c r="I86" s="99"/>
      <c r="J86" s="100"/>
      <c r="K86" s="312">
        <v>0.05</v>
      </c>
      <c r="L86" s="861">
        <f>N79*K86</f>
        <v>8525.892601996009</v>
      </c>
      <c r="M86" s="862"/>
      <c r="N86" s="57"/>
    </row>
    <row r="87" spans="1:14" ht="15.75" thickBot="1">
      <c r="B87" s="825" t="s">
        <v>953</v>
      </c>
      <c r="C87" s="826"/>
      <c r="D87" s="826"/>
      <c r="E87" s="826"/>
      <c r="F87" s="826"/>
      <c r="G87" s="826"/>
      <c r="H87" s="826"/>
      <c r="I87" s="826"/>
      <c r="J87" s="826"/>
      <c r="K87" s="826"/>
      <c r="L87" s="826"/>
      <c r="M87" s="827"/>
      <c r="N87" s="58">
        <f>L84+L85+L86</f>
        <v>51155.355611976047</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221673.20765189623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30.75" customHeight="1" thickBot="1">
      <c r="A31" t="s">
        <v>1845</v>
      </c>
      <c r="B31" s="86" t="s">
        <v>1145</v>
      </c>
      <c r="C31" s="965" t="s">
        <v>1734</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892.62055903601981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892.62055903601981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44564.673403225133</v>
      </c>
      <c r="N48" s="279">
        <f>K48*M48</f>
        <v>49021.14074354765</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5724.7639962210924</v>
      </c>
      <c r="N49" s="279">
        <f>K49*M49</f>
        <v>2862.3819981105462</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1</v>
      </c>
      <c r="L50" s="428"/>
      <c r="M50" s="409">
        <f>VLOOKUP(A50,MATERIALES!A6:D398,4,FALSE)</f>
        <v>8527.946040496623</v>
      </c>
      <c r="N50" s="279">
        <f>K50*M50</f>
        <v>8527.946040496623</v>
      </c>
    </row>
    <row r="51" spans="1:14">
      <c r="A51" s="172" t="s">
        <v>923</v>
      </c>
      <c r="B51" s="49"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103957.19543089408</v>
      </c>
      <c r="N51" s="279">
        <f>K51*M51</f>
        <v>103957.19543089408</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164368.66421304891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829">
        <f>VLOOKUP(A60,TRANSPORTE!A1:D117,4,FALSE)</f>
        <v>1413.6403076765278</v>
      </c>
      <c r="M60" s="830"/>
      <c r="N60" s="294">
        <f>K60*L60</f>
        <v>1555.0043384441806</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1555.0043384441806</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73"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20</v>
      </c>
      <c r="N71" s="402">
        <f>K71/M71</f>
        <v>12518.098999999998</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17852.411180720395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184668.70029124952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36933.740058249903</v>
      </c>
      <c r="M84" s="860"/>
      <c r="N84" s="57"/>
    </row>
    <row r="85" spans="1:14">
      <c r="B85" s="95" t="s">
        <v>973</v>
      </c>
      <c r="C85" s="96"/>
      <c r="D85" s="96"/>
      <c r="E85" s="96"/>
      <c r="F85" s="96"/>
      <c r="G85" s="96"/>
      <c r="H85" s="96"/>
      <c r="I85" s="93"/>
      <c r="J85" s="94"/>
      <c r="K85" s="311">
        <v>0.05</v>
      </c>
      <c r="L85" s="859">
        <f>N79*K85</f>
        <v>9233.4350145624758</v>
      </c>
      <c r="M85" s="860"/>
      <c r="N85" s="57"/>
    </row>
    <row r="86" spans="1:14" ht="15.75" thickBot="1">
      <c r="B86" s="97" t="s">
        <v>974</v>
      </c>
      <c r="C86" s="98"/>
      <c r="D86" s="98"/>
      <c r="E86" s="98"/>
      <c r="F86" s="98"/>
      <c r="G86" s="98"/>
      <c r="H86" s="98"/>
      <c r="I86" s="99"/>
      <c r="J86" s="100"/>
      <c r="K86" s="312">
        <v>0.05</v>
      </c>
      <c r="L86" s="861">
        <f>N79*K86</f>
        <v>9233.4350145624758</v>
      </c>
      <c r="M86" s="862"/>
      <c r="N86" s="57"/>
    </row>
    <row r="87" spans="1:14" ht="15.75" thickBot="1">
      <c r="B87" s="825" t="s">
        <v>953</v>
      </c>
      <c r="C87" s="826"/>
      <c r="D87" s="826"/>
      <c r="E87" s="826"/>
      <c r="F87" s="826"/>
      <c r="G87" s="826"/>
      <c r="H87" s="826"/>
      <c r="I87" s="826"/>
      <c r="J87" s="826"/>
      <c r="K87" s="826"/>
      <c r="L87" s="826"/>
      <c r="M87" s="827"/>
      <c r="N87" s="58">
        <f>L84+L85+L86</f>
        <v>55400.610087374858</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240069.31037862439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30.75" customHeight="1" thickBot="1">
      <c r="A31" t="s">
        <v>1845</v>
      </c>
      <c r="B31" s="86" t="s">
        <v>1695</v>
      </c>
      <c r="C31" s="965" t="s">
        <v>1696</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892.62055903601981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892.62055903601981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44564.673403225133</v>
      </c>
      <c r="N48" s="279">
        <f>K48*M48</f>
        <v>49021.14074354765</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5724.7639962210924</v>
      </c>
      <c r="N49" s="279">
        <f>K49*M49</f>
        <v>2862.3819981105462</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1</v>
      </c>
      <c r="L50" s="428"/>
      <c r="M50" s="409">
        <f>VLOOKUP(A50,MATERIALES!A6:D398,4,FALSE)</f>
        <v>8527.946040496623</v>
      </c>
      <c r="N50" s="279">
        <f>K50*M50</f>
        <v>8527.946040496623</v>
      </c>
    </row>
    <row r="51" spans="1:14">
      <c r="A51" s="172" t="s">
        <v>923</v>
      </c>
      <c r="B51" s="49"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103957.19543089408</v>
      </c>
      <c r="N51" s="279">
        <f>K51*M51</f>
        <v>103957.19543089408</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164368.66421304891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1311</v>
      </c>
      <c r="B60" s="52" t="str">
        <f>VLOOKUP(A60,TRANSPORTE!A1:D117,3,FALSE)</f>
        <v>Transporte de piedra para gaviones</v>
      </c>
      <c r="C60" s="324"/>
      <c r="D60" s="324"/>
      <c r="E60" s="324"/>
      <c r="F60" s="324"/>
      <c r="G60" s="324"/>
      <c r="H60" s="318" t="s">
        <v>339</v>
      </c>
      <c r="I60" s="286">
        <v>1.1000000000000001</v>
      </c>
      <c r="J60" s="293">
        <v>1</v>
      </c>
      <c r="K60" s="286">
        <f>I60*J60</f>
        <v>1.1000000000000001</v>
      </c>
      <c r="L60" s="829">
        <f>VLOOKUP(A60,TRANSPORTE!A1:D117,4,FALSE)</f>
        <v>1413.6403076765278</v>
      </c>
      <c r="M60" s="830"/>
      <c r="N60" s="294">
        <f>K60*L60</f>
        <v>1555.0043384441806</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1555.0043384441806</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73"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20</v>
      </c>
      <c r="N71" s="402">
        <f>K71/M71</f>
        <v>12518.098999999998</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17852.411180720395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184668.70029124952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36933.740058249903</v>
      </c>
      <c r="M84" s="860"/>
      <c r="N84" s="57"/>
    </row>
    <row r="85" spans="1:14">
      <c r="B85" s="95" t="s">
        <v>973</v>
      </c>
      <c r="C85" s="96"/>
      <c r="D85" s="96"/>
      <c r="E85" s="96"/>
      <c r="F85" s="96"/>
      <c r="G85" s="96"/>
      <c r="H85" s="96"/>
      <c r="I85" s="93"/>
      <c r="J85" s="94"/>
      <c r="K85" s="311">
        <v>0.05</v>
      </c>
      <c r="L85" s="859">
        <f>N79*K85</f>
        <v>9233.4350145624758</v>
      </c>
      <c r="M85" s="860"/>
      <c r="N85" s="57"/>
    </row>
    <row r="86" spans="1:14" ht="15.75" thickBot="1">
      <c r="B86" s="97" t="s">
        <v>974</v>
      </c>
      <c r="C86" s="98"/>
      <c r="D86" s="98"/>
      <c r="E86" s="98"/>
      <c r="F86" s="98"/>
      <c r="G86" s="98"/>
      <c r="H86" s="98"/>
      <c r="I86" s="99"/>
      <c r="J86" s="100"/>
      <c r="K86" s="312">
        <v>0.05</v>
      </c>
      <c r="L86" s="861">
        <f>N79*K86</f>
        <v>9233.4350145624758</v>
      </c>
      <c r="M86" s="862"/>
      <c r="N86" s="57"/>
    </row>
    <row r="87" spans="1:14" ht="15.75" thickBot="1">
      <c r="B87" s="825" t="s">
        <v>953</v>
      </c>
      <c r="C87" s="826"/>
      <c r="D87" s="826"/>
      <c r="E87" s="826"/>
      <c r="F87" s="826"/>
      <c r="G87" s="826"/>
      <c r="H87" s="826"/>
      <c r="I87" s="826"/>
      <c r="J87" s="826"/>
      <c r="K87" s="826"/>
      <c r="L87" s="826"/>
      <c r="M87" s="827"/>
      <c r="N87" s="58">
        <f>L84+L85+L86</f>
        <v>55400.610087374858</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240069.31037862439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30.75" customHeight="1" thickBot="1">
      <c r="A31" t="s">
        <v>1845</v>
      </c>
      <c r="B31" s="86" t="s">
        <v>1697</v>
      </c>
      <c r="C31" s="965" t="s">
        <v>1698</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892.62055903601981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892.62055903601981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44564.673403225133</v>
      </c>
      <c r="N48" s="279">
        <f>K48*M48</f>
        <v>49021.14074354765</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5724.7639962210924</v>
      </c>
      <c r="N49" s="279">
        <f>K49*M49</f>
        <v>2862.3819981105462</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1</v>
      </c>
      <c r="L50" s="428"/>
      <c r="M50" s="409">
        <f>VLOOKUP(A50,MATERIALES!A6:D398,4,FALSE)</f>
        <v>8527.946040496623</v>
      </c>
      <c r="N50" s="279">
        <f>K50*M50</f>
        <v>8527.946040496623</v>
      </c>
    </row>
    <row r="51" spans="1:14">
      <c r="A51" s="172" t="s">
        <v>923</v>
      </c>
      <c r="B51" s="49"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103957.19543089408</v>
      </c>
      <c r="N51" s="279">
        <f>K51*M51</f>
        <v>103957.19543089408</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164368.66421304891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1311</v>
      </c>
      <c r="B60" s="52" t="str">
        <f>VLOOKUP(A60,TRANSPORTE!A1:D117,3,FALSE)</f>
        <v>Transporte de piedra para gaviones</v>
      </c>
      <c r="C60" s="324"/>
      <c r="D60" s="324"/>
      <c r="E60" s="324"/>
      <c r="F60" s="324"/>
      <c r="G60" s="324"/>
      <c r="H60" s="318" t="s">
        <v>339</v>
      </c>
      <c r="I60" s="286">
        <v>1.1000000000000001</v>
      </c>
      <c r="J60" s="293">
        <v>1</v>
      </c>
      <c r="K60" s="286">
        <f>I60*J60</f>
        <v>1.1000000000000001</v>
      </c>
      <c r="L60" s="829">
        <f>VLOOKUP(A60,TRANSPORTE!A1:D117,4,FALSE)</f>
        <v>1413.6403076765278</v>
      </c>
      <c r="M60" s="830"/>
      <c r="N60" s="294">
        <f>K60*L60</f>
        <v>1555.0043384441806</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1555.0043384441806</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73"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20</v>
      </c>
      <c r="N71" s="402">
        <f>K71/M71</f>
        <v>12518.098999999998</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17852.411180720395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184668.70029124952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36933.740058249903</v>
      </c>
      <c r="M84" s="860"/>
      <c r="N84" s="57"/>
    </row>
    <row r="85" spans="1:14">
      <c r="B85" s="95" t="s">
        <v>973</v>
      </c>
      <c r="C85" s="96"/>
      <c r="D85" s="96"/>
      <c r="E85" s="96"/>
      <c r="F85" s="96"/>
      <c r="G85" s="96"/>
      <c r="H85" s="96"/>
      <c r="I85" s="93"/>
      <c r="J85" s="94"/>
      <c r="K85" s="311">
        <v>0.05</v>
      </c>
      <c r="L85" s="859">
        <f>N79*K85</f>
        <v>9233.4350145624758</v>
      </c>
      <c r="M85" s="860"/>
      <c r="N85" s="57"/>
    </row>
    <row r="86" spans="1:14" ht="15.75" thickBot="1">
      <c r="B86" s="97" t="s">
        <v>974</v>
      </c>
      <c r="C86" s="98"/>
      <c r="D86" s="98"/>
      <c r="E86" s="98"/>
      <c r="F86" s="98"/>
      <c r="G86" s="98"/>
      <c r="H86" s="98"/>
      <c r="I86" s="99"/>
      <c r="J86" s="100"/>
      <c r="K86" s="312">
        <v>0.05</v>
      </c>
      <c r="L86" s="861">
        <f>N79*K86</f>
        <v>9233.4350145624758</v>
      </c>
      <c r="M86" s="862"/>
      <c r="N86" s="57"/>
    </row>
    <row r="87" spans="1:14" ht="15.75" thickBot="1">
      <c r="B87" s="825" t="s">
        <v>953</v>
      </c>
      <c r="C87" s="826"/>
      <c r="D87" s="826"/>
      <c r="E87" s="826"/>
      <c r="F87" s="826"/>
      <c r="G87" s="826"/>
      <c r="H87" s="826"/>
      <c r="I87" s="826"/>
      <c r="J87" s="826"/>
      <c r="K87" s="826"/>
      <c r="L87" s="826"/>
      <c r="M87" s="827"/>
      <c r="N87" s="58">
        <f>L84+L85+L86</f>
        <v>55400.610087374858</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240069.31037862439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30.75" customHeight="1" thickBot="1">
      <c r="A31" t="s">
        <v>1845</v>
      </c>
      <c r="B31" s="86" t="s">
        <v>1699</v>
      </c>
      <c r="C31" s="965" t="s">
        <v>1700</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892.62055903601981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892.62055903601981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44564.673403225133</v>
      </c>
      <c r="N48" s="279">
        <f>K48*M48</f>
        <v>49021.14074354765</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5724.7639962210924</v>
      </c>
      <c r="N49" s="279">
        <f>K49*M49</f>
        <v>2862.3819981105462</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1</v>
      </c>
      <c r="L50" s="428"/>
      <c r="M50" s="409">
        <f>VLOOKUP(A50,MATERIALES!A6:D398,4,FALSE)</f>
        <v>8527.946040496623</v>
      </c>
      <c r="N50" s="279">
        <f>K50*M50</f>
        <v>8527.946040496623</v>
      </c>
    </row>
    <row r="51" spans="1:14">
      <c r="A51" s="172" t="s">
        <v>923</v>
      </c>
      <c r="B51" s="49"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103957.19543089408</v>
      </c>
      <c r="N51" s="279">
        <f>K51*M51</f>
        <v>103957.19543089408</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164368.66421304891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A60" t="s">
        <v>1311</v>
      </c>
      <c r="B60" s="52" t="str">
        <f>VLOOKUP(A60,TRANSPORTE!A1:D117,3,FALSE)</f>
        <v>Transporte de piedra para gaviones</v>
      </c>
      <c r="C60" s="324"/>
      <c r="D60" s="324"/>
      <c r="E60" s="324"/>
      <c r="F60" s="324"/>
      <c r="G60" s="324"/>
      <c r="H60" s="318" t="s">
        <v>339</v>
      </c>
      <c r="I60" s="286">
        <v>1.1000000000000001</v>
      </c>
      <c r="J60" s="293">
        <v>1</v>
      </c>
      <c r="K60" s="286">
        <f>I60*J60</f>
        <v>1.1000000000000001</v>
      </c>
      <c r="L60" s="829">
        <f>VLOOKUP(A60,TRANSPORTE!A1:D117,4,FALSE)</f>
        <v>1413.6403076765278</v>
      </c>
      <c r="M60" s="830"/>
      <c r="N60" s="294">
        <f>K60*L60</f>
        <v>1555.0043384441806</v>
      </c>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f>N60+N61+N62+N63+N64</f>
        <v>1555.0043384441806</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73"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20</v>
      </c>
      <c r="N71" s="402">
        <f>K71/M71</f>
        <v>12518.098999999998</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17852.411180720395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184668.70029124952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36933.740058249903</v>
      </c>
      <c r="M84" s="860"/>
      <c r="N84" s="57"/>
    </row>
    <row r="85" spans="1:14">
      <c r="B85" s="95" t="s">
        <v>973</v>
      </c>
      <c r="C85" s="96"/>
      <c r="D85" s="96"/>
      <c r="E85" s="96"/>
      <c r="F85" s="96"/>
      <c r="G85" s="96"/>
      <c r="H85" s="96"/>
      <c r="I85" s="93"/>
      <c r="J85" s="94"/>
      <c r="K85" s="311">
        <v>0.05</v>
      </c>
      <c r="L85" s="859">
        <f>N79*K85</f>
        <v>9233.4350145624758</v>
      </c>
      <c r="M85" s="860"/>
      <c r="N85" s="57"/>
    </row>
    <row r="86" spans="1:14" ht="15.75" thickBot="1">
      <c r="B86" s="97" t="s">
        <v>974</v>
      </c>
      <c r="C86" s="98"/>
      <c r="D86" s="98"/>
      <c r="E86" s="98"/>
      <c r="F86" s="98"/>
      <c r="G86" s="98"/>
      <c r="H86" s="98"/>
      <c r="I86" s="99"/>
      <c r="J86" s="100"/>
      <c r="K86" s="312">
        <v>0.05</v>
      </c>
      <c r="L86" s="861">
        <f>N79*K86</f>
        <v>9233.4350145624758</v>
      </c>
      <c r="M86" s="862"/>
      <c r="N86" s="57"/>
    </row>
    <row r="87" spans="1:14" ht="15.75" thickBot="1">
      <c r="B87" s="825" t="s">
        <v>953</v>
      </c>
      <c r="C87" s="826"/>
      <c r="D87" s="826"/>
      <c r="E87" s="826"/>
      <c r="F87" s="826"/>
      <c r="G87" s="826"/>
      <c r="H87" s="826"/>
      <c r="I87" s="826"/>
      <c r="J87" s="826"/>
      <c r="K87" s="826"/>
      <c r="L87" s="826"/>
      <c r="M87" s="827"/>
      <c r="N87" s="58">
        <f>L84+L85+L86</f>
        <v>55400.610087374858</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240069.31037862439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28.5" customHeight="1" thickBot="1">
      <c r="A31" t="s">
        <v>1845</v>
      </c>
      <c r="B31" s="86" t="s">
        <v>1701</v>
      </c>
      <c r="C31" s="965" t="s">
        <v>1702</v>
      </c>
      <c r="D31" s="966"/>
      <c r="E31" s="966"/>
      <c r="F31" s="966"/>
      <c r="G31" s="966"/>
      <c r="H31" s="966"/>
      <c r="I31" s="966"/>
      <c r="J31" s="992"/>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892</v>
      </c>
      <c r="B48" s="49" t="str">
        <f>VLOOKUP(A48,MATERIALES!A5:D373,3,FALSE)</f>
        <v>Geotextil Fortex BX-40</v>
      </c>
      <c r="C48" s="288"/>
      <c r="D48" s="288"/>
      <c r="E48" s="288"/>
      <c r="F48" s="288"/>
      <c r="G48" s="288"/>
      <c r="H48" s="288"/>
      <c r="I48" s="275"/>
      <c r="J48" s="231" t="str">
        <f>VLOOKUP(A48,MATERIALES!A4:D640,2,FALSE)</f>
        <v>M2</v>
      </c>
      <c r="K48" s="289">
        <v>1.3</v>
      </c>
      <c r="L48" s="274"/>
      <c r="M48" s="409">
        <f>VLOOKUP(A48,MATERIALES!A5:D396,4,FALSE)</f>
        <v>7341.6438353881686</v>
      </c>
      <c r="N48" s="279">
        <f>K48*M48</f>
        <v>9544.1369860046198</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9544.1369860046198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200</v>
      </c>
      <c r="N71" s="402">
        <f>K71/M71</f>
        <v>1251.8099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1785.2411180720399</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11329.378104076659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2265.8756208153318</v>
      </c>
      <c r="M84" s="860"/>
      <c r="N84" s="57"/>
    </row>
    <row r="85" spans="1:14">
      <c r="B85" s="95" t="s">
        <v>973</v>
      </c>
      <c r="C85" s="96"/>
      <c r="D85" s="96"/>
      <c r="E85" s="96"/>
      <c r="F85" s="96"/>
      <c r="G85" s="96"/>
      <c r="H85" s="96"/>
      <c r="I85" s="93"/>
      <c r="J85" s="94"/>
      <c r="K85" s="311">
        <v>0.05</v>
      </c>
      <c r="L85" s="859">
        <f>N79*K85</f>
        <v>566.46890520383295</v>
      </c>
      <c r="M85" s="860"/>
      <c r="N85" s="57"/>
    </row>
    <row r="86" spans="1:14" ht="15.75" thickBot="1">
      <c r="B86" s="97" t="s">
        <v>974</v>
      </c>
      <c r="C86" s="98"/>
      <c r="D86" s="98"/>
      <c r="E86" s="98"/>
      <c r="F86" s="98"/>
      <c r="G86" s="98"/>
      <c r="H86" s="98"/>
      <c r="I86" s="99"/>
      <c r="J86" s="100"/>
      <c r="K86" s="312">
        <v>0.05</v>
      </c>
      <c r="L86" s="861">
        <f>N79*K86</f>
        <v>566.46890520383295</v>
      </c>
      <c r="M86" s="862"/>
      <c r="N86" s="57"/>
    </row>
    <row r="87" spans="1:14" ht="15.75" thickBot="1">
      <c r="B87" s="825" t="s">
        <v>953</v>
      </c>
      <c r="C87" s="826"/>
      <c r="D87" s="826"/>
      <c r="E87" s="826"/>
      <c r="F87" s="826"/>
      <c r="G87" s="826"/>
      <c r="H87" s="826"/>
      <c r="I87" s="826"/>
      <c r="J87" s="826"/>
      <c r="K87" s="826"/>
      <c r="L87" s="826"/>
      <c r="M87" s="827"/>
      <c r="N87" s="58">
        <f>L84+L85+L86</f>
        <v>3398.8134312229977</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14728.191535299657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30" customHeight="1" thickBot="1">
      <c r="A31" t="s">
        <v>1845</v>
      </c>
      <c r="B31" s="86" t="s">
        <v>1703</v>
      </c>
      <c r="C31" s="965" t="s">
        <v>1704</v>
      </c>
      <c r="D31" s="966"/>
      <c r="E31" s="966"/>
      <c r="F31" s="966"/>
      <c r="G31" s="966"/>
      <c r="H31" s="966"/>
      <c r="I31" s="966"/>
      <c r="J31" s="992"/>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3" t="s">
        <v>907</v>
      </c>
      <c r="B48" s="49" t="str">
        <f>VLOOKUP(A48,MATERIALES!A5:D373,3,FALSE)</f>
        <v>Geomalla Forgrid UX100</v>
      </c>
      <c r="C48" s="288"/>
      <c r="D48" s="288"/>
      <c r="E48" s="288"/>
      <c r="F48" s="288"/>
      <c r="G48" s="288"/>
      <c r="H48" s="288"/>
      <c r="I48" s="275"/>
      <c r="J48" s="231" t="str">
        <f>VLOOKUP(A48,MATERIALES!A4:D640,2,FALSE)</f>
        <v>M2</v>
      </c>
      <c r="K48" s="289">
        <v>1.3</v>
      </c>
      <c r="L48" s="274"/>
      <c r="M48" s="409">
        <f>VLOOKUP(A48,MATERIALES!A5:D396,4,FALSE)</f>
        <v>14369.924824143916</v>
      </c>
      <c r="N48" s="279">
        <f>K48*M48</f>
        <v>18680.902271387091</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18680.902271387091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200</v>
      </c>
      <c r="N71" s="402">
        <f>K71/M71</f>
        <v>1251.8099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1785.2411180720399</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20466.143389459132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4093.2286778918265</v>
      </c>
      <c r="M84" s="860"/>
      <c r="N84" s="57"/>
    </row>
    <row r="85" spans="1:14">
      <c r="B85" s="95" t="s">
        <v>973</v>
      </c>
      <c r="C85" s="96"/>
      <c r="D85" s="96"/>
      <c r="E85" s="96"/>
      <c r="F85" s="96"/>
      <c r="G85" s="96"/>
      <c r="H85" s="96"/>
      <c r="I85" s="93"/>
      <c r="J85" s="94"/>
      <c r="K85" s="311">
        <v>0.05</v>
      </c>
      <c r="L85" s="859">
        <f>N79*K85</f>
        <v>1023.3071694729566</v>
      </c>
      <c r="M85" s="860"/>
      <c r="N85" s="57"/>
    </row>
    <row r="86" spans="1:14" ht="15.75" thickBot="1">
      <c r="B86" s="97" t="s">
        <v>974</v>
      </c>
      <c r="C86" s="98"/>
      <c r="D86" s="98"/>
      <c r="E86" s="98"/>
      <c r="F86" s="98"/>
      <c r="G86" s="98"/>
      <c r="H86" s="98"/>
      <c r="I86" s="99"/>
      <c r="J86" s="100"/>
      <c r="K86" s="312">
        <v>0.05</v>
      </c>
      <c r="L86" s="861">
        <f>N79*K86</f>
        <v>1023.3071694729566</v>
      </c>
      <c r="M86" s="862"/>
      <c r="N86" s="57"/>
    </row>
    <row r="87" spans="1:14" ht="15.75" thickBot="1">
      <c r="B87" s="825" t="s">
        <v>953</v>
      </c>
      <c r="C87" s="826"/>
      <c r="D87" s="826"/>
      <c r="E87" s="826"/>
      <c r="F87" s="826"/>
      <c r="G87" s="826"/>
      <c r="H87" s="826"/>
      <c r="I87" s="826"/>
      <c r="J87" s="826"/>
      <c r="K87" s="826"/>
      <c r="L87" s="826"/>
      <c r="M87" s="827"/>
      <c r="N87" s="58">
        <f>L84+L85+L86</f>
        <v>6139.8430168377399</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26605.98640629687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30.75" customHeight="1" thickBot="1">
      <c r="A31" t="s">
        <v>1845</v>
      </c>
      <c r="B31" s="86" t="s">
        <v>1705</v>
      </c>
      <c r="C31" s="965" t="s">
        <v>2159</v>
      </c>
      <c r="D31" s="966"/>
      <c r="E31" s="966"/>
      <c r="F31" s="966"/>
      <c r="G31" s="966"/>
      <c r="H31" s="966"/>
      <c r="I31" s="966"/>
      <c r="J31" s="992"/>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3" t="s">
        <v>892</v>
      </c>
      <c r="B48" s="49" t="str">
        <f>VLOOKUP(A48,MATERIALES!A5:D373,3,FALSE)</f>
        <v>Geotextil Fortex BX-40</v>
      </c>
      <c r="C48" s="288"/>
      <c r="D48" s="288"/>
      <c r="E48" s="288"/>
      <c r="F48" s="288"/>
      <c r="G48" s="288"/>
      <c r="H48" s="288"/>
      <c r="I48" s="275"/>
      <c r="J48" s="231" t="str">
        <f>VLOOKUP(A48,MATERIALES!A4:D640,2,FALSE)</f>
        <v>M2</v>
      </c>
      <c r="K48" s="289">
        <v>1.3</v>
      </c>
      <c r="L48" s="274"/>
      <c r="M48" s="409">
        <f>VLOOKUP(A48,MATERIALES!A5:D396,4,FALSE)</f>
        <v>7341.6438353881686</v>
      </c>
      <c r="N48" s="279">
        <f>K48*M48</f>
        <v>9544.1369860046198</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9544.1369860046198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200</v>
      </c>
      <c r="N71" s="402">
        <f>K71/M71</f>
        <v>1251.8099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1785.2411180720399</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11329.378104076659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2265.8756208153318</v>
      </c>
      <c r="M84" s="860"/>
      <c r="N84" s="57"/>
    </row>
    <row r="85" spans="1:14">
      <c r="B85" s="95" t="s">
        <v>973</v>
      </c>
      <c r="C85" s="96"/>
      <c r="D85" s="96"/>
      <c r="E85" s="96"/>
      <c r="F85" s="96"/>
      <c r="G85" s="96"/>
      <c r="H85" s="96"/>
      <c r="I85" s="93"/>
      <c r="J85" s="94"/>
      <c r="K85" s="311">
        <v>0.05</v>
      </c>
      <c r="L85" s="859">
        <f>N79*K85</f>
        <v>566.46890520383295</v>
      </c>
      <c r="M85" s="860"/>
      <c r="N85" s="57"/>
    </row>
    <row r="86" spans="1:14" ht="15.75" thickBot="1">
      <c r="B86" s="97" t="s">
        <v>974</v>
      </c>
      <c r="C86" s="98"/>
      <c r="D86" s="98"/>
      <c r="E86" s="98"/>
      <c r="F86" s="98"/>
      <c r="G86" s="98"/>
      <c r="H86" s="98"/>
      <c r="I86" s="99"/>
      <c r="J86" s="100"/>
      <c r="K86" s="312">
        <v>0.05</v>
      </c>
      <c r="L86" s="861">
        <f>N79*K86</f>
        <v>566.46890520383295</v>
      </c>
      <c r="M86" s="862"/>
      <c r="N86" s="57"/>
    </row>
    <row r="87" spans="1:14" ht="15.75" thickBot="1">
      <c r="B87" s="825" t="s">
        <v>953</v>
      </c>
      <c r="C87" s="826"/>
      <c r="D87" s="826"/>
      <c r="E87" s="826"/>
      <c r="F87" s="826"/>
      <c r="G87" s="826"/>
      <c r="H87" s="826"/>
      <c r="I87" s="826"/>
      <c r="J87" s="826"/>
      <c r="K87" s="826"/>
      <c r="L87" s="826"/>
      <c r="M87" s="827"/>
      <c r="N87" s="58">
        <f>L84+L85+L86</f>
        <v>3398.8134312229977</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14728.191535299657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30" customHeight="1" thickBot="1">
      <c r="A31" t="s">
        <v>1845</v>
      </c>
      <c r="B31" s="86" t="s">
        <v>1706</v>
      </c>
      <c r="C31" s="965" t="s">
        <v>2160</v>
      </c>
      <c r="D31" s="966"/>
      <c r="E31" s="966"/>
      <c r="F31" s="966"/>
      <c r="G31" s="966"/>
      <c r="H31" s="966"/>
      <c r="I31" s="966"/>
      <c r="J31" s="992"/>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c r="C41" s="846"/>
      <c r="D41" s="846"/>
      <c r="E41" s="44"/>
      <c r="F41" s="45"/>
      <c r="G41" s="45"/>
      <c r="H41" s="46"/>
      <c r="I41" s="42"/>
      <c r="J41" s="43"/>
      <c r="K41" s="286"/>
      <c r="L41" s="283"/>
      <c r="M41" s="408"/>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3" t="s">
        <v>907</v>
      </c>
      <c r="B48" s="49" t="str">
        <f>VLOOKUP(A48,MATERIALES!A5:D373,3,FALSE)</f>
        <v>Geomalla Forgrid UX100</v>
      </c>
      <c r="C48" s="288"/>
      <c r="D48" s="288"/>
      <c r="E48" s="288"/>
      <c r="F48" s="288"/>
      <c r="G48" s="288"/>
      <c r="H48" s="288"/>
      <c r="I48" s="275"/>
      <c r="J48" s="231" t="str">
        <f>VLOOKUP(A48,MATERIALES!A4:D640,2,FALSE)</f>
        <v>M2</v>
      </c>
      <c r="K48" s="289">
        <v>1.3</v>
      </c>
      <c r="L48" s="274"/>
      <c r="M48" s="409">
        <f>VLOOKUP(A48,MATERIALES!A5:D396,4,FALSE)</f>
        <v>14369.924824143916</v>
      </c>
      <c r="N48" s="279">
        <f>K48*M48</f>
        <v>18680.902271387091</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18680.902271387091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200</v>
      </c>
      <c r="N71" s="402">
        <f>K71/M71</f>
        <v>1251.8099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1785.2411180720399</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20466.143389459132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4093.2286778918265</v>
      </c>
      <c r="M84" s="860"/>
      <c r="N84" s="57"/>
    </row>
    <row r="85" spans="1:14">
      <c r="B85" s="95" t="s">
        <v>973</v>
      </c>
      <c r="C85" s="96"/>
      <c r="D85" s="96"/>
      <c r="E85" s="96"/>
      <c r="F85" s="96"/>
      <c r="G85" s="96"/>
      <c r="H85" s="96"/>
      <c r="I85" s="93"/>
      <c r="J85" s="94"/>
      <c r="K85" s="311">
        <v>0.05</v>
      </c>
      <c r="L85" s="859">
        <f>N79*K85</f>
        <v>1023.3071694729566</v>
      </c>
      <c r="M85" s="860"/>
      <c r="N85" s="57"/>
    </row>
    <row r="86" spans="1:14" ht="15.75" thickBot="1">
      <c r="B86" s="97" t="s">
        <v>974</v>
      </c>
      <c r="C86" s="98"/>
      <c r="D86" s="98"/>
      <c r="E86" s="98"/>
      <c r="F86" s="98"/>
      <c r="G86" s="98"/>
      <c r="H86" s="98"/>
      <c r="I86" s="99"/>
      <c r="J86" s="100"/>
      <c r="K86" s="312">
        <v>0.05</v>
      </c>
      <c r="L86" s="861">
        <f>N79*K86</f>
        <v>1023.3071694729566</v>
      </c>
      <c r="M86" s="862"/>
      <c r="N86" s="57"/>
    </row>
    <row r="87" spans="1:14" ht="15.75" thickBot="1">
      <c r="B87" s="825" t="s">
        <v>953</v>
      </c>
      <c r="C87" s="826"/>
      <c r="D87" s="826"/>
      <c r="E87" s="826"/>
      <c r="F87" s="826"/>
      <c r="G87" s="826"/>
      <c r="H87" s="826"/>
      <c r="I87" s="826"/>
      <c r="J87" s="826"/>
      <c r="K87" s="826"/>
      <c r="L87" s="826"/>
      <c r="M87" s="827"/>
      <c r="N87" s="58">
        <f>L84+L85+L86</f>
        <v>6139.8430168377399</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26605.98640629687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1707</v>
      </c>
      <c r="C31" s="87" t="s">
        <v>2161</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152</v>
      </c>
      <c r="B36" s="838" t="str">
        <f>VLOOKUP(A36,EQUIPOS!A6:D154,3,FALSE)</f>
        <v xml:space="preserve">Carrotanque de agua(1000 Galones) </v>
      </c>
      <c r="C36" s="839"/>
      <c r="D36" s="839"/>
      <c r="E36" s="839"/>
      <c r="F36" s="839"/>
      <c r="G36" s="839"/>
      <c r="H36" s="840"/>
      <c r="I36" s="274"/>
      <c r="J36" s="275"/>
      <c r="K36" s="276">
        <f>VLOOKUP(A36,EQUIPOS!A6:D163,4,FALSE)</f>
        <v>62394.888291625786</v>
      </c>
      <c r="L36" s="277"/>
      <c r="M36" s="343">
        <v>15</v>
      </c>
      <c r="N36" s="279">
        <f>K36/M36</f>
        <v>4159.659219441719</v>
      </c>
    </row>
    <row r="37" spans="1:14">
      <c r="A37" s="119" t="s">
        <v>174</v>
      </c>
      <c r="B37" s="838" t="str">
        <f>VLOOKUP(A37,EQUIPOS!A7:D154,3,FALSE)</f>
        <v>Compactador vibratorio tipo DD-20</v>
      </c>
      <c r="C37" s="839"/>
      <c r="D37" s="839"/>
      <c r="E37" s="839"/>
      <c r="F37" s="839"/>
      <c r="G37" s="839"/>
      <c r="H37" s="840"/>
      <c r="I37" s="428"/>
      <c r="J37" s="429"/>
      <c r="K37" s="276">
        <f>VLOOKUP(A37,EQUIPOS!A7:D164,4,FALSE)</f>
        <v>83236.739870354431</v>
      </c>
      <c r="L37" s="342"/>
      <c r="M37" s="343">
        <v>15</v>
      </c>
      <c r="N37" s="279">
        <f>K37/M37</f>
        <v>5549.1159913569618</v>
      </c>
    </row>
    <row r="38" spans="1:14">
      <c r="A38" s="119" t="s">
        <v>269</v>
      </c>
      <c r="B38" s="838" t="str">
        <f>VLOOKUP(A38,EQUIPOS!A8:D154,3,FALSE)</f>
        <v>Motoniveladora  potencia 215 HP, ancho de cuchilla 4,27 m, peso 18 ton.</v>
      </c>
      <c r="C38" s="839"/>
      <c r="D38" s="839"/>
      <c r="E38" s="839"/>
      <c r="F38" s="839"/>
      <c r="G38" s="839"/>
      <c r="H38" s="840"/>
      <c r="I38" s="335"/>
      <c r="J38" s="337"/>
      <c r="K38" s="276">
        <f>VLOOKUP(A38,EQUIPOS!A8:D165,4,FALSE)</f>
        <v>159657.50827563068</v>
      </c>
      <c r="L38" s="430"/>
      <c r="M38" s="431">
        <v>15</v>
      </c>
      <c r="N38" s="279">
        <f>K38/M38</f>
        <v>10643.833885042046</v>
      </c>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0.02</v>
      </c>
      <c r="N41" s="351">
        <f>N75*M41</f>
        <v>49.076288102401321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SUM(N36:N41)</f>
        <v>20401.685383943131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550</v>
      </c>
      <c r="B48" s="49" t="str">
        <f>VLOOKUP(A48,MATERIALES!A5:D373,3,FALSE)</f>
        <v>Material seleccionado para Relleno</v>
      </c>
      <c r="C48" s="288"/>
      <c r="D48" s="288"/>
      <c r="E48" s="288"/>
      <c r="F48" s="288"/>
      <c r="G48" s="288"/>
      <c r="H48" s="288"/>
      <c r="I48" s="275"/>
      <c r="J48" s="231" t="str">
        <f>VLOOKUP(A48,MATERIALES!A4:D640,2,FALSE)</f>
        <v>m3</v>
      </c>
      <c r="K48" s="289">
        <v>1.3</v>
      </c>
      <c r="L48" s="274"/>
      <c r="M48" s="409">
        <f>VLOOKUP(A48,MATERIALES!A5:D396,4,FALSE)</f>
        <v>27598.313564126871</v>
      </c>
      <c r="N48" s="279">
        <f>K48*M48</f>
        <v>35877.807633364937</v>
      </c>
    </row>
    <row r="49" spans="1:14">
      <c r="A49" s="172" t="s">
        <v>774</v>
      </c>
      <c r="B49" s="49" t="str">
        <f>VLOOKUP(A49,MATERIALES!A6:D373,3,FALSE)</f>
        <v>Agua</v>
      </c>
      <c r="C49" s="432"/>
      <c r="D49" s="432"/>
      <c r="E49" s="432"/>
      <c r="F49" s="432"/>
      <c r="G49" s="432"/>
      <c r="H49" s="432"/>
      <c r="I49" s="432"/>
      <c r="J49" s="318" t="s">
        <v>422</v>
      </c>
      <c r="K49" s="404">
        <v>30</v>
      </c>
      <c r="L49" s="428"/>
      <c r="M49" s="409">
        <f>VLOOKUP(A49,MATERIALES!A6:D397,4,FALSE)</f>
        <v>67.149181421233251</v>
      </c>
      <c r="N49" s="279">
        <f>K49*M49</f>
        <v>2014.4754426369975</v>
      </c>
    </row>
    <row r="50" spans="1:14">
      <c r="B50" s="327"/>
      <c r="C50" s="53"/>
      <c r="D50" s="53"/>
      <c r="E50" s="53"/>
      <c r="F50" s="53"/>
      <c r="G50" s="53"/>
      <c r="H50" s="53"/>
      <c r="I50" s="53"/>
      <c r="J50" s="295"/>
      <c r="K50" s="175"/>
      <c r="L50" s="325"/>
      <c r="M50" s="433"/>
      <c r="N50" s="280"/>
    </row>
    <row r="51" spans="1:14">
      <c r="B51" s="174"/>
      <c r="C51" s="324"/>
      <c r="D51" s="324"/>
      <c r="E51" s="324"/>
      <c r="F51" s="324"/>
      <c r="G51" s="324"/>
      <c r="H51" s="324"/>
      <c r="I51" s="324"/>
      <c r="J51" s="318"/>
      <c r="K51" s="50"/>
      <c r="L51" s="325"/>
      <c r="M51" s="433"/>
      <c r="N51" s="280"/>
    </row>
    <row r="52" spans="1:14" ht="15.75" thickBot="1">
      <c r="B52" s="457"/>
      <c r="C52" s="455"/>
      <c r="D52" s="455"/>
      <c r="E52" s="455"/>
      <c r="F52" s="455"/>
      <c r="G52" s="455"/>
      <c r="H52" s="455"/>
      <c r="I52" s="455"/>
      <c r="J52" s="456"/>
      <c r="K52" s="132"/>
      <c r="L52" s="453"/>
      <c r="M52" s="489"/>
      <c r="N52" s="490"/>
    </row>
    <row r="53" spans="1:14" ht="15.75" thickBot="1">
      <c r="B53" s="831" t="s">
        <v>953</v>
      </c>
      <c r="C53" s="832"/>
      <c r="D53" s="832"/>
      <c r="E53" s="832"/>
      <c r="F53" s="832"/>
      <c r="G53" s="832"/>
      <c r="H53" s="832"/>
      <c r="I53" s="832"/>
      <c r="J53" s="832"/>
      <c r="K53" s="832"/>
      <c r="L53" s="832"/>
      <c r="M53" s="833"/>
      <c r="N53" s="110">
        <f>SUM(N48:N52)</f>
        <v>37892.283076001935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828" t="s">
        <v>961</v>
      </c>
      <c r="M57" s="801"/>
      <c r="N57" s="82" t="s">
        <v>951</v>
      </c>
    </row>
    <row r="58" spans="1:14">
      <c r="A58" t="s">
        <v>1291</v>
      </c>
      <c r="B58" s="52" t="str">
        <f>VLOOKUP(A58,TRANSPORTE!A1:D117,3,FALSE)</f>
        <v>Transporte de material seleccionado para relleno</v>
      </c>
      <c r="C58" s="324"/>
      <c r="D58" s="324"/>
      <c r="E58" s="324"/>
      <c r="F58" s="324"/>
      <c r="G58" s="324"/>
      <c r="H58" s="318" t="s">
        <v>1999</v>
      </c>
      <c r="I58" s="286">
        <v>1.3</v>
      </c>
      <c r="J58" s="293">
        <v>1</v>
      </c>
      <c r="K58" s="286">
        <f>I58*J58</f>
        <v>1.3</v>
      </c>
      <c r="L58" s="829">
        <f>VLOOKUP(A58,TRANSPORTE!A1:D117,4,FALSE)</f>
        <v>1135.0396630979419</v>
      </c>
      <c r="M58" s="830"/>
      <c r="N58" s="294">
        <f>K58*L58</f>
        <v>1475.5515620273245</v>
      </c>
    </row>
    <row r="59" spans="1:14">
      <c r="B59" s="52"/>
      <c r="C59" s="53"/>
      <c r="D59" s="53"/>
      <c r="E59" s="53"/>
      <c r="F59" s="53"/>
      <c r="G59" s="53"/>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814"/>
      <c r="M63" s="815"/>
      <c r="N63" s="133"/>
    </row>
    <row r="64" spans="1:14" ht="15.75" thickBot="1">
      <c r="B64" s="831" t="s">
        <v>953</v>
      </c>
      <c r="C64" s="832"/>
      <c r="D64" s="832"/>
      <c r="E64" s="832"/>
      <c r="F64" s="832"/>
      <c r="G64" s="832"/>
      <c r="H64" s="832"/>
      <c r="I64" s="832"/>
      <c r="J64" s="832"/>
      <c r="K64" s="832"/>
      <c r="L64" s="832"/>
      <c r="M64" s="833"/>
      <c r="N64" s="110">
        <f>N58+N59+N60+N61+N62</f>
        <v>1475.5515620273245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1" t="s">
        <v>963</v>
      </c>
      <c r="C68" s="852"/>
      <c r="D68" s="852"/>
      <c r="E68" s="852"/>
      <c r="F68" s="852"/>
      <c r="G68" s="852"/>
      <c r="H68" s="852"/>
      <c r="I68" s="79" t="s">
        <v>964</v>
      </c>
      <c r="J68" s="81" t="s">
        <v>1410</v>
      </c>
      <c r="K68" s="80" t="s">
        <v>966</v>
      </c>
      <c r="L68" s="853" t="s">
        <v>950</v>
      </c>
      <c r="M68" s="977"/>
      <c r="N68" s="104" t="s">
        <v>951</v>
      </c>
    </row>
    <row r="69" spans="1:15">
      <c r="A69" s="173" t="s">
        <v>9</v>
      </c>
      <c r="B69" s="55" t="str">
        <f>VLOOKUP(A69,'MANO DE OBRA'!A8:D68,3,FALSE)</f>
        <v>Obrero (3)</v>
      </c>
      <c r="C69" s="53"/>
      <c r="D69" s="53"/>
      <c r="E69" s="53"/>
      <c r="F69" s="53"/>
      <c r="G69" s="53"/>
      <c r="H69" s="53"/>
      <c r="I69" s="299">
        <f>K69/J69*100</f>
        <v>101498.09999999999</v>
      </c>
      <c r="J69" s="300">
        <v>185</v>
      </c>
      <c r="K69" s="301">
        <f>VLOOKUP(A69,'MANO DE OBRA'!A8:D99,4,FALSE)</f>
        <v>187771.48499999999</v>
      </c>
      <c r="L69" s="56"/>
      <c r="M69" s="441">
        <v>120</v>
      </c>
      <c r="N69" s="402">
        <f>K69/M69</f>
        <v>1564.7623749999998</v>
      </c>
      <c r="O69" s="112"/>
    </row>
    <row r="70" spans="1:15">
      <c r="A70" s="173"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120</v>
      </c>
      <c r="N70" s="402">
        <f>K70/M70</f>
        <v>889.05203012006655</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12"/>
      <c r="C74" s="813"/>
      <c r="D74" s="813"/>
      <c r="E74" s="813"/>
      <c r="F74" s="813"/>
      <c r="G74" s="813"/>
      <c r="H74" s="813"/>
      <c r="I74" s="132"/>
      <c r="J74" s="132"/>
      <c r="K74" s="132"/>
      <c r="L74" s="913"/>
      <c r="M74" s="913"/>
      <c r="N74" s="51"/>
    </row>
    <row r="75" spans="1:15" ht="15.75" thickBot="1">
      <c r="B75" s="831" t="s">
        <v>953</v>
      </c>
      <c r="C75" s="832"/>
      <c r="D75" s="832"/>
      <c r="E75" s="832"/>
      <c r="F75" s="832"/>
      <c r="G75" s="832"/>
      <c r="H75" s="832"/>
      <c r="I75" s="832"/>
      <c r="J75" s="832"/>
      <c r="K75" s="832"/>
      <c r="L75" s="832"/>
      <c r="M75" s="833"/>
      <c r="N75" s="308">
        <f>SUM(N69:N74)</f>
        <v>2453.8144051200661</v>
      </c>
    </row>
    <row r="76" spans="1:15" ht="15.75" thickBot="1">
      <c r="B76" s="39"/>
      <c r="C76" s="40"/>
      <c r="D76" s="40"/>
      <c r="E76" s="40"/>
      <c r="F76" s="40"/>
      <c r="G76" s="40"/>
      <c r="H76" s="40"/>
      <c r="I76" s="40"/>
      <c r="J76" s="40"/>
      <c r="K76" s="40"/>
      <c r="L76" s="40"/>
      <c r="M76" s="40"/>
      <c r="N76" s="41"/>
    </row>
    <row r="77" spans="1:15" ht="15.75" thickBot="1">
      <c r="B77" s="825" t="s">
        <v>967</v>
      </c>
      <c r="C77" s="826"/>
      <c r="D77" s="826"/>
      <c r="E77" s="826"/>
      <c r="F77" s="826"/>
      <c r="G77" s="826"/>
      <c r="H77" s="826"/>
      <c r="I77" s="826"/>
      <c r="J77" s="826"/>
      <c r="K77" s="826"/>
      <c r="L77" s="826"/>
      <c r="M77" s="827"/>
      <c r="N77" s="105">
        <f>N43+N53+N64+N75</f>
        <v>62223.334427092457</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6" t="s">
        <v>969</v>
      </c>
      <c r="C81" s="817"/>
      <c r="D81" s="817"/>
      <c r="E81" s="817"/>
      <c r="F81" s="817"/>
      <c r="G81" s="817"/>
      <c r="H81" s="817"/>
      <c r="I81" s="321"/>
      <c r="J81" s="341"/>
      <c r="K81" s="309" t="s">
        <v>970</v>
      </c>
      <c r="L81" s="855" t="s">
        <v>971</v>
      </c>
      <c r="M81" s="856"/>
      <c r="N81" s="310"/>
    </row>
    <row r="82" spans="1:14">
      <c r="B82" s="857" t="s">
        <v>972</v>
      </c>
      <c r="C82" s="858"/>
      <c r="D82" s="858"/>
      <c r="E82" s="858"/>
      <c r="F82" s="858"/>
      <c r="G82" s="858"/>
      <c r="H82" s="858"/>
      <c r="I82" s="93"/>
      <c r="J82" s="94"/>
      <c r="K82" s="311">
        <v>0.2</v>
      </c>
      <c r="L82" s="859">
        <f>N77*K82</f>
        <v>12444.666885418492</v>
      </c>
      <c r="M82" s="860"/>
      <c r="N82" s="57"/>
    </row>
    <row r="83" spans="1:14">
      <c r="B83" s="95" t="s">
        <v>973</v>
      </c>
      <c r="C83" s="96"/>
      <c r="D83" s="96"/>
      <c r="E83" s="96"/>
      <c r="F83" s="96"/>
      <c r="G83" s="96"/>
      <c r="H83" s="96"/>
      <c r="I83" s="93"/>
      <c r="J83" s="94"/>
      <c r="K83" s="311">
        <v>0.05</v>
      </c>
      <c r="L83" s="859">
        <f>N77*K83</f>
        <v>3111.166721354623</v>
      </c>
      <c r="M83" s="860"/>
      <c r="N83" s="57"/>
    </row>
    <row r="84" spans="1:14" ht="15.75" thickBot="1">
      <c r="B84" s="97" t="s">
        <v>974</v>
      </c>
      <c r="C84" s="98"/>
      <c r="D84" s="98"/>
      <c r="E84" s="98"/>
      <c r="F84" s="98"/>
      <c r="G84" s="98"/>
      <c r="H84" s="98"/>
      <c r="I84" s="99"/>
      <c r="J84" s="100"/>
      <c r="K84" s="312">
        <v>0.05</v>
      </c>
      <c r="L84" s="861">
        <f>N77*K84</f>
        <v>3111.166721354623</v>
      </c>
      <c r="M84" s="862"/>
      <c r="N84" s="57"/>
    </row>
    <row r="85" spans="1:14" ht="15.75" thickBot="1">
      <c r="B85" s="825" t="s">
        <v>953</v>
      </c>
      <c r="C85" s="826"/>
      <c r="D85" s="826"/>
      <c r="E85" s="826"/>
      <c r="F85" s="826"/>
      <c r="G85" s="826"/>
      <c r="H85" s="826"/>
      <c r="I85" s="826"/>
      <c r="J85" s="826"/>
      <c r="K85" s="826"/>
      <c r="L85" s="826"/>
      <c r="M85" s="827"/>
      <c r="N85" s="58">
        <f>L82+L83+L84</f>
        <v>18667.000328127739</v>
      </c>
    </row>
    <row r="86" spans="1:14" ht="15.75" thickBot="1">
      <c r="B86" s="39"/>
      <c r="C86" s="40"/>
      <c r="D86" s="40"/>
      <c r="E86" s="40"/>
      <c r="F86" s="40"/>
      <c r="G86" s="40"/>
      <c r="H86" s="40"/>
      <c r="I86" s="40"/>
      <c r="J86" s="40"/>
      <c r="K86" s="40"/>
      <c r="L86" s="40"/>
      <c r="M86" s="40"/>
      <c r="N86" s="41"/>
    </row>
    <row r="87" spans="1:14" ht="15.75" thickBot="1">
      <c r="A87" t="s">
        <v>2016</v>
      </c>
      <c r="B87" s="825" t="s">
        <v>975</v>
      </c>
      <c r="C87" s="826"/>
      <c r="D87" s="826"/>
      <c r="E87" s="826"/>
      <c r="F87" s="826"/>
      <c r="G87" s="826"/>
      <c r="H87" s="826"/>
      <c r="I87" s="826"/>
      <c r="J87" s="826"/>
      <c r="K87" s="826"/>
      <c r="L87" s="826"/>
      <c r="M87" s="827"/>
      <c r="N87" s="195">
        <f>N77+N85</f>
        <v>80890.334755220189</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2047</v>
      </c>
      <c r="C31" s="87" t="s">
        <v>1454</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106.68624361440799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106.68624361440799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3" t="s">
        <v>1709</v>
      </c>
      <c r="B48" s="49" t="str">
        <f>VLOOKUP(A48,MATERIALES!A5:D373,3,FALSE)</f>
        <v>Impermeabilizante para concreto</v>
      </c>
      <c r="C48" s="288"/>
      <c r="D48" s="288"/>
      <c r="E48" s="288"/>
      <c r="F48" s="288"/>
      <c r="G48" s="288"/>
      <c r="H48" s="288"/>
      <c r="I48" s="275"/>
      <c r="J48" s="318" t="str">
        <f>VLOOKUP(A48,MATERIALES!A4:D640,2,FALSE)</f>
        <v>kg</v>
      </c>
      <c r="K48" s="449">
        <v>0.7</v>
      </c>
      <c r="L48" s="274"/>
      <c r="M48" s="409">
        <f>VLOOKUP(A48,MATERIALES!A5:D396,4,FALSE)</f>
        <v>12344.257851270046</v>
      </c>
      <c r="N48" s="279">
        <f>K48*M48</f>
        <v>8640.9804958890309</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8640.9804958890309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50</v>
      </c>
      <c r="N71" s="402">
        <f>K71/M71</f>
        <v>2133.7248722881595</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51"/>
    </row>
    <row r="77" spans="1:15" ht="15.75" thickBot="1">
      <c r="B77" s="831" t="s">
        <v>953</v>
      </c>
      <c r="C77" s="832"/>
      <c r="D77" s="832"/>
      <c r="E77" s="832"/>
      <c r="F77" s="832"/>
      <c r="G77" s="832"/>
      <c r="H77" s="832"/>
      <c r="I77" s="832"/>
      <c r="J77" s="832"/>
      <c r="K77" s="832"/>
      <c r="L77" s="832"/>
      <c r="M77" s="833"/>
      <c r="N77" s="308">
        <f>SUM(N71:N76)</f>
        <v>2133.7248722881595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10881.391611791598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2176.2783223583197</v>
      </c>
      <c r="M84" s="860"/>
      <c r="N84" s="57"/>
    </row>
    <row r="85" spans="1:14">
      <c r="B85" s="95" t="s">
        <v>973</v>
      </c>
      <c r="C85" s="96"/>
      <c r="D85" s="96"/>
      <c r="E85" s="96"/>
      <c r="F85" s="96"/>
      <c r="G85" s="96"/>
      <c r="H85" s="96"/>
      <c r="I85" s="93"/>
      <c r="J85" s="94"/>
      <c r="K85" s="311">
        <v>0.05</v>
      </c>
      <c r="L85" s="859">
        <f>N79*K85</f>
        <v>544.06958058957991</v>
      </c>
      <c r="M85" s="860"/>
      <c r="N85" s="57"/>
    </row>
    <row r="86" spans="1:14" ht="15.75" thickBot="1">
      <c r="B86" s="97" t="s">
        <v>974</v>
      </c>
      <c r="C86" s="98"/>
      <c r="D86" s="98"/>
      <c r="E86" s="98"/>
      <c r="F86" s="98"/>
      <c r="G86" s="98"/>
      <c r="H86" s="98"/>
      <c r="I86" s="99"/>
      <c r="J86" s="100"/>
      <c r="K86" s="312">
        <v>0.05</v>
      </c>
      <c r="L86" s="861">
        <f>N79*K86</f>
        <v>544.06958058957991</v>
      </c>
      <c r="M86" s="862"/>
      <c r="N86" s="57"/>
    </row>
    <row r="87" spans="1:14" ht="15.75" thickBot="1">
      <c r="B87" s="825" t="s">
        <v>953</v>
      </c>
      <c r="C87" s="826"/>
      <c r="D87" s="826"/>
      <c r="E87" s="826"/>
      <c r="F87" s="826"/>
      <c r="G87" s="826"/>
      <c r="H87" s="826"/>
      <c r="I87" s="826"/>
      <c r="J87" s="826"/>
      <c r="K87" s="826"/>
      <c r="L87" s="826"/>
      <c r="M87" s="827"/>
      <c r="N87" s="58">
        <f>L84+L85+L86</f>
        <v>3264.4174835374793</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58">
        <f>N79+N87</f>
        <v>14145.809095329078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1710</v>
      </c>
      <c r="C31" s="87" t="s">
        <v>2162</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579.66808403601988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579.66808403601988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3" t="s">
        <v>479</v>
      </c>
      <c r="B48" s="49" t="str">
        <f>VLOOKUP(A48,MATERIALES!A5:D373,3,FALSE)</f>
        <v>Imprimante y puente de adherencia</v>
      </c>
      <c r="C48" s="288"/>
      <c r="D48" s="288"/>
      <c r="E48" s="288"/>
      <c r="F48" s="288"/>
      <c r="G48" s="288"/>
      <c r="H48" s="288"/>
      <c r="I48" s="288"/>
      <c r="J48" s="318" t="str">
        <f>VLOOKUP(A48,MATERIALES!A4:D640,2,FALSE)</f>
        <v>kg</v>
      </c>
      <c r="K48" s="450">
        <v>0.2</v>
      </c>
      <c r="L48" s="274"/>
      <c r="M48" s="409">
        <f>VLOOKUP(A48,MATERIALES!A5:D396,4,FALSE)</f>
        <v>40244.742731792474</v>
      </c>
      <c r="N48" s="279">
        <f>K48*M48</f>
        <v>8048.9485463584952</v>
      </c>
    </row>
    <row r="49" spans="1:14">
      <c r="A49" s="172" t="s">
        <v>481</v>
      </c>
      <c r="B49" s="49" t="str">
        <f>VLOOKUP(A49,MATERIALES!A6:D373,3,FALSE)</f>
        <v>Láminas impermeabilizantes</v>
      </c>
      <c r="C49" s="432"/>
      <c r="D49" s="432"/>
      <c r="E49" s="432"/>
      <c r="F49" s="432"/>
      <c r="G49" s="432"/>
      <c r="H49" s="432"/>
      <c r="I49" s="432"/>
      <c r="J49" s="56" t="str">
        <f>VLOOKUP(A49,MATERIALES!A5:D641,2,FALSE)</f>
        <v>m2</v>
      </c>
      <c r="K49" s="404">
        <v>1.05</v>
      </c>
      <c r="L49" s="428"/>
      <c r="M49" s="409">
        <f>VLOOKUP(A49,MATERIALES!A6:D397,4,FALSE)</f>
        <v>2764.3079685074354</v>
      </c>
      <c r="N49" s="279">
        <f>K49*M49</f>
        <v>2902.5233669328072</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831" t="s">
        <v>953</v>
      </c>
      <c r="C55" s="832"/>
      <c r="D55" s="832"/>
      <c r="E55" s="832"/>
      <c r="F55" s="832"/>
      <c r="G55" s="832"/>
      <c r="H55" s="832"/>
      <c r="I55" s="832"/>
      <c r="J55" s="832"/>
      <c r="K55" s="832"/>
      <c r="L55" s="832"/>
      <c r="M55" s="833"/>
      <c r="N55" s="110">
        <f>SUM(N48:N54)</f>
        <v>10951.471913291301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814"/>
      <c r="M65" s="815"/>
      <c r="N65" s="133"/>
    </row>
    <row r="66" spans="1:15" ht="15.75" thickBot="1">
      <c r="B66" s="831" t="s">
        <v>953</v>
      </c>
      <c r="C66" s="832"/>
      <c r="D66" s="832"/>
      <c r="E66" s="832"/>
      <c r="F66" s="832"/>
      <c r="G66" s="832"/>
      <c r="H66" s="832"/>
      <c r="I66" s="832"/>
      <c r="J66" s="832"/>
      <c r="K66" s="832"/>
      <c r="L66" s="832"/>
      <c r="M66" s="833"/>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20</v>
      </c>
      <c r="N71" s="402">
        <f>K71/M71</f>
        <v>5334.3121807203988</v>
      </c>
      <c r="O71" s="112"/>
    </row>
    <row r="72" spans="1:15">
      <c r="A72" s="173" t="s">
        <v>7</v>
      </c>
      <c r="B72" s="55" t="str">
        <f>VLOOKUP(A72,'MANO DE OBRA'!A8:D69,3,FALSE)</f>
        <v>Obrero (2)</v>
      </c>
      <c r="C72" s="53"/>
      <c r="D72" s="53"/>
      <c r="E72" s="53"/>
      <c r="F72" s="53"/>
      <c r="G72" s="53"/>
      <c r="H72" s="53"/>
      <c r="I72" s="299">
        <f>K72/J72*100</f>
        <v>67665.399999999994</v>
      </c>
      <c r="J72" s="300">
        <v>185</v>
      </c>
      <c r="K72" s="301">
        <f>VLOOKUP(A72,'MANO DE OBRA'!A8:D100,4,FALSE)</f>
        <v>125180.98999999999</v>
      </c>
      <c r="L72" s="56"/>
      <c r="M72" s="441">
        <v>20</v>
      </c>
      <c r="N72" s="402">
        <f>K72/M72</f>
        <v>6259.0494999999992</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12"/>
      <c r="C76" s="813"/>
      <c r="D76" s="813"/>
      <c r="E76" s="813"/>
      <c r="F76" s="813"/>
      <c r="G76" s="813"/>
      <c r="H76" s="813"/>
      <c r="I76" s="132"/>
      <c r="J76" s="132"/>
      <c r="K76" s="132"/>
      <c r="L76" s="913"/>
      <c r="M76" s="913"/>
      <c r="N76" s="133"/>
    </row>
    <row r="77" spans="1:15" ht="15.75" thickBot="1">
      <c r="B77" s="831" t="s">
        <v>953</v>
      </c>
      <c r="C77" s="832"/>
      <c r="D77" s="832"/>
      <c r="E77" s="832"/>
      <c r="F77" s="832"/>
      <c r="G77" s="832"/>
      <c r="H77" s="832"/>
      <c r="I77" s="832"/>
      <c r="J77" s="832"/>
      <c r="K77" s="832"/>
      <c r="L77" s="832"/>
      <c r="M77" s="833"/>
      <c r="N77" s="467">
        <f>SUM(N71:N76)</f>
        <v>11593.361680720398</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23124.50167804772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4624.9003356095445</v>
      </c>
      <c r="M84" s="860"/>
      <c r="N84" s="57"/>
    </row>
    <row r="85" spans="1:14">
      <c r="B85" s="95" t="s">
        <v>973</v>
      </c>
      <c r="C85" s="96"/>
      <c r="D85" s="96"/>
      <c r="E85" s="96"/>
      <c r="F85" s="96"/>
      <c r="G85" s="96"/>
      <c r="H85" s="96"/>
      <c r="I85" s="93"/>
      <c r="J85" s="94"/>
      <c r="K85" s="311">
        <v>0.05</v>
      </c>
      <c r="L85" s="859">
        <f>N79*K85</f>
        <v>1156.2250839023861</v>
      </c>
      <c r="M85" s="860"/>
      <c r="N85" s="57"/>
    </row>
    <row r="86" spans="1:14" ht="15.75" thickBot="1">
      <c r="B86" s="97" t="s">
        <v>974</v>
      </c>
      <c r="C86" s="98"/>
      <c r="D86" s="98"/>
      <c r="E86" s="98"/>
      <c r="F86" s="98"/>
      <c r="G86" s="98"/>
      <c r="H86" s="98"/>
      <c r="I86" s="99"/>
      <c r="J86" s="100"/>
      <c r="K86" s="312">
        <v>0.05</v>
      </c>
      <c r="L86" s="861">
        <f>N79*K86</f>
        <v>1156.2250839023861</v>
      </c>
      <c r="M86" s="862"/>
      <c r="N86" s="57"/>
    </row>
    <row r="87" spans="1:14" ht="15.75" thickBot="1">
      <c r="B87" s="825" t="s">
        <v>953</v>
      </c>
      <c r="C87" s="826"/>
      <c r="D87" s="826"/>
      <c r="E87" s="826"/>
      <c r="F87" s="826"/>
      <c r="G87" s="826"/>
      <c r="H87" s="826"/>
      <c r="I87" s="826"/>
      <c r="J87" s="826"/>
      <c r="K87" s="826"/>
      <c r="L87" s="826"/>
      <c r="M87" s="827"/>
      <c r="N87" s="58">
        <f>L84+L85+L86</f>
        <v>6937.3505034143172</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30061.852181462036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8.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1146</v>
      </c>
      <c r="C31" s="87" t="s">
        <v>2163</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138</v>
      </c>
      <c r="B36" s="838" t="str">
        <f>VLOOKUP(A36,EQUIPOS!A6:D154,3,FALSE)</f>
        <v>Camioneta D-300</v>
      </c>
      <c r="C36" s="839"/>
      <c r="D36" s="839"/>
      <c r="E36" s="839"/>
      <c r="F36" s="839"/>
      <c r="G36" s="839"/>
      <c r="H36" s="840"/>
      <c r="I36" s="274"/>
      <c r="J36" s="275"/>
      <c r="K36" s="276">
        <f>VLOOKUP(A36,EQUIPOS!A6:D163,4,FALSE)</f>
        <v>45532.538649115821</v>
      </c>
      <c r="L36" s="277"/>
      <c r="M36" s="343">
        <v>1500</v>
      </c>
      <c r="N36" s="279">
        <f>K36/M36</f>
        <v>30.355025766077215</v>
      </c>
    </row>
    <row r="37" spans="1:14">
      <c r="A37" s="119" t="s">
        <v>361</v>
      </c>
      <c r="B37" s="838" t="str">
        <f>VLOOKUP(A37,EQUIPOS!A7:D154,3,FALSE)</f>
        <v>Vehículo delineador</v>
      </c>
      <c r="C37" s="839"/>
      <c r="D37" s="839"/>
      <c r="E37" s="839"/>
      <c r="F37" s="839"/>
      <c r="G37" s="839"/>
      <c r="H37" s="840"/>
      <c r="I37" s="428"/>
      <c r="J37" s="429"/>
      <c r="K37" s="276">
        <f>VLOOKUP(A37,EQUIPOS!A7:D164,4,FALSE)</f>
        <v>136115.23529837019</v>
      </c>
      <c r="L37" s="342"/>
      <c r="M37" s="343">
        <v>1500</v>
      </c>
      <c r="N37" s="279">
        <f>K37/M37</f>
        <v>90.743490198913463</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0.24538144051200664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121.34389740550269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447</v>
      </c>
      <c r="B48" s="49" t="str">
        <f>VLOOKUP(A48,MATERIALES!A5:D373,3,FALSE)</f>
        <v>Esferas reflectivas</v>
      </c>
      <c r="C48" s="288"/>
      <c r="D48" s="288"/>
      <c r="E48" s="288"/>
      <c r="F48" s="288"/>
      <c r="G48" s="288"/>
      <c r="H48" s="288"/>
      <c r="I48" s="288"/>
      <c r="J48" s="318" t="str">
        <f>VLOOKUP(A48,MATERIALES!A4:D640,2,FALSE)</f>
        <v>kg</v>
      </c>
      <c r="K48" s="289">
        <v>4.5999999999999999E-2</v>
      </c>
      <c r="L48" s="274"/>
      <c r="M48" s="409">
        <f>VLOOKUP(A48,MATERIALES!A5:D396,4,FALSE)</f>
        <v>16787.295355308313</v>
      </c>
      <c r="N48" s="279">
        <f>K48*M48</f>
        <v>772.21558634418238</v>
      </c>
    </row>
    <row r="49" spans="1:14">
      <c r="A49" s="172" t="s">
        <v>605</v>
      </c>
      <c r="B49" s="49" t="str">
        <f>VLOOKUP(A49,MATERIALES!A6:D373,3,FALSE)</f>
        <v>Pintura acrílica pura para tráfico</v>
      </c>
      <c r="C49" s="432"/>
      <c r="D49" s="432"/>
      <c r="E49" s="432"/>
      <c r="F49" s="432"/>
      <c r="G49" s="432"/>
      <c r="H49" s="432"/>
      <c r="I49" s="432"/>
      <c r="J49" s="319" t="str">
        <f>VLOOKUP(A49,MATERIALES!A5:D641,2,FALSE)</f>
        <v>gal</v>
      </c>
      <c r="K49" s="404">
        <v>1.4E-2</v>
      </c>
      <c r="L49" s="428"/>
      <c r="M49" s="409">
        <f>VLOOKUP(A49,MATERIALES!A6:D397,4,FALSE)</f>
        <v>92833.743314854975</v>
      </c>
      <c r="N49" s="279">
        <f>K49*M49</f>
        <v>1299.6724064079697</v>
      </c>
    </row>
    <row r="50" spans="1:14">
      <c r="A50" s="172" t="s">
        <v>841</v>
      </c>
      <c r="B50" s="49" t="str">
        <f>VLOOKUP(A50,MATERIALES!A6:D373,3,FALSE)</f>
        <v>Disolvente para pintura Trafico (acrílico)</v>
      </c>
      <c r="C50" s="432"/>
      <c r="D50" s="432"/>
      <c r="E50" s="432"/>
      <c r="F50" s="432"/>
      <c r="G50" s="432"/>
      <c r="H50" s="432"/>
      <c r="I50" s="432"/>
      <c r="J50" s="319" t="str">
        <f>VLOOKUP(A50,MATERIALES!A6:D642,2,FALSE)</f>
        <v>gal</v>
      </c>
      <c r="K50" s="451">
        <v>4.2999999999999999E-4</v>
      </c>
      <c r="L50" s="428"/>
      <c r="M50" s="409">
        <f>VLOOKUP(A50,MATERIALES!A6:D398,4,FALSE)</f>
        <v>41307.938104295317</v>
      </c>
      <c r="N50" s="279">
        <f>K50*M50</f>
        <v>17.762413384846987</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2089.6504061369992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12000</v>
      </c>
      <c r="N71" s="402">
        <f>K71/M71</f>
        <v>15.647623749999999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12000</v>
      </c>
      <c r="N72" s="402">
        <f>K72/M72</f>
        <v>8.8905203012006648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24.538144051200664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2235.5324475937023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447.10648951874049</v>
      </c>
      <c r="M84" s="860"/>
      <c r="N84" s="57"/>
    </row>
    <row r="85" spans="1:14">
      <c r="B85" s="95" t="s">
        <v>973</v>
      </c>
      <c r="C85" s="96"/>
      <c r="D85" s="96"/>
      <c r="E85" s="96"/>
      <c r="F85" s="96"/>
      <c r="G85" s="96"/>
      <c r="H85" s="96"/>
      <c r="I85" s="93"/>
      <c r="J85" s="94"/>
      <c r="K85" s="311">
        <v>0.05</v>
      </c>
      <c r="L85" s="859">
        <f>N79*K85</f>
        <v>111.77662237968512</v>
      </c>
      <c r="M85" s="860"/>
      <c r="N85" s="57"/>
    </row>
    <row r="86" spans="1:14" ht="15.75" thickBot="1">
      <c r="B86" s="97" t="s">
        <v>974</v>
      </c>
      <c r="C86" s="98"/>
      <c r="D86" s="98"/>
      <c r="E86" s="98"/>
      <c r="F86" s="98"/>
      <c r="G86" s="98"/>
      <c r="H86" s="98"/>
      <c r="I86" s="99"/>
      <c r="J86" s="100"/>
      <c r="K86" s="312">
        <v>0.05</v>
      </c>
      <c r="L86" s="861">
        <f>N79*K86</f>
        <v>111.77662237968512</v>
      </c>
      <c r="M86" s="862"/>
      <c r="N86" s="57"/>
    </row>
    <row r="87" spans="1:14" ht="15.75" thickBot="1">
      <c r="B87" s="825" t="s">
        <v>953</v>
      </c>
      <c r="C87" s="826"/>
      <c r="D87" s="826"/>
      <c r="E87" s="826"/>
      <c r="F87" s="826"/>
      <c r="G87" s="826"/>
      <c r="H87" s="826"/>
      <c r="I87" s="826"/>
      <c r="J87" s="826"/>
      <c r="K87" s="826"/>
      <c r="L87" s="826"/>
      <c r="M87" s="827"/>
      <c r="N87" s="58">
        <f>L84+L85+L86</f>
        <v>670.6597342781107</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2906.1921818718129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1147</v>
      </c>
      <c r="C31" s="87" t="s">
        <v>2164</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138</v>
      </c>
      <c r="B36" s="838" t="str">
        <f>VLOOKUP(A36,EQUIPOS!A6:D154,3,FALSE)</f>
        <v>Camioneta D-300</v>
      </c>
      <c r="C36" s="839"/>
      <c r="D36" s="839"/>
      <c r="E36" s="839"/>
      <c r="F36" s="839"/>
      <c r="G36" s="839"/>
      <c r="H36" s="840"/>
      <c r="I36" s="274"/>
      <c r="J36" s="275"/>
      <c r="K36" s="276">
        <f>VLOOKUP(A36,EQUIPOS!A6:D163,4,FALSE)</f>
        <v>45532.538649115821</v>
      </c>
      <c r="L36" s="277"/>
      <c r="M36" s="343">
        <v>1200</v>
      </c>
      <c r="N36" s="279">
        <f>K36/M36</f>
        <v>37.94378220759652</v>
      </c>
    </row>
    <row r="37" spans="1:14">
      <c r="A37" s="119" t="s">
        <v>201</v>
      </c>
      <c r="B37" s="838" t="str">
        <f>VLOOKUP(A37,EQUIPOS!A7:D154,3,FALSE)</f>
        <v>Equipo autopropulsado para pintura termoplástica</v>
      </c>
      <c r="C37" s="839"/>
      <c r="D37" s="839"/>
      <c r="E37" s="839"/>
      <c r="F37" s="839"/>
      <c r="G37" s="839"/>
      <c r="H37" s="840"/>
      <c r="I37" s="428"/>
      <c r="J37" s="429"/>
      <c r="K37" s="276">
        <f>VLOOKUP(A37,EQUIPOS!A7:D164,4,FALSE)</f>
        <v>110391.76286486462</v>
      </c>
      <c r="L37" s="342"/>
      <c r="M37" s="343">
        <v>1200</v>
      </c>
      <c r="N37" s="279">
        <f>K37/M37</f>
        <v>91.993135720720517</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0.43712366522334167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130.37404159354037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447</v>
      </c>
      <c r="B48" s="49" t="str">
        <f>VLOOKUP(A48,MATERIALES!A5:D373,3,FALSE)</f>
        <v>Esferas reflectivas</v>
      </c>
      <c r="C48" s="288"/>
      <c r="D48" s="288"/>
      <c r="E48" s="288"/>
      <c r="F48" s="288"/>
      <c r="G48" s="288"/>
      <c r="H48" s="288"/>
      <c r="I48" s="288"/>
      <c r="J48" s="318" t="str">
        <f>VLOOKUP(A48,MATERIALES!A4:D640,2,FALSE)</f>
        <v>kg</v>
      </c>
      <c r="K48" s="289">
        <v>0.108</v>
      </c>
      <c r="L48" s="274"/>
      <c r="M48" s="409">
        <f>VLOOKUP(A48,MATERIALES!A5:D396,4,FALSE)</f>
        <v>16787.295355308313</v>
      </c>
      <c r="N48" s="279">
        <f>K48*M48</f>
        <v>1813.0278983732978</v>
      </c>
    </row>
    <row r="49" spans="1:14">
      <c r="A49" s="172" t="s">
        <v>626</v>
      </c>
      <c r="B49" s="49" t="str">
        <f>VLOOKUP(A49,MATERIALES!A6:D373,3,FALSE)</f>
        <v xml:space="preserve">Resina termoplástica </v>
      </c>
      <c r="C49" s="432"/>
      <c r="D49" s="432"/>
      <c r="E49" s="432"/>
      <c r="F49" s="432"/>
      <c r="G49" s="432"/>
      <c r="H49" s="432"/>
      <c r="I49" s="432"/>
      <c r="J49" s="319" t="str">
        <f>VLOOKUP(A49,MATERIALES!A5:D641,2,FALSE)</f>
        <v>kg</v>
      </c>
      <c r="K49" s="404">
        <v>7.8E-2</v>
      </c>
      <c r="L49" s="428"/>
      <c r="M49" s="409">
        <f>VLOOKUP(A49,MATERIALES!A6:D397,4,FALSE)</f>
        <v>10340.97393886992</v>
      </c>
      <c r="N49" s="279">
        <f>K49*M49</f>
        <v>806.59596723185371</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2619.6238656051514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13</v>
      </c>
      <c r="B71" s="55" t="str">
        <f>VLOOKUP(A71,'MANO DE OBRA'!A8:D68,3,FALSE)</f>
        <v>Obrero (5)</v>
      </c>
      <c r="C71" s="53"/>
      <c r="D71" s="53"/>
      <c r="E71" s="53"/>
      <c r="F71" s="53"/>
      <c r="G71" s="53"/>
      <c r="H71" s="53"/>
      <c r="I71" s="299">
        <f>K71/J71*100</f>
        <v>169163.49999999997</v>
      </c>
      <c r="J71" s="300">
        <v>185</v>
      </c>
      <c r="K71" s="301">
        <f>VLOOKUP(A71,'MANO DE OBRA'!A8:D99,4,FALSE)</f>
        <v>312952.47499999998</v>
      </c>
      <c r="L71" s="56"/>
      <c r="M71" s="441">
        <v>9600</v>
      </c>
      <c r="N71" s="402">
        <f>K71/M71</f>
        <v>32.599216145833331</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9600</v>
      </c>
      <c r="N72" s="402">
        <f>K72/M72</f>
        <v>11.113150376500831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43.712366522334165</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2793.7102737210262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558.74205474420523</v>
      </c>
      <c r="M84" s="860"/>
      <c r="N84" s="57"/>
    </row>
    <row r="85" spans="1:14">
      <c r="B85" s="95" t="s">
        <v>973</v>
      </c>
      <c r="C85" s="96"/>
      <c r="D85" s="96"/>
      <c r="E85" s="96"/>
      <c r="F85" s="96"/>
      <c r="G85" s="96"/>
      <c r="H85" s="96"/>
      <c r="I85" s="93"/>
      <c r="J85" s="94"/>
      <c r="K85" s="311">
        <v>0.05</v>
      </c>
      <c r="L85" s="859">
        <f>N79*K85</f>
        <v>139.68551368605131</v>
      </c>
      <c r="M85" s="860"/>
      <c r="N85" s="57"/>
    </row>
    <row r="86" spans="1:14" ht="15.75" thickBot="1">
      <c r="B86" s="97" t="s">
        <v>974</v>
      </c>
      <c r="C86" s="98"/>
      <c r="D86" s="98"/>
      <c r="E86" s="98"/>
      <c r="F86" s="98"/>
      <c r="G86" s="98"/>
      <c r="H86" s="98"/>
      <c r="I86" s="99"/>
      <c r="J86" s="100"/>
      <c r="K86" s="312">
        <v>0.05</v>
      </c>
      <c r="L86" s="861">
        <f>N79*K86</f>
        <v>139.68551368605131</v>
      </c>
      <c r="M86" s="862"/>
      <c r="N86" s="57"/>
    </row>
    <row r="87" spans="1:14" ht="15.75" thickBot="1">
      <c r="B87" s="825" t="s">
        <v>953</v>
      </c>
      <c r="C87" s="826"/>
      <c r="D87" s="826"/>
      <c r="E87" s="826"/>
      <c r="F87" s="826"/>
      <c r="G87" s="826"/>
      <c r="H87" s="826"/>
      <c r="I87" s="826"/>
      <c r="J87" s="826"/>
      <c r="K87" s="826"/>
      <c r="L87" s="826"/>
      <c r="M87" s="827"/>
      <c r="N87" s="58">
        <f>L84+L85+L86</f>
        <v>838.11308211630785</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3631.823355837334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1148</v>
      </c>
      <c r="C31" s="87" t="s">
        <v>2165</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199</v>
      </c>
      <c r="B36" s="838" t="str">
        <f>VLOOKUP(A36,EQUIPOS!A6:D154,3,FALSE)</f>
        <v xml:space="preserve">Equipo de pintura (Compresor), Presión máxima de trabajo 3300 psi.
</v>
      </c>
      <c r="C36" s="839"/>
      <c r="D36" s="839"/>
      <c r="E36" s="839"/>
      <c r="F36" s="839"/>
      <c r="G36" s="839"/>
      <c r="H36" s="840"/>
      <c r="I36" s="274"/>
      <c r="J36" s="275"/>
      <c r="K36" s="276">
        <f>VLOOKUP(A36,EQUIPOS!A6:D163,4,FALSE)</f>
        <v>14209.256073134944</v>
      </c>
      <c r="L36" s="277"/>
      <c r="M36" s="343">
        <v>6.1</v>
      </c>
      <c r="N36" s="279">
        <f>K36/M36</f>
        <v>2329.386241497532</v>
      </c>
    </row>
    <row r="37" spans="1:14">
      <c r="A37" s="119" t="s">
        <v>138</v>
      </c>
      <c r="B37" s="838" t="str">
        <f>VLOOKUP(A37,EQUIPOS!A7:D154,3,FALSE)</f>
        <v>Camioneta D-300</v>
      </c>
      <c r="C37" s="839"/>
      <c r="D37" s="839"/>
      <c r="E37" s="839"/>
      <c r="F37" s="839"/>
      <c r="G37" s="839"/>
      <c r="H37" s="840"/>
      <c r="I37" s="428"/>
      <c r="J37" s="429"/>
      <c r="K37" s="276">
        <f>VLOOKUP(A37,EQUIPOS!A7:D164,4,FALSE)</f>
        <v>45532.538649115821</v>
      </c>
      <c r="L37" s="342"/>
      <c r="M37" s="343">
        <v>6.1</v>
      </c>
      <c r="N37" s="279">
        <f>K37/M37</f>
        <v>7464.3505982157085</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85.991540699673777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9879.7283804129147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447</v>
      </c>
      <c r="B48" s="49" t="str">
        <f>VLOOKUP(A48,MATERIALES!A5:D373,3,FALSE)</f>
        <v>Esferas reflectivas</v>
      </c>
      <c r="C48" s="288"/>
      <c r="D48" s="288"/>
      <c r="E48" s="288"/>
      <c r="F48" s="288"/>
      <c r="G48" s="288"/>
      <c r="H48" s="288"/>
      <c r="I48" s="288"/>
      <c r="J48" s="318" t="str">
        <f>VLOOKUP(A48,MATERIALES!A4:D640,2,FALSE)</f>
        <v>kg</v>
      </c>
      <c r="K48" s="289">
        <v>0.38200000000000001</v>
      </c>
      <c r="L48" s="274"/>
      <c r="M48" s="409">
        <f>VLOOKUP(A48,MATERIALES!A5:D396,4,FALSE)</f>
        <v>16787.295355308313</v>
      </c>
      <c r="N48" s="279">
        <f>K48*M48</f>
        <v>6412.746825727776</v>
      </c>
    </row>
    <row r="49" spans="1:14">
      <c r="A49" s="172" t="s">
        <v>841</v>
      </c>
      <c r="B49" s="49" t="str">
        <f>VLOOKUP(A49,MATERIALES!A6:D373,3,FALSE)</f>
        <v>Disolvente para pintura Trafico (acrílico)</v>
      </c>
      <c r="C49" s="432"/>
      <c r="D49" s="432"/>
      <c r="E49" s="432"/>
      <c r="F49" s="432"/>
      <c r="G49" s="432"/>
      <c r="H49" s="432"/>
      <c r="I49" s="432"/>
      <c r="J49" s="319" t="str">
        <f>VLOOKUP(A49,MATERIALES!A5:D641,2,FALSE)</f>
        <v>gal</v>
      </c>
      <c r="K49" s="404">
        <v>0.05</v>
      </c>
      <c r="L49" s="428"/>
      <c r="M49" s="409">
        <f>VLOOKUP(A49,MATERIALES!A6:D397,4,FALSE)</f>
        <v>41307.938104295317</v>
      </c>
      <c r="N49" s="279">
        <f>K49*M49</f>
        <v>2065.3969052147659</v>
      </c>
    </row>
    <row r="50" spans="1:14">
      <c r="A50" s="172" t="s">
        <v>605</v>
      </c>
      <c r="B50" s="49" t="str">
        <f>VLOOKUP(A50,MATERIALES!A6:D373,3,FALSE)</f>
        <v>Pintura acrílica pura para tráfico</v>
      </c>
      <c r="C50" s="432"/>
      <c r="D50" s="432"/>
      <c r="E50" s="432"/>
      <c r="F50" s="432"/>
      <c r="G50" s="432"/>
      <c r="H50" s="432"/>
      <c r="I50" s="432"/>
      <c r="J50" s="319" t="str">
        <f>VLOOKUP(A50,MATERIALES!A6:D642,2,FALSE)</f>
        <v>gal</v>
      </c>
      <c r="K50" s="404">
        <v>0.12</v>
      </c>
      <c r="L50" s="428"/>
      <c r="M50" s="409">
        <f>VLOOKUP(A50,MATERIALES!A6:D398,4,FALSE)</f>
        <v>92833.743314854975</v>
      </c>
      <c r="N50" s="279">
        <f>K50*M50</f>
        <v>11140.049197782597</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19618.192928725141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854"/>
      <c r="N70" s="104" t="s">
        <v>951</v>
      </c>
    </row>
    <row r="71" spans="1:15">
      <c r="A71" s="173" t="s">
        <v>13</v>
      </c>
      <c r="B71" s="55" t="str">
        <f>VLOOKUP(A71,'MANO DE OBRA'!A8:D68,3,FALSE)</f>
        <v>Obrero (5)</v>
      </c>
      <c r="C71" s="53"/>
      <c r="D71" s="53"/>
      <c r="E71" s="53"/>
      <c r="F71" s="53"/>
      <c r="G71" s="53"/>
      <c r="H71" s="53"/>
      <c r="I71" s="299">
        <f>K71/J71*100</f>
        <v>169163.49999999997</v>
      </c>
      <c r="J71" s="300">
        <v>185</v>
      </c>
      <c r="K71" s="301">
        <f>VLOOKUP(A71,'MANO DE OBRA'!A8:D99,4,FALSE)</f>
        <v>312952.47499999998</v>
      </c>
      <c r="L71" s="56"/>
      <c r="M71" s="441">
        <v>48.8</v>
      </c>
      <c r="N71" s="402">
        <f>K71/M71</f>
        <v>6412.9605532786882</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48.8</v>
      </c>
      <c r="N72" s="402">
        <f>K72/M72</f>
        <v>2186.1935166886883</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8599.1540699673769</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38097.07537910543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7619.4150758210862</v>
      </c>
      <c r="M84" s="860"/>
      <c r="N84" s="57"/>
    </row>
    <row r="85" spans="1:14">
      <c r="B85" s="95" t="s">
        <v>973</v>
      </c>
      <c r="C85" s="96"/>
      <c r="D85" s="96"/>
      <c r="E85" s="96"/>
      <c r="F85" s="96"/>
      <c r="G85" s="96"/>
      <c r="H85" s="96"/>
      <c r="I85" s="93"/>
      <c r="J85" s="94"/>
      <c r="K85" s="311">
        <v>0.05</v>
      </c>
      <c r="L85" s="859">
        <f>N79*K85</f>
        <v>1904.8537689552716</v>
      </c>
      <c r="M85" s="860"/>
      <c r="N85" s="57"/>
    </row>
    <row r="86" spans="1:14" ht="15.75" thickBot="1">
      <c r="B86" s="97" t="s">
        <v>974</v>
      </c>
      <c r="C86" s="98"/>
      <c r="D86" s="98"/>
      <c r="E86" s="98"/>
      <c r="F86" s="98"/>
      <c r="G86" s="98"/>
      <c r="H86" s="98"/>
      <c r="I86" s="99"/>
      <c r="J86" s="100"/>
      <c r="K86" s="312">
        <v>0.05</v>
      </c>
      <c r="L86" s="861">
        <f>N79*K86</f>
        <v>1904.8537689552716</v>
      </c>
      <c r="M86" s="862"/>
      <c r="N86" s="57"/>
    </row>
    <row r="87" spans="1:14" ht="15.75" thickBot="1">
      <c r="B87" s="825" t="s">
        <v>953</v>
      </c>
      <c r="C87" s="826"/>
      <c r="D87" s="826"/>
      <c r="E87" s="826"/>
      <c r="F87" s="826"/>
      <c r="G87" s="826"/>
      <c r="H87" s="826"/>
      <c r="I87" s="826"/>
      <c r="J87" s="826"/>
      <c r="K87" s="826"/>
      <c r="L87" s="826"/>
      <c r="M87" s="827"/>
      <c r="N87" s="58">
        <f>L84+L85+L86</f>
        <v>11429.12261373163</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49526.197992837057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1149</v>
      </c>
      <c r="C31" s="87" t="s">
        <v>2166</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138</v>
      </c>
      <c r="B36" s="838" t="str">
        <f>VLOOKUP(A36,EQUIPOS!A6:D154,3,FALSE)</f>
        <v>Camioneta D-300</v>
      </c>
      <c r="C36" s="839"/>
      <c r="D36" s="839"/>
      <c r="E36" s="839"/>
      <c r="F36" s="839"/>
      <c r="G36" s="839"/>
      <c r="H36" s="840"/>
      <c r="I36" s="274"/>
      <c r="J36" s="275"/>
      <c r="K36" s="276">
        <f>VLOOKUP(A36,EQUIPOS!A6:D163,4,FALSE)</f>
        <v>45532.538649115821</v>
      </c>
      <c r="L36" s="277"/>
      <c r="M36" s="343">
        <v>6</v>
      </c>
      <c r="N36" s="279">
        <f>K36/M36</f>
        <v>7588.7564415193037</v>
      </c>
    </row>
    <row r="37" spans="1:14">
      <c r="A37" s="119" t="s">
        <v>1711</v>
      </c>
      <c r="B37" s="838" t="str">
        <f>VLOOKUP(A37,EQUIPOS!A7:D154,3,FALSE)</f>
        <v>Caldera para pintura termoplástica</v>
      </c>
      <c r="C37" s="839"/>
      <c r="D37" s="839"/>
      <c r="E37" s="839"/>
      <c r="F37" s="839"/>
      <c r="G37" s="839"/>
      <c r="H37" s="840"/>
      <c r="I37" s="428"/>
      <c r="J37" s="429"/>
      <c r="K37" s="276">
        <f>VLOOKUP(A37,EQUIPOS!A7:D164,4,FALSE)</f>
        <v>68267.34836613173</v>
      </c>
      <c r="L37" s="342"/>
      <c r="M37" s="343">
        <v>6</v>
      </c>
      <c r="N37" s="279">
        <f>K37/M37</f>
        <v>11377.891394355289</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100.46441950300166</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19067.112255377593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447</v>
      </c>
      <c r="B48" s="49" t="str">
        <f>VLOOKUP(A48,MATERIALES!A5:D373,3,FALSE)</f>
        <v>Esferas reflectivas</v>
      </c>
      <c r="C48" s="288"/>
      <c r="D48" s="288"/>
      <c r="E48" s="288"/>
      <c r="F48" s="288"/>
      <c r="G48" s="288"/>
      <c r="H48" s="288"/>
      <c r="I48" s="275"/>
      <c r="J48" s="231" t="str">
        <f>VLOOKUP(A48,MATERIALES!A4:D640,2,FALSE)</f>
        <v>kg</v>
      </c>
      <c r="K48" s="289">
        <v>0.9</v>
      </c>
      <c r="L48" s="274"/>
      <c r="M48" s="409">
        <f>VLOOKUP(A48,MATERIALES!A5:D396,4,FALSE)</f>
        <v>16787.295355308313</v>
      </c>
      <c r="N48" s="279">
        <f>K48*M48</f>
        <v>15108.565819777483</v>
      </c>
    </row>
    <row r="49" spans="1:14">
      <c r="A49" s="172" t="s">
        <v>626</v>
      </c>
      <c r="B49" s="49" t="str">
        <f>VLOOKUP(A49,MATERIALES!A6:D373,3,FALSE)</f>
        <v xml:space="preserve">Resina termoplástica </v>
      </c>
      <c r="C49" s="432"/>
      <c r="D49" s="432"/>
      <c r="E49" s="432"/>
      <c r="F49" s="432"/>
      <c r="G49" s="432"/>
      <c r="H49" s="432"/>
      <c r="I49" s="432"/>
      <c r="J49" s="318" t="str">
        <f>VLOOKUP(A49,MATERIALES!A5:D641,2,FALSE)</f>
        <v>kg</v>
      </c>
      <c r="K49" s="404">
        <v>0.65</v>
      </c>
      <c r="L49" s="428"/>
      <c r="M49" s="409">
        <f>VLOOKUP(A49,MATERIALES!A6:D397,4,FALSE)</f>
        <v>10340.97393886992</v>
      </c>
      <c r="N49" s="279">
        <f>K49*M49</f>
        <v>6721.633060265448</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21830.198880042932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15</v>
      </c>
      <c r="B71" s="55" t="str">
        <f>VLOOKUP(A71,'MANO DE OBRA'!A8:D68,3,FALSE)</f>
        <v>Obrero (6)</v>
      </c>
      <c r="C71" s="53"/>
      <c r="D71" s="53"/>
      <c r="E71" s="53"/>
      <c r="F71" s="53"/>
      <c r="G71" s="53"/>
      <c r="H71" s="53"/>
      <c r="I71" s="299">
        <f>K71/J71*100</f>
        <v>202996.19999999998</v>
      </c>
      <c r="J71" s="300">
        <v>185</v>
      </c>
      <c r="K71" s="301">
        <f>VLOOKUP(A71,'MANO DE OBRA'!A8:D99,4,FALSE)</f>
        <v>375542.97</v>
      </c>
      <c r="L71" s="56"/>
      <c r="M71" s="441">
        <v>48</v>
      </c>
      <c r="N71" s="402">
        <f>K71/M71</f>
        <v>7823.8118749999994</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48</v>
      </c>
      <c r="N72" s="402">
        <f>K72/M72</f>
        <v>2222.6300753001665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10046.441950300166</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50943.753085720688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10188.750617144138</v>
      </c>
      <c r="M84" s="860"/>
      <c r="N84" s="57"/>
    </row>
    <row r="85" spans="1:14">
      <c r="B85" s="95" t="s">
        <v>973</v>
      </c>
      <c r="C85" s="96"/>
      <c r="D85" s="96"/>
      <c r="E85" s="96"/>
      <c r="F85" s="96"/>
      <c r="G85" s="96"/>
      <c r="H85" s="96"/>
      <c r="I85" s="93"/>
      <c r="J85" s="94"/>
      <c r="K85" s="311">
        <v>0.05</v>
      </c>
      <c r="L85" s="859">
        <f>N79*K85</f>
        <v>2547.1876542860346</v>
      </c>
      <c r="M85" s="860"/>
      <c r="N85" s="57"/>
    </row>
    <row r="86" spans="1:14" ht="15.75" thickBot="1">
      <c r="B86" s="97" t="s">
        <v>974</v>
      </c>
      <c r="C86" s="98"/>
      <c r="D86" s="98"/>
      <c r="E86" s="98"/>
      <c r="F86" s="98"/>
      <c r="G86" s="98"/>
      <c r="H86" s="98"/>
      <c r="I86" s="99"/>
      <c r="J86" s="100"/>
      <c r="K86" s="312">
        <v>0.05</v>
      </c>
      <c r="L86" s="861">
        <f>N79*K86</f>
        <v>2547.1876542860346</v>
      </c>
      <c r="M86" s="862"/>
      <c r="N86" s="57"/>
    </row>
    <row r="87" spans="1:14" ht="15.75" thickBot="1">
      <c r="B87" s="825" t="s">
        <v>953</v>
      </c>
      <c r="C87" s="826"/>
      <c r="D87" s="826"/>
      <c r="E87" s="826"/>
      <c r="F87" s="826"/>
      <c r="G87" s="826"/>
      <c r="H87" s="826"/>
      <c r="I87" s="826"/>
      <c r="J87" s="826"/>
      <c r="K87" s="826"/>
      <c r="L87" s="826"/>
      <c r="M87" s="827"/>
      <c r="N87" s="58">
        <f>L84+L85+L86</f>
        <v>15283.125925716206</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66226.879011436889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1150</v>
      </c>
      <c r="C31" s="87" t="s">
        <v>2167</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138</v>
      </c>
      <c r="B36" s="838" t="str">
        <f>VLOOKUP(A36,EQUIPOS!A6:D154,3,FALSE)</f>
        <v>Camioneta D-300</v>
      </c>
      <c r="C36" s="839"/>
      <c r="D36" s="839"/>
      <c r="E36" s="839"/>
      <c r="F36" s="839"/>
      <c r="G36" s="839"/>
      <c r="H36" s="840"/>
      <c r="I36" s="274"/>
      <c r="J36" s="275"/>
      <c r="K36" s="276">
        <f>VLOOKUP(A36,EQUIPOS!A6:D163,4,FALSE)</f>
        <v>45532.538649115821</v>
      </c>
      <c r="L36" s="277"/>
      <c r="M36" s="343">
        <v>250</v>
      </c>
      <c r="N36" s="279">
        <f>K36/M36</f>
        <v>182.13015459646329</v>
      </c>
    </row>
    <row r="37" spans="1:14">
      <c r="A37" s="119" t="s">
        <v>251</v>
      </c>
      <c r="B37" s="838" t="str">
        <f>VLOOKUP(A37,EQUIPOS!A7:D154,3,FALSE)</f>
        <v>Maquina térmica pegatachas</v>
      </c>
      <c r="C37" s="839"/>
      <c r="D37" s="839"/>
      <c r="E37" s="839"/>
      <c r="F37" s="839"/>
      <c r="G37" s="839"/>
      <c r="H37" s="840"/>
      <c r="I37" s="428"/>
      <c r="J37" s="429"/>
      <c r="K37" s="276">
        <f>VLOOKUP(A37,EQUIPOS!A7:D164,4,FALSE)</f>
        <v>29729.3291271864</v>
      </c>
      <c r="L37" s="342"/>
      <c r="M37" s="343">
        <v>250</v>
      </c>
      <c r="N37" s="279">
        <f>K37/M37</f>
        <v>118.9173165087456</v>
      </c>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1.15933616807204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302.20680727328096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626</v>
      </c>
      <c r="B48" s="49" t="str">
        <f>VLOOKUP(A48,MATERIALES!A5:D373,3,FALSE)</f>
        <v xml:space="preserve">Resina termoplástica </v>
      </c>
      <c r="C48" s="288"/>
      <c r="D48" s="288"/>
      <c r="E48" s="288"/>
      <c r="F48" s="288"/>
      <c r="G48" s="288"/>
      <c r="H48" s="288"/>
      <c r="I48" s="275"/>
      <c r="J48" s="231" t="str">
        <f>VLOOKUP(A48,MATERIALES!A4:D640,2,FALSE)</f>
        <v>kg</v>
      </c>
      <c r="K48" s="289">
        <v>0.08</v>
      </c>
      <c r="L48" s="274"/>
      <c r="M48" s="409">
        <f>VLOOKUP(A48,MATERIALES!A5:D396,4,FALSE)</f>
        <v>10340.97393886992</v>
      </c>
      <c r="N48" s="279">
        <f>K48*M48</f>
        <v>827.27791510959366</v>
      </c>
    </row>
    <row r="49" spans="1:14">
      <c r="A49" s="172" t="s">
        <v>681</v>
      </c>
      <c r="B49" s="49" t="str">
        <f>VLOOKUP(A49,MATERIALES!A6:D373,3,FALSE)</f>
        <v>Tacha reflectiva</v>
      </c>
      <c r="C49" s="432"/>
      <c r="D49" s="432"/>
      <c r="E49" s="432"/>
      <c r="F49" s="432"/>
      <c r="G49" s="432"/>
      <c r="H49" s="432"/>
      <c r="I49" s="429"/>
      <c r="J49" s="231" t="str">
        <f>VLOOKUP(A49,MATERIALES!A5:D641,2,FALSE)</f>
        <v>u</v>
      </c>
      <c r="K49" s="404">
        <v>1</v>
      </c>
      <c r="L49" s="428"/>
      <c r="M49" s="409">
        <f>VLOOKUP(A49,MATERIALES!A6:D397,4,FALSE)</f>
        <v>8953.2241894977669</v>
      </c>
      <c r="N49" s="279">
        <f>K49*M49</f>
        <v>8953.2241894977669</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9780.5021046073598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2000</v>
      </c>
      <c r="N71" s="402">
        <f>K71/M71</f>
        <v>62.590494999999997</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2000</v>
      </c>
      <c r="N72" s="402">
        <f>K72/M72</f>
        <v>53.343121807203993</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115.93361680720399</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10198.642528687846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2039.7285057375693</v>
      </c>
      <c r="M84" s="860"/>
      <c r="N84" s="57"/>
    </row>
    <row r="85" spans="1:14">
      <c r="B85" s="95" t="s">
        <v>973</v>
      </c>
      <c r="C85" s="96"/>
      <c r="D85" s="96"/>
      <c r="E85" s="96"/>
      <c r="F85" s="96"/>
      <c r="G85" s="96"/>
      <c r="H85" s="96"/>
      <c r="I85" s="93"/>
      <c r="J85" s="94"/>
      <c r="K85" s="311">
        <v>0.05</v>
      </c>
      <c r="L85" s="859">
        <f>N79*K85</f>
        <v>509.93212643439233</v>
      </c>
      <c r="M85" s="860"/>
      <c r="N85" s="57"/>
    </row>
    <row r="86" spans="1:14" ht="15.75" thickBot="1">
      <c r="B86" s="97" t="s">
        <v>974</v>
      </c>
      <c r="C86" s="98"/>
      <c r="D86" s="98"/>
      <c r="E86" s="98"/>
      <c r="F86" s="98"/>
      <c r="G86" s="98"/>
      <c r="H86" s="98"/>
      <c r="I86" s="99"/>
      <c r="J86" s="100"/>
      <c r="K86" s="312">
        <v>0.05</v>
      </c>
      <c r="L86" s="861">
        <f>N79*K86</f>
        <v>509.93212643439233</v>
      </c>
      <c r="M86" s="862"/>
      <c r="N86" s="57"/>
    </row>
    <row r="87" spans="1:14" ht="15.75" thickBot="1">
      <c r="B87" s="825" t="s">
        <v>953</v>
      </c>
      <c r="C87" s="826"/>
      <c r="D87" s="826"/>
      <c r="E87" s="826"/>
      <c r="F87" s="826"/>
      <c r="G87" s="826"/>
      <c r="H87" s="826"/>
      <c r="I87" s="826"/>
      <c r="J87" s="826"/>
      <c r="K87" s="826"/>
      <c r="L87" s="826"/>
      <c r="M87" s="827"/>
      <c r="N87" s="58">
        <f>L84+L85+L86</f>
        <v>3059.5927586063544</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13258.235287294199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1713</v>
      </c>
      <c r="C31" s="87" t="s">
        <v>2168</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138</v>
      </c>
      <c r="B36" s="838" t="str">
        <f>VLOOKUP(A36,EQUIPOS!A6:D154,3,FALSE)</f>
        <v>Camioneta D-300</v>
      </c>
      <c r="C36" s="839"/>
      <c r="D36" s="839"/>
      <c r="E36" s="839"/>
      <c r="F36" s="839"/>
      <c r="G36" s="839"/>
      <c r="H36" s="840"/>
      <c r="I36" s="274"/>
      <c r="J36" s="275"/>
      <c r="K36" s="276">
        <f>VLOOKUP(A36,EQUIPOS!A6:D163,4,FALSE)</f>
        <v>45532.538649115821</v>
      </c>
      <c r="L36" s="277"/>
      <c r="M36" s="343">
        <v>3.75</v>
      </c>
      <c r="N36" s="279">
        <f>K36/M36</f>
        <v>12142.010306430886</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98.152576204802642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12240.162882635688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615</v>
      </c>
      <c r="B48" s="49" t="str">
        <f>VLOOKUP(A48,MATERIALES!A5:D373,3,FALSE)</f>
        <v>Poste en angulo de 2*2*1/4 de 3,5m para señal</v>
      </c>
      <c r="C48" s="288"/>
      <c r="D48" s="288"/>
      <c r="E48" s="288"/>
      <c r="F48" s="288"/>
      <c r="G48" s="288"/>
      <c r="H48" s="288"/>
      <c r="I48" s="288"/>
      <c r="J48" s="318" t="str">
        <f>VLOOKUP(A48,MATERIALES!A4:D640,2,FALSE)</f>
        <v>u</v>
      </c>
      <c r="K48" s="289">
        <v>1</v>
      </c>
      <c r="L48" s="274"/>
      <c r="M48" s="409">
        <f>VLOOKUP(A48,MATERIALES!A5:D396,4,FALSE)</f>
        <v>101563.13689961529</v>
      </c>
      <c r="N48" s="279">
        <f>K48*M48</f>
        <v>101563.13689961529</v>
      </c>
    </row>
    <row r="49" spans="1:14">
      <c r="A49" s="172" t="s">
        <v>653</v>
      </c>
      <c r="B49" s="49" t="str">
        <f>VLOOKUP(A49,MATERIALES!A6:D373,3,FALSE)</f>
        <v>Señal (grupo 1). Tablero en lámina galvanizada de 75cm*75cm, calibre 16, reflectivo tipo 1/ incluye poste )</v>
      </c>
      <c r="C49" s="432"/>
      <c r="D49" s="432"/>
      <c r="E49" s="432"/>
      <c r="F49" s="432"/>
      <c r="G49" s="432"/>
      <c r="H49" s="432"/>
      <c r="I49" s="432"/>
      <c r="J49" s="319" t="str">
        <f>VLOOKUP(A49,MATERIALES!A5:D641,2,FALSE)</f>
        <v>u</v>
      </c>
      <c r="K49" s="404">
        <v>1</v>
      </c>
      <c r="L49" s="428"/>
      <c r="M49" s="409">
        <f>VLOOKUP(A49,MATERIALES!A6:D397,4,FALSE)</f>
        <v>362783.27138727676</v>
      </c>
      <c r="N49" s="279">
        <f>K49*M49</f>
        <v>362783.27138727676</v>
      </c>
    </row>
    <row r="50" spans="1:14">
      <c r="A50" s="172" t="s">
        <v>833</v>
      </c>
      <c r="B50" s="49" t="str">
        <f>VLOOKUP(A50,MATERIALES!A6:D373,3,FALSE)</f>
        <v>Concreto Resistencia  14 (Mpa)</v>
      </c>
      <c r="C50" s="432"/>
      <c r="D50" s="432"/>
      <c r="E50" s="432"/>
      <c r="F50" s="432"/>
      <c r="G50" s="432"/>
      <c r="H50" s="432"/>
      <c r="I50" s="432"/>
      <c r="J50" s="319" t="str">
        <f>VLOOKUP(A50,MATERIALES!A6:D642,2,FALSE)</f>
        <v>m3</v>
      </c>
      <c r="K50" s="404">
        <v>0.03</v>
      </c>
      <c r="L50" s="428"/>
      <c r="M50" s="409">
        <f>VLOOKUP(A50,MATERIALES!A6:D398,4,FALSE)</f>
        <v>392465.53904623579</v>
      </c>
      <c r="N50" s="279">
        <f>K50*M50</f>
        <v>11773.966171387074</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476120.37445827911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30</v>
      </c>
      <c r="N71" s="402">
        <f>K71/M71</f>
        <v>3556.2081204802662</v>
      </c>
      <c r="O71" s="112"/>
    </row>
    <row r="72" spans="1:15">
      <c r="A72" s="173" t="s">
        <v>9</v>
      </c>
      <c r="B72" s="55" t="str">
        <f>VLOOKUP(A72,'MANO DE OBRA'!A8:D69,3,FALSE)</f>
        <v>Obrero (3)</v>
      </c>
      <c r="C72" s="53"/>
      <c r="D72" s="53"/>
      <c r="E72" s="53"/>
      <c r="F72" s="53"/>
      <c r="G72" s="53"/>
      <c r="H72" s="53"/>
      <c r="I72" s="299">
        <f>K72/J72*100</f>
        <v>101498.09999999999</v>
      </c>
      <c r="J72" s="300">
        <v>185</v>
      </c>
      <c r="K72" s="301">
        <f>VLOOKUP(A72,'MANO DE OBRA'!A8:D100,4,FALSE)</f>
        <v>187771.48499999999</v>
      </c>
      <c r="L72" s="56"/>
      <c r="M72" s="441">
        <v>30</v>
      </c>
      <c r="N72" s="402">
        <f>K72/M72</f>
        <v>6259.0494999999992</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9815.2576204802644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498175.79496139503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99635.158992279015</v>
      </c>
      <c r="M84" s="860"/>
      <c r="N84" s="57"/>
    </row>
    <row r="85" spans="1:14">
      <c r="B85" s="95" t="s">
        <v>973</v>
      </c>
      <c r="C85" s="96"/>
      <c r="D85" s="96"/>
      <c r="E85" s="96"/>
      <c r="F85" s="96"/>
      <c r="G85" s="96"/>
      <c r="H85" s="96"/>
      <c r="I85" s="93"/>
      <c r="J85" s="94"/>
      <c r="K85" s="311">
        <v>0.05</v>
      </c>
      <c r="L85" s="859">
        <f>N79*K85</f>
        <v>24908.789748069754</v>
      </c>
      <c r="M85" s="860"/>
      <c r="N85" s="57"/>
    </row>
    <row r="86" spans="1:14" ht="15.75" thickBot="1">
      <c r="B86" s="97" t="s">
        <v>974</v>
      </c>
      <c r="C86" s="98"/>
      <c r="D86" s="98"/>
      <c r="E86" s="98"/>
      <c r="F86" s="98"/>
      <c r="G86" s="98"/>
      <c r="H86" s="98"/>
      <c r="I86" s="99"/>
      <c r="J86" s="100"/>
      <c r="K86" s="312">
        <v>0.05</v>
      </c>
      <c r="L86" s="861">
        <f>N79*K86</f>
        <v>24908.789748069754</v>
      </c>
      <c r="M86" s="862"/>
      <c r="N86" s="57"/>
    </row>
    <row r="87" spans="1:14" ht="15.75" thickBot="1">
      <c r="B87" s="825" t="s">
        <v>953</v>
      </c>
      <c r="C87" s="826"/>
      <c r="D87" s="826"/>
      <c r="E87" s="826"/>
      <c r="F87" s="826"/>
      <c r="G87" s="826"/>
      <c r="H87" s="826"/>
      <c r="I87" s="826"/>
      <c r="J87" s="826"/>
      <c r="K87" s="826"/>
      <c r="L87" s="826"/>
      <c r="M87" s="827"/>
      <c r="N87" s="58">
        <f>L84+L85+L86</f>
        <v>149452.73848841852</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647628.53344981349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8.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1151</v>
      </c>
      <c r="C31" s="87" t="s">
        <v>2169</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138</v>
      </c>
      <c r="B36" s="838" t="str">
        <f>VLOOKUP(A36,EQUIPOS!A6:D154,3,FALSE)</f>
        <v>Camioneta D-300</v>
      </c>
      <c r="C36" s="839"/>
      <c r="D36" s="839"/>
      <c r="E36" s="839"/>
      <c r="F36" s="839"/>
      <c r="G36" s="839"/>
      <c r="H36" s="840"/>
      <c r="I36" s="274"/>
      <c r="J36" s="275"/>
      <c r="K36" s="276">
        <f>VLOOKUP(A36,EQUIPOS!A6:D163,4,FALSE)</f>
        <v>45532.538649115821</v>
      </c>
      <c r="L36" s="277"/>
      <c r="M36" s="343">
        <v>3.75</v>
      </c>
      <c r="N36" s="279">
        <f>K36/M36</f>
        <v>12142.010306430886</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98.152576204802642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12240.162882635688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615</v>
      </c>
      <c r="B48" s="49" t="str">
        <f>VLOOKUP(A48,MATERIALES!A5:D373,3,FALSE)</f>
        <v>Poste en angulo de 2*2*1/4 de 3,5m para señal</v>
      </c>
      <c r="C48" s="288"/>
      <c r="D48" s="288"/>
      <c r="E48" s="288"/>
      <c r="F48" s="288"/>
      <c r="G48" s="288"/>
      <c r="H48" s="288"/>
      <c r="I48" s="288"/>
      <c r="J48" s="318" t="str">
        <f>VLOOKUP(A48,MATERIALES!A4:D640,2,FALSE)</f>
        <v>u</v>
      </c>
      <c r="K48" s="289">
        <v>1</v>
      </c>
      <c r="L48" s="274"/>
      <c r="M48" s="409">
        <f>VLOOKUP(A48,MATERIALES!A5:D396,4,FALSE)</f>
        <v>101563.13689961529</v>
      </c>
      <c r="N48" s="279">
        <f>K48*M48</f>
        <v>101563.13689961529</v>
      </c>
    </row>
    <row r="49" spans="1:14">
      <c r="A49" s="172" t="s">
        <v>654</v>
      </c>
      <c r="B49" s="49" t="str">
        <f>VLOOKUP(A49,MATERIALES!A6:D373,3,FALSE)</f>
        <v xml:space="preserve">Señal (grupo 2). Tablero en lámina galvanizado de 1,2m*0,4m, calibre 16, reflectivo tipo 1. </v>
      </c>
      <c r="C49" s="432"/>
      <c r="D49" s="432"/>
      <c r="E49" s="432"/>
      <c r="F49" s="432"/>
      <c r="G49" s="432"/>
      <c r="H49" s="432"/>
      <c r="I49" s="432"/>
      <c r="J49" s="319" t="str">
        <f>VLOOKUP(A49,MATERIALES!A5:D641,2,FALSE)</f>
        <v>u</v>
      </c>
      <c r="K49" s="404">
        <v>1</v>
      </c>
      <c r="L49" s="428"/>
      <c r="M49" s="409">
        <f>VLOOKUP(A49,MATERIALES!A6:D397,4,FALSE)</f>
        <v>311721.4184671705</v>
      </c>
      <c r="N49" s="279">
        <f>K49*M49</f>
        <v>311721.4184671705</v>
      </c>
    </row>
    <row r="50" spans="1:14">
      <c r="A50" s="172" t="s">
        <v>833</v>
      </c>
      <c r="B50" s="49" t="str">
        <f>VLOOKUP(A50,MATERIALES!A6:D373,3,FALSE)</f>
        <v>Concreto Resistencia  14 (Mpa)</v>
      </c>
      <c r="C50" s="432"/>
      <c r="D50" s="432"/>
      <c r="E50" s="432"/>
      <c r="F50" s="432"/>
      <c r="G50" s="432"/>
      <c r="H50" s="432"/>
      <c r="I50" s="432"/>
      <c r="J50" s="319" t="str">
        <f>VLOOKUP(A50,MATERIALES!A6:D642,2,FALSE)</f>
        <v>m3</v>
      </c>
      <c r="K50" s="404">
        <v>0.03</v>
      </c>
      <c r="L50" s="428"/>
      <c r="M50" s="409">
        <f>VLOOKUP(A50,MATERIALES!A6:D398,4,FALSE)</f>
        <v>392465.53904623579</v>
      </c>
      <c r="N50" s="279">
        <f>K50*M50</f>
        <v>11773.966171387074</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425058.52153817285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30</v>
      </c>
      <c r="N71" s="402">
        <f>K71/M71</f>
        <v>3556.2081204802662</v>
      </c>
      <c r="O71" s="112"/>
    </row>
    <row r="72" spans="1:15">
      <c r="A72" s="173" t="s">
        <v>9</v>
      </c>
      <c r="B72" s="55" t="str">
        <f>VLOOKUP(A72,'MANO DE OBRA'!A8:D69,3,FALSE)</f>
        <v>Obrero (3)</v>
      </c>
      <c r="C72" s="53"/>
      <c r="D72" s="53"/>
      <c r="E72" s="53"/>
      <c r="F72" s="53"/>
      <c r="G72" s="53"/>
      <c r="H72" s="53"/>
      <c r="I72" s="299">
        <f>K72/J72*100</f>
        <v>101498.09999999999</v>
      </c>
      <c r="J72" s="300">
        <v>185</v>
      </c>
      <c r="K72" s="301">
        <f>VLOOKUP(A72,'MANO DE OBRA'!A8:D100,4,FALSE)</f>
        <v>187771.48499999999</v>
      </c>
      <c r="L72" s="56"/>
      <c r="M72" s="441">
        <v>30</v>
      </c>
      <c r="N72" s="402">
        <f>K72/M72</f>
        <v>6259.0494999999992</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9815.2576204802644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447113.94204128877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89422.788408257766</v>
      </c>
      <c r="M84" s="860"/>
      <c r="N84" s="57"/>
    </row>
    <row r="85" spans="1:14">
      <c r="B85" s="95" t="s">
        <v>973</v>
      </c>
      <c r="C85" s="96"/>
      <c r="D85" s="96"/>
      <c r="E85" s="96"/>
      <c r="F85" s="96"/>
      <c r="G85" s="96"/>
      <c r="H85" s="96"/>
      <c r="I85" s="93"/>
      <c r="J85" s="94"/>
      <c r="K85" s="311">
        <v>0.05</v>
      </c>
      <c r="L85" s="859">
        <f>N79*K85</f>
        <v>22355.697102064441</v>
      </c>
      <c r="M85" s="860"/>
      <c r="N85" s="57"/>
    </row>
    <row r="86" spans="1:14" ht="15.75" thickBot="1">
      <c r="B86" s="97" t="s">
        <v>974</v>
      </c>
      <c r="C86" s="98"/>
      <c r="D86" s="98"/>
      <c r="E86" s="98"/>
      <c r="F86" s="98"/>
      <c r="G86" s="98"/>
      <c r="H86" s="98"/>
      <c r="I86" s="99"/>
      <c r="J86" s="100"/>
      <c r="K86" s="312">
        <v>0.05</v>
      </c>
      <c r="L86" s="861">
        <f>N79*K86</f>
        <v>22355.697102064441</v>
      </c>
      <c r="M86" s="862"/>
      <c r="N86" s="57"/>
    </row>
    <row r="87" spans="1:14" ht="15.75" thickBot="1">
      <c r="B87" s="825" t="s">
        <v>953</v>
      </c>
      <c r="C87" s="826"/>
      <c r="D87" s="826"/>
      <c r="E87" s="826"/>
      <c r="F87" s="826"/>
      <c r="G87" s="826"/>
      <c r="H87" s="826"/>
      <c r="I87" s="826"/>
      <c r="J87" s="826"/>
      <c r="K87" s="826"/>
      <c r="L87" s="826"/>
      <c r="M87" s="827"/>
      <c r="N87" s="58">
        <f>L84+L85+L86</f>
        <v>134134.18261238665</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581248.12465367536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1152</v>
      </c>
      <c r="C31" s="87" t="s">
        <v>2170</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138</v>
      </c>
      <c r="B36" s="838" t="str">
        <f>VLOOKUP(A36,EQUIPOS!A6:D154,3,FALSE)</f>
        <v>Camioneta D-300</v>
      </c>
      <c r="C36" s="839"/>
      <c r="D36" s="839"/>
      <c r="E36" s="839"/>
      <c r="F36" s="839"/>
      <c r="G36" s="839"/>
      <c r="H36" s="840"/>
      <c r="I36" s="274"/>
      <c r="J36" s="275"/>
      <c r="K36" s="276">
        <f>VLOOKUP(A36,EQUIPOS!A6:D163,4,FALSE)</f>
        <v>45532.538649115821</v>
      </c>
      <c r="L36" s="277"/>
      <c r="M36" s="343">
        <v>3</v>
      </c>
      <c r="N36" s="279">
        <f>K36/M36</f>
        <v>15177.512883038607</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52.158745833333334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15229.67162887194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616</v>
      </c>
      <c r="B48" s="49" t="str">
        <f>VLOOKUP(A48,MATERIALES!A5:D373,3,FALSE)</f>
        <v>Poste kilometraje</v>
      </c>
      <c r="C48" s="288"/>
      <c r="D48" s="288"/>
      <c r="E48" s="288"/>
      <c r="F48" s="288"/>
      <c r="G48" s="288"/>
      <c r="H48" s="288"/>
      <c r="I48" s="288"/>
      <c r="J48" s="318" t="str">
        <f>VLOOKUP(A48,MATERIALES!A4:D640,2,FALSE)</f>
        <v>u</v>
      </c>
      <c r="K48" s="289">
        <v>1</v>
      </c>
      <c r="L48" s="274"/>
      <c r="M48" s="409">
        <f>VLOOKUP(A48,MATERIALES!A5:D396,4,FALSE)</f>
        <v>28143.187113679654</v>
      </c>
      <c r="N48" s="279">
        <f>K48*M48</f>
        <v>28143.187113679654</v>
      </c>
    </row>
    <row r="49" spans="1:14">
      <c r="A49" s="172" t="s">
        <v>833</v>
      </c>
      <c r="B49" s="49" t="str">
        <f>VLOOKUP(A49,MATERIALES!A6:D373,3,FALSE)</f>
        <v>Concreto Resistencia  14 (Mpa)</v>
      </c>
      <c r="C49" s="432"/>
      <c r="D49" s="432"/>
      <c r="E49" s="432"/>
      <c r="F49" s="432"/>
      <c r="G49" s="432"/>
      <c r="H49" s="432"/>
      <c r="I49" s="432"/>
      <c r="J49" s="319" t="str">
        <f>VLOOKUP(A49,MATERIALES!A5:D641,2,FALSE)</f>
        <v>m3</v>
      </c>
      <c r="K49" s="404">
        <v>0.06</v>
      </c>
      <c r="L49" s="428"/>
      <c r="M49" s="409">
        <f>VLOOKUP(A49,MATERIALES!A6:D397,4,FALSE)</f>
        <v>392465.53904623579</v>
      </c>
      <c r="N49" s="279">
        <f>K49*M49</f>
        <v>23547.932342774147</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51691.119456453802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24</v>
      </c>
      <c r="N71" s="402">
        <f>K71/M71</f>
        <v>5215.8745833333332</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5215.8745833333332</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72136.665668659072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14427.333133731816</v>
      </c>
      <c r="M84" s="860"/>
      <c r="N84" s="57"/>
    </row>
    <row r="85" spans="1:14">
      <c r="B85" s="95" t="s">
        <v>973</v>
      </c>
      <c r="C85" s="96"/>
      <c r="D85" s="96"/>
      <c r="E85" s="96"/>
      <c r="F85" s="96"/>
      <c r="G85" s="96"/>
      <c r="H85" s="96"/>
      <c r="I85" s="93"/>
      <c r="J85" s="94"/>
      <c r="K85" s="311">
        <v>0.05</v>
      </c>
      <c r="L85" s="859">
        <f>N79*K85</f>
        <v>3606.833283432954</v>
      </c>
      <c r="M85" s="860"/>
      <c r="N85" s="57"/>
    </row>
    <row r="86" spans="1:14" ht="15.75" thickBot="1">
      <c r="B86" s="97" t="s">
        <v>974</v>
      </c>
      <c r="C86" s="98"/>
      <c r="D86" s="98"/>
      <c r="E86" s="98"/>
      <c r="F86" s="98"/>
      <c r="G86" s="98"/>
      <c r="H86" s="98"/>
      <c r="I86" s="99"/>
      <c r="J86" s="100"/>
      <c r="K86" s="312">
        <v>0.05</v>
      </c>
      <c r="L86" s="861">
        <f>N79*K86</f>
        <v>3606.833283432954</v>
      </c>
      <c r="M86" s="862"/>
      <c r="N86" s="57"/>
    </row>
    <row r="87" spans="1:14" ht="15.75" thickBot="1">
      <c r="B87" s="825" t="s">
        <v>953</v>
      </c>
      <c r="C87" s="826"/>
      <c r="D87" s="826"/>
      <c r="E87" s="826"/>
      <c r="F87" s="826"/>
      <c r="G87" s="826"/>
      <c r="H87" s="826"/>
      <c r="I87" s="826"/>
      <c r="J87" s="826"/>
      <c r="K87" s="826"/>
      <c r="L87" s="826"/>
      <c r="M87" s="827"/>
      <c r="N87" s="58">
        <f>L84+L85+L86</f>
        <v>21640.999700597727</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93777.665369256807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1153</v>
      </c>
      <c r="C31" s="87" t="s">
        <v>2171</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135</v>
      </c>
      <c r="B36" s="838" t="str">
        <f>VLOOKUP(A36,EQUIPOS!A6:D154,3,FALSE)</f>
        <v>Camión 350</v>
      </c>
      <c r="C36" s="839"/>
      <c r="D36" s="839"/>
      <c r="E36" s="839"/>
      <c r="F36" s="839"/>
      <c r="G36" s="839"/>
      <c r="H36" s="840"/>
      <c r="I36" s="274"/>
      <c r="J36" s="275"/>
      <c r="K36" s="276">
        <f>VLOOKUP(A36,EQUIPOS!A6:D163,4,FALSE)</f>
        <v>45532.538649115821</v>
      </c>
      <c r="L36" s="277"/>
      <c r="M36" s="343">
        <v>6.25</v>
      </c>
      <c r="N36" s="279">
        <f>K36/M36</f>
        <v>7285.2061838585314</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357.04822361440802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7642.2544074729394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212" t="s">
        <v>619</v>
      </c>
      <c r="B48" s="49" t="str">
        <f>VLOOKUP(A48,MATERIALES!A5:D373,3,FALSE)</f>
        <v>Postes para defensa metálica (1,80m)</v>
      </c>
      <c r="C48" s="288"/>
      <c r="D48" s="288"/>
      <c r="E48" s="288"/>
      <c r="F48" s="288"/>
      <c r="G48" s="288"/>
      <c r="H48" s="288"/>
      <c r="I48" s="288"/>
      <c r="J48" s="318" t="str">
        <f>VLOOKUP(A48,MATERIALES!A4:D640,2,FALSE)</f>
        <v>u</v>
      </c>
      <c r="K48" s="289">
        <v>0.25</v>
      </c>
      <c r="L48" s="274"/>
      <c r="M48" s="409">
        <f>VLOOKUP(A48,MATERIALES!A5:D396,4,FALSE)</f>
        <v>120476.82299992933</v>
      </c>
      <c r="N48" s="279">
        <f>K48*M48</f>
        <v>30119.205749982331</v>
      </c>
    </row>
    <row r="49" spans="1:14">
      <c r="A49" s="172" t="s">
        <v>438</v>
      </c>
      <c r="B49" s="49" t="str">
        <f>VLOOKUP(A49,MATERIALES!A6:D373,3,FALSE)</f>
        <v>Defensa Metálica De 4,13 M Galvanizada</v>
      </c>
      <c r="C49" s="432"/>
      <c r="D49" s="432"/>
      <c r="E49" s="432"/>
      <c r="F49" s="432"/>
      <c r="G49" s="432"/>
      <c r="H49" s="432"/>
      <c r="I49" s="432"/>
      <c r="J49" s="319" t="str">
        <f>VLOOKUP(A49,MATERIALES!A5:D641,2,FALSE)</f>
        <v>u</v>
      </c>
      <c r="K49" s="404">
        <v>0.24213075060532688</v>
      </c>
      <c r="L49" s="428"/>
      <c r="M49" s="409">
        <f>VLOOKUP(A49,MATERIALES!A6:D397,4,FALSE)</f>
        <v>391703.55829052726</v>
      </c>
      <c r="N49" s="279">
        <f>K49*M49</f>
        <v>94843.476583662778</v>
      </c>
    </row>
    <row r="50" spans="1:14">
      <c r="A50" s="172"/>
      <c r="B50" s="49"/>
      <c r="C50" s="432"/>
      <c r="D50" s="432"/>
      <c r="E50" s="432"/>
      <c r="F50" s="432"/>
      <c r="G50" s="432"/>
      <c r="H50" s="432"/>
      <c r="I50" s="432"/>
      <c r="J50" s="319"/>
      <c r="K50" s="404"/>
      <c r="L50" s="428"/>
      <c r="M50" s="409"/>
      <c r="N50" s="279"/>
    </row>
    <row r="51" spans="1:14">
      <c r="A51" s="172"/>
      <c r="B51" s="49"/>
      <c r="C51" s="432"/>
      <c r="D51" s="432"/>
      <c r="E51" s="432"/>
      <c r="F51" s="432"/>
      <c r="G51" s="432"/>
      <c r="H51" s="432"/>
      <c r="I51" s="432"/>
      <c r="J51" s="319"/>
      <c r="K51" s="404"/>
      <c r="L51" s="428"/>
      <c r="M51" s="409"/>
      <c r="N51" s="279"/>
    </row>
    <row r="52" spans="1:14">
      <c r="B52" s="49"/>
      <c r="C52" s="53"/>
      <c r="D52" s="53"/>
      <c r="E52" s="53"/>
      <c r="F52" s="53"/>
      <c r="G52" s="53"/>
      <c r="H52" s="53"/>
      <c r="I52" s="53"/>
      <c r="J52" s="319"/>
      <c r="K52" s="175"/>
      <c r="L52" s="325"/>
      <c r="M52" s="409"/>
      <c r="N52" s="279"/>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124962.68233364511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50</v>
      </c>
      <c r="N71" s="402">
        <f>K71/M71</f>
        <v>5007.2395999999999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50</v>
      </c>
      <c r="N72" s="402">
        <f>K72/M72</f>
        <v>2133.7248722881595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7140.9644722881594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139745.90121340621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27949.180242681243</v>
      </c>
      <c r="M84" s="860"/>
      <c r="N84" s="57"/>
    </row>
    <row r="85" spans="1:14">
      <c r="B85" s="95" t="s">
        <v>973</v>
      </c>
      <c r="C85" s="96"/>
      <c r="D85" s="96"/>
      <c r="E85" s="96"/>
      <c r="F85" s="96"/>
      <c r="G85" s="96"/>
      <c r="H85" s="96"/>
      <c r="I85" s="93"/>
      <c r="J85" s="94"/>
      <c r="K85" s="311">
        <v>0.05</v>
      </c>
      <c r="L85" s="859">
        <f>N79*K85</f>
        <v>6987.2950606703107</v>
      </c>
      <c r="M85" s="860"/>
      <c r="N85" s="57"/>
    </row>
    <row r="86" spans="1:14" ht="15.75" thickBot="1">
      <c r="B86" s="97" t="s">
        <v>974</v>
      </c>
      <c r="C86" s="98"/>
      <c r="D86" s="98"/>
      <c r="E86" s="98"/>
      <c r="F86" s="98"/>
      <c r="G86" s="98"/>
      <c r="H86" s="98"/>
      <c r="I86" s="99"/>
      <c r="J86" s="100"/>
      <c r="K86" s="312">
        <v>0.05</v>
      </c>
      <c r="L86" s="861">
        <f>N79*K86</f>
        <v>6987.2950606703107</v>
      </c>
      <c r="M86" s="862"/>
      <c r="N86" s="57"/>
    </row>
    <row r="87" spans="1:14" ht="15.75" thickBot="1">
      <c r="B87" s="825" t="s">
        <v>953</v>
      </c>
      <c r="C87" s="826"/>
      <c r="D87" s="826"/>
      <c r="E87" s="826"/>
      <c r="F87" s="826"/>
      <c r="G87" s="826"/>
      <c r="H87" s="826"/>
      <c r="I87" s="826"/>
      <c r="J87" s="826"/>
      <c r="K87" s="826"/>
      <c r="L87" s="826"/>
      <c r="M87" s="827"/>
      <c r="N87" s="58">
        <f>L84+L85+L86</f>
        <v>41923.770364021861</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181669.67157742806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1154</v>
      </c>
      <c r="C31" s="87" t="s">
        <v>2172</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41.726996666666665</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41.726996666666665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629</v>
      </c>
      <c r="B48" s="49" t="str">
        <f>VLOOKUP(A48,MATERIALES!A5:D373,3,FALSE)</f>
        <v>Sección final de defensa metálica</v>
      </c>
      <c r="C48" s="288"/>
      <c r="D48" s="288"/>
      <c r="E48" s="288"/>
      <c r="F48" s="288"/>
      <c r="G48" s="288"/>
      <c r="H48" s="288"/>
      <c r="I48" s="275"/>
      <c r="J48" s="231" t="str">
        <f>VLOOKUP(A48,MATERIALES!A4:D640,2,FALSE)</f>
        <v>u</v>
      </c>
      <c r="K48" s="289">
        <v>1</v>
      </c>
      <c r="L48" s="274"/>
      <c r="M48" s="409">
        <f>VLOOKUP(A48,MATERIALES!A5:D396,4,FALSE)</f>
        <v>56315.780151940955</v>
      </c>
      <c r="N48" s="279">
        <f>K48*M48</f>
        <v>56315.780151940955</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9"/>
      <c r="K50" s="404"/>
      <c r="L50" s="428"/>
      <c r="M50" s="409"/>
      <c r="N50" s="279"/>
    </row>
    <row r="51" spans="1:14">
      <c r="A51" s="172"/>
      <c r="B51" s="49"/>
      <c r="C51" s="432"/>
      <c r="D51" s="432"/>
      <c r="E51" s="432"/>
      <c r="F51" s="432"/>
      <c r="G51" s="432"/>
      <c r="H51" s="432"/>
      <c r="I51" s="432"/>
      <c r="J51" s="319"/>
      <c r="K51" s="404"/>
      <c r="L51" s="428"/>
      <c r="M51" s="409"/>
      <c r="N51" s="279"/>
    </row>
    <row r="52" spans="1:14">
      <c r="B52" s="49"/>
      <c r="C52" s="53"/>
      <c r="D52" s="53"/>
      <c r="E52" s="53"/>
      <c r="F52" s="53"/>
      <c r="G52" s="53"/>
      <c r="H52" s="53"/>
      <c r="I52" s="53"/>
      <c r="J52" s="319"/>
      <c r="K52" s="175"/>
      <c r="L52" s="325"/>
      <c r="M52" s="409"/>
      <c r="N52" s="279"/>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56315.780151940955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30</v>
      </c>
      <c r="N71" s="402">
        <f>K71/M71</f>
        <v>4172.6996666666664</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4172.6996666666664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60530.206815274287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12106.041363054857</v>
      </c>
      <c r="M84" s="860"/>
      <c r="N84" s="57"/>
    </row>
    <row r="85" spans="1:14">
      <c r="B85" s="95" t="s">
        <v>973</v>
      </c>
      <c r="C85" s="96"/>
      <c r="D85" s="96"/>
      <c r="E85" s="96"/>
      <c r="F85" s="96"/>
      <c r="G85" s="96"/>
      <c r="H85" s="96"/>
      <c r="I85" s="93"/>
      <c r="J85" s="94"/>
      <c r="K85" s="311">
        <v>0.05</v>
      </c>
      <c r="L85" s="859">
        <f>N79*K85</f>
        <v>3026.5103407637143</v>
      </c>
      <c r="M85" s="860"/>
      <c r="N85" s="57"/>
    </row>
    <row r="86" spans="1:14" ht="15.75" thickBot="1">
      <c r="B86" s="97" t="s">
        <v>974</v>
      </c>
      <c r="C86" s="98"/>
      <c r="D86" s="98"/>
      <c r="E86" s="98"/>
      <c r="F86" s="98"/>
      <c r="G86" s="98"/>
      <c r="H86" s="98"/>
      <c r="I86" s="99"/>
      <c r="J86" s="100"/>
      <c r="K86" s="312">
        <v>0.05</v>
      </c>
      <c r="L86" s="861">
        <f>N79*K86</f>
        <v>3026.5103407637143</v>
      </c>
      <c r="M86" s="862"/>
      <c r="N86" s="57"/>
    </row>
    <row r="87" spans="1:14" ht="15.75" thickBot="1">
      <c r="B87" s="825" t="s">
        <v>953</v>
      </c>
      <c r="C87" s="826"/>
      <c r="D87" s="826"/>
      <c r="E87" s="826"/>
      <c r="F87" s="826"/>
      <c r="G87" s="826"/>
      <c r="H87" s="826"/>
      <c r="I87" s="826"/>
      <c r="J87" s="826"/>
      <c r="K87" s="826"/>
      <c r="L87" s="826"/>
      <c r="M87" s="827"/>
      <c r="N87" s="58">
        <f>L84+L85+L86</f>
        <v>18159.062044582286</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78689.268859856573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1155</v>
      </c>
      <c r="C31" s="87" t="s">
        <v>2048</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43.165858620689654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43.165858620689654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8" t="s">
        <v>631</v>
      </c>
      <c r="B48" s="49" t="str">
        <f>VLOOKUP(A48,MATERIALES!A5:D373,3,FALSE)</f>
        <v>Sección tope</v>
      </c>
      <c r="C48" s="288"/>
      <c r="D48" s="288"/>
      <c r="E48" s="288"/>
      <c r="F48" s="288"/>
      <c r="G48" s="288"/>
      <c r="H48" s="288"/>
      <c r="I48" s="275"/>
      <c r="J48" s="231" t="str">
        <f>VLOOKUP(A48,MATERIALES!A4:D640,2,FALSE)</f>
        <v>u</v>
      </c>
      <c r="K48" s="289">
        <v>1</v>
      </c>
      <c r="L48" s="274"/>
      <c r="M48" s="409">
        <f>VLOOKUP(A48,MATERIALES!A5:D396,4,FALSE)</f>
        <v>111915.30236872208</v>
      </c>
      <c r="N48" s="279">
        <f>K48*M48</f>
        <v>111915.30236872208</v>
      </c>
    </row>
    <row r="49" spans="1:14">
      <c r="A49" s="178"/>
      <c r="B49" s="49"/>
      <c r="C49" s="432"/>
      <c r="D49" s="432"/>
      <c r="E49" s="432"/>
      <c r="F49" s="432"/>
      <c r="G49" s="432"/>
      <c r="H49" s="432"/>
      <c r="I49" s="432"/>
      <c r="J49" s="318"/>
      <c r="K49" s="404"/>
      <c r="L49" s="428"/>
      <c r="M49" s="409"/>
      <c r="N49" s="279"/>
    </row>
    <row r="50" spans="1:14">
      <c r="A50" s="178"/>
      <c r="B50" s="49"/>
      <c r="C50" s="432"/>
      <c r="D50" s="432"/>
      <c r="E50" s="432"/>
      <c r="F50" s="432"/>
      <c r="G50" s="432"/>
      <c r="H50" s="432"/>
      <c r="I50" s="432"/>
      <c r="J50" s="319"/>
      <c r="K50" s="404"/>
      <c r="L50" s="428"/>
      <c r="M50" s="409"/>
      <c r="N50" s="279"/>
    </row>
    <row r="51" spans="1:14">
      <c r="A51" s="178"/>
      <c r="B51" s="49"/>
      <c r="C51" s="432"/>
      <c r="D51" s="432"/>
      <c r="E51" s="432"/>
      <c r="F51" s="432"/>
      <c r="G51" s="432"/>
      <c r="H51" s="432"/>
      <c r="I51" s="432"/>
      <c r="J51" s="319"/>
      <c r="K51" s="404"/>
      <c r="L51" s="428"/>
      <c r="M51" s="409"/>
      <c r="N51" s="279"/>
    </row>
    <row r="52" spans="1:14">
      <c r="B52" s="49"/>
      <c r="C52" s="53"/>
      <c r="D52" s="53"/>
      <c r="E52" s="53"/>
      <c r="F52" s="53"/>
      <c r="G52" s="53"/>
      <c r="H52" s="53"/>
      <c r="I52" s="53"/>
      <c r="J52" s="319"/>
      <c r="K52" s="175"/>
      <c r="L52" s="325"/>
      <c r="M52" s="409"/>
      <c r="N52" s="279"/>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111915.30236872208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9"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29</v>
      </c>
      <c r="N71" s="402">
        <f>K71/M71</f>
        <v>4316.5858620689651</v>
      </c>
      <c r="O71" s="112"/>
    </row>
    <row r="72" spans="1:15">
      <c r="A72" s="179"/>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4316.5858620689651</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116275.05408941174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23255.01081788235</v>
      </c>
      <c r="M84" s="860"/>
      <c r="N84" s="57"/>
    </row>
    <row r="85" spans="1:14">
      <c r="B85" s="95" t="s">
        <v>973</v>
      </c>
      <c r="C85" s="96"/>
      <c r="D85" s="96"/>
      <c r="E85" s="96"/>
      <c r="F85" s="96"/>
      <c r="G85" s="96"/>
      <c r="H85" s="96"/>
      <c r="I85" s="93"/>
      <c r="J85" s="94"/>
      <c r="K85" s="311">
        <v>0.05</v>
      </c>
      <c r="L85" s="859">
        <f>N79*K85</f>
        <v>5813.7527044705876</v>
      </c>
      <c r="M85" s="860"/>
      <c r="N85" s="57"/>
    </row>
    <row r="86" spans="1:14" ht="15.75" thickBot="1">
      <c r="B86" s="97" t="s">
        <v>974</v>
      </c>
      <c r="C86" s="98"/>
      <c r="D86" s="98"/>
      <c r="E86" s="98"/>
      <c r="F86" s="98"/>
      <c r="G86" s="98"/>
      <c r="H86" s="98"/>
      <c r="I86" s="99"/>
      <c r="J86" s="100"/>
      <c r="K86" s="312">
        <v>0.05</v>
      </c>
      <c r="L86" s="861">
        <f>N79*K86</f>
        <v>5813.7527044705876</v>
      </c>
      <c r="M86" s="862"/>
      <c r="N86" s="57"/>
    </row>
    <row r="87" spans="1:14" ht="15.75" thickBot="1">
      <c r="B87" s="825" t="s">
        <v>953</v>
      </c>
      <c r="C87" s="826"/>
      <c r="D87" s="826"/>
      <c r="E87" s="826"/>
      <c r="F87" s="826"/>
      <c r="G87" s="826"/>
      <c r="H87" s="826"/>
      <c r="I87" s="826"/>
      <c r="J87" s="826"/>
      <c r="K87" s="826"/>
      <c r="L87" s="826"/>
      <c r="M87" s="827"/>
      <c r="N87" s="58">
        <f>L84+L85+L86</f>
        <v>34882.516226823522</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151157.57031623527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1714</v>
      </c>
      <c r="C31" s="87" t="s">
        <v>1715</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43.165858620689654</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43.165858620689654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896</v>
      </c>
      <c r="B48" s="49" t="str">
        <f>VLOOKUP(A48,MATERIALES!A5:D373,3,FALSE)</f>
        <v>Amortiguadores (Para Defensas Metálicas), Incluye Tornillos</v>
      </c>
      <c r="C48" s="288"/>
      <c r="D48" s="288"/>
      <c r="E48" s="288"/>
      <c r="F48" s="288"/>
      <c r="G48" s="288"/>
      <c r="H48" s="288"/>
      <c r="I48" s="275"/>
      <c r="J48" s="231" t="str">
        <f>VLOOKUP(A48,MATERIALES!A4:D640,2,FALSE)</f>
        <v>u</v>
      </c>
      <c r="K48" s="289">
        <v>1</v>
      </c>
      <c r="L48" s="274"/>
      <c r="M48" s="409">
        <f>VLOOKUP(A48,MATERIALES!A5:D396,4,FALSE)</f>
        <v>33966.29426890715</v>
      </c>
      <c r="N48" s="279">
        <f>K48*M48</f>
        <v>33966.29426890715</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9"/>
      <c r="K50" s="404"/>
      <c r="L50" s="428"/>
      <c r="M50" s="409"/>
      <c r="N50" s="279"/>
    </row>
    <row r="51" spans="1:14">
      <c r="A51" s="172"/>
      <c r="B51" s="49"/>
      <c r="C51" s="432"/>
      <c r="D51" s="432"/>
      <c r="E51" s="432"/>
      <c r="F51" s="432"/>
      <c r="G51" s="432"/>
      <c r="H51" s="432"/>
      <c r="I51" s="432"/>
      <c r="J51" s="319"/>
      <c r="K51" s="404"/>
      <c r="L51" s="428"/>
      <c r="M51" s="409"/>
      <c r="N51" s="279"/>
    </row>
    <row r="52" spans="1:14">
      <c r="B52" s="49"/>
      <c r="C52" s="53"/>
      <c r="D52" s="53"/>
      <c r="E52" s="53"/>
      <c r="F52" s="53"/>
      <c r="G52" s="53"/>
      <c r="H52" s="53"/>
      <c r="I52" s="53"/>
      <c r="J52" s="319"/>
      <c r="K52" s="175"/>
      <c r="L52" s="325"/>
      <c r="M52" s="409"/>
      <c r="N52" s="279"/>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33966.29426890715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29</v>
      </c>
      <c r="N71" s="402">
        <f>K71/M71</f>
        <v>4316.5858620689651</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4316.5858620689651</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38326.045989596809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7665.2091979193619</v>
      </c>
      <c r="M84" s="860"/>
      <c r="N84" s="57"/>
    </row>
    <row r="85" spans="1:14">
      <c r="B85" s="95" t="s">
        <v>973</v>
      </c>
      <c r="C85" s="96"/>
      <c r="D85" s="96"/>
      <c r="E85" s="96"/>
      <c r="F85" s="96"/>
      <c r="G85" s="96"/>
      <c r="H85" s="96"/>
      <c r="I85" s="93"/>
      <c r="J85" s="94"/>
      <c r="K85" s="311">
        <v>0.05</v>
      </c>
      <c r="L85" s="859">
        <f>N79*K85</f>
        <v>1916.3022994798405</v>
      </c>
      <c r="M85" s="860"/>
      <c r="N85" s="57"/>
    </row>
    <row r="86" spans="1:14" ht="15.75" thickBot="1">
      <c r="B86" s="97" t="s">
        <v>974</v>
      </c>
      <c r="C86" s="98"/>
      <c r="D86" s="98"/>
      <c r="E86" s="98"/>
      <c r="F86" s="98"/>
      <c r="G86" s="98"/>
      <c r="H86" s="98"/>
      <c r="I86" s="99"/>
      <c r="J86" s="100"/>
      <c r="K86" s="312">
        <v>0.05</v>
      </c>
      <c r="L86" s="861">
        <f>N79*K86</f>
        <v>1916.3022994798405</v>
      </c>
      <c r="M86" s="862"/>
      <c r="N86" s="57"/>
    </row>
    <row r="87" spans="1:14" ht="15.75" thickBot="1">
      <c r="B87" s="825" t="s">
        <v>953</v>
      </c>
      <c r="C87" s="826"/>
      <c r="D87" s="826"/>
      <c r="E87" s="826"/>
      <c r="F87" s="826"/>
      <c r="G87" s="826"/>
      <c r="H87" s="826"/>
      <c r="I87" s="826"/>
      <c r="J87" s="826"/>
      <c r="K87" s="826"/>
      <c r="L87" s="826"/>
      <c r="M87" s="827"/>
      <c r="N87" s="58">
        <f>L84+L85+L86</f>
        <v>11497.813796879043</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49823.859786475849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1156</v>
      </c>
      <c r="C31" s="87" t="s">
        <v>2173</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363</v>
      </c>
      <c r="B36" s="838" t="str">
        <f>VLOOKUP(A36,EQUIPOS!A6:D154,3,FALSE)</f>
        <v>Vibrador de concreto, Motor de 3 hp a 18.000 rpm Mangueras de 4 mt</v>
      </c>
      <c r="C36" s="839"/>
      <c r="D36" s="839"/>
      <c r="E36" s="839"/>
      <c r="F36" s="839"/>
      <c r="G36" s="839"/>
      <c r="H36" s="840"/>
      <c r="I36" s="274"/>
      <c r="J36" s="275"/>
      <c r="K36" s="276">
        <f>VLOOKUP(A36,EQUIPOS!A6:D163,4,FALSE)</f>
        <v>6190.73252785761</v>
      </c>
      <c r="L36" s="277"/>
      <c r="M36" s="343">
        <v>1.25</v>
      </c>
      <c r="N36" s="279">
        <f>K36/M36</f>
        <v>4952.5860222860883</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0.02</v>
      </c>
      <c r="N41" s="351">
        <f>N77*M41</f>
        <v>588.91545722881597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5541.5014795149045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745</v>
      </c>
      <c r="B48" s="49" t="str">
        <f>VLOOKUP(A48,MATERIALES!A5:D373,3,FALSE)</f>
        <v>Acero PDR-60</v>
      </c>
      <c r="C48" s="288"/>
      <c r="D48" s="288"/>
      <c r="E48" s="288"/>
      <c r="F48" s="288"/>
      <c r="G48" s="288"/>
      <c r="H48" s="288"/>
      <c r="I48" s="288"/>
      <c r="J48" s="318" t="str">
        <f>VLOOKUP(A48,MATERIALES!A4:D640,2,FALSE)</f>
        <v>kg</v>
      </c>
      <c r="K48" s="289">
        <v>9.6</v>
      </c>
      <c r="L48" s="274"/>
      <c r="M48" s="409">
        <f>VLOOKUP(A48,MATERIALES!A5:D396,4,FALSE)</f>
        <v>3480.5659036672573</v>
      </c>
      <c r="N48" s="279">
        <f>K48*M48</f>
        <v>33413.432675205666</v>
      </c>
    </row>
    <row r="49" spans="1:14">
      <c r="A49" s="172" t="s">
        <v>832</v>
      </c>
      <c r="B49" s="49" t="str">
        <f>VLOOKUP(A49,MATERIALES!A6:D373,3,FALSE)</f>
        <v>Concreto Resistencia  21 (Mpa)</v>
      </c>
      <c r="C49" s="432"/>
      <c r="D49" s="432"/>
      <c r="E49" s="432"/>
      <c r="F49" s="432"/>
      <c r="G49" s="432"/>
      <c r="H49" s="432"/>
      <c r="I49" s="432"/>
      <c r="J49" s="319" t="str">
        <f>VLOOKUP(A49,MATERIALES!A5:D641,2,FALSE)</f>
        <v>m3</v>
      </c>
      <c r="K49" s="404">
        <v>0.12</v>
      </c>
      <c r="L49" s="428"/>
      <c r="M49" s="409">
        <f>VLOOKUP(A49,MATERIALES!A6:D397,4,FALSE)</f>
        <v>444794.27758573391</v>
      </c>
      <c r="N49" s="279">
        <f>K49*M49</f>
        <v>53375.313310288067</v>
      </c>
    </row>
    <row r="50" spans="1:14">
      <c r="A50" s="172" t="s">
        <v>869</v>
      </c>
      <c r="B50" s="49" t="str">
        <f>VLOOKUP(A50,MATERIALES!A6:D373,3,FALSE)</f>
        <v>Formaleta para baranda de concreto</v>
      </c>
      <c r="C50" s="432"/>
      <c r="D50" s="432"/>
      <c r="E50" s="432"/>
      <c r="F50" s="432"/>
      <c r="G50" s="432"/>
      <c r="H50" s="432"/>
      <c r="I50" s="432"/>
      <c r="J50" s="319" t="str">
        <f>VLOOKUP(A50,MATERIALES!A6:D642,2,FALSE)</f>
        <v>m</v>
      </c>
      <c r="K50" s="404">
        <v>0.5</v>
      </c>
      <c r="L50" s="428"/>
      <c r="M50" s="409">
        <f>VLOOKUP(A50,MATERIALES!A6:D398,4,FALSE)</f>
        <v>26479.160540439643</v>
      </c>
      <c r="N50" s="279">
        <f>K50*M50</f>
        <v>13239.580270219822</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100028.32625571356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10</v>
      </c>
      <c r="N71" s="402">
        <f>K71/M71</f>
        <v>18777.148499999999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29445.772861440797</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135015.60059666925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27003.120119333849</v>
      </c>
      <c r="M84" s="860"/>
      <c r="N84" s="57"/>
    </row>
    <row r="85" spans="1:14">
      <c r="B85" s="95" t="s">
        <v>973</v>
      </c>
      <c r="C85" s="96"/>
      <c r="D85" s="96"/>
      <c r="E85" s="96"/>
      <c r="F85" s="96"/>
      <c r="G85" s="96"/>
      <c r="H85" s="96"/>
      <c r="I85" s="93"/>
      <c r="J85" s="94"/>
      <c r="K85" s="311">
        <v>0.05</v>
      </c>
      <c r="L85" s="859">
        <f>N79*K85</f>
        <v>6750.7800298334623</v>
      </c>
      <c r="M85" s="860"/>
      <c r="N85" s="57"/>
    </row>
    <row r="86" spans="1:14" ht="15.75" thickBot="1">
      <c r="B86" s="97" t="s">
        <v>974</v>
      </c>
      <c r="C86" s="98"/>
      <c r="D86" s="98"/>
      <c r="E86" s="98"/>
      <c r="F86" s="98"/>
      <c r="G86" s="98"/>
      <c r="H86" s="98"/>
      <c r="I86" s="99"/>
      <c r="J86" s="100"/>
      <c r="K86" s="312">
        <v>0.05</v>
      </c>
      <c r="L86" s="861">
        <f>N79*K86</f>
        <v>6750.7800298334623</v>
      </c>
      <c r="M86" s="862"/>
      <c r="N86" s="57"/>
    </row>
    <row r="87" spans="1:14" ht="15.75" thickBot="1">
      <c r="B87" s="825" t="s">
        <v>953</v>
      </c>
      <c r="C87" s="826"/>
      <c r="D87" s="826"/>
      <c r="E87" s="826"/>
      <c r="F87" s="826"/>
      <c r="G87" s="826"/>
      <c r="H87" s="826"/>
      <c r="I87" s="826"/>
      <c r="J87" s="826"/>
      <c r="K87" s="826"/>
      <c r="L87" s="826"/>
      <c r="M87" s="827"/>
      <c r="N87" s="58">
        <f>L84+L85+L86</f>
        <v>40504.680179000774</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175520.28077567002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1157</v>
      </c>
      <c r="C31" s="87" t="s">
        <v>1716</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8.9414992857142845</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8.9414992857142845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408</v>
      </c>
      <c r="B48" s="49" t="str">
        <f>VLOOKUP(A48,MATERIALES!A5:D373,3,FALSE)</f>
        <v>Captafaro, Incluye Tornillos</v>
      </c>
      <c r="C48" s="288"/>
      <c r="D48" s="288"/>
      <c r="E48" s="288"/>
      <c r="F48" s="288"/>
      <c r="G48" s="288"/>
      <c r="H48" s="288"/>
      <c r="I48" s="275"/>
      <c r="J48" s="231" t="str">
        <f>VLOOKUP(A48,MATERIALES!A4:D640,2,FALSE)</f>
        <v>u</v>
      </c>
      <c r="K48" s="289">
        <v>1</v>
      </c>
      <c r="L48" s="274"/>
      <c r="M48" s="409">
        <f>VLOOKUP(A48,MATERIALES!A5:D396,4,FALSE)</f>
        <v>13317.920981877929</v>
      </c>
      <c r="N48" s="279">
        <f>K48*M48</f>
        <v>13317.920981877929</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13317.920981877929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6</v>
      </c>
      <c r="B71" s="55" t="str">
        <f>VLOOKUP(A71,'MANO DE OBRA'!A8:D68,3,FALSE)</f>
        <v xml:space="preserve">Obrero </v>
      </c>
      <c r="C71" s="53"/>
      <c r="D71" s="53"/>
      <c r="E71" s="53"/>
      <c r="F71" s="53"/>
      <c r="G71" s="53"/>
      <c r="H71" s="53"/>
      <c r="I71" s="299">
        <f>K71/J71*100</f>
        <v>33832.699999999997</v>
      </c>
      <c r="J71" s="300">
        <v>185</v>
      </c>
      <c r="K71" s="301">
        <f>VLOOKUP(A71,'MANO DE OBRA'!A8:D99,4,FALSE)</f>
        <v>62590.494999999995</v>
      </c>
      <c r="L71" s="56"/>
      <c r="M71" s="441">
        <v>70</v>
      </c>
      <c r="N71" s="402">
        <f>K71/M71</f>
        <v>894.14992857142852</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894.14992857142852</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14221.012409735073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2844.2024819470148</v>
      </c>
      <c r="M84" s="860"/>
      <c r="N84" s="57"/>
    </row>
    <row r="85" spans="1:14">
      <c r="B85" s="95" t="s">
        <v>973</v>
      </c>
      <c r="C85" s="96"/>
      <c r="D85" s="96"/>
      <c r="E85" s="96"/>
      <c r="F85" s="96"/>
      <c r="G85" s="96"/>
      <c r="H85" s="96"/>
      <c r="I85" s="93"/>
      <c r="J85" s="94"/>
      <c r="K85" s="311">
        <v>0.05</v>
      </c>
      <c r="L85" s="859">
        <f>N79*K85</f>
        <v>711.0506204867537</v>
      </c>
      <c r="M85" s="860"/>
      <c r="N85" s="57"/>
    </row>
    <row r="86" spans="1:14" ht="15.75" thickBot="1">
      <c r="B86" s="97" t="s">
        <v>974</v>
      </c>
      <c r="C86" s="98"/>
      <c r="D86" s="98"/>
      <c r="E86" s="98"/>
      <c r="F86" s="98"/>
      <c r="G86" s="98"/>
      <c r="H86" s="98"/>
      <c r="I86" s="99"/>
      <c r="J86" s="100"/>
      <c r="K86" s="312">
        <v>0.05</v>
      </c>
      <c r="L86" s="861">
        <f>N79*K86</f>
        <v>711.0506204867537</v>
      </c>
      <c r="M86" s="862"/>
      <c r="N86" s="57"/>
    </row>
    <row r="87" spans="1:14" ht="15.75" thickBot="1">
      <c r="B87" s="825" t="s">
        <v>953</v>
      </c>
      <c r="C87" s="826"/>
      <c r="D87" s="826"/>
      <c r="E87" s="826"/>
      <c r="F87" s="826"/>
      <c r="G87" s="826"/>
      <c r="H87" s="826"/>
      <c r="I87" s="826"/>
      <c r="J87" s="826"/>
      <c r="K87" s="826"/>
      <c r="L87" s="826"/>
      <c r="M87" s="827"/>
      <c r="N87" s="58">
        <f>L84+L85+L86</f>
        <v>4266.303722920522</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18487.316132655593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4"/>
      <c r="C1" s="926"/>
      <c r="D1" s="927"/>
      <c r="E1" s="927"/>
      <c r="F1" s="927"/>
      <c r="G1" s="927"/>
      <c r="H1" s="927"/>
      <c r="I1" s="927"/>
      <c r="J1" s="928"/>
      <c r="K1" s="929" t="s">
        <v>933</v>
      </c>
      <c r="L1" s="931" t="s">
        <v>2198</v>
      </c>
      <c r="M1" s="932"/>
      <c r="N1" s="933"/>
    </row>
    <row r="2" spans="2:14" ht="24.75" customHeight="1">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1717</v>
      </c>
      <c r="C31" s="87" t="s">
        <v>2174</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138</v>
      </c>
      <c r="B36" s="838" t="str">
        <f>VLOOKUP(A36,EQUIPOS!A6:D154,3,FALSE)</f>
        <v>Camioneta D-300</v>
      </c>
      <c r="C36" s="839"/>
      <c r="D36" s="839"/>
      <c r="E36" s="839"/>
      <c r="F36" s="839"/>
      <c r="G36" s="839"/>
      <c r="H36" s="840"/>
      <c r="I36" s="274"/>
      <c r="J36" s="275"/>
      <c r="K36" s="276">
        <f>VLOOKUP(A36,EQUIPOS!A6:D163,4,FALSE)</f>
        <v>45532.538649115821</v>
      </c>
      <c r="L36" s="277"/>
      <c r="M36" s="343">
        <v>160</v>
      </c>
      <c r="N36" s="279">
        <f>K36/M36</f>
        <v>284.57836655697389</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21.159592326800993</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305.73795888377487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439</v>
      </c>
      <c r="B48" s="49" t="str">
        <f>VLOOKUP(A48,MATERIALES!A5:D373,3,FALSE)</f>
        <v>Delineador de corona en forma de A de lámina galvanizada calibre 16 de (1.55*25) cm</v>
      </c>
      <c r="C48" s="288"/>
      <c r="D48" s="288"/>
      <c r="E48" s="288"/>
      <c r="F48" s="288"/>
      <c r="G48" s="288"/>
      <c r="H48" s="288"/>
      <c r="I48" s="288"/>
      <c r="J48" s="318" t="str">
        <f>VLOOKUP(A48,MATERIALES!A4:D640,2,FALSE)</f>
        <v>u</v>
      </c>
      <c r="K48" s="289">
        <v>1</v>
      </c>
      <c r="L48" s="274"/>
      <c r="M48" s="409">
        <f>VLOOKUP(A48,MATERIALES!A5:D396,4,FALSE)</f>
        <v>29579.214416053244</v>
      </c>
      <c r="N48" s="279">
        <f>K48*M48</f>
        <v>29579.214416053244</v>
      </c>
    </row>
    <row r="49" spans="1:14">
      <c r="A49" s="172" t="s">
        <v>833</v>
      </c>
      <c r="B49" s="49" t="str">
        <f>VLOOKUP(A49,MATERIALES!A6:D373,3,FALSE)</f>
        <v>Concreto Resistencia  14 (Mpa)</v>
      </c>
      <c r="C49" s="432"/>
      <c r="D49" s="432"/>
      <c r="E49" s="432"/>
      <c r="F49" s="432"/>
      <c r="G49" s="432"/>
      <c r="H49" s="432"/>
      <c r="I49" s="432"/>
      <c r="J49" s="319" t="str">
        <f>VLOOKUP(A49,MATERIALES!A5:D641,2,FALSE)</f>
        <v>m3</v>
      </c>
      <c r="K49" s="404">
        <v>0.03</v>
      </c>
      <c r="L49" s="428"/>
      <c r="M49" s="409">
        <f>VLOOKUP(A49,MATERIALES!A6:D397,4,FALSE)</f>
        <v>392465.53904623579</v>
      </c>
      <c r="N49" s="279">
        <f>K49*M49</f>
        <v>11773.966171387074</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41353.180587440322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80</v>
      </c>
      <c r="N71" s="402">
        <f>K71/M71</f>
        <v>1333.5780451800997</v>
      </c>
      <c r="O71" s="112"/>
    </row>
    <row r="72" spans="1:15">
      <c r="A72" s="173" t="s">
        <v>6</v>
      </c>
      <c r="B72" s="55" t="str">
        <f>VLOOKUP(A72,'MANO DE OBRA'!A8:D69,3,FALSE)</f>
        <v xml:space="preserve">Obrero </v>
      </c>
      <c r="C72" s="53"/>
      <c r="D72" s="53"/>
      <c r="E72" s="53"/>
      <c r="F72" s="53"/>
      <c r="G72" s="53"/>
      <c r="H72" s="53"/>
      <c r="I72" s="299">
        <f>K72/J72*100</f>
        <v>33832.699999999997</v>
      </c>
      <c r="J72" s="300">
        <v>185</v>
      </c>
      <c r="K72" s="301">
        <f>VLOOKUP(A72,'MANO DE OBRA'!A8:D100,4,FALSE)</f>
        <v>62590.494999999995</v>
      </c>
      <c r="L72" s="56"/>
      <c r="M72" s="441">
        <v>80</v>
      </c>
      <c r="N72" s="402">
        <f>K72/M72</f>
        <v>782.3811874999999</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2115.9592326800994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43774.877779004193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8754.9755558008383</v>
      </c>
      <c r="M84" s="860"/>
      <c r="N84" s="57"/>
    </row>
    <row r="85" spans="1:14">
      <c r="B85" s="95" t="s">
        <v>973</v>
      </c>
      <c r="C85" s="96"/>
      <c r="D85" s="96"/>
      <c r="E85" s="96"/>
      <c r="F85" s="96"/>
      <c r="G85" s="96"/>
      <c r="H85" s="96"/>
      <c r="I85" s="93"/>
      <c r="J85" s="94"/>
      <c r="K85" s="311">
        <v>0.05</v>
      </c>
      <c r="L85" s="859">
        <f>N79*K85</f>
        <v>2188.7438889502096</v>
      </c>
      <c r="M85" s="860"/>
      <c r="N85" s="57"/>
    </row>
    <row r="86" spans="1:14" ht="15.75" thickBot="1">
      <c r="B86" s="97" t="s">
        <v>974</v>
      </c>
      <c r="C86" s="98"/>
      <c r="D86" s="98"/>
      <c r="E86" s="98"/>
      <c r="F86" s="98"/>
      <c r="G86" s="98"/>
      <c r="H86" s="98"/>
      <c r="I86" s="99"/>
      <c r="J86" s="100"/>
      <c r="K86" s="312">
        <v>0.05</v>
      </c>
      <c r="L86" s="861">
        <f>N79*K86</f>
        <v>2188.7438889502096</v>
      </c>
      <c r="M86" s="862"/>
      <c r="N86" s="57"/>
    </row>
    <row r="87" spans="1:14" ht="15.75" thickBot="1">
      <c r="B87" s="825" t="s">
        <v>953</v>
      </c>
      <c r="C87" s="826"/>
      <c r="D87" s="826"/>
      <c r="E87" s="826"/>
      <c r="F87" s="826"/>
      <c r="G87" s="826"/>
      <c r="H87" s="826"/>
      <c r="I87" s="826"/>
      <c r="J87" s="826"/>
      <c r="K87" s="826"/>
      <c r="L87" s="826"/>
      <c r="M87" s="827"/>
      <c r="N87" s="58">
        <f>L84+L85+L86</f>
        <v>13132.463333701258</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56907.34111270545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1158</v>
      </c>
      <c r="C31" s="87" t="s">
        <v>2175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83.453993333333329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83.453993333333329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472</v>
      </c>
      <c r="B48" s="49" t="str">
        <f>VLOOKUP(A48,MATERIALES!A5:D373,3,FALSE)</f>
        <v>Grapas</v>
      </c>
      <c r="C48" s="288"/>
      <c r="D48" s="288"/>
      <c r="E48" s="288"/>
      <c r="F48" s="288"/>
      <c r="G48" s="288"/>
      <c r="H48" s="288"/>
      <c r="I48" s="288"/>
      <c r="J48" s="318" t="str">
        <f>VLOOKUP(A48,MATERIALES!A4:D640,2,FALSE)</f>
        <v>kg</v>
      </c>
      <c r="K48" s="289">
        <v>0.04</v>
      </c>
      <c r="L48" s="274"/>
      <c r="M48" s="409">
        <f>VLOOKUP(A48,MATERIALES!A5:D396,4,FALSE)</f>
        <v>6622.855971405229</v>
      </c>
      <c r="N48" s="279">
        <f>K48*M48</f>
        <v>264.91423885620918</v>
      </c>
    </row>
    <row r="49" spans="1:14">
      <c r="A49" s="172" t="s">
        <v>613</v>
      </c>
      <c r="B49" s="49" t="str">
        <f>VLOOKUP(A49,MATERIALES!A6:D373,3,FALSE)</f>
        <v xml:space="preserve">Poste de madera para cercas </v>
      </c>
      <c r="C49" s="432"/>
      <c r="D49" s="432"/>
      <c r="E49" s="432"/>
      <c r="F49" s="432"/>
      <c r="G49" s="432"/>
      <c r="H49" s="432"/>
      <c r="I49" s="432"/>
      <c r="J49" s="319" t="str">
        <f>VLOOKUP(A49,MATERIALES!A5:D641,2,FALSE)</f>
        <v>u</v>
      </c>
      <c r="K49" s="404">
        <v>0.4</v>
      </c>
      <c r="L49" s="428"/>
      <c r="M49" s="409">
        <f>VLOOKUP(A49,MATERIALES!A6:D397,4,FALSE)</f>
        <v>11543.10408959517</v>
      </c>
      <c r="N49" s="279">
        <f>K49*M49</f>
        <v>4617.2416358380679</v>
      </c>
    </row>
    <row r="50" spans="1:14">
      <c r="A50" s="172" t="s">
        <v>779</v>
      </c>
      <c r="B50" s="49" t="str">
        <f>VLOOKUP(A50,MATERIALES!A6:D373,3,FALSE)</f>
        <v>Alambre de púa calibre 12 (350 m)</v>
      </c>
      <c r="C50" s="432"/>
      <c r="D50" s="432"/>
      <c r="E50" s="432"/>
      <c r="F50" s="432"/>
      <c r="G50" s="432"/>
      <c r="H50" s="432"/>
      <c r="I50" s="432"/>
      <c r="J50" s="319" t="str">
        <f>VLOOKUP(A50,MATERIALES!A6:D642,2,FALSE)</f>
        <v>m</v>
      </c>
      <c r="K50" s="404">
        <v>3</v>
      </c>
      <c r="L50" s="428"/>
      <c r="M50" s="409">
        <f>VLOOKUP(A50,MATERIALES!A6:D398,4,FALSE)</f>
        <v>670.59938044314799</v>
      </c>
      <c r="N50" s="279">
        <f>K50*M50</f>
        <v>2011.798141329444</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6893.9540160237211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150</v>
      </c>
      <c r="N71" s="402">
        <f>K71/M71</f>
        <v>834.53993333333324</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834.53993333333324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7811.9479426903881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1562.3895885380778</v>
      </c>
      <c r="M84" s="860"/>
      <c r="N84" s="57"/>
    </row>
    <row r="85" spans="1:14">
      <c r="B85" s="95" t="s">
        <v>973</v>
      </c>
      <c r="C85" s="96"/>
      <c r="D85" s="96"/>
      <c r="E85" s="96"/>
      <c r="F85" s="96"/>
      <c r="G85" s="96"/>
      <c r="H85" s="96"/>
      <c r="I85" s="93"/>
      <c r="J85" s="94"/>
      <c r="K85" s="311">
        <v>0.05</v>
      </c>
      <c r="L85" s="859">
        <f>N79*K85</f>
        <v>390.59739713451944</v>
      </c>
      <c r="M85" s="860"/>
      <c r="N85" s="57"/>
    </row>
    <row r="86" spans="1:14" ht="15.75" thickBot="1">
      <c r="B86" s="97" t="s">
        <v>974</v>
      </c>
      <c r="C86" s="98"/>
      <c r="D86" s="98"/>
      <c r="E86" s="98"/>
      <c r="F86" s="98"/>
      <c r="G86" s="98"/>
      <c r="H86" s="98"/>
      <c r="I86" s="99"/>
      <c r="J86" s="100"/>
      <c r="K86" s="312">
        <v>0.05</v>
      </c>
      <c r="L86" s="861">
        <f>N79*K86</f>
        <v>390.59739713451944</v>
      </c>
      <c r="M86" s="862"/>
      <c r="N86" s="57"/>
    </row>
    <row r="87" spans="1:14" ht="15.75" thickBot="1">
      <c r="B87" s="825" t="s">
        <v>953</v>
      </c>
      <c r="C87" s="826"/>
      <c r="D87" s="826"/>
      <c r="E87" s="826"/>
      <c r="F87" s="826"/>
      <c r="G87" s="826"/>
      <c r="H87" s="826"/>
      <c r="I87" s="826"/>
      <c r="J87" s="826"/>
      <c r="K87" s="826"/>
      <c r="L87" s="826"/>
      <c r="M87" s="827"/>
      <c r="N87" s="58">
        <f>L84+L85+L86</f>
        <v>2343.5843828071165</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10155.532325497505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1159</v>
      </c>
      <c r="C31" s="87" t="s">
        <v>2176</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83.453993333333329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83.453993333333329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618</v>
      </c>
      <c r="B48" s="49" t="str">
        <f>VLOOKUP(A48,MATERIALES!A5:D373,3,FALSE)</f>
        <v>Postes de concreto para cercas</v>
      </c>
      <c r="C48" s="288"/>
      <c r="D48" s="288"/>
      <c r="E48" s="288"/>
      <c r="F48" s="288"/>
      <c r="G48" s="288"/>
      <c r="H48" s="288"/>
      <c r="I48" s="288"/>
      <c r="J48" s="318" t="str">
        <f>VLOOKUP(A48,MATERIALES!A4:D640,2,FALSE)</f>
        <v>u</v>
      </c>
      <c r="K48" s="289">
        <v>0.4</v>
      </c>
      <c r="L48" s="274"/>
      <c r="M48" s="409">
        <f>VLOOKUP(A48,MATERIALES!A5:D396,4,FALSE)</f>
        <v>19623.276952311786</v>
      </c>
      <c r="N48" s="279">
        <f>K48*M48</f>
        <v>7849.3107809247149</v>
      </c>
    </row>
    <row r="49" spans="1:14">
      <c r="A49" s="172" t="s">
        <v>779</v>
      </c>
      <c r="B49" s="49" t="str">
        <f>VLOOKUP(A49,MATERIALES!A6:D373,3,FALSE)</f>
        <v>Alambre de púa calibre 12 (350 m)</v>
      </c>
      <c r="C49" s="432"/>
      <c r="D49" s="432"/>
      <c r="E49" s="432"/>
      <c r="F49" s="432"/>
      <c r="G49" s="432"/>
      <c r="H49" s="432"/>
      <c r="I49" s="432"/>
      <c r="J49" s="319" t="str">
        <f>VLOOKUP(A49,MATERIALES!A5:D641,2,FALSE)</f>
        <v>m</v>
      </c>
      <c r="K49" s="404">
        <v>3</v>
      </c>
      <c r="L49" s="428"/>
      <c r="M49" s="409">
        <f>VLOOKUP(A49,MATERIALES!A6:D397,4,FALSE)</f>
        <v>670.59938044314799</v>
      </c>
      <c r="N49" s="279">
        <f>K49*M49</f>
        <v>2011.798141329444</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9861.1089222541596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150</v>
      </c>
      <c r="N71" s="402">
        <f>K71/M71</f>
        <v>834.53993333333324</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834.53993333333324</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10779.102848920826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2155.8205697841654</v>
      </c>
      <c r="M84" s="860"/>
      <c r="N84" s="57"/>
    </row>
    <row r="85" spans="1:14">
      <c r="B85" s="95" t="s">
        <v>973</v>
      </c>
      <c r="C85" s="96"/>
      <c r="D85" s="96"/>
      <c r="E85" s="96"/>
      <c r="F85" s="96"/>
      <c r="G85" s="96"/>
      <c r="H85" s="96"/>
      <c r="I85" s="93"/>
      <c r="J85" s="94"/>
      <c r="K85" s="311">
        <v>0.05</v>
      </c>
      <c r="L85" s="859">
        <f>N79*K85</f>
        <v>538.95514244604135</v>
      </c>
      <c r="M85" s="860"/>
      <c r="N85" s="57"/>
    </row>
    <row r="86" spans="1:14" ht="15.75" thickBot="1">
      <c r="B86" s="97" t="s">
        <v>974</v>
      </c>
      <c r="C86" s="98"/>
      <c r="D86" s="98"/>
      <c r="E86" s="98"/>
      <c r="F86" s="98"/>
      <c r="G86" s="98"/>
      <c r="H86" s="98"/>
      <c r="I86" s="99"/>
      <c r="J86" s="100"/>
      <c r="K86" s="312">
        <v>0.05</v>
      </c>
      <c r="L86" s="861">
        <f>N79*K86</f>
        <v>538.95514244604135</v>
      </c>
      <c r="M86" s="862"/>
      <c r="N86" s="57"/>
    </row>
    <row r="87" spans="1:14" ht="15.75" thickBot="1">
      <c r="B87" s="825" t="s">
        <v>953</v>
      </c>
      <c r="C87" s="826"/>
      <c r="D87" s="826"/>
      <c r="E87" s="826"/>
      <c r="F87" s="826"/>
      <c r="G87" s="826"/>
      <c r="H87" s="826"/>
      <c r="I87" s="826"/>
      <c r="J87" s="826"/>
      <c r="K87" s="826"/>
      <c r="L87" s="826"/>
      <c r="M87" s="827"/>
      <c r="N87" s="58">
        <f>L84+L85+L86</f>
        <v>3233.7308546762483</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14012.833703597074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1160</v>
      </c>
      <c r="C31" s="87" t="s">
        <v>2177</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309.15631148587727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309.15631148587727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472</v>
      </c>
      <c r="B48" s="49" t="str">
        <f>VLOOKUP(A48,MATERIALES!A5:D373,3,FALSE)</f>
        <v>Grapas</v>
      </c>
      <c r="C48" s="288"/>
      <c r="D48" s="288"/>
      <c r="E48" s="288"/>
      <c r="F48" s="288"/>
      <c r="G48" s="288"/>
      <c r="H48" s="288"/>
      <c r="I48" s="288"/>
      <c r="J48" s="318" t="str">
        <f>VLOOKUP(A48,MATERIALES!A4:D640,2,FALSE)</f>
        <v>kg</v>
      </c>
      <c r="K48" s="289">
        <v>0.08</v>
      </c>
      <c r="L48" s="274"/>
      <c r="M48" s="409">
        <f>VLOOKUP(A48,MATERIALES!A5:D396,4,FALSE)</f>
        <v>6622.855971405229</v>
      </c>
      <c r="N48" s="279">
        <f>K48*M48</f>
        <v>529.82847771241836</v>
      </c>
    </row>
    <row r="49" spans="1:14">
      <c r="A49" s="172" t="s">
        <v>613</v>
      </c>
      <c r="B49" s="49" t="str">
        <f>VLOOKUP(A49,MATERIALES!A6:D373,3,FALSE)</f>
        <v xml:space="preserve">Poste de madera para cercas </v>
      </c>
      <c r="C49" s="432"/>
      <c r="D49" s="432"/>
      <c r="E49" s="432"/>
      <c r="F49" s="432"/>
      <c r="G49" s="432"/>
      <c r="H49" s="432"/>
      <c r="I49" s="432"/>
      <c r="J49" s="319" t="str">
        <f>VLOOKUP(A49,MATERIALES!A5:D641,2,FALSE)</f>
        <v>u</v>
      </c>
      <c r="K49" s="404">
        <v>0.4</v>
      </c>
      <c r="L49" s="428"/>
      <c r="M49" s="409">
        <f>VLOOKUP(A49,MATERIALES!A6:D397,4,FALSE)</f>
        <v>11543.10408959517</v>
      </c>
      <c r="N49" s="279">
        <f>K49*M49</f>
        <v>4617.2416358380679</v>
      </c>
    </row>
    <row r="50" spans="1:14">
      <c r="A50" s="172" t="s">
        <v>779</v>
      </c>
      <c r="B50" s="49" t="str">
        <f>VLOOKUP(A50,MATERIALES!A6:D373,3,FALSE)</f>
        <v>Alambre de púa calibre 12 (350 m)</v>
      </c>
      <c r="C50" s="432"/>
      <c r="D50" s="432"/>
      <c r="E50" s="432"/>
      <c r="F50" s="432"/>
      <c r="G50" s="432"/>
      <c r="H50" s="432"/>
      <c r="I50" s="432"/>
      <c r="J50" s="319" t="str">
        <f>VLOOKUP(A50,MATERIALES!A6:D642,2,FALSE)</f>
        <v>m</v>
      </c>
      <c r="K50" s="404">
        <v>3</v>
      </c>
      <c r="L50" s="428"/>
      <c r="M50" s="409">
        <f>VLOOKUP(A50,MATERIALES!A6:D398,4,FALSE)</f>
        <v>670.59938044314799</v>
      </c>
      <c r="N50" s="279">
        <f>K50*M50</f>
        <v>2011.798141329444</v>
      </c>
    </row>
    <row r="51" spans="1:14">
      <c r="A51" s="172" t="s">
        <v>920</v>
      </c>
      <c r="B51" s="49" t="str">
        <f>VLOOKUP(A51,MATERIALES!A6:D373,3,FALSE)</f>
        <v>Malla eslabonada, calibre 10, 6 ojos</v>
      </c>
      <c r="C51" s="432"/>
      <c r="D51" s="432"/>
      <c r="E51" s="432"/>
      <c r="F51" s="432"/>
      <c r="G51" s="432"/>
      <c r="H51" s="432"/>
      <c r="I51" s="432"/>
      <c r="J51" s="319" t="str">
        <f>VLOOKUP(A51,MATERIALES!A6:D643,2,FALSE)</f>
        <v>m2</v>
      </c>
      <c r="K51" s="404">
        <v>1.5</v>
      </c>
      <c r="L51" s="428"/>
      <c r="M51" s="409">
        <f>VLOOKUP(A51,MATERIALES!A6:D399,4,FALSE)</f>
        <v>17530.127410731864</v>
      </c>
      <c r="N51" s="279">
        <f>K51*M51</f>
        <v>26295.191116097798</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33454.059370977731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75</v>
      </c>
      <c r="N71" s="402">
        <f>K71/M71</f>
        <v>1669.0798666666665</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75</v>
      </c>
      <c r="N72" s="402">
        <f>K72/M72</f>
        <v>1422.4832481921064</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51"/>
    </row>
    <row r="77" spans="1:15" ht="15.75" thickBot="1">
      <c r="B77" s="825" t="s">
        <v>953</v>
      </c>
      <c r="C77" s="826"/>
      <c r="D77" s="826"/>
      <c r="E77" s="826"/>
      <c r="F77" s="826"/>
      <c r="G77" s="826"/>
      <c r="H77" s="826"/>
      <c r="I77" s="826"/>
      <c r="J77" s="826"/>
      <c r="K77" s="826"/>
      <c r="L77" s="826"/>
      <c r="M77" s="827"/>
      <c r="N77" s="308">
        <f>SUM(N71:N76)</f>
        <v>3091.5631148587727</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36854.778797322382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7370.9557594644766</v>
      </c>
      <c r="M84" s="860"/>
      <c r="N84" s="57"/>
    </row>
    <row r="85" spans="1:14">
      <c r="B85" s="95" t="s">
        <v>973</v>
      </c>
      <c r="C85" s="96"/>
      <c r="D85" s="96"/>
      <c r="E85" s="96"/>
      <c r="F85" s="96"/>
      <c r="G85" s="96"/>
      <c r="H85" s="96"/>
      <c r="I85" s="93"/>
      <c r="J85" s="94"/>
      <c r="K85" s="311">
        <v>0.05</v>
      </c>
      <c r="L85" s="859">
        <f>N79*K85</f>
        <v>1842.7389398661192</v>
      </c>
      <c r="M85" s="860"/>
      <c r="N85" s="57"/>
    </row>
    <row r="86" spans="1:14" ht="15.75" thickBot="1">
      <c r="B86" s="97" t="s">
        <v>974</v>
      </c>
      <c r="C86" s="98"/>
      <c r="D86" s="98"/>
      <c r="E86" s="98"/>
      <c r="F86" s="98"/>
      <c r="G86" s="98"/>
      <c r="H86" s="98"/>
      <c r="I86" s="99"/>
      <c r="J86" s="100"/>
      <c r="K86" s="312">
        <v>0.05</v>
      </c>
      <c r="L86" s="861">
        <f>N79*K86</f>
        <v>1842.7389398661192</v>
      </c>
      <c r="M86" s="862"/>
      <c r="N86" s="57"/>
    </row>
    <row r="87" spans="1:14" ht="15.75" thickBot="1">
      <c r="B87" s="825" t="s">
        <v>953</v>
      </c>
      <c r="C87" s="826"/>
      <c r="D87" s="826"/>
      <c r="E87" s="826"/>
      <c r="F87" s="826"/>
      <c r="G87" s="826"/>
      <c r="H87" s="826"/>
      <c r="I87" s="826"/>
      <c r="J87" s="826"/>
      <c r="K87" s="826"/>
      <c r="L87" s="826"/>
      <c r="M87" s="827"/>
      <c r="N87" s="58">
        <f>L84+L85+L86</f>
        <v>11056.433639196715</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47911.212436519098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1161</v>
      </c>
      <c r="C31" s="87" t="s">
        <v>2178</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309.15631148587727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309.15631148587727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2" t="s">
        <v>618</v>
      </c>
      <c r="B48" s="49" t="str">
        <f>VLOOKUP(A48,MATERIALES!A5:D373,3,FALSE)</f>
        <v>Postes de concreto para cercas</v>
      </c>
      <c r="C48" s="288"/>
      <c r="D48" s="288"/>
      <c r="E48" s="288"/>
      <c r="F48" s="288"/>
      <c r="G48" s="288"/>
      <c r="H48" s="288"/>
      <c r="I48" s="288"/>
      <c r="J48" s="318" t="str">
        <f>VLOOKUP(A48,MATERIALES!A4:D640,2,FALSE)</f>
        <v>u</v>
      </c>
      <c r="K48" s="289">
        <v>0.4</v>
      </c>
      <c r="L48" s="274"/>
      <c r="M48" s="409">
        <f>VLOOKUP(A48,MATERIALES!A5:D396,4,FALSE)</f>
        <v>19623.276952311786</v>
      </c>
      <c r="N48" s="279">
        <f>K48*M48</f>
        <v>7849.3107809247149</v>
      </c>
    </row>
    <row r="49" spans="1:14">
      <c r="A49" s="172" t="s">
        <v>779</v>
      </c>
      <c r="B49" s="49" t="str">
        <f>VLOOKUP(A49,MATERIALES!A6:D373,3,FALSE)</f>
        <v>Alambre de púa calibre 12 (350 m)</v>
      </c>
      <c r="C49" s="432"/>
      <c r="D49" s="432"/>
      <c r="E49" s="432"/>
      <c r="F49" s="432"/>
      <c r="G49" s="432"/>
      <c r="H49" s="432"/>
      <c r="I49" s="432"/>
      <c r="J49" s="319" t="str">
        <f>VLOOKUP(A49,MATERIALES!A5:D641,2,FALSE)</f>
        <v>m</v>
      </c>
      <c r="K49" s="404">
        <v>3</v>
      </c>
      <c r="L49" s="428"/>
      <c r="M49" s="409">
        <f>VLOOKUP(A49,MATERIALES!A6:D397,4,FALSE)</f>
        <v>670.59938044314799</v>
      </c>
      <c r="N49" s="279">
        <f>K49*M49</f>
        <v>2011.798141329444</v>
      </c>
    </row>
    <row r="50" spans="1:14">
      <c r="A50" s="172" t="s">
        <v>920</v>
      </c>
      <c r="B50" s="49" t="str">
        <f>VLOOKUP(A50,MATERIALES!A6:D373,3,FALSE)</f>
        <v>Malla eslabonada, calibre 10, 6 ojos</v>
      </c>
      <c r="C50" s="432"/>
      <c r="D50" s="432"/>
      <c r="E50" s="432"/>
      <c r="F50" s="432"/>
      <c r="G50" s="432"/>
      <c r="H50" s="432"/>
      <c r="I50" s="432"/>
      <c r="J50" s="319" t="str">
        <f>VLOOKUP(A50,MATERIALES!A6:D642,2,FALSE)</f>
        <v>m2</v>
      </c>
      <c r="K50" s="404">
        <v>1.5</v>
      </c>
      <c r="L50" s="428"/>
      <c r="M50" s="409">
        <f>VLOOKUP(A50,MATERIALES!A6:D398,4,FALSE)</f>
        <v>17530.127410731864</v>
      </c>
      <c r="N50" s="279">
        <f>K50*M50</f>
        <v>26295.191116097798</v>
      </c>
    </row>
    <row r="51" spans="1:14" ht="15.75" customHeight="1">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36156.300038351954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3"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75</v>
      </c>
      <c r="N71" s="402">
        <f>K71/M71</f>
        <v>1669.0798666666665</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75</v>
      </c>
      <c r="N72" s="402">
        <f>K72/M72</f>
        <v>1422.4832481921064</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3091.5631148587727</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39557.019464696605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7911.4038929393209</v>
      </c>
      <c r="M84" s="860"/>
      <c r="N84" s="57"/>
    </row>
    <row r="85" spans="1:14">
      <c r="B85" s="95" t="s">
        <v>973</v>
      </c>
      <c r="C85" s="96"/>
      <c r="D85" s="96"/>
      <c r="E85" s="96"/>
      <c r="F85" s="96"/>
      <c r="G85" s="96"/>
      <c r="H85" s="96"/>
      <c r="I85" s="93"/>
      <c r="J85" s="94"/>
      <c r="K85" s="311">
        <v>0.05</v>
      </c>
      <c r="L85" s="859">
        <f>N79*K85</f>
        <v>1977.8509732348302</v>
      </c>
      <c r="M85" s="860"/>
      <c r="N85" s="57"/>
    </row>
    <row r="86" spans="1:14" ht="15.75" thickBot="1">
      <c r="B86" s="97" t="s">
        <v>974</v>
      </c>
      <c r="C86" s="98"/>
      <c r="D86" s="98"/>
      <c r="E86" s="98"/>
      <c r="F86" s="98"/>
      <c r="G86" s="98"/>
      <c r="H86" s="98"/>
      <c r="I86" s="99"/>
      <c r="J86" s="100"/>
      <c r="K86" s="312">
        <v>0.05</v>
      </c>
      <c r="L86" s="861">
        <f>N79*K86</f>
        <v>1977.8509732348302</v>
      </c>
      <c r="M86" s="862"/>
      <c r="N86" s="57"/>
    </row>
    <row r="87" spans="1:14" ht="15.75" thickBot="1">
      <c r="B87" s="825" t="s">
        <v>953</v>
      </c>
      <c r="C87" s="826"/>
      <c r="D87" s="826"/>
      <c r="E87" s="826"/>
      <c r="F87" s="826"/>
      <c r="G87" s="826"/>
      <c r="H87" s="826"/>
      <c r="I87" s="826"/>
      <c r="J87" s="826"/>
      <c r="K87" s="826"/>
      <c r="L87" s="826"/>
      <c r="M87" s="827"/>
      <c r="N87" s="58">
        <f>L84+L85+L86</f>
        <v>11867.105839408981</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51424.12530410559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1718</v>
      </c>
      <c r="C31" s="87" t="s">
        <v>2179</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241</v>
      </c>
      <c r="B36" s="838" t="str">
        <f>VLOOKUP(A36,EQUIPOS!A6:D154,3,FALSE)</f>
        <v>Grúa (capacidad 15 ton)</v>
      </c>
      <c r="C36" s="839"/>
      <c r="D36" s="839"/>
      <c r="E36" s="839"/>
      <c r="F36" s="839"/>
      <c r="G36" s="839"/>
      <c r="H36" s="840"/>
      <c r="I36" s="274"/>
      <c r="J36" s="275"/>
      <c r="K36" s="276">
        <f>VLOOKUP(A36,EQUIPOS!A6:D163,4,FALSE)</f>
        <v>151949.9044278416</v>
      </c>
      <c r="L36" s="277"/>
      <c r="M36" s="343">
        <v>0.75</v>
      </c>
      <c r="N36" s="279">
        <f>K36/M36</f>
        <v>202599.87257045545</v>
      </c>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0.2</v>
      </c>
      <c r="N41" s="351">
        <f>N77*M41</f>
        <v>9815.2576204802663</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212415.13019093571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412</v>
      </c>
      <c r="B48" s="49" t="str">
        <f>VLOOKUP(A48,MATERIALES!A5:D373,3,FALSE)</f>
        <v>Cicatrizante (para remoción de especies vegetales)</v>
      </c>
      <c r="C48" s="288"/>
      <c r="D48" s="288"/>
      <c r="E48" s="288"/>
      <c r="F48" s="288"/>
      <c r="G48" s="288"/>
      <c r="H48" s="288"/>
      <c r="I48" s="275"/>
      <c r="J48" s="231" t="str">
        <f>VLOOKUP(A48,MATERIALES!A4:D640,2,FALSE)</f>
        <v>kg</v>
      </c>
      <c r="K48" s="289">
        <v>1</v>
      </c>
      <c r="L48" s="274"/>
      <c r="M48" s="409">
        <f>VLOOKUP(A48,MATERIALES!A5:D396,4,FALSE)</f>
        <v>15487.5</v>
      </c>
      <c r="N48" s="279">
        <f>K48*M48</f>
        <v>15487.5</v>
      </c>
    </row>
    <row r="49" spans="1:14">
      <c r="A49" s="176"/>
      <c r="B49" s="49"/>
      <c r="C49" s="432"/>
      <c r="D49" s="432"/>
      <c r="E49" s="432"/>
      <c r="F49" s="432"/>
      <c r="G49" s="432"/>
      <c r="H49" s="432"/>
      <c r="I49" s="432"/>
      <c r="J49" s="318"/>
      <c r="K49" s="404"/>
      <c r="L49" s="428"/>
      <c r="M49" s="409"/>
      <c r="N49" s="279"/>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15487.5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6</v>
      </c>
      <c r="N71" s="402">
        <f>K71/M71</f>
        <v>17781.040602401332</v>
      </c>
      <c r="O71" s="112"/>
    </row>
    <row r="72" spans="1:15">
      <c r="A72" s="177" t="s">
        <v>9</v>
      </c>
      <c r="B72" s="55" t="str">
        <f>VLOOKUP(A72,'MANO DE OBRA'!A8:D69,3,FALSE)</f>
        <v>Obrero (3)</v>
      </c>
      <c r="C72" s="53"/>
      <c r="D72" s="53"/>
      <c r="E72" s="53"/>
      <c r="F72" s="53"/>
      <c r="G72" s="53"/>
      <c r="H72" s="53"/>
      <c r="I72" s="299">
        <f>K72/J72*100</f>
        <v>101498.09999999999</v>
      </c>
      <c r="J72" s="300">
        <v>185</v>
      </c>
      <c r="K72" s="301">
        <f>VLOOKUP(A72,'MANO DE OBRA'!A8:D100,4,FALSE)</f>
        <v>187771.48499999999</v>
      </c>
      <c r="L72" s="56"/>
      <c r="M72" s="441">
        <v>6</v>
      </c>
      <c r="N72" s="402">
        <f>K72/M72</f>
        <v>31295.247499999998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49076.288102401333</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276978.91829333705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55395.783658667409</v>
      </c>
      <c r="M84" s="860"/>
      <c r="N84" s="57"/>
    </row>
    <row r="85" spans="1:14">
      <c r="B85" s="95" t="s">
        <v>973</v>
      </c>
      <c r="C85" s="96"/>
      <c r="D85" s="96"/>
      <c r="E85" s="96"/>
      <c r="F85" s="96"/>
      <c r="G85" s="96"/>
      <c r="H85" s="96"/>
      <c r="I85" s="93"/>
      <c r="J85" s="94"/>
      <c r="K85" s="311">
        <v>0.05</v>
      </c>
      <c r="L85" s="859">
        <f>N79*K85</f>
        <v>13848.945914666852</v>
      </c>
      <c r="M85" s="860"/>
      <c r="N85" s="57"/>
    </row>
    <row r="86" spans="1:14" ht="15.75" thickBot="1">
      <c r="B86" s="97" t="s">
        <v>974</v>
      </c>
      <c r="C86" s="98"/>
      <c r="D86" s="98"/>
      <c r="E86" s="98"/>
      <c r="F86" s="98"/>
      <c r="G86" s="98"/>
      <c r="H86" s="98"/>
      <c r="I86" s="99"/>
      <c r="J86" s="100"/>
      <c r="K86" s="312">
        <v>0.05</v>
      </c>
      <c r="L86" s="861">
        <f>N79*K86</f>
        <v>13848.945914666852</v>
      </c>
      <c r="M86" s="862"/>
      <c r="N86" s="57"/>
    </row>
    <row r="87" spans="1:14" ht="15.75" thickBot="1">
      <c r="B87" s="825" t="s">
        <v>953</v>
      </c>
      <c r="C87" s="826"/>
      <c r="D87" s="826"/>
      <c r="E87" s="826"/>
      <c r="F87" s="826"/>
      <c r="G87" s="826"/>
      <c r="H87" s="826"/>
      <c r="I87" s="826"/>
      <c r="J87" s="826"/>
      <c r="K87" s="826"/>
      <c r="L87" s="826"/>
      <c r="M87" s="827"/>
      <c r="N87" s="58">
        <f>L84+L85+L86</f>
        <v>83093.675488001114</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360072.59378133819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1719</v>
      </c>
      <c r="C31" s="87" t="s">
        <v>2180</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0.2</v>
      </c>
      <c r="N41" s="351">
        <f>N77*M41</f>
        <v>7361.4432153601992</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7361.4432153601992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412</v>
      </c>
      <c r="B48" s="49" t="str">
        <f>VLOOKUP(A48,MATERIALES!A5:D373,3,FALSE)</f>
        <v>Cicatrizante (para remoción de especies vegetales)</v>
      </c>
      <c r="C48" s="288"/>
      <c r="D48" s="288"/>
      <c r="E48" s="288"/>
      <c r="F48" s="288"/>
      <c r="G48" s="288"/>
      <c r="H48" s="288"/>
      <c r="I48" s="275"/>
      <c r="J48" s="231" t="str">
        <f>VLOOKUP(A48,MATERIALES!A4:D640,2,FALSE)</f>
        <v>kg</v>
      </c>
      <c r="K48" s="289">
        <v>1</v>
      </c>
      <c r="L48" s="274"/>
      <c r="M48" s="409">
        <f>VLOOKUP(A48,MATERIALES!A5:D396,4,FALSE)</f>
        <v>15487.5</v>
      </c>
      <c r="N48" s="279">
        <f>K48*M48</f>
        <v>15487.5</v>
      </c>
    </row>
    <row r="49" spans="1:14">
      <c r="A49" s="176"/>
      <c r="B49" s="49"/>
      <c r="C49" s="432"/>
      <c r="D49" s="432"/>
      <c r="E49" s="432"/>
      <c r="F49" s="432"/>
      <c r="G49" s="432"/>
      <c r="H49" s="432"/>
      <c r="I49" s="432"/>
      <c r="J49" s="318"/>
      <c r="K49" s="404"/>
      <c r="L49" s="428"/>
      <c r="M49" s="409"/>
      <c r="N49" s="279"/>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15487.5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8</v>
      </c>
      <c r="N71" s="402">
        <f>K71/M71</f>
        <v>13335.780451800998</v>
      </c>
      <c r="O71" s="112"/>
    </row>
    <row r="72" spans="1:15">
      <c r="A72" s="177" t="s">
        <v>9</v>
      </c>
      <c r="B72" s="55" t="str">
        <f>VLOOKUP(A72,'MANO DE OBRA'!A8:D69,3,FALSE)</f>
        <v>Obrero (3)</v>
      </c>
      <c r="C72" s="53"/>
      <c r="D72" s="53"/>
      <c r="E72" s="53"/>
      <c r="F72" s="53"/>
      <c r="G72" s="53"/>
      <c r="H72" s="53"/>
      <c r="I72" s="299">
        <f>K72/J72*100</f>
        <v>101498.09999999999</v>
      </c>
      <c r="J72" s="300">
        <v>185</v>
      </c>
      <c r="K72" s="301">
        <f>VLOOKUP(A72,'MANO DE OBRA'!A8:D100,4,FALSE)</f>
        <v>187771.48499999999</v>
      </c>
      <c r="L72" s="56"/>
      <c r="M72" s="441">
        <v>8</v>
      </c>
      <c r="N72" s="402">
        <f>K72/M72</f>
        <v>23471.435624999998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51"/>
    </row>
    <row r="77" spans="1:15" ht="15.75" thickBot="1">
      <c r="B77" s="825" t="s">
        <v>953</v>
      </c>
      <c r="C77" s="826"/>
      <c r="D77" s="826"/>
      <c r="E77" s="826"/>
      <c r="F77" s="826"/>
      <c r="G77" s="826"/>
      <c r="H77" s="826"/>
      <c r="I77" s="826"/>
      <c r="J77" s="826"/>
      <c r="K77" s="826"/>
      <c r="L77" s="826"/>
      <c r="M77" s="827"/>
      <c r="N77" s="308">
        <f>SUM(N71:N76)</f>
        <v>36807.216076800993</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59656.159292161188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11931.231858432238</v>
      </c>
      <c r="M84" s="860"/>
      <c r="N84" s="57"/>
    </row>
    <row r="85" spans="1:14">
      <c r="B85" s="95" t="s">
        <v>973</v>
      </c>
      <c r="C85" s="96"/>
      <c r="D85" s="96"/>
      <c r="E85" s="96"/>
      <c r="F85" s="96"/>
      <c r="G85" s="96"/>
      <c r="H85" s="96"/>
      <c r="I85" s="93"/>
      <c r="J85" s="94"/>
      <c r="K85" s="311">
        <v>0.05</v>
      </c>
      <c r="L85" s="859">
        <f>N79*K85</f>
        <v>2982.8079646080596</v>
      </c>
      <c r="M85" s="860"/>
      <c r="N85" s="57"/>
    </row>
    <row r="86" spans="1:14" ht="15.75" thickBot="1">
      <c r="B86" s="97" t="s">
        <v>974</v>
      </c>
      <c r="C86" s="98"/>
      <c r="D86" s="98"/>
      <c r="E86" s="98"/>
      <c r="F86" s="98"/>
      <c r="G86" s="98"/>
      <c r="H86" s="98"/>
      <c r="I86" s="99"/>
      <c r="J86" s="100"/>
      <c r="K86" s="312">
        <v>0.05</v>
      </c>
      <c r="L86" s="861">
        <f>N79*K86</f>
        <v>2982.8079646080596</v>
      </c>
      <c r="M86" s="862"/>
      <c r="N86" s="57"/>
    </row>
    <row r="87" spans="1:14" ht="15.75" thickBot="1">
      <c r="B87" s="825" t="s">
        <v>953</v>
      </c>
      <c r="C87" s="826"/>
      <c r="D87" s="826"/>
      <c r="E87" s="826"/>
      <c r="F87" s="826"/>
      <c r="G87" s="826"/>
      <c r="H87" s="826"/>
      <c r="I87" s="826"/>
      <c r="J87" s="826"/>
      <c r="K87" s="826"/>
      <c r="L87" s="826"/>
      <c r="M87" s="827"/>
      <c r="N87" s="58">
        <f>L84+L85+L86</f>
        <v>17896.847787648356</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77553.00707980954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1720</v>
      </c>
      <c r="C31" s="87" t="s">
        <v>2181</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0.15</v>
      </c>
      <c r="N41" s="351">
        <f>N77*M41</f>
        <v>2898.3404201801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2898.3404201801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412</v>
      </c>
      <c r="B48" s="49" t="str">
        <f>VLOOKUP(A48,MATERIALES!A5:D373,3,FALSE)</f>
        <v>Cicatrizante (para remoción de especies vegetales)</v>
      </c>
      <c r="C48" s="288"/>
      <c r="D48" s="288"/>
      <c r="E48" s="288"/>
      <c r="F48" s="288"/>
      <c r="G48" s="288"/>
      <c r="H48" s="288"/>
      <c r="I48" s="275"/>
      <c r="J48" s="231" t="str">
        <f>VLOOKUP(A48,MATERIALES!A4:D640,2,FALSE)</f>
        <v>kg</v>
      </c>
      <c r="K48" s="289">
        <v>1</v>
      </c>
      <c r="L48" s="274"/>
      <c r="M48" s="409">
        <f>VLOOKUP(A48,MATERIALES!A5:D396,4,FALSE)</f>
        <v>15487.5</v>
      </c>
      <c r="N48" s="279">
        <f>K48*M48</f>
        <v>15487.5</v>
      </c>
    </row>
    <row r="49" spans="1:14">
      <c r="A49" s="176"/>
      <c r="B49" s="49"/>
      <c r="C49" s="432"/>
      <c r="D49" s="432"/>
      <c r="E49" s="432"/>
      <c r="F49" s="432"/>
      <c r="G49" s="432"/>
      <c r="H49" s="432"/>
      <c r="I49" s="432"/>
      <c r="J49" s="318"/>
      <c r="K49" s="404"/>
      <c r="L49" s="428"/>
      <c r="M49" s="409"/>
      <c r="N49" s="279"/>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15487.5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12</v>
      </c>
      <c r="N71" s="402">
        <f>K71/M71</f>
        <v>8890.5203012006659</v>
      </c>
      <c r="O71" s="112"/>
    </row>
    <row r="72" spans="1:15">
      <c r="A72" s="177" t="s">
        <v>7</v>
      </c>
      <c r="B72" s="55" t="str">
        <f>VLOOKUP(A72,'MANO DE OBRA'!A8:D69,3,FALSE)</f>
        <v>Obrero (2)</v>
      </c>
      <c r="C72" s="53"/>
      <c r="D72" s="53"/>
      <c r="E72" s="53"/>
      <c r="F72" s="53"/>
      <c r="G72" s="53"/>
      <c r="H72" s="53"/>
      <c r="I72" s="299">
        <f>K72/J72*100</f>
        <v>67665.399999999994</v>
      </c>
      <c r="J72" s="300">
        <v>185</v>
      </c>
      <c r="K72" s="301">
        <f>VLOOKUP(A72,'MANO DE OBRA'!A8:D100,4,FALSE)</f>
        <v>125180.98999999999</v>
      </c>
      <c r="L72" s="56"/>
      <c r="M72" s="441">
        <v>12</v>
      </c>
      <c r="N72" s="402">
        <f>K72/M72</f>
        <v>10431.749166666666</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51"/>
    </row>
    <row r="77" spans="1:15" ht="15.75" thickBot="1">
      <c r="B77" s="825" t="s">
        <v>953</v>
      </c>
      <c r="C77" s="826"/>
      <c r="D77" s="826"/>
      <c r="E77" s="826"/>
      <c r="F77" s="826"/>
      <c r="G77" s="826"/>
      <c r="H77" s="826"/>
      <c r="I77" s="826"/>
      <c r="J77" s="826"/>
      <c r="K77" s="826"/>
      <c r="L77" s="826"/>
      <c r="M77" s="827"/>
      <c r="N77" s="308">
        <f>SUM(N71:N76)</f>
        <v>19322.269467867332</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37708.109888047431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7541.6219776094867</v>
      </c>
      <c r="M84" s="860"/>
      <c r="N84" s="57"/>
    </row>
    <row r="85" spans="1:14">
      <c r="B85" s="95" t="s">
        <v>973</v>
      </c>
      <c r="C85" s="96"/>
      <c r="D85" s="96"/>
      <c r="E85" s="96"/>
      <c r="F85" s="96"/>
      <c r="G85" s="96"/>
      <c r="H85" s="96"/>
      <c r="I85" s="93"/>
      <c r="J85" s="94"/>
      <c r="K85" s="311">
        <v>0.05</v>
      </c>
      <c r="L85" s="859">
        <f>N79*K85</f>
        <v>1885.4054944023717</v>
      </c>
      <c r="M85" s="860"/>
      <c r="N85" s="57"/>
    </row>
    <row r="86" spans="1:14" ht="15.75" thickBot="1">
      <c r="B86" s="97" t="s">
        <v>974</v>
      </c>
      <c r="C86" s="98"/>
      <c r="D86" s="98"/>
      <c r="E86" s="98"/>
      <c r="F86" s="98"/>
      <c r="G86" s="98"/>
      <c r="H86" s="98"/>
      <c r="I86" s="99"/>
      <c r="J86" s="100"/>
      <c r="K86" s="312">
        <v>0.05</v>
      </c>
      <c r="L86" s="861">
        <f>N79*K86</f>
        <v>1885.4054944023717</v>
      </c>
      <c r="M86" s="862"/>
      <c r="N86" s="57"/>
    </row>
    <row r="87" spans="1:14" ht="15.75" thickBot="1">
      <c r="B87" s="825" t="s">
        <v>953</v>
      </c>
      <c r="C87" s="826"/>
      <c r="D87" s="826"/>
      <c r="E87" s="826"/>
      <c r="F87" s="826"/>
      <c r="G87" s="826"/>
      <c r="H87" s="826"/>
      <c r="I87" s="826"/>
      <c r="J87" s="826"/>
      <c r="K87" s="826"/>
      <c r="L87" s="826"/>
      <c r="M87" s="827"/>
      <c r="N87" s="58">
        <f>L84+L85+L86</f>
        <v>11312.43296641423</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49020.542854461659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1721</v>
      </c>
      <c r="C31" s="87" t="s">
        <v>2182</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0.15</v>
      </c>
      <c r="N41" s="351">
        <f>N77*M41</f>
        <v>2173.7553151350749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2173.7553151350749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212" t="s">
        <v>412</v>
      </c>
      <c r="B48" s="49" t="str">
        <f>VLOOKUP(A48,MATERIALES!A5:D373,3,FALSE)</f>
        <v>Cicatrizante (para remoción de especies vegetales)</v>
      </c>
      <c r="C48" s="288"/>
      <c r="D48" s="288"/>
      <c r="E48" s="288"/>
      <c r="F48" s="288"/>
      <c r="G48" s="288"/>
      <c r="H48" s="288"/>
      <c r="I48" s="288"/>
      <c r="J48" s="318" t="str">
        <f>VLOOKUP(A48,MATERIALES!A4:D640,2,FALSE)</f>
        <v>kg</v>
      </c>
      <c r="K48" s="289">
        <v>1</v>
      </c>
      <c r="L48" s="274"/>
      <c r="M48" s="409">
        <f>VLOOKUP(A48,MATERIALES!A5:D396,4,FALSE)</f>
        <v>15487.5</v>
      </c>
      <c r="N48" s="279">
        <f>K48*M48</f>
        <v>15487.5</v>
      </c>
    </row>
    <row r="49" spans="1:14">
      <c r="A49" s="176"/>
      <c r="B49" s="49"/>
      <c r="C49" s="432"/>
      <c r="D49" s="432"/>
      <c r="E49" s="432"/>
      <c r="F49" s="432"/>
      <c r="G49" s="432"/>
      <c r="H49" s="432"/>
      <c r="I49" s="432"/>
      <c r="J49" s="319"/>
      <c r="K49" s="404"/>
      <c r="L49" s="428"/>
      <c r="M49" s="409"/>
      <c r="N49" s="279"/>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15487.5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16</v>
      </c>
      <c r="N71" s="402">
        <f>K71/M71</f>
        <v>6667.890225900499</v>
      </c>
      <c r="O71" s="112"/>
    </row>
    <row r="72" spans="1:15">
      <c r="A72" s="177" t="s">
        <v>7</v>
      </c>
      <c r="B72" s="55" t="str">
        <f>VLOOKUP(A72,'MANO DE OBRA'!A8:D69,3,FALSE)</f>
        <v>Obrero (2)</v>
      </c>
      <c r="C72" s="53"/>
      <c r="D72" s="53"/>
      <c r="E72" s="53"/>
      <c r="F72" s="53"/>
      <c r="G72" s="53"/>
      <c r="H72" s="53"/>
      <c r="I72" s="299">
        <f>K72/J72*100</f>
        <v>67665.399999999994</v>
      </c>
      <c r="J72" s="300">
        <v>185</v>
      </c>
      <c r="K72" s="301">
        <f>VLOOKUP(A72,'MANO DE OBRA'!A8:D100,4,FALSE)</f>
        <v>125180.98999999999</v>
      </c>
      <c r="L72" s="56"/>
      <c r="M72" s="441">
        <v>16</v>
      </c>
      <c r="N72" s="402">
        <f>K72/M72</f>
        <v>7823.8118749999994</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14491.702100900498</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32152.95741603557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6430.5914832071139</v>
      </c>
      <c r="M84" s="860"/>
      <c r="N84" s="57"/>
    </row>
    <row r="85" spans="1:14">
      <c r="B85" s="95" t="s">
        <v>973</v>
      </c>
      <c r="C85" s="96"/>
      <c r="D85" s="96"/>
      <c r="E85" s="96"/>
      <c r="F85" s="96"/>
      <c r="G85" s="96"/>
      <c r="H85" s="96"/>
      <c r="I85" s="93"/>
      <c r="J85" s="94"/>
      <c r="K85" s="311">
        <v>0.05</v>
      </c>
      <c r="L85" s="859">
        <f>N79*K85</f>
        <v>1607.6478708017785</v>
      </c>
      <c r="M85" s="860"/>
      <c r="N85" s="57"/>
    </row>
    <row r="86" spans="1:14" ht="15.75" thickBot="1">
      <c r="B86" s="97" t="s">
        <v>974</v>
      </c>
      <c r="C86" s="98"/>
      <c r="D86" s="98"/>
      <c r="E86" s="98"/>
      <c r="F86" s="98"/>
      <c r="G86" s="98"/>
      <c r="H86" s="98"/>
      <c r="I86" s="99"/>
      <c r="J86" s="100"/>
      <c r="K86" s="312">
        <v>0.05</v>
      </c>
      <c r="L86" s="861">
        <f>N79*K86</f>
        <v>1607.6478708017785</v>
      </c>
      <c r="M86" s="862"/>
      <c r="N86" s="57"/>
    </row>
    <row r="87" spans="1:14" ht="15.75" thickBot="1">
      <c r="B87" s="825" t="s">
        <v>953</v>
      </c>
      <c r="C87" s="826"/>
      <c r="D87" s="826"/>
      <c r="E87" s="826"/>
      <c r="F87" s="826"/>
      <c r="G87" s="826"/>
      <c r="H87" s="826"/>
      <c r="I87" s="826"/>
      <c r="J87" s="826"/>
      <c r="K87" s="826"/>
      <c r="L87" s="826"/>
      <c r="M87" s="827"/>
      <c r="N87" s="58">
        <f>L84+L85+L86</f>
        <v>9645.8872248106709</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41798.844640846241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1722</v>
      </c>
      <c r="C31" s="87" t="s">
        <v>2183</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0.15</v>
      </c>
      <c r="N41" s="351">
        <f>N77*M41</f>
        <v>12372.173471193613</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12372.173471193613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2.1</v>
      </c>
      <c r="L48" s="274"/>
      <c r="M48" s="409">
        <f>VLOOKUP(A48,MATERIALES!A5:D396,4,FALSE)</f>
        <v>49470.44609826502</v>
      </c>
      <c r="N48" s="279">
        <f>K48*M48</f>
        <v>103887.93680635655</v>
      </c>
    </row>
    <row r="49" spans="1:14">
      <c r="A49" s="176" t="s">
        <v>412</v>
      </c>
      <c r="B49" s="49" t="str">
        <f>VLOOKUP(A49,MATERIALES!A6:D373,3,FALSE)</f>
        <v>Cicatrizante (para remoción de especies vegetales)</v>
      </c>
      <c r="C49" s="432"/>
      <c r="D49" s="432"/>
      <c r="E49" s="432"/>
      <c r="F49" s="432"/>
      <c r="G49" s="432"/>
      <c r="H49" s="432"/>
      <c r="I49" s="432"/>
      <c r="J49" s="319" t="str">
        <f>VLOOKUP(A49,MATERIALES!A5:D641,2,FALSE)</f>
        <v>kg</v>
      </c>
      <c r="K49" s="404">
        <v>1</v>
      </c>
      <c r="L49" s="428"/>
      <c r="M49" s="409">
        <f>VLOOKUP(A49,MATERIALES!A6:D397,4,FALSE)</f>
        <v>15487.5</v>
      </c>
      <c r="N49" s="279">
        <f>K49*M49</f>
        <v>15487.5</v>
      </c>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119375.43680635655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3.57</v>
      </c>
      <c r="N71" s="402">
        <f>K71/M71</f>
        <v>29884.101852775348</v>
      </c>
      <c r="O71" s="112"/>
    </row>
    <row r="72" spans="1:15">
      <c r="A72" s="177" t="s">
        <v>9</v>
      </c>
      <c r="B72" s="55" t="str">
        <f>VLOOKUP(A72,'MANO DE OBRA'!A8:D69,3,FALSE)</f>
        <v>Obrero (3)</v>
      </c>
      <c r="C72" s="53"/>
      <c r="D72" s="53"/>
      <c r="E72" s="53"/>
      <c r="F72" s="53"/>
      <c r="G72" s="53"/>
      <c r="H72" s="53"/>
      <c r="I72" s="299">
        <f>K72/J72*100</f>
        <v>101498.09999999999</v>
      </c>
      <c r="J72" s="300">
        <v>185</v>
      </c>
      <c r="K72" s="301">
        <f>VLOOKUP(A72,'MANO DE OBRA'!A8:D100,4,FALSE)</f>
        <v>187771.48499999999</v>
      </c>
      <c r="L72" s="56"/>
      <c r="M72" s="441">
        <v>3.57</v>
      </c>
      <c r="N72" s="402">
        <f>K72/M72</f>
        <v>52597.054621848736</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82481.156474624091</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214228.76675217424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42845.753350434854</v>
      </c>
      <c r="M84" s="860"/>
      <c r="N84" s="57"/>
    </row>
    <row r="85" spans="1:14">
      <c r="B85" s="95" t="s">
        <v>973</v>
      </c>
      <c r="C85" s="96"/>
      <c r="D85" s="96"/>
      <c r="E85" s="96"/>
      <c r="F85" s="96"/>
      <c r="G85" s="96"/>
      <c r="H85" s="96"/>
      <c r="I85" s="93"/>
      <c r="J85" s="94"/>
      <c r="K85" s="311">
        <v>0.05</v>
      </c>
      <c r="L85" s="859">
        <f>N79*K85</f>
        <v>10711.438337608713</v>
      </c>
      <c r="M85" s="860"/>
      <c r="N85" s="57"/>
    </row>
    <row r="86" spans="1:14" ht="15.75" thickBot="1">
      <c r="B86" s="97" t="s">
        <v>974</v>
      </c>
      <c r="C86" s="98"/>
      <c r="D86" s="98"/>
      <c r="E86" s="98"/>
      <c r="F86" s="98"/>
      <c r="G86" s="98"/>
      <c r="H86" s="98"/>
      <c r="I86" s="99"/>
      <c r="J86" s="100"/>
      <c r="K86" s="312">
        <v>0.05</v>
      </c>
      <c r="L86" s="861">
        <f>N79*K86</f>
        <v>10711.438337608713</v>
      </c>
      <c r="M86" s="862"/>
      <c r="N86" s="57"/>
    </row>
    <row r="87" spans="1:14" ht="15.75" thickBot="1">
      <c r="B87" s="825" t="s">
        <v>953</v>
      </c>
      <c r="C87" s="826"/>
      <c r="D87" s="826"/>
      <c r="E87" s="826"/>
      <c r="F87" s="826"/>
      <c r="G87" s="826"/>
      <c r="H87" s="826"/>
      <c r="I87" s="826"/>
      <c r="J87" s="826"/>
      <c r="K87" s="826"/>
      <c r="L87" s="826"/>
      <c r="M87" s="827"/>
      <c r="N87" s="58">
        <f>L84+L85+L86</f>
        <v>64268.630025652281</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278497.39677782654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1723</v>
      </c>
      <c r="C31" s="87" t="s">
        <v>2184</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0.15</v>
      </c>
      <c r="N41" s="351">
        <f>N77*M41</f>
        <v>12372.173471193613</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12372.173471193613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2</v>
      </c>
      <c r="L48" s="274"/>
      <c r="M48" s="409">
        <f>VLOOKUP(A48,MATERIALES!A5:D396,4,FALSE)</f>
        <v>49470.44609826502</v>
      </c>
      <c r="N48" s="279">
        <f>K48*M48</f>
        <v>98940.89219653004</v>
      </c>
    </row>
    <row r="49" spans="1:14">
      <c r="A49" s="176" t="s">
        <v>412</v>
      </c>
      <c r="B49" s="49" t="str">
        <f>VLOOKUP(A49,MATERIALES!A6:D373,3,FALSE)</f>
        <v>Cicatrizante (para remoción de especies vegetales)</v>
      </c>
      <c r="C49" s="432"/>
      <c r="D49" s="432"/>
      <c r="E49" s="432"/>
      <c r="F49" s="432"/>
      <c r="G49" s="432"/>
      <c r="H49" s="432"/>
      <c r="I49" s="432"/>
      <c r="J49" s="319" t="str">
        <f>VLOOKUP(A49,MATERIALES!A5:D641,2,FALSE)</f>
        <v>kg</v>
      </c>
      <c r="K49" s="404">
        <v>1</v>
      </c>
      <c r="L49" s="428"/>
      <c r="M49" s="409">
        <f>VLOOKUP(A49,MATERIALES!A6:D397,4,FALSE)</f>
        <v>15487.5</v>
      </c>
      <c r="N49" s="279">
        <f>K49*M49</f>
        <v>15487.5</v>
      </c>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114428.39219653004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3.57</v>
      </c>
      <c r="N71" s="402">
        <f>K71/M71</f>
        <v>29884.101852775348</v>
      </c>
      <c r="O71" s="112"/>
    </row>
    <row r="72" spans="1:15">
      <c r="A72" s="177" t="s">
        <v>9</v>
      </c>
      <c r="B72" s="55" t="str">
        <f>VLOOKUP(A72,'MANO DE OBRA'!A8:D69,3,FALSE)</f>
        <v>Obrero (3)</v>
      </c>
      <c r="C72" s="53"/>
      <c r="D72" s="53"/>
      <c r="E72" s="53"/>
      <c r="F72" s="53"/>
      <c r="G72" s="53"/>
      <c r="H72" s="53"/>
      <c r="I72" s="299">
        <f>K72/J72*100</f>
        <v>101498.09999999999</v>
      </c>
      <c r="J72" s="300">
        <v>185</v>
      </c>
      <c r="K72" s="301">
        <f>VLOOKUP(A72,'MANO DE OBRA'!A8:D100,4,FALSE)</f>
        <v>187771.48499999999</v>
      </c>
      <c r="L72" s="56"/>
      <c r="M72" s="441">
        <v>3.57</v>
      </c>
      <c r="N72" s="402">
        <f>K72/M72</f>
        <v>52597.054621848736</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82481.156474624091</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209281.72214234775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41856.344428469551</v>
      </c>
      <c r="M84" s="860"/>
      <c r="N84" s="57"/>
    </row>
    <row r="85" spans="1:14">
      <c r="B85" s="95" t="s">
        <v>973</v>
      </c>
      <c r="C85" s="96"/>
      <c r="D85" s="96"/>
      <c r="E85" s="96"/>
      <c r="F85" s="96"/>
      <c r="G85" s="96"/>
      <c r="H85" s="96"/>
      <c r="I85" s="93"/>
      <c r="J85" s="94"/>
      <c r="K85" s="311">
        <v>0.05</v>
      </c>
      <c r="L85" s="859">
        <f>N79*K85</f>
        <v>10464.086107117388</v>
      </c>
      <c r="M85" s="860"/>
      <c r="N85" s="57"/>
    </row>
    <row r="86" spans="1:14" ht="15.75" thickBot="1">
      <c r="B86" s="97" t="s">
        <v>974</v>
      </c>
      <c r="C86" s="98"/>
      <c r="D86" s="98"/>
      <c r="E86" s="98"/>
      <c r="F86" s="98"/>
      <c r="G86" s="98"/>
      <c r="H86" s="98"/>
      <c r="I86" s="99"/>
      <c r="J86" s="100"/>
      <c r="K86" s="312">
        <v>0.05</v>
      </c>
      <c r="L86" s="861">
        <f>N79*K86</f>
        <v>10464.086107117388</v>
      </c>
      <c r="M86" s="862"/>
      <c r="N86" s="57"/>
    </row>
    <row r="87" spans="1:14" ht="15.75" thickBot="1">
      <c r="B87" s="825" t="s">
        <v>953</v>
      </c>
      <c r="C87" s="826"/>
      <c r="D87" s="826"/>
      <c r="E87" s="826"/>
      <c r="F87" s="826"/>
      <c r="G87" s="826"/>
      <c r="H87" s="826"/>
      <c r="I87" s="826"/>
      <c r="J87" s="826"/>
      <c r="K87" s="826"/>
      <c r="L87" s="826"/>
      <c r="M87" s="827"/>
      <c r="N87" s="58">
        <f>L84+L85+L86</f>
        <v>62784.516642704322</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272066.23878505209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1724</v>
      </c>
      <c r="C31" s="87" t="s">
        <v>2185</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5165.9250634106666</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5165.9250634106666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1.31</v>
      </c>
      <c r="L48" s="274"/>
      <c r="M48" s="409">
        <f>VLOOKUP(A48,MATERIALES!A5:D396,4,FALSE)</f>
        <v>49470.44609826502</v>
      </c>
      <c r="N48" s="279">
        <f>K48*M48</f>
        <v>64806.284388727181</v>
      </c>
    </row>
    <row r="49" spans="1:14">
      <c r="A49" s="176" t="s">
        <v>412</v>
      </c>
      <c r="B49" s="49" t="str">
        <f>VLOOKUP(A49,MATERIALES!A6:D373,3,FALSE)</f>
        <v>Cicatrizante (para remoción de especies vegetales)</v>
      </c>
      <c r="C49" s="432"/>
      <c r="D49" s="432"/>
      <c r="E49" s="432"/>
      <c r="F49" s="432"/>
      <c r="G49" s="432"/>
      <c r="H49" s="432"/>
      <c r="I49" s="432"/>
      <c r="J49" s="319" t="str">
        <f>VLOOKUP(A49,MATERIALES!A5:D641,2,FALSE)</f>
        <v>kg</v>
      </c>
      <c r="K49" s="404">
        <v>1</v>
      </c>
      <c r="L49" s="428"/>
      <c r="M49" s="409">
        <f>VLOOKUP(A49,MATERIALES!A6:D397,4,FALSE)</f>
        <v>15487.5</v>
      </c>
      <c r="N49" s="279">
        <f>K49*M49</f>
        <v>15487.5</v>
      </c>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80293.784388727188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5.7</v>
      </c>
      <c r="N71" s="402">
        <f>K71/M71</f>
        <v>18716.884844632979</v>
      </c>
      <c r="O71" s="112"/>
    </row>
    <row r="72" spans="1:15">
      <c r="A72" s="177" t="s">
        <v>9</v>
      </c>
      <c r="B72" s="55" t="str">
        <f>VLOOKUP(A72,'MANO DE OBRA'!A8:D69,3,FALSE)</f>
        <v>Obrero (3)</v>
      </c>
      <c r="C72" s="53"/>
      <c r="D72" s="53"/>
      <c r="E72" s="53"/>
      <c r="F72" s="53"/>
      <c r="G72" s="53"/>
      <c r="H72" s="53"/>
      <c r="I72" s="299">
        <f>K72/J72*100</f>
        <v>101498.09999999999</v>
      </c>
      <c r="J72" s="300">
        <v>185</v>
      </c>
      <c r="K72" s="301">
        <f>VLOOKUP(A72,'MANO DE OBRA'!A8:D100,4,FALSE)</f>
        <v>187771.48499999999</v>
      </c>
      <c r="L72" s="56"/>
      <c r="M72" s="441">
        <v>5.7</v>
      </c>
      <c r="N72" s="402">
        <f>K72/M72</f>
        <v>32942.365789473683</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51659.250634106662</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137118.96008624451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27423.792017248903</v>
      </c>
      <c r="M84" s="860"/>
      <c r="N84" s="57"/>
    </row>
    <row r="85" spans="1:14">
      <c r="B85" s="95" t="s">
        <v>973</v>
      </c>
      <c r="C85" s="96"/>
      <c r="D85" s="96"/>
      <c r="E85" s="96"/>
      <c r="F85" s="96"/>
      <c r="G85" s="96"/>
      <c r="H85" s="96"/>
      <c r="I85" s="93"/>
      <c r="J85" s="94"/>
      <c r="K85" s="311">
        <v>0.05</v>
      </c>
      <c r="L85" s="859">
        <f>N79*K85</f>
        <v>6855.9480043122257</v>
      </c>
      <c r="M85" s="860"/>
      <c r="N85" s="57"/>
    </row>
    <row r="86" spans="1:14" ht="15.75" thickBot="1">
      <c r="B86" s="97" t="s">
        <v>974</v>
      </c>
      <c r="C86" s="98"/>
      <c r="D86" s="98"/>
      <c r="E86" s="98"/>
      <c r="F86" s="98"/>
      <c r="G86" s="98"/>
      <c r="H86" s="98"/>
      <c r="I86" s="99"/>
      <c r="J86" s="100"/>
      <c r="K86" s="312">
        <v>0.05</v>
      </c>
      <c r="L86" s="861">
        <f>N79*K86</f>
        <v>6855.9480043122257</v>
      </c>
      <c r="M86" s="862"/>
      <c r="N86" s="57"/>
    </row>
    <row r="87" spans="1:14" ht="15.75" thickBot="1">
      <c r="B87" s="825" t="s">
        <v>953</v>
      </c>
      <c r="C87" s="826"/>
      <c r="D87" s="826"/>
      <c r="E87" s="826"/>
      <c r="F87" s="826"/>
      <c r="G87" s="826"/>
      <c r="H87" s="826"/>
      <c r="I87" s="826"/>
      <c r="J87" s="826"/>
      <c r="K87" s="826"/>
      <c r="L87" s="826"/>
      <c r="M87" s="827"/>
      <c r="N87" s="58">
        <f>L84+L85+L86</f>
        <v>41135.688025873351</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178254.64811211787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1725</v>
      </c>
      <c r="C31" s="87" t="s">
        <v>2186</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4330.2607149177647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4330.2607149177647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1.1000000000000001</v>
      </c>
      <c r="L48" s="274"/>
      <c r="M48" s="409">
        <f>VLOOKUP(A48,MATERIALES!A5:D396,4,FALSE)</f>
        <v>49470.44609826502</v>
      </c>
      <c r="N48" s="279">
        <f>K48*M48</f>
        <v>54417.490708091529</v>
      </c>
    </row>
    <row r="49" spans="1:14">
      <c r="A49" s="176" t="s">
        <v>412</v>
      </c>
      <c r="B49" s="49" t="str">
        <f>VLOOKUP(A49,MATERIALES!A6:D373,3,FALSE)</f>
        <v>Cicatrizante (para remoción de especies vegetales)</v>
      </c>
      <c r="C49" s="432"/>
      <c r="D49" s="432"/>
      <c r="E49" s="432"/>
      <c r="F49" s="432"/>
      <c r="G49" s="432"/>
      <c r="H49" s="432"/>
      <c r="I49" s="432"/>
      <c r="J49" s="319" t="str">
        <f>VLOOKUP(A49,MATERIALES!A5:D641,2,FALSE)</f>
        <v>kg</v>
      </c>
      <c r="K49" s="404">
        <v>1</v>
      </c>
      <c r="L49" s="428"/>
      <c r="M49" s="409">
        <f>VLOOKUP(A49,MATERIALES!A6:D397,4,FALSE)</f>
        <v>15487.5</v>
      </c>
      <c r="N49" s="279">
        <f>K49*M49</f>
        <v>15487.5</v>
      </c>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69904.990708091529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6.8</v>
      </c>
      <c r="N71" s="402">
        <f>K71/M71</f>
        <v>15689.153472707058</v>
      </c>
      <c r="O71" s="112"/>
    </row>
    <row r="72" spans="1:15">
      <c r="A72" s="177" t="s">
        <v>9</v>
      </c>
      <c r="B72" s="55" t="str">
        <f>VLOOKUP(A72,'MANO DE OBRA'!A8:D69,3,FALSE)</f>
        <v>Obrero (3)</v>
      </c>
      <c r="C72" s="53"/>
      <c r="D72" s="53"/>
      <c r="E72" s="53"/>
      <c r="F72" s="53"/>
      <c r="G72" s="53"/>
      <c r="H72" s="53"/>
      <c r="I72" s="299">
        <f>K72/J72*100</f>
        <v>101498.09999999999</v>
      </c>
      <c r="J72" s="300">
        <v>185</v>
      </c>
      <c r="K72" s="301">
        <f>VLOOKUP(A72,'MANO DE OBRA'!A8:D100,4,FALSE)</f>
        <v>187771.48499999999</v>
      </c>
      <c r="L72" s="56"/>
      <c r="M72" s="441">
        <v>6.8</v>
      </c>
      <c r="N72" s="402">
        <f>K72/M72</f>
        <v>27613.453676470588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43302.607149177646</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117537.85857218693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23507.571714437388</v>
      </c>
      <c r="M84" s="860"/>
      <c r="N84" s="57"/>
    </row>
    <row r="85" spans="1:14">
      <c r="B85" s="95" t="s">
        <v>973</v>
      </c>
      <c r="C85" s="96"/>
      <c r="D85" s="96"/>
      <c r="E85" s="96"/>
      <c r="F85" s="96"/>
      <c r="G85" s="96"/>
      <c r="H85" s="96"/>
      <c r="I85" s="93"/>
      <c r="J85" s="94"/>
      <c r="K85" s="311">
        <v>0.05</v>
      </c>
      <c r="L85" s="859">
        <f>N79*K85</f>
        <v>5876.8929286093471</v>
      </c>
      <c r="M85" s="860"/>
      <c r="N85" s="57"/>
    </row>
    <row r="86" spans="1:14" ht="15.75" thickBot="1">
      <c r="B86" s="97" t="s">
        <v>974</v>
      </c>
      <c r="C86" s="98"/>
      <c r="D86" s="98"/>
      <c r="E86" s="98"/>
      <c r="F86" s="98"/>
      <c r="G86" s="98"/>
      <c r="H86" s="98"/>
      <c r="I86" s="99"/>
      <c r="J86" s="100"/>
      <c r="K86" s="312">
        <v>0.05</v>
      </c>
      <c r="L86" s="861">
        <f>N79*K86</f>
        <v>5876.8929286093471</v>
      </c>
      <c r="M86" s="862"/>
      <c r="N86" s="57"/>
    </row>
    <row r="87" spans="1:14" ht="15.75" thickBot="1">
      <c r="B87" s="825" t="s">
        <v>953</v>
      </c>
      <c r="C87" s="826"/>
      <c r="D87" s="826"/>
      <c r="E87" s="826"/>
      <c r="F87" s="826"/>
      <c r="G87" s="826"/>
      <c r="H87" s="826"/>
      <c r="I87" s="826"/>
      <c r="J87" s="826"/>
      <c r="K87" s="826"/>
      <c r="L87" s="826"/>
      <c r="M87" s="827"/>
      <c r="N87" s="58">
        <f>L84+L85+L86</f>
        <v>35261.357571656081</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152799.21614384302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1162</v>
      </c>
      <c r="C31" s="87" t="s">
        <v>2187</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A38" s="119"/>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294.45772861440798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294.45772861440798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0.05</v>
      </c>
      <c r="L48" s="274"/>
      <c r="M48" s="409">
        <f>VLOOKUP(A48,MATERIALES!A5:D396,4,FALSE)</f>
        <v>49470.44609826502</v>
      </c>
      <c r="N48" s="279">
        <f>K48*M48</f>
        <v>2473.522304913251</v>
      </c>
    </row>
    <row r="49" spans="1:14">
      <c r="A49" s="176" t="s">
        <v>774</v>
      </c>
      <c r="B49" s="49" t="str">
        <f>VLOOKUP(A49,MATERIALES!A6:D373,3,FALSE)</f>
        <v>Agua</v>
      </c>
      <c r="C49" s="432"/>
      <c r="D49" s="432"/>
      <c r="E49" s="432"/>
      <c r="F49" s="432"/>
      <c r="G49" s="432"/>
      <c r="H49" s="432"/>
      <c r="I49" s="432"/>
      <c r="J49" s="319" t="str">
        <f>VLOOKUP(A49,MATERIALES!A5:D641,2,FALSE)</f>
        <v>lt</v>
      </c>
      <c r="K49" s="404">
        <v>5</v>
      </c>
      <c r="L49" s="428"/>
      <c r="M49" s="409">
        <f>VLOOKUP(A49,MATERIALES!A6:D397,4,FALSE)</f>
        <v>67.149181421233251</v>
      </c>
      <c r="N49" s="279">
        <f>K49*M49</f>
        <v>335.74590710616627</v>
      </c>
    </row>
    <row r="50" spans="1:14">
      <c r="A50" s="176" t="s">
        <v>915</v>
      </c>
      <c r="B50" s="49" t="str">
        <f>VLOOKUP(A50,MATERIALES!A6:D373,3,FALSE)</f>
        <v>Cespedones</v>
      </c>
      <c r="C50" s="432"/>
      <c r="D50" s="432"/>
      <c r="E50" s="432"/>
      <c r="F50" s="432"/>
      <c r="G50" s="432"/>
      <c r="H50" s="432"/>
      <c r="I50" s="432"/>
      <c r="J50" s="319" t="str">
        <f>VLOOKUP(A50,MATERIALES!A6:D642,2,FALSE)</f>
        <v>m2</v>
      </c>
      <c r="K50" s="404">
        <v>1</v>
      </c>
      <c r="L50" s="428"/>
      <c r="M50" s="409">
        <f>VLOOKUP(A50,MATERIALES!A6:D398,4,FALSE)</f>
        <v>6423.9383559646485</v>
      </c>
      <c r="N50" s="279">
        <f>K50*M50</f>
        <v>6423.9383559646485</v>
      </c>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9233.2065679840653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100</v>
      </c>
      <c r="N71" s="402">
        <f>K71/M71</f>
        <v>1066.8624361440798</v>
      </c>
      <c r="O71" s="112"/>
    </row>
    <row r="72" spans="1:15">
      <c r="A72" s="177" t="s">
        <v>9</v>
      </c>
      <c r="B72" s="55" t="str">
        <f>VLOOKUP(A72,'MANO DE OBRA'!A8:D69,3,FALSE)</f>
        <v>Obrero (3)</v>
      </c>
      <c r="C72" s="53"/>
      <c r="D72" s="53"/>
      <c r="E72" s="53"/>
      <c r="F72" s="53"/>
      <c r="G72" s="53"/>
      <c r="H72" s="53"/>
      <c r="I72" s="299">
        <f>K72/J72*100</f>
        <v>101498.09999999999</v>
      </c>
      <c r="J72" s="300">
        <v>185</v>
      </c>
      <c r="K72" s="301">
        <f>VLOOKUP(A72,'MANO DE OBRA'!A8:D100,4,FALSE)</f>
        <v>187771.48499999999</v>
      </c>
      <c r="L72" s="56"/>
      <c r="M72" s="441">
        <v>100</v>
      </c>
      <c r="N72" s="402">
        <f>K72/M72</f>
        <v>1877.7148499999998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2944.5772861440796</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12472.241582742554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2494.4483165485108</v>
      </c>
      <c r="M84" s="860"/>
      <c r="N84" s="57"/>
    </row>
    <row r="85" spans="1:14">
      <c r="B85" s="95" t="s">
        <v>973</v>
      </c>
      <c r="C85" s="96"/>
      <c r="D85" s="96"/>
      <c r="E85" s="96"/>
      <c r="F85" s="96"/>
      <c r="G85" s="96"/>
      <c r="H85" s="96"/>
      <c r="I85" s="93"/>
      <c r="J85" s="94"/>
      <c r="K85" s="311">
        <v>0.05</v>
      </c>
      <c r="L85" s="859">
        <f>N79*K85</f>
        <v>623.61207913712769</v>
      </c>
      <c r="M85" s="860"/>
      <c r="N85" s="57"/>
    </row>
    <row r="86" spans="1:14" ht="15.75" thickBot="1">
      <c r="B86" s="97" t="s">
        <v>974</v>
      </c>
      <c r="C86" s="98"/>
      <c r="D86" s="98"/>
      <c r="E86" s="98"/>
      <c r="F86" s="98"/>
      <c r="G86" s="98"/>
      <c r="H86" s="98"/>
      <c r="I86" s="99"/>
      <c r="J86" s="100"/>
      <c r="K86" s="312">
        <v>0.05</v>
      </c>
      <c r="L86" s="861">
        <f>N79*K86</f>
        <v>623.61207913712769</v>
      </c>
      <c r="M86" s="862"/>
      <c r="N86" s="57"/>
    </row>
    <row r="87" spans="1:14" ht="15.75" thickBot="1">
      <c r="B87" s="825" t="s">
        <v>953</v>
      </c>
      <c r="C87" s="826"/>
      <c r="D87" s="826"/>
      <c r="E87" s="826"/>
      <c r="F87" s="826"/>
      <c r="G87" s="826"/>
      <c r="H87" s="826"/>
      <c r="I87" s="826"/>
      <c r="J87" s="826"/>
      <c r="K87" s="826"/>
      <c r="L87" s="826"/>
      <c r="M87" s="827"/>
      <c r="N87" s="58">
        <f>L84+L85+L86</f>
        <v>3741.6724748227662</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16213.91405756532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7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1163</v>
      </c>
      <c r="C31" s="87" t="s">
        <v>2188</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0.1</v>
      </c>
      <c r="N41" s="351">
        <f>N77*M41</f>
        <v>125.18099000000001</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125.18099000000001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426</v>
      </c>
      <c r="B48" s="49" t="str">
        <f>VLOOKUP(A48,MATERIALES!A5:D373,3,FALSE)</f>
        <v>Costal de fibra o fique</v>
      </c>
      <c r="C48" s="288"/>
      <c r="D48" s="288"/>
      <c r="E48" s="288"/>
      <c r="F48" s="288"/>
      <c r="G48" s="288"/>
      <c r="H48" s="288"/>
      <c r="I48" s="288"/>
      <c r="J48" s="318" t="str">
        <f>VLOOKUP(A48,MATERIALES!A4:D640,2,FALSE)</f>
        <v>m2</v>
      </c>
      <c r="K48" s="289">
        <v>1</v>
      </c>
      <c r="L48" s="274"/>
      <c r="M48" s="409">
        <f>VLOOKUP(A48,MATERIALES!A5:D396,4,FALSE)</f>
        <v>1319.2118959537338</v>
      </c>
      <c r="N48" s="279">
        <f>K48*M48</f>
        <v>1319.2118959537338</v>
      </c>
    </row>
    <row r="49" spans="1:14">
      <c r="A49" s="176" t="s">
        <v>650</v>
      </c>
      <c r="B49" s="49" t="str">
        <f>VLOOKUP(A49,MATERIALES!A6:D373,3,FALSE)</f>
        <v>Semillas para empradizar</v>
      </c>
      <c r="C49" s="432"/>
      <c r="D49" s="432"/>
      <c r="E49" s="432"/>
      <c r="F49" s="432"/>
      <c r="G49" s="432"/>
      <c r="H49" s="432"/>
      <c r="I49" s="432"/>
      <c r="J49" s="319" t="str">
        <f>VLOOKUP(A49,MATERIALES!A5:D641,2,FALSE)</f>
        <v>kg</v>
      </c>
      <c r="K49" s="404">
        <v>0.05</v>
      </c>
      <c r="L49" s="428"/>
      <c r="M49" s="409">
        <f>VLOOKUP(A49,MATERIALES!A6:D397,4,FALSE)</f>
        <v>38477.0136319839</v>
      </c>
      <c r="N49" s="279">
        <f>K49*M49</f>
        <v>1923.850681599195</v>
      </c>
    </row>
    <row r="50" spans="1:14">
      <c r="A50" s="176" t="s">
        <v>686</v>
      </c>
      <c r="B50" s="49" t="str">
        <f>VLOOKUP(A50,MATERIALES!A6:D373,3,FALSE)</f>
        <v xml:space="preserve">Tierra abonada </v>
      </c>
      <c r="C50" s="432"/>
      <c r="D50" s="432"/>
      <c r="E50" s="432"/>
      <c r="F50" s="432"/>
      <c r="G50" s="432"/>
      <c r="H50" s="432"/>
      <c r="I50" s="432"/>
      <c r="J50" s="319" t="str">
        <f>VLOOKUP(A50,MATERIALES!A6:D642,2,FALSE)</f>
        <v>m3</v>
      </c>
      <c r="K50" s="404">
        <v>7.4999999999999997E-2</v>
      </c>
      <c r="L50" s="428"/>
      <c r="M50" s="409">
        <f>VLOOKUP(A50,MATERIALES!A6:D398,4,FALSE)</f>
        <v>49470.44609826502</v>
      </c>
      <c r="N50" s="279">
        <f>K50*M50</f>
        <v>3710.2834573698765</v>
      </c>
    </row>
    <row r="51" spans="1:14">
      <c r="A51" s="176" t="s">
        <v>774</v>
      </c>
      <c r="B51" s="49" t="str">
        <f>VLOOKUP(A51,MATERIALES!A6:D373,3,FALSE)</f>
        <v>Agua</v>
      </c>
      <c r="C51" s="432"/>
      <c r="D51" s="432"/>
      <c r="E51" s="432"/>
      <c r="F51" s="432"/>
      <c r="G51" s="432"/>
      <c r="H51" s="432"/>
      <c r="I51" s="432"/>
      <c r="J51" s="319" t="str">
        <f>VLOOKUP(A51,MATERIALES!A6:D643,2,FALSE)</f>
        <v>lt</v>
      </c>
      <c r="K51" s="404">
        <v>5</v>
      </c>
      <c r="L51" s="428"/>
      <c r="M51" s="409">
        <f>VLOOKUP(A51,MATERIALES!A6:D399,4,FALSE)</f>
        <v>67.149181421233251</v>
      </c>
      <c r="N51" s="279">
        <f>K51*M51</f>
        <v>335.74590710616627</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7289.091942028972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7</v>
      </c>
      <c r="B71" s="55" t="str">
        <f>VLOOKUP(A71,'MANO DE OBRA'!A8:D68,3,FALSE)</f>
        <v>Obrero (2)</v>
      </c>
      <c r="C71" s="53"/>
      <c r="D71" s="53"/>
      <c r="E71" s="53"/>
      <c r="F71" s="53"/>
      <c r="G71" s="53"/>
      <c r="H71" s="53"/>
      <c r="I71" s="299">
        <f>K71/J71*100</f>
        <v>67665.399999999994</v>
      </c>
      <c r="J71" s="300">
        <v>185</v>
      </c>
      <c r="K71" s="301">
        <f>VLOOKUP(A71,'MANO DE OBRA'!A8:D99,4,FALSE)</f>
        <v>125180.98999999999</v>
      </c>
      <c r="L71" s="56"/>
      <c r="M71" s="441">
        <v>100</v>
      </c>
      <c r="N71" s="402">
        <f>K71/M71</f>
        <v>1251.8099</v>
      </c>
      <c r="O71" s="112"/>
    </row>
    <row r="72" spans="1:15">
      <c r="A72" s="177"/>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1251.8099</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8666.0828320289711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1733.2165664057943</v>
      </c>
      <c r="M84" s="860"/>
      <c r="N84" s="57"/>
    </row>
    <row r="85" spans="1:14">
      <c r="B85" s="95" t="s">
        <v>973</v>
      </c>
      <c r="C85" s="96"/>
      <c r="D85" s="96"/>
      <c r="E85" s="96"/>
      <c r="F85" s="96"/>
      <c r="G85" s="96"/>
      <c r="H85" s="96"/>
      <c r="I85" s="93"/>
      <c r="J85" s="94"/>
      <c r="K85" s="311">
        <v>0.05</v>
      </c>
      <c r="L85" s="859">
        <f>N79*K85</f>
        <v>433.30414160144858</v>
      </c>
      <c r="M85" s="860"/>
      <c r="N85" s="57"/>
    </row>
    <row r="86" spans="1:14" ht="15.75" thickBot="1">
      <c r="B86" s="97" t="s">
        <v>974</v>
      </c>
      <c r="C86" s="98"/>
      <c r="D86" s="98"/>
      <c r="E86" s="98"/>
      <c r="F86" s="98"/>
      <c r="G86" s="98"/>
      <c r="H86" s="98"/>
      <c r="I86" s="99"/>
      <c r="J86" s="100"/>
      <c r="K86" s="312">
        <v>0.05</v>
      </c>
      <c r="L86" s="861">
        <f>N79*K86</f>
        <v>433.30414160144858</v>
      </c>
      <c r="M86" s="862"/>
      <c r="N86" s="57"/>
    </row>
    <row r="87" spans="1:14" ht="15.75" thickBot="1">
      <c r="B87" s="825" t="s">
        <v>953</v>
      </c>
      <c r="C87" s="826"/>
      <c r="D87" s="826"/>
      <c r="E87" s="826"/>
      <c r="F87" s="826"/>
      <c r="G87" s="826"/>
      <c r="H87" s="826"/>
      <c r="I87" s="826"/>
      <c r="J87" s="826"/>
      <c r="K87" s="826"/>
      <c r="L87" s="826"/>
      <c r="M87" s="827"/>
      <c r="N87" s="58">
        <f>L84+L85+L86</f>
        <v>2599.8248496086912</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11265.907681637662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customHeight="1" thickBot="1">
      <c r="A31" t="s">
        <v>1845</v>
      </c>
      <c r="B31" s="86" t="s">
        <v>1164</v>
      </c>
      <c r="C31" s="87" t="s">
        <v>2189</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253</v>
      </c>
      <c r="B36" s="838" t="str">
        <f>VLOOKUP(A36,EQUIPOS!A6:D154,3,FALSE)</f>
        <v>Máquina hidrosembradora</v>
      </c>
      <c r="C36" s="839"/>
      <c r="D36" s="839"/>
      <c r="E36" s="839"/>
      <c r="F36" s="839"/>
      <c r="G36" s="839"/>
      <c r="H36" s="840"/>
      <c r="I36" s="274"/>
      <c r="J36" s="275"/>
      <c r="K36" s="276">
        <f>VLOOKUP(A36,EQUIPOS!A6:D163,4,FALSE)</f>
        <v>23783.463301749121</v>
      </c>
      <c r="L36" s="277"/>
      <c r="M36" s="343">
        <v>350</v>
      </c>
      <c r="N36" s="279">
        <f>K36/M36</f>
        <v>67.952752290711771</v>
      </c>
    </row>
    <row r="37" spans="1:14">
      <c r="A37" s="119" t="s">
        <v>138</v>
      </c>
      <c r="B37" s="838" t="str">
        <f>VLOOKUP(A37,EQUIPOS!A7:D154,3,FALSE)</f>
        <v>Camioneta D-300</v>
      </c>
      <c r="C37" s="839"/>
      <c r="D37" s="839"/>
      <c r="E37" s="839"/>
      <c r="F37" s="839"/>
      <c r="G37" s="839"/>
      <c r="H37" s="840"/>
      <c r="I37" s="428"/>
      <c r="J37" s="429"/>
      <c r="K37" s="276">
        <f>VLOOKUP(A37,EQUIPOS!A7:D164,4,FALSE)</f>
        <v>45532.538649115821</v>
      </c>
      <c r="L37" s="342"/>
      <c r="M37" s="343">
        <v>350</v>
      </c>
      <c r="N37" s="279">
        <f>K37/M37</f>
        <v>130.09296756890234</v>
      </c>
    </row>
    <row r="38" spans="1:14">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5.2581737252572855</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203.30389358487139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426</v>
      </c>
      <c r="B48" s="49" t="str">
        <f>VLOOKUP(A48,MATERIALES!A5:D373,3,FALSE)</f>
        <v>Costal de fibra o fique</v>
      </c>
      <c r="C48" s="288"/>
      <c r="D48" s="288"/>
      <c r="E48" s="288"/>
      <c r="F48" s="288"/>
      <c r="G48" s="288"/>
      <c r="H48" s="288"/>
      <c r="I48" s="288"/>
      <c r="J48" s="318" t="str">
        <f>VLOOKUP(A48,MATERIALES!A4:D640,2,FALSE)</f>
        <v>m2</v>
      </c>
      <c r="K48" s="289">
        <v>1</v>
      </c>
      <c r="L48" s="274"/>
      <c r="M48" s="409">
        <f>VLOOKUP(A48,MATERIALES!A5:D396,4,FALSE)</f>
        <v>1319.2118959537338</v>
      </c>
      <c r="N48" s="279">
        <f>K48*M48</f>
        <v>1319.2118959537338</v>
      </c>
    </row>
    <row r="49" spans="1:14">
      <c r="A49" s="176" t="s">
        <v>499</v>
      </c>
      <c r="B49" s="49" t="str">
        <f>VLOOKUP(A49,MATERIALES!A6:D373,3,FALSE)</f>
        <v>Mulch Orgánico</v>
      </c>
      <c r="C49" s="432"/>
      <c r="D49" s="432"/>
      <c r="E49" s="432"/>
      <c r="F49" s="432"/>
      <c r="G49" s="432"/>
      <c r="H49" s="432"/>
      <c r="I49" s="432"/>
      <c r="J49" s="319" t="str">
        <f>VLOOKUP(A49,MATERIALES!A5:D641,2,FALSE)</f>
        <v>kg</v>
      </c>
      <c r="K49" s="404">
        <v>0.4</v>
      </c>
      <c r="L49" s="428"/>
      <c r="M49" s="409">
        <f>VLOOKUP(A49,MATERIALES!A6:D397,4,FALSE)</f>
        <v>2968.2267658959008</v>
      </c>
      <c r="N49" s="279">
        <f>K49*M49</f>
        <v>1187.2907063583605</v>
      </c>
    </row>
    <row r="50" spans="1:14">
      <c r="A50" s="176" t="s">
        <v>774</v>
      </c>
      <c r="B50" s="49" t="str">
        <f>VLOOKUP(A50,MATERIALES!A6:D373,3,FALSE)</f>
        <v>Agua</v>
      </c>
      <c r="C50" s="432"/>
      <c r="D50" s="432"/>
      <c r="E50" s="432"/>
      <c r="F50" s="432"/>
      <c r="G50" s="432"/>
      <c r="H50" s="432"/>
      <c r="I50" s="432"/>
      <c r="J50" s="319" t="str">
        <f>VLOOKUP(A50,MATERIALES!A6:D642,2,FALSE)</f>
        <v>lt</v>
      </c>
      <c r="K50" s="404">
        <v>5</v>
      </c>
      <c r="L50" s="428"/>
      <c r="M50" s="409">
        <f>VLOOKUP(A50,MATERIALES!A6:D398,4,FALSE)</f>
        <v>67.149181421233251</v>
      </c>
      <c r="N50" s="279">
        <f>K50*M50</f>
        <v>335.74590710616627</v>
      </c>
    </row>
    <row r="51" spans="1:14">
      <c r="A51" s="176" t="s">
        <v>650</v>
      </c>
      <c r="B51" s="49" t="str">
        <f>VLOOKUP(A51,MATERIALES!A6:D373,3,FALSE)</f>
        <v>Semillas para empradizar</v>
      </c>
      <c r="C51" s="432"/>
      <c r="D51" s="432"/>
      <c r="E51" s="432"/>
      <c r="F51" s="432"/>
      <c r="G51" s="432"/>
      <c r="H51" s="432"/>
      <c r="I51" s="432"/>
      <c r="J51" s="319" t="str">
        <f>VLOOKUP(A51,MATERIALES!A6:D643,2,FALSE)</f>
        <v>kg</v>
      </c>
      <c r="K51" s="404">
        <v>0.05</v>
      </c>
      <c r="L51" s="428"/>
      <c r="M51" s="409">
        <f>VLOOKUP(A51,MATERIALES!A6:D399,4,FALSE)</f>
        <v>38477.0136319839</v>
      </c>
      <c r="N51" s="279">
        <f>K51*M51</f>
        <v>1923.850681599195</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4766.0991910174562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2800</v>
      </c>
      <c r="N71" s="402">
        <f>K71/M71</f>
        <v>67.061244642857133</v>
      </c>
      <c r="O71" s="112"/>
    </row>
    <row r="72" spans="1:15">
      <c r="A72" s="177"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2800</v>
      </c>
      <c r="N72" s="402">
        <f>K72/M72</f>
        <v>38.102229862288567</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105.1634745051457</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5074.5665591074739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1014.9133118214949</v>
      </c>
      <c r="M84" s="860"/>
      <c r="N84" s="57"/>
    </row>
    <row r="85" spans="1:14">
      <c r="B85" s="95" t="s">
        <v>973</v>
      </c>
      <c r="C85" s="96"/>
      <c r="D85" s="96"/>
      <c r="E85" s="96"/>
      <c r="F85" s="96"/>
      <c r="G85" s="96"/>
      <c r="H85" s="96"/>
      <c r="I85" s="93"/>
      <c r="J85" s="94"/>
      <c r="K85" s="311">
        <v>0.05</v>
      </c>
      <c r="L85" s="859">
        <f>N79*K85</f>
        <v>253.72832795537371</v>
      </c>
      <c r="M85" s="860"/>
      <c r="N85" s="57"/>
    </row>
    <row r="86" spans="1:14" ht="15.75" thickBot="1">
      <c r="B86" s="97" t="s">
        <v>974</v>
      </c>
      <c r="C86" s="98"/>
      <c r="D86" s="98"/>
      <c r="E86" s="98"/>
      <c r="F86" s="98"/>
      <c r="G86" s="98"/>
      <c r="H86" s="98"/>
      <c r="I86" s="99"/>
      <c r="J86" s="100"/>
      <c r="K86" s="312">
        <v>0.05</v>
      </c>
      <c r="L86" s="861">
        <f>N79*K86</f>
        <v>253.72832795537371</v>
      </c>
      <c r="M86" s="862"/>
      <c r="N86" s="57"/>
    </row>
    <row r="87" spans="1:14" ht="15.75" thickBot="1">
      <c r="B87" s="825" t="s">
        <v>953</v>
      </c>
      <c r="C87" s="826"/>
      <c r="D87" s="826"/>
      <c r="E87" s="826"/>
      <c r="F87" s="826"/>
      <c r="G87" s="826"/>
      <c r="H87" s="826"/>
      <c r="I87" s="826"/>
      <c r="J87" s="826"/>
      <c r="K87" s="826"/>
      <c r="L87" s="826"/>
      <c r="M87" s="827"/>
      <c r="N87" s="58">
        <f>L84+L85+L86</f>
        <v>1522.3699677322422</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6596.936526839716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29.25" customHeight="1" thickBot="1">
      <c r="A31" t="s">
        <v>1845</v>
      </c>
      <c r="B31" s="86" t="s">
        <v>1726</v>
      </c>
      <c r="C31" s="965" t="s">
        <v>2049</v>
      </c>
      <c r="D31" s="966"/>
      <c r="E31" s="966"/>
      <c r="F31" s="966"/>
      <c r="G31" s="966"/>
      <c r="H31" s="966"/>
      <c r="I31" s="966"/>
      <c r="J31" s="966"/>
      <c r="K31" s="475"/>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138</v>
      </c>
      <c r="B36" s="838" t="str">
        <f>VLOOKUP(A36,EQUIPOS!A6:D154,3,FALSE)</f>
        <v>Camioneta D-300</v>
      </c>
      <c r="C36" s="839"/>
      <c r="D36" s="839"/>
      <c r="E36" s="839"/>
      <c r="F36" s="839"/>
      <c r="G36" s="839"/>
      <c r="H36" s="840"/>
      <c r="I36" s="274"/>
      <c r="J36" s="275"/>
      <c r="K36" s="276">
        <f>VLOOKUP(A36,EQUIPOS!A6:D163,4,FALSE)</f>
        <v>45532.538649115821</v>
      </c>
      <c r="L36" s="277"/>
      <c r="M36" s="343">
        <v>8000</v>
      </c>
      <c r="N36" s="279">
        <f>K36/M36</f>
        <v>5.6915673311394777</v>
      </c>
    </row>
    <row r="37" spans="1:14">
      <c r="A37" s="119"/>
      <c r="B37" s="838"/>
      <c r="C37" s="839"/>
      <c r="D37" s="839"/>
      <c r="E37" s="839"/>
      <c r="F37" s="839"/>
      <c r="G37" s="839"/>
      <c r="H37" s="840"/>
      <c r="I37" s="428"/>
      <c r="J37" s="429"/>
      <c r="K37" s="276"/>
      <c r="L37" s="342"/>
      <c r="M37" s="343"/>
      <c r="N37" s="279"/>
    </row>
    <row r="38" spans="1:14">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29.445772861440798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35.137340192580275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511</v>
      </c>
      <c r="B48" s="49" t="str">
        <f>VLOOKUP(A48,MATERIALES!A5:D373,3,FALSE)</f>
        <v>Manto Temporal (Protección de Taludes)</v>
      </c>
      <c r="C48" s="288"/>
      <c r="D48" s="288"/>
      <c r="E48" s="288"/>
      <c r="F48" s="288"/>
      <c r="G48" s="288"/>
      <c r="H48" s="288"/>
      <c r="I48" s="288"/>
      <c r="J48" s="318" t="str">
        <f>VLOOKUP(A48,MATERIALES!A4:D640,2,FALSE)</f>
        <v>m2</v>
      </c>
      <c r="K48" s="493">
        <v>1.05</v>
      </c>
      <c r="L48" s="274"/>
      <c r="M48" s="409">
        <f>VLOOKUP(A48,MATERIALES!A5:D396,4,FALSE)</f>
        <v>5909.1279650685265</v>
      </c>
      <c r="N48" s="279">
        <f>K48*M48</f>
        <v>6204.5843633219529</v>
      </c>
    </row>
    <row r="49" spans="1:14">
      <c r="A49" s="176" t="s">
        <v>584</v>
      </c>
      <c r="B49" s="49" t="str">
        <f>VLOOKUP(A49,MATERIALES!A6:D373,3,FALSE)</f>
        <v>Mezcla Fértil</v>
      </c>
      <c r="C49" s="432"/>
      <c r="D49" s="432"/>
      <c r="E49" s="432"/>
      <c r="F49" s="432"/>
      <c r="G49" s="432"/>
      <c r="H49" s="432"/>
      <c r="I49" s="432"/>
      <c r="J49" s="319" t="str">
        <f>VLOOKUP(A49,MATERIALES!A5:D641,2,FALSE)</f>
        <v>m2</v>
      </c>
      <c r="K49" s="493">
        <v>1</v>
      </c>
      <c r="L49" s="428"/>
      <c r="M49" s="409">
        <f>VLOOKUP(A49,MATERIALES!A6:D397,4,FALSE)</f>
        <v>21487.738054794641</v>
      </c>
      <c r="N49" s="279">
        <f>K49*M49</f>
        <v>21487.738054794641</v>
      </c>
    </row>
    <row r="50" spans="1:14">
      <c r="A50" s="176" t="s">
        <v>827</v>
      </c>
      <c r="B50" s="49" t="str">
        <f>VLOOKUP(A50,MATERIALES!A6:D373,3,FALSE)</f>
        <v>Anclaje para fijación del manto</v>
      </c>
      <c r="C50" s="432"/>
      <c r="D50" s="432"/>
      <c r="E50" s="432"/>
      <c r="F50" s="432"/>
      <c r="G50" s="432"/>
      <c r="H50" s="432"/>
      <c r="I50" s="432"/>
      <c r="J50" s="319" t="str">
        <f>VLOOKUP(A50,MATERIALES!A6:D642,2,FALSE)</f>
        <v>u</v>
      </c>
      <c r="K50" s="493">
        <v>2</v>
      </c>
      <c r="L50" s="428"/>
      <c r="M50" s="409">
        <f>VLOOKUP(A50,MATERIALES!A6:D398,4,FALSE)</f>
        <v>1074.386902739732</v>
      </c>
      <c r="N50" s="279">
        <f>K50*M50</f>
        <v>2148.773805479464</v>
      </c>
    </row>
    <row r="51" spans="1:14">
      <c r="A51" s="176"/>
      <c r="B51" s="49"/>
      <c r="C51" s="432"/>
      <c r="D51" s="432"/>
      <c r="E51" s="432"/>
      <c r="F51" s="432"/>
      <c r="G51" s="432"/>
      <c r="H51" s="432"/>
      <c r="I51" s="432"/>
      <c r="J51" s="318"/>
      <c r="K51" s="458"/>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29841.096223596058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100</v>
      </c>
      <c r="N71" s="402">
        <f>K71/M71</f>
        <v>1877.7148499999998</v>
      </c>
      <c r="O71" s="112"/>
    </row>
    <row r="72" spans="1:15">
      <c r="A72" s="177"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2944.5772861440796</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32820.810849932721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6564.1621699865445</v>
      </c>
      <c r="M84" s="860"/>
      <c r="N84" s="57"/>
    </row>
    <row r="85" spans="1:14">
      <c r="B85" s="95" t="s">
        <v>973</v>
      </c>
      <c r="C85" s="96"/>
      <c r="D85" s="96"/>
      <c r="E85" s="96"/>
      <c r="F85" s="96"/>
      <c r="G85" s="96"/>
      <c r="H85" s="96"/>
      <c r="I85" s="93"/>
      <c r="J85" s="94"/>
      <c r="K85" s="311">
        <v>0.05</v>
      </c>
      <c r="L85" s="859">
        <f>N79*K85</f>
        <v>1641.0405424966361</v>
      </c>
      <c r="M85" s="860"/>
      <c r="N85" s="57"/>
    </row>
    <row r="86" spans="1:14" ht="15.75" thickBot="1">
      <c r="B86" s="97" t="s">
        <v>974</v>
      </c>
      <c r="C86" s="98"/>
      <c r="D86" s="98"/>
      <c r="E86" s="98"/>
      <c r="F86" s="98"/>
      <c r="G86" s="98"/>
      <c r="H86" s="98"/>
      <c r="I86" s="99"/>
      <c r="J86" s="100"/>
      <c r="K86" s="312">
        <v>0.05</v>
      </c>
      <c r="L86" s="861">
        <f>N79*K86</f>
        <v>1641.0405424966361</v>
      </c>
      <c r="M86" s="862"/>
      <c r="N86" s="57"/>
    </row>
    <row r="87" spans="1:14" ht="15.75" thickBot="1">
      <c r="B87" s="825" t="s">
        <v>953</v>
      </c>
      <c r="C87" s="826"/>
      <c r="D87" s="826"/>
      <c r="E87" s="826"/>
      <c r="F87" s="826"/>
      <c r="G87" s="826"/>
      <c r="H87" s="826"/>
      <c r="I87" s="826"/>
      <c r="J87" s="826"/>
      <c r="K87" s="826"/>
      <c r="L87" s="826"/>
      <c r="M87" s="827"/>
      <c r="N87" s="58">
        <f>L84+L85+L86</f>
        <v>9846.2432549798159</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42667.054104912539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28.5" customHeight="1" thickBot="1">
      <c r="A31" t="s">
        <v>1845</v>
      </c>
      <c r="B31" s="86" t="s">
        <v>1727</v>
      </c>
      <c r="C31" s="965" t="s">
        <v>2052</v>
      </c>
      <c r="D31" s="966"/>
      <c r="E31" s="966"/>
      <c r="F31" s="966"/>
      <c r="G31" s="966"/>
      <c r="H31" s="966"/>
      <c r="I31" s="966"/>
      <c r="J31" s="966"/>
      <c r="K31" s="475"/>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138</v>
      </c>
      <c r="B36" s="838" t="str">
        <f>VLOOKUP(A36,EQUIPOS!A6:D154,3,FALSE)</f>
        <v>Camioneta D-300</v>
      </c>
      <c r="C36" s="839"/>
      <c r="D36" s="839"/>
      <c r="E36" s="839"/>
      <c r="F36" s="839"/>
      <c r="G36" s="839"/>
      <c r="H36" s="840"/>
      <c r="I36" s="274"/>
      <c r="J36" s="275"/>
      <c r="K36" s="276">
        <f>VLOOKUP(A36,EQUIPOS!A6:D163,4,FALSE)</f>
        <v>45532.538649115821</v>
      </c>
      <c r="L36" s="277"/>
      <c r="M36" s="343">
        <v>8000</v>
      </c>
      <c r="N36" s="279">
        <f>K36/M36</f>
        <v>5.6915673311394777</v>
      </c>
    </row>
    <row r="37" spans="1:14">
      <c r="A37" s="119"/>
      <c r="B37" s="838"/>
      <c r="C37" s="839"/>
      <c r="D37" s="839"/>
      <c r="E37" s="839"/>
      <c r="F37" s="839"/>
      <c r="G37" s="839"/>
      <c r="H37" s="840"/>
      <c r="I37" s="428"/>
      <c r="J37" s="429"/>
      <c r="K37" s="276"/>
      <c r="L37" s="342"/>
      <c r="M37" s="343"/>
      <c r="N37" s="279"/>
    </row>
    <row r="38" spans="1:14">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29.445772861440798</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35.137340192580275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512</v>
      </c>
      <c r="B48" s="49" t="str">
        <f>VLOOKUP(A48,MATERIALES!A5:D373,3,FALSE)</f>
        <v>Manto Permanente (Protección de Taludes)</v>
      </c>
      <c r="C48" s="288"/>
      <c r="D48" s="288"/>
      <c r="E48" s="288"/>
      <c r="F48" s="288"/>
      <c r="G48" s="288"/>
      <c r="H48" s="288"/>
      <c r="I48" s="288"/>
      <c r="J48" s="318" t="str">
        <f>VLOOKUP(A48,MATERIALES!A4:D640,2,FALSE)</f>
        <v>m2</v>
      </c>
      <c r="K48" s="493">
        <v>1.05</v>
      </c>
      <c r="L48" s="274"/>
      <c r="M48" s="409">
        <f>VLOOKUP(A48,MATERIALES!A5:D396,4,FALSE)</f>
        <v>11046.040343792871</v>
      </c>
      <c r="N48" s="279">
        <f>K48*M48</f>
        <v>11598.342360982515</v>
      </c>
    </row>
    <row r="49" spans="1:14">
      <c r="A49" s="176" t="s">
        <v>584</v>
      </c>
      <c r="B49" s="49" t="str">
        <f>VLOOKUP(A49,MATERIALES!A6:D373,3,FALSE)</f>
        <v>Mezcla Fértil</v>
      </c>
      <c r="C49" s="432"/>
      <c r="D49" s="432"/>
      <c r="E49" s="432"/>
      <c r="F49" s="432"/>
      <c r="G49" s="432"/>
      <c r="H49" s="432"/>
      <c r="I49" s="432"/>
      <c r="J49" s="319" t="str">
        <f>VLOOKUP(A49,MATERIALES!A5:D641,2,FALSE)</f>
        <v>m2</v>
      </c>
      <c r="K49" s="493">
        <v>1</v>
      </c>
      <c r="L49" s="428"/>
      <c r="M49" s="409">
        <f>VLOOKUP(A49,MATERIALES!A6:D397,4,FALSE)</f>
        <v>21487.738054794641</v>
      </c>
      <c r="N49" s="279">
        <f>K49*M49</f>
        <v>21487.738054794641</v>
      </c>
    </row>
    <row r="50" spans="1:14">
      <c r="A50" s="176" t="s">
        <v>827</v>
      </c>
      <c r="B50" s="49" t="str">
        <f>VLOOKUP(A50,MATERIALES!A6:D373,3,FALSE)</f>
        <v>Anclaje para fijación del manto</v>
      </c>
      <c r="C50" s="432"/>
      <c r="D50" s="432"/>
      <c r="E50" s="432"/>
      <c r="F50" s="432"/>
      <c r="G50" s="432"/>
      <c r="H50" s="432"/>
      <c r="I50" s="432"/>
      <c r="J50" s="319" t="str">
        <f>VLOOKUP(A50,MATERIALES!A6:D642,2,FALSE)</f>
        <v>u</v>
      </c>
      <c r="K50" s="493">
        <v>2</v>
      </c>
      <c r="L50" s="428"/>
      <c r="M50" s="409">
        <f>VLOOKUP(A50,MATERIALES!A6:D398,4,FALSE)</f>
        <v>1074.386902739732</v>
      </c>
      <c r="N50" s="279">
        <f>K50*M50</f>
        <v>2148.773805479464</v>
      </c>
    </row>
    <row r="51" spans="1:14">
      <c r="A51" s="176"/>
      <c r="B51" s="49"/>
      <c r="C51" s="432"/>
      <c r="D51" s="432"/>
      <c r="E51" s="432"/>
      <c r="F51" s="432"/>
      <c r="G51" s="432"/>
      <c r="H51" s="432"/>
      <c r="I51" s="432"/>
      <c r="J51" s="318"/>
      <c r="K51" s="458"/>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35234.854221256617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9</v>
      </c>
      <c r="B71" s="55" t="str">
        <f>VLOOKUP(A71,'MANO DE OBRA'!A8:D68,3,FALSE)</f>
        <v>Obrero (3)</v>
      </c>
      <c r="C71" s="53"/>
      <c r="D71" s="53"/>
      <c r="E71" s="53"/>
      <c r="F71" s="53"/>
      <c r="G71" s="53"/>
      <c r="H71" s="53"/>
      <c r="I71" s="299">
        <f>K71/J71*100</f>
        <v>101498.09999999999</v>
      </c>
      <c r="J71" s="300">
        <v>185</v>
      </c>
      <c r="K71" s="301">
        <f>VLOOKUP(A71,'MANO DE OBRA'!A8:D99,4,FALSE)</f>
        <v>187771.48499999999</v>
      </c>
      <c r="L71" s="56"/>
      <c r="M71" s="441">
        <v>100</v>
      </c>
      <c r="N71" s="402">
        <f>K71/M71</f>
        <v>1877.7148499999998</v>
      </c>
      <c r="O71" s="112"/>
    </row>
    <row r="72" spans="1:15">
      <c r="A72" s="177"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2944.5772861440796</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38214.568847593277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7642.9137695186555</v>
      </c>
      <c r="M84" s="860"/>
      <c r="N84" s="57"/>
    </row>
    <row r="85" spans="1:14">
      <c r="B85" s="95" t="s">
        <v>973</v>
      </c>
      <c r="C85" s="96"/>
      <c r="D85" s="96"/>
      <c r="E85" s="96"/>
      <c r="F85" s="96"/>
      <c r="G85" s="96"/>
      <c r="H85" s="96"/>
      <c r="I85" s="93"/>
      <c r="J85" s="94"/>
      <c r="K85" s="311">
        <v>0.05</v>
      </c>
      <c r="L85" s="859">
        <f>N79*K85</f>
        <v>1910.7284423796639</v>
      </c>
      <c r="M85" s="860"/>
      <c r="N85" s="57"/>
    </row>
    <row r="86" spans="1:14" ht="15.75" thickBot="1">
      <c r="B86" s="97" t="s">
        <v>974</v>
      </c>
      <c r="C86" s="98"/>
      <c r="D86" s="98"/>
      <c r="E86" s="98"/>
      <c r="F86" s="98"/>
      <c r="G86" s="98"/>
      <c r="H86" s="98"/>
      <c r="I86" s="99"/>
      <c r="J86" s="100"/>
      <c r="K86" s="312">
        <v>0.05</v>
      </c>
      <c r="L86" s="861">
        <f>N79*K86</f>
        <v>1910.7284423796639</v>
      </c>
      <c r="M86" s="862"/>
      <c r="N86" s="57"/>
    </row>
    <row r="87" spans="1:14" ht="15.75" thickBot="1">
      <c r="B87" s="825" t="s">
        <v>953</v>
      </c>
      <c r="C87" s="826"/>
      <c r="D87" s="826"/>
      <c r="E87" s="826"/>
      <c r="F87" s="826"/>
      <c r="G87" s="826"/>
      <c r="H87" s="826"/>
      <c r="I87" s="826"/>
      <c r="J87" s="826"/>
      <c r="K87" s="826"/>
      <c r="L87" s="826"/>
      <c r="M87" s="827"/>
      <c r="N87" s="58">
        <f>L84+L85+L86</f>
        <v>11464.370654277984</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49678.93950187126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30"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1165</v>
      </c>
      <c r="C31" s="87" t="s">
        <v>2190</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t="s">
        <v>119</v>
      </c>
      <c r="B36" s="838" t="str">
        <f>VLOOKUP(A36,EQUIPOS!A6:D154,3,FALSE)</f>
        <v xml:space="preserve">Bomba de concreto, Producción: 30 m3/h, POTENCIA: 67 HP, MAX PRESION DE CONCRETO: 1150 PSI
</v>
      </c>
      <c r="C36" s="839"/>
      <c r="D36" s="839"/>
      <c r="E36" s="839"/>
      <c r="F36" s="839"/>
      <c r="G36" s="839"/>
      <c r="H36" s="840"/>
      <c r="I36" s="274"/>
      <c r="J36" s="275"/>
      <c r="K36" s="276">
        <f>VLOOKUP(A36,EQUIPOS!A6:D163,4,FALSE)</f>
        <v>46820.666177074359</v>
      </c>
      <c r="L36" s="277"/>
      <c r="M36" s="343">
        <v>100</v>
      </c>
      <c r="N36" s="279">
        <f>K36/M36</f>
        <v>468.20666177074361</v>
      </c>
    </row>
    <row r="37" spans="1:14">
      <c r="A37" s="119" t="s">
        <v>138</v>
      </c>
      <c r="B37" s="838" t="str">
        <f>VLOOKUP(A37,EQUIPOS!A7:D154,3,FALSE)</f>
        <v>Camioneta D-300</v>
      </c>
      <c r="C37" s="839"/>
      <c r="D37" s="839"/>
      <c r="E37" s="839"/>
      <c r="F37" s="839"/>
      <c r="G37" s="839"/>
      <c r="H37" s="840"/>
      <c r="I37" s="428"/>
      <c r="J37" s="429"/>
      <c r="K37" s="276">
        <f>VLOOKUP(A37,EQUIPOS!A7:D164,4,FALSE)</f>
        <v>45532.538649115821</v>
      </c>
      <c r="L37" s="342"/>
      <c r="M37" s="343">
        <v>1000</v>
      </c>
      <c r="N37" s="279">
        <f>K37/M37</f>
        <v>45.532538649115821</v>
      </c>
    </row>
    <row r="38" spans="1:14">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0.01</v>
      </c>
      <c r="N41" s="351">
        <f>N77*M41</f>
        <v>4.4631027951800997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518.20230321503959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585</v>
      </c>
      <c r="B48" s="49" t="str">
        <f>VLOOKUP(A48,MATERIALES!A5:D373,3,FALSE)</f>
        <v>Mortero 1:3</v>
      </c>
      <c r="C48" s="288"/>
      <c r="D48" s="288"/>
      <c r="E48" s="288"/>
      <c r="F48" s="288"/>
      <c r="G48" s="288"/>
      <c r="H48" s="288"/>
      <c r="I48" s="288"/>
      <c r="J48" s="318" t="str">
        <f>VLOOKUP(A48,MATERIALES!A4:D640,2,FALSE)</f>
        <v>m3</v>
      </c>
      <c r="K48" s="493">
        <v>0.1</v>
      </c>
      <c r="L48" s="274"/>
      <c r="M48" s="409">
        <f>VLOOKUP(A48,MATERIALES!A5:D396,4,FALSE)</f>
        <v>441550.63396555616</v>
      </c>
      <c r="N48" s="279">
        <f>K48*M48</f>
        <v>44155.063396555619</v>
      </c>
    </row>
    <row r="49" spans="1:14">
      <c r="A49" s="176" t="s">
        <v>739</v>
      </c>
      <c r="B49" s="49" t="str">
        <f>VLOOKUP(A49,MATERIALES!A6:D373,3,FALSE)</f>
        <v>Varilla 5/8</v>
      </c>
      <c r="C49" s="432"/>
      <c r="D49" s="432"/>
      <c r="E49" s="432"/>
      <c r="F49" s="432"/>
      <c r="G49" s="432"/>
      <c r="H49" s="432"/>
      <c r="I49" s="432"/>
      <c r="J49" s="319" t="str">
        <f>VLOOKUP(A49,MATERIALES!A5:D641,2,FALSE)</f>
        <v>kg</v>
      </c>
      <c r="K49" s="493">
        <v>1.1000000000000001</v>
      </c>
      <c r="L49" s="428"/>
      <c r="M49" s="409">
        <f>VLOOKUP(A49,MATERIALES!A6:D397,4,FALSE)</f>
        <v>3614.8642665097227</v>
      </c>
      <c r="N49" s="279">
        <f>K49*M49</f>
        <v>3976.3506931606953</v>
      </c>
    </row>
    <row r="50" spans="1:14">
      <c r="A50" s="176" t="s">
        <v>931</v>
      </c>
      <c r="B50" s="49" t="str">
        <f>VLOOKUP(A50,MATERIALES!A6:D373,3,FALSE)</f>
        <v>Malla Electrosoldada de 5/16</v>
      </c>
      <c r="C50" s="432"/>
      <c r="D50" s="432"/>
      <c r="E50" s="432"/>
      <c r="F50" s="432"/>
      <c r="G50" s="432"/>
      <c r="H50" s="432"/>
      <c r="I50" s="432"/>
      <c r="J50" s="319" t="str">
        <f>VLOOKUP(A50,MATERIALES!A6:D642,2,FALSE)</f>
        <v>m2</v>
      </c>
      <c r="K50" s="493">
        <v>1</v>
      </c>
      <c r="L50" s="428"/>
      <c r="M50" s="409">
        <f>VLOOKUP(A50,MATERIALES!A6:D398,4,FALSE)</f>
        <v>6155.222837870796</v>
      </c>
      <c r="N50" s="279">
        <f>K50*M50</f>
        <v>6155.222837870796</v>
      </c>
    </row>
    <row r="51" spans="1:14">
      <c r="A51" s="176"/>
      <c r="B51" s="49"/>
      <c r="C51" s="432"/>
      <c r="D51" s="432"/>
      <c r="E51" s="432"/>
      <c r="F51" s="432"/>
      <c r="G51" s="432"/>
      <c r="H51" s="432"/>
      <c r="I51" s="432"/>
      <c r="J51" s="318"/>
      <c r="K51" s="458"/>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54286.636927587111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11</v>
      </c>
      <c r="B71" s="55" t="str">
        <f>VLOOKUP(A71,'MANO DE OBRA'!A8:D68,3,FALSE)</f>
        <v>Obrero (4)</v>
      </c>
      <c r="C71" s="53"/>
      <c r="D71" s="53"/>
      <c r="E71" s="53"/>
      <c r="F71" s="53"/>
      <c r="G71" s="53"/>
      <c r="H71" s="53"/>
      <c r="I71" s="299">
        <f>K71/J71*100</f>
        <v>135330.79999999999</v>
      </c>
      <c r="J71" s="300">
        <v>185</v>
      </c>
      <c r="K71" s="301">
        <f>VLOOKUP(A71,'MANO DE OBRA'!A8:D99,4,FALSE)</f>
        <v>250361.97999999998</v>
      </c>
      <c r="L71" s="56"/>
      <c r="M71" s="441">
        <v>800</v>
      </c>
      <c r="N71" s="402">
        <f>K71/M71</f>
        <v>312.95247499999999</v>
      </c>
      <c r="O71" s="112"/>
    </row>
    <row r="72" spans="1:15">
      <c r="A72" s="177"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800</v>
      </c>
      <c r="N72" s="402">
        <f>K72/M72</f>
        <v>133.35780451800997</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446.31027951800996</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55251.14951032016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11050.229902064033</v>
      </c>
      <c r="M84" s="860"/>
      <c r="N84" s="57"/>
    </row>
    <row r="85" spans="1:14">
      <c r="B85" s="95" t="s">
        <v>973</v>
      </c>
      <c r="C85" s="96"/>
      <c r="D85" s="96"/>
      <c r="E85" s="96"/>
      <c r="F85" s="96"/>
      <c r="G85" s="96"/>
      <c r="H85" s="96"/>
      <c r="I85" s="93"/>
      <c r="J85" s="94"/>
      <c r="K85" s="311">
        <v>0.05</v>
      </c>
      <c r="L85" s="859">
        <f>N79*K85</f>
        <v>2762.5574755160083</v>
      </c>
      <c r="M85" s="860"/>
      <c r="N85" s="57"/>
    </row>
    <row r="86" spans="1:14" ht="15.75" thickBot="1">
      <c r="B86" s="97" t="s">
        <v>974</v>
      </c>
      <c r="C86" s="98"/>
      <c r="D86" s="98"/>
      <c r="E86" s="98"/>
      <c r="F86" s="98"/>
      <c r="G86" s="98"/>
      <c r="H86" s="98"/>
      <c r="I86" s="99"/>
      <c r="J86" s="100"/>
      <c r="K86" s="312">
        <v>0.05</v>
      </c>
      <c r="L86" s="861">
        <f>N79*K86</f>
        <v>2762.5574755160083</v>
      </c>
      <c r="M86" s="862"/>
      <c r="N86" s="57"/>
    </row>
    <row r="87" spans="1:14" ht="15.75" thickBot="1">
      <c r="B87" s="825" t="s">
        <v>953</v>
      </c>
      <c r="C87" s="826"/>
      <c r="D87" s="826"/>
      <c r="E87" s="826"/>
      <c r="F87" s="826"/>
      <c r="G87" s="826"/>
      <c r="H87" s="826"/>
      <c r="I87" s="826"/>
      <c r="J87" s="826"/>
      <c r="K87" s="826"/>
      <c r="L87" s="826"/>
      <c r="M87" s="827"/>
      <c r="N87" s="58">
        <f>L84+L85+L86</f>
        <v>16575.344853096049</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71826.494363416205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9.25" customHeight="1" thickBot="1">
      <c r="B29" s="77" t="s">
        <v>943</v>
      </c>
      <c r="C29" s="834" t="s">
        <v>944</v>
      </c>
      <c r="D29" s="835"/>
      <c r="E29" s="835"/>
      <c r="F29" s="835"/>
      <c r="G29" s="835"/>
      <c r="H29" s="835"/>
      <c r="I29" s="835"/>
      <c r="J29" s="78"/>
      <c r="K29" s="349" t="s">
        <v>2215</v>
      </c>
      <c r="L29" s="836" t="s">
        <v>945</v>
      </c>
      <c r="M29" s="837"/>
      <c r="N29" s="77" t="s">
        <v>946</v>
      </c>
    </row>
    <row r="30" spans="1:14" ht="17.25" hidden="1" customHeight="1">
      <c r="B30" s="77" t="s">
        <v>943</v>
      </c>
      <c r="C30" s="834" t="s">
        <v>944</v>
      </c>
      <c r="D30" s="835"/>
      <c r="E30" s="835"/>
      <c r="F30" s="835"/>
      <c r="G30" s="835"/>
      <c r="H30" s="835"/>
      <c r="I30" s="835"/>
      <c r="J30" s="78"/>
      <c r="K30" s="314"/>
      <c r="L30" s="836" t="s">
        <v>945</v>
      </c>
      <c r="M30" s="837"/>
      <c r="N30" s="77" t="s">
        <v>946</v>
      </c>
    </row>
    <row r="31" spans="1:14" ht="15.75" thickBot="1">
      <c r="A31" t="s">
        <v>1845</v>
      </c>
      <c r="B31" s="86" t="s">
        <v>1728</v>
      </c>
      <c r="C31" s="87" t="s">
        <v>2191</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N77*M41</f>
        <v>312.95247499999999</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312.95247499999999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493">
        <v>0.5</v>
      </c>
      <c r="L48" s="274"/>
      <c r="M48" s="409">
        <f>VLOOKUP(A48,MATERIALES!A5:D396,4,FALSE)</f>
        <v>49470.44609826502</v>
      </c>
      <c r="N48" s="279">
        <f>K48*M48</f>
        <v>24735.22304913251</v>
      </c>
    </row>
    <row r="49" spans="1:14">
      <c r="A49" s="176" t="s">
        <v>914</v>
      </c>
      <c r="B49" s="49" t="str">
        <f>VLOOKUP(A49,MATERIALES!A6:D373,3,FALSE)</f>
        <v>Árbol de 1.2 m (Paisajístico)</v>
      </c>
      <c r="C49" s="432"/>
      <c r="D49" s="432"/>
      <c r="E49" s="432"/>
      <c r="F49" s="432"/>
      <c r="G49" s="432"/>
      <c r="H49" s="432"/>
      <c r="I49" s="432"/>
      <c r="J49" s="319" t="str">
        <f>VLOOKUP(A49,MATERIALES!A5:D641,2,FALSE)</f>
        <v>u</v>
      </c>
      <c r="K49" s="493">
        <v>1</v>
      </c>
      <c r="L49" s="428"/>
      <c r="M49" s="409">
        <f>VLOOKUP(A49,MATERIALES!A6:D397,4,FALSE)</f>
        <v>21986.864932562228</v>
      </c>
      <c r="N49" s="279">
        <f>K49*M49</f>
        <v>21986.864932562228</v>
      </c>
    </row>
    <row r="50" spans="1:14">
      <c r="A50" s="176"/>
      <c r="B50" s="49"/>
      <c r="C50" s="432"/>
      <c r="D50" s="432"/>
      <c r="E50" s="432"/>
      <c r="F50" s="432"/>
      <c r="G50" s="432"/>
      <c r="H50" s="432"/>
      <c r="I50" s="432"/>
      <c r="J50" s="325"/>
      <c r="K50" s="493"/>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5" t="s">
        <v>953</v>
      </c>
      <c r="C55" s="826"/>
      <c r="D55" s="826"/>
      <c r="E55" s="826"/>
      <c r="F55" s="826"/>
      <c r="G55" s="826"/>
      <c r="H55" s="826"/>
      <c r="I55" s="826"/>
      <c r="J55" s="826"/>
      <c r="K55" s="826"/>
      <c r="L55" s="826"/>
      <c r="M55" s="827"/>
      <c r="N55" s="401">
        <f>SUM(N48:N54)</f>
        <v>46722.087981694742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828" t="s">
        <v>961</v>
      </c>
      <c r="M59" s="801"/>
      <c r="N59" s="82" t="s">
        <v>951</v>
      </c>
    </row>
    <row r="60" spans="1:14">
      <c r="B60" s="52"/>
      <c r="C60" s="324"/>
      <c r="D60" s="324"/>
      <c r="E60" s="324"/>
      <c r="F60" s="324"/>
      <c r="G60" s="324"/>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318"/>
      <c r="I63" s="286"/>
      <c r="J63" s="293"/>
      <c r="K63" s="286"/>
      <c r="L63" s="829"/>
      <c r="M63" s="830"/>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7"/>
      <c r="M65" s="998"/>
      <c r="N65" s="492"/>
    </row>
    <row r="66" spans="1:15" ht="15.75" thickBot="1">
      <c r="B66" s="825" t="s">
        <v>953</v>
      </c>
      <c r="C66" s="826"/>
      <c r="D66" s="826"/>
      <c r="E66" s="826"/>
      <c r="F66" s="826"/>
      <c r="G66" s="826"/>
      <c r="H66" s="826"/>
      <c r="I66" s="826"/>
      <c r="J66" s="826"/>
      <c r="K66" s="826"/>
      <c r="L66" s="826"/>
      <c r="M66" s="827"/>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1" t="s">
        <v>963</v>
      </c>
      <c r="C70" s="852"/>
      <c r="D70" s="852"/>
      <c r="E70" s="852"/>
      <c r="F70" s="852"/>
      <c r="G70" s="852"/>
      <c r="H70" s="852"/>
      <c r="I70" s="79" t="s">
        <v>964</v>
      </c>
      <c r="J70" s="81" t="s">
        <v>1410</v>
      </c>
      <c r="K70" s="80" t="s">
        <v>966</v>
      </c>
      <c r="L70" s="853" t="s">
        <v>950</v>
      </c>
      <c r="M70" s="977"/>
      <c r="N70" s="104" t="s">
        <v>951</v>
      </c>
    </row>
    <row r="71" spans="1:15">
      <c r="A71" s="177" t="s">
        <v>6</v>
      </c>
      <c r="B71" s="55" t="str">
        <f>VLOOKUP(A71,'MANO DE OBRA'!A8:D68,3,FALSE)</f>
        <v xml:space="preserve">Obrero </v>
      </c>
      <c r="C71" s="53"/>
      <c r="D71" s="53"/>
      <c r="E71" s="53"/>
      <c r="F71" s="53"/>
      <c r="G71" s="53"/>
      <c r="H71" s="53"/>
      <c r="I71" s="299">
        <f>K71/J71*100</f>
        <v>33832.699999999997</v>
      </c>
      <c r="J71" s="300">
        <v>185</v>
      </c>
      <c r="K71" s="301">
        <f>VLOOKUP(A71,'MANO DE OBRA'!A8:D99,4,FALSE)</f>
        <v>62590.494999999995</v>
      </c>
      <c r="L71" s="56"/>
      <c r="M71" s="494">
        <v>10</v>
      </c>
      <c r="N71" s="402">
        <f>K71/M71</f>
        <v>6259.0494999999992</v>
      </c>
      <c r="O71" s="112"/>
    </row>
    <row r="72" spans="1:15">
      <c r="A72" s="177"/>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3"/>
      <c r="C76" s="994"/>
      <c r="D76" s="994"/>
      <c r="E76" s="994"/>
      <c r="F76" s="994"/>
      <c r="G76" s="994"/>
      <c r="H76" s="994"/>
      <c r="I76" s="175"/>
      <c r="J76" s="175"/>
      <c r="K76" s="175"/>
      <c r="L76" s="995"/>
      <c r="M76" s="996"/>
      <c r="N76" s="492"/>
    </row>
    <row r="77" spans="1:15" ht="15.75" thickBot="1">
      <c r="B77" s="825" t="s">
        <v>953</v>
      </c>
      <c r="C77" s="826"/>
      <c r="D77" s="826"/>
      <c r="E77" s="826"/>
      <c r="F77" s="826"/>
      <c r="G77" s="826"/>
      <c r="H77" s="826"/>
      <c r="I77" s="826"/>
      <c r="J77" s="826"/>
      <c r="K77" s="826"/>
      <c r="L77" s="826"/>
      <c r="M77" s="827"/>
      <c r="N77" s="308">
        <f>SUM(N71:N76)</f>
        <v>6259.0494999999992</v>
      </c>
    </row>
    <row r="78" spans="1:15" ht="15.75" thickBot="1">
      <c r="B78" s="39"/>
      <c r="C78" s="40"/>
      <c r="D78" s="40"/>
      <c r="E78" s="40"/>
      <c r="F78" s="40"/>
      <c r="G78" s="40"/>
      <c r="H78" s="40"/>
      <c r="I78" s="40"/>
      <c r="J78" s="40"/>
      <c r="K78" s="40"/>
      <c r="L78" s="40"/>
      <c r="M78" s="40"/>
      <c r="N78" s="41"/>
    </row>
    <row r="79" spans="1:15" ht="15.75" thickBot="1">
      <c r="B79" s="825" t="s">
        <v>967</v>
      </c>
      <c r="C79" s="826"/>
      <c r="D79" s="826"/>
      <c r="E79" s="826"/>
      <c r="F79" s="826"/>
      <c r="G79" s="826"/>
      <c r="H79" s="826"/>
      <c r="I79" s="826"/>
      <c r="J79" s="826"/>
      <c r="K79" s="826"/>
      <c r="L79" s="826"/>
      <c r="M79" s="827"/>
      <c r="N79" s="105">
        <f>N43+N55+N66+N77</f>
        <v>53294.089956694741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6" t="s">
        <v>969</v>
      </c>
      <c r="C83" s="817"/>
      <c r="D83" s="817"/>
      <c r="E83" s="817"/>
      <c r="F83" s="817"/>
      <c r="G83" s="817"/>
      <c r="H83" s="817"/>
      <c r="I83" s="321"/>
      <c r="J83" s="341"/>
      <c r="K83" s="309" t="s">
        <v>970</v>
      </c>
      <c r="L83" s="855" t="s">
        <v>971</v>
      </c>
      <c r="M83" s="856"/>
      <c r="N83" s="310"/>
    </row>
    <row r="84" spans="1:14">
      <c r="B84" s="857" t="s">
        <v>972</v>
      </c>
      <c r="C84" s="858"/>
      <c r="D84" s="858"/>
      <c r="E84" s="858"/>
      <c r="F84" s="858"/>
      <c r="G84" s="858"/>
      <c r="H84" s="858"/>
      <c r="I84" s="93"/>
      <c r="J84" s="94"/>
      <c r="K84" s="311">
        <v>0.2</v>
      </c>
      <c r="L84" s="859">
        <f>N79*K84</f>
        <v>10658.817991338949</v>
      </c>
      <c r="M84" s="860"/>
      <c r="N84" s="57"/>
    </row>
    <row r="85" spans="1:14">
      <c r="B85" s="95" t="s">
        <v>973</v>
      </c>
      <c r="C85" s="96"/>
      <c r="D85" s="96"/>
      <c r="E85" s="96"/>
      <c r="F85" s="96"/>
      <c r="G85" s="96"/>
      <c r="H85" s="96"/>
      <c r="I85" s="93"/>
      <c r="J85" s="94"/>
      <c r="K85" s="311">
        <v>0.05</v>
      </c>
      <c r="L85" s="859">
        <f>N79*K85</f>
        <v>2664.7044978347371</v>
      </c>
      <c r="M85" s="860"/>
      <c r="N85" s="57"/>
    </row>
    <row r="86" spans="1:14" ht="15.75" thickBot="1">
      <c r="B86" s="97" t="s">
        <v>974</v>
      </c>
      <c r="C86" s="98"/>
      <c r="D86" s="98"/>
      <c r="E86" s="98"/>
      <c r="F86" s="98"/>
      <c r="G86" s="98"/>
      <c r="H86" s="98"/>
      <c r="I86" s="99"/>
      <c r="J86" s="100"/>
      <c r="K86" s="312">
        <v>0.05</v>
      </c>
      <c r="L86" s="861">
        <f>N79*K86</f>
        <v>2664.7044978347371</v>
      </c>
      <c r="M86" s="862"/>
      <c r="N86" s="57"/>
    </row>
    <row r="87" spans="1:14" ht="15.75" thickBot="1">
      <c r="B87" s="825" t="s">
        <v>953</v>
      </c>
      <c r="C87" s="826"/>
      <c r="D87" s="826"/>
      <c r="E87" s="826"/>
      <c r="F87" s="826"/>
      <c r="G87" s="826"/>
      <c r="H87" s="826"/>
      <c r="I87" s="826"/>
      <c r="J87" s="826"/>
      <c r="K87" s="826"/>
      <c r="L87" s="826"/>
      <c r="M87" s="827"/>
      <c r="N87" s="58">
        <f>L84+L85+L86</f>
        <v>15988.226987008422</v>
      </c>
    </row>
    <row r="88" spans="1:14" ht="15.75" thickBot="1">
      <c r="B88" s="39"/>
      <c r="C88" s="40"/>
      <c r="D88" s="40"/>
      <c r="E88" s="40"/>
      <c r="F88" s="40"/>
      <c r="G88" s="40"/>
      <c r="H88" s="40"/>
      <c r="I88" s="40"/>
      <c r="J88" s="40"/>
      <c r="K88" s="40"/>
      <c r="L88" s="40"/>
      <c r="M88" s="40"/>
      <c r="N88" s="41"/>
    </row>
    <row r="89" spans="1:14" ht="15.75" thickBot="1">
      <c r="A89" t="s">
        <v>2016</v>
      </c>
      <c r="B89" s="825" t="s">
        <v>975</v>
      </c>
      <c r="C89" s="826"/>
      <c r="D89" s="826"/>
      <c r="E89" s="826"/>
      <c r="F89" s="826"/>
      <c r="G89" s="826"/>
      <c r="H89" s="826"/>
      <c r="I89" s="826"/>
      <c r="J89" s="826"/>
      <c r="K89" s="826"/>
      <c r="L89" s="826"/>
      <c r="M89" s="827"/>
      <c r="N89" s="195">
        <f>N79+N87</f>
        <v>69282.316943703161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t="17.25" hidden="1" customHeight="1" thickBot="1">
      <c r="B30" s="77" t="s">
        <v>943</v>
      </c>
      <c r="C30" s="834" t="s">
        <v>944</v>
      </c>
      <c r="D30" s="835"/>
      <c r="E30" s="835"/>
      <c r="F30" s="835"/>
      <c r="G30" s="835"/>
      <c r="H30" s="835"/>
      <c r="I30" s="835"/>
      <c r="J30" s="78"/>
      <c r="K30" s="314"/>
      <c r="L30" s="836" t="s">
        <v>945</v>
      </c>
      <c r="M30" s="837"/>
      <c r="N30" s="77" t="s">
        <v>946</v>
      </c>
    </row>
    <row r="31" spans="1:14" ht="15.75" thickBot="1">
      <c r="A31" t="s">
        <v>1845</v>
      </c>
      <c r="B31" s="86" t="s">
        <v>1729</v>
      </c>
      <c r="C31" s="87" t="s">
        <v>2192</v>
      </c>
      <c r="D31" s="88"/>
      <c r="E31" s="88"/>
      <c r="F31" s="88"/>
      <c r="G31" s="88"/>
      <c r="H31" s="88"/>
      <c r="I31" s="88"/>
      <c r="J31" s="88"/>
      <c r="K31" s="460"/>
      <c r="L31" s="313" t="s">
        <v>984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19"/>
      <c r="B36" s="838"/>
      <c r="C36" s="839"/>
      <c r="D36" s="839"/>
      <c r="E36" s="839"/>
      <c r="F36" s="839"/>
      <c r="G36" s="839"/>
      <c r="H36" s="840"/>
      <c r="I36" s="274"/>
      <c r="J36" s="275"/>
      <c r="K36" s="276"/>
      <c r="L36" s="277"/>
      <c r="M36" s="343"/>
      <c r="N36" s="279"/>
    </row>
    <row r="37" spans="1:14">
      <c r="A37" s="119"/>
      <c r="B37" s="838"/>
      <c r="C37" s="839"/>
      <c r="D37" s="839"/>
      <c r="E37" s="839"/>
      <c r="F37" s="839"/>
      <c r="G37" s="839"/>
      <c r="H37" s="840"/>
      <c r="I37" s="428"/>
      <c r="J37" s="429"/>
      <c r="K37" s="276"/>
      <c r="L37" s="342"/>
      <c r="M37" s="343"/>
      <c r="N37" s="279"/>
    </row>
    <row r="38" spans="1:14">
      <c r="B38" s="838"/>
      <c r="C38" s="839"/>
      <c r="D38" s="839"/>
      <c r="E38" s="839"/>
      <c r="F38" s="839"/>
      <c r="G38" s="839"/>
      <c r="H38" s="840"/>
      <c r="I38" s="335"/>
      <c r="J38" s="337"/>
      <c r="K38" s="276"/>
      <c r="L38" s="430"/>
      <c r="M38" s="431"/>
      <c r="N38" s="279"/>
    </row>
    <row r="39" spans="1:14">
      <c r="B39" s="838"/>
      <c r="C39" s="839"/>
      <c r="D39" s="839"/>
      <c r="E39" s="839"/>
      <c r="F39" s="839"/>
      <c r="G39" s="839"/>
      <c r="H39" s="840"/>
      <c r="I39" s="42"/>
      <c r="J39" s="43"/>
      <c r="K39" s="276"/>
      <c r="L39" s="283"/>
      <c r="M39" s="343"/>
      <c r="N39" s="279"/>
    </row>
    <row r="40" spans="1:14">
      <c r="B40" s="327"/>
      <c r="C40" s="328"/>
      <c r="D40" s="328"/>
      <c r="E40" s="328"/>
      <c r="F40" s="330"/>
      <c r="G40" s="330"/>
      <c r="H40" s="131"/>
      <c r="I40" s="42"/>
      <c r="J40" s="43"/>
      <c r="K40" s="276"/>
      <c r="L40" s="283"/>
      <c r="M40" s="284"/>
      <c r="N40" s="280"/>
    </row>
    <row r="41" spans="1:14">
      <c r="B41" s="845" t="s">
        <v>952</v>
      </c>
      <c r="C41" s="846"/>
      <c r="D41" s="846"/>
      <c r="E41" s="44"/>
      <c r="F41" s="45"/>
      <c r="G41" s="45"/>
      <c r="H41" s="46"/>
      <c r="I41" s="42"/>
      <c r="J41" s="43"/>
      <c r="K41" s="286"/>
      <c r="L41" s="283"/>
      <c r="M41" s="408">
        <v>0.05</v>
      </c>
      <c r="N41" s="351">
        <f>N76*M41</f>
        <v>104317.49166666667</v>
      </c>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401">
        <f>SUM(N36:N42)</f>
        <v>104317.49166666667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A48" s="176" t="s">
        <v>913</v>
      </c>
      <c r="B48" s="49" t="str">
        <f>VLOOKUP(A48,MATERIALES!A6:D373,3,FALSE)</f>
        <v>Árbol de 0.6 m (Protector)</v>
      </c>
      <c r="C48" s="432"/>
      <c r="D48" s="432"/>
      <c r="E48" s="432"/>
      <c r="F48" s="432"/>
      <c r="G48" s="432"/>
      <c r="H48" s="432"/>
      <c r="I48" s="432"/>
      <c r="J48" s="325" t="str">
        <f>VLOOKUP(A48,MATERIALES!A4:D640,2,FALSE)</f>
        <v>u</v>
      </c>
      <c r="K48" s="493">
        <v>1100</v>
      </c>
      <c r="L48" s="428"/>
      <c r="M48" s="409">
        <f>VLOOKUP(A48,MATERIALES!A6:D397,4,FALSE)</f>
        <v>1099.3432466281115</v>
      </c>
      <c r="N48" s="279">
        <f>K48*M48</f>
        <v>1209277.5712909226</v>
      </c>
    </row>
    <row r="49" spans="1:14">
      <c r="A49" s="176"/>
      <c r="B49" s="49"/>
      <c r="C49" s="432"/>
      <c r="D49" s="432"/>
      <c r="E49" s="432"/>
      <c r="F49" s="432"/>
      <c r="G49" s="432"/>
      <c r="H49" s="432"/>
      <c r="I49" s="432"/>
      <c r="J49" s="325"/>
      <c r="K49" s="452"/>
      <c r="L49" s="428"/>
      <c r="M49" s="409"/>
      <c r="N49" s="279"/>
    </row>
    <row r="50" spans="1:14">
      <c r="A50" s="176"/>
      <c r="B50" s="49"/>
      <c r="C50" s="432"/>
      <c r="D50" s="432"/>
      <c r="E50" s="432"/>
      <c r="F50" s="432"/>
      <c r="G50" s="432"/>
      <c r="H50" s="432"/>
      <c r="I50" s="432"/>
      <c r="J50" s="318"/>
      <c r="K50" s="404"/>
      <c r="L50" s="428"/>
      <c r="M50" s="409"/>
      <c r="N50" s="279"/>
    </row>
    <row r="51" spans="1:14">
      <c r="B51" s="327"/>
      <c r="C51" s="53"/>
      <c r="D51" s="53"/>
      <c r="E51" s="53"/>
      <c r="F51" s="53"/>
      <c r="G51" s="53"/>
      <c r="H51" s="53"/>
      <c r="I51" s="53"/>
      <c r="J51" s="295"/>
      <c r="K51" s="175"/>
      <c r="L51" s="325"/>
      <c r="M51" s="433"/>
      <c r="N51" s="280"/>
    </row>
    <row r="52" spans="1:14">
      <c r="B52" s="174"/>
      <c r="C52" s="324"/>
      <c r="D52" s="324"/>
      <c r="E52" s="324"/>
      <c r="F52" s="324"/>
      <c r="G52" s="324"/>
      <c r="H52" s="324"/>
      <c r="I52" s="324"/>
      <c r="J52" s="318"/>
      <c r="K52" s="50"/>
      <c r="L52" s="325"/>
      <c r="M52" s="433"/>
      <c r="N52" s="280"/>
    </row>
    <row r="53" spans="1:14" ht="15.75" thickBot="1">
      <c r="B53" s="485"/>
      <c r="C53" s="53"/>
      <c r="D53" s="53"/>
      <c r="E53" s="53"/>
      <c r="F53" s="53"/>
      <c r="G53" s="53"/>
      <c r="H53" s="53"/>
      <c r="I53" s="53"/>
      <c r="J53" s="295"/>
      <c r="K53" s="175"/>
      <c r="L53" s="486"/>
      <c r="M53" s="487"/>
      <c r="N53" s="488"/>
    </row>
    <row r="54" spans="1:14" ht="15.75" thickBot="1">
      <c r="B54" s="825" t="s">
        <v>953</v>
      </c>
      <c r="C54" s="826"/>
      <c r="D54" s="826"/>
      <c r="E54" s="826"/>
      <c r="F54" s="826"/>
      <c r="G54" s="826"/>
      <c r="H54" s="826"/>
      <c r="I54" s="826"/>
      <c r="J54" s="826"/>
      <c r="K54" s="826"/>
      <c r="L54" s="826"/>
      <c r="M54" s="827"/>
      <c r="N54" s="401">
        <f>SUM(N48:N53)</f>
        <v>1209277.5712909226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828" t="s">
        <v>961</v>
      </c>
      <c r="M58" s="801"/>
      <c r="N58" s="82" t="s">
        <v>951</v>
      </c>
    </row>
    <row r="59" spans="1:14">
      <c r="B59" s="52"/>
      <c r="C59" s="324"/>
      <c r="D59" s="324"/>
      <c r="E59" s="324"/>
      <c r="F59" s="324"/>
      <c r="G59" s="324"/>
      <c r="H59" s="318"/>
      <c r="I59" s="286"/>
      <c r="J59" s="293"/>
      <c r="K59" s="286"/>
      <c r="L59" s="829"/>
      <c r="M59" s="830"/>
      <c r="N59" s="294"/>
    </row>
    <row r="60" spans="1:14">
      <c r="B60" s="52"/>
      <c r="C60" s="53"/>
      <c r="D60" s="53"/>
      <c r="E60" s="53"/>
      <c r="F60" s="53"/>
      <c r="G60" s="53"/>
      <c r="H60" s="318"/>
      <c r="I60" s="286"/>
      <c r="J60" s="293"/>
      <c r="K60" s="286"/>
      <c r="L60" s="829"/>
      <c r="M60" s="830"/>
      <c r="N60" s="294"/>
    </row>
    <row r="61" spans="1:14">
      <c r="B61" s="52"/>
      <c r="C61" s="53"/>
      <c r="D61" s="53"/>
      <c r="E61" s="53"/>
      <c r="F61" s="53"/>
      <c r="G61" s="53"/>
      <c r="H61" s="318"/>
      <c r="I61" s="286"/>
      <c r="J61" s="293"/>
      <c r="K61" s="286"/>
      <c r="L61" s="829"/>
      <c r="M61" s="830"/>
      <c r="N61" s="294"/>
    </row>
    <row r="62" spans="1:14">
      <c r="B62" s="52"/>
      <c r="C62" s="53"/>
      <c r="D62" s="53"/>
      <c r="E62" s="53"/>
      <c r="F62" s="53"/>
      <c r="G62" s="53"/>
      <c r="H62" s="318"/>
      <c r="I62" s="286"/>
      <c r="J62" s="293"/>
      <c r="K62" s="286"/>
      <c r="L62" s="829"/>
      <c r="M62" s="830"/>
      <c r="N62" s="294"/>
    </row>
    <row r="63" spans="1:14">
      <c r="B63" s="52"/>
      <c r="C63" s="53"/>
      <c r="D63" s="53"/>
      <c r="E63" s="53"/>
      <c r="F63" s="53"/>
      <c r="G63" s="53"/>
      <c r="H63" s="295"/>
      <c r="I63" s="286"/>
      <c r="J63" s="286"/>
      <c r="K63" s="286"/>
      <c r="L63" s="296"/>
      <c r="M63" s="297"/>
      <c r="N63" s="298"/>
    </row>
    <row r="64" spans="1:14" ht="15.75" thickBot="1">
      <c r="B64" s="55"/>
      <c r="C64" s="53"/>
      <c r="D64" s="53"/>
      <c r="E64" s="53"/>
      <c r="F64" s="53"/>
      <c r="G64" s="53"/>
      <c r="H64" s="491"/>
      <c r="I64" s="175"/>
      <c r="J64" s="175"/>
      <c r="K64" s="175"/>
      <c r="L64" s="997"/>
      <c r="M64" s="998"/>
      <c r="N64" s="492"/>
    </row>
    <row r="65" spans="1:15" ht="15.75" thickBot="1">
      <c r="B65" s="825" t="s">
        <v>953</v>
      </c>
      <c r="C65" s="826"/>
      <c r="D65" s="826"/>
      <c r="E65" s="826"/>
      <c r="F65" s="826"/>
      <c r="G65" s="826"/>
      <c r="H65" s="826"/>
      <c r="I65" s="826"/>
      <c r="J65" s="826"/>
      <c r="K65" s="826"/>
      <c r="L65" s="826"/>
      <c r="M65" s="827"/>
      <c r="N65" s="401"/>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1" t="s">
        <v>963</v>
      </c>
      <c r="C69" s="852"/>
      <c r="D69" s="852"/>
      <c r="E69" s="852"/>
      <c r="F69" s="852"/>
      <c r="G69" s="852"/>
      <c r="H69" s="852"/>
      <c r="I69" s="79" t="s">
        <v>964</v>
      </c>
      <c r="J69" s="81" t="s">
        <v>1410</v>
      </c>
      <c r="K69" s="80" t="s">
        <v>966</v>
      </c>
      <c r="L69" s="853" t="s">
        <v>950</v>
      </c>
      <c r="M69" s="977"/>
      <c r="N69" s="104" t="s">
        <v>951</v>
      </c>
    </row>
    <row r="70" spans="1:15">
      <c r="A70" s="177" t="s">
        <v>13</v>
      </c>
      <c r="B70" s="55" t="str">
        <f>VLOOKUP(A70,'MANO DE OBRA'!A8:D68,3,FALSE)</f>
        <v>Obrero (5)</v>
      </c>
      <c r="C70" s="53"/>
      <c r="D70" s="53"/>
      <c r="E70" s="53"/>
      <c r="F70" s="53"/>
      <c r="G70" s="53"/>
      <c r="H70" s="53"/>
      <c r="I70" s="299">
        <f>K70/J70*100</f>
        <v>169163.49999999997</v>
      </c>
      <c r="J70" s="300">
        <v>185</v>
      </c>
      <c r="K70" s="301">
        <f>VLOOKUP(A70,'MANO DE OBRA'!A8:D99,4,FALSE)</f>
        <v>312952.47499999998</v>
      </c>
      <c r="L70" s="56"/>
      <c r="M70" s="494">
        <v>0.15</v>
      </c>
      <c r="N70" s="402">
        <f>K70/M70</f>
        <v>2086349.8333333333</v>
      </c>
      <c r="O70" s="112"/>
    </row>
    <row r="71" spans="1:15">
      <c r="A71" s="177"/>
      <c r="B71" s="55"/>
      <c r="C71" s="53"/>
      <c r="D71" s="53"/>
      <c r="E71" s="53"/>
      <c r="F71" s="53"/>
      <c r="G71" s="53"/>
      <c r="H71" s="53"/>
      <c r="I71" s="299"/>
      <c r="J71" s="300"/>
      <c r="K71" s="301"/>
      <c r="L71" s="56"/>
      <c r="M71" s="441"/>
      <c r="N71" s="402"/>
    </row>
    <row r="72" spans="1:1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993"/>
      <c r="C75" s="994"/>
      <c r="D75" s="994"/>
      <c r="E75" s="994"/>
      <c r="F75" s="994"/>
      <c r="G75" s="994"/>
      <c r="H75" s="994"/>
      <c r="I75" s="175"/>
      <c r="J75" s="175"/>
      <c r="K75" s="175"/>
      <c r="L75" s="995"/>
      <c r="M75" s="996"/>
      <c r="N75" s="51"/>
    </row>
    <row r="76" spans="1:15" ht="15.75" thickBot="1">
      <c r="B76" s="825" t="s">
        <v>953</v>
      </c>
      <c r="C76" s="826"/>
      <c r="D76" s="826"/>
      <c r="E76" s="826"/>
      <c r="F76" s="826"/>
      <c r="G76" s="826"/>
      <c r="H76" s="826"/>
      <c r="I76" s="826"/>
      <c r="J76" s="826"/>
      <c r="K76" s="826"/>
      <c r="L76" s="826"/>
      <c r="M76" s="827"/>
      <c r="N76" s="308">
        <f>SUM(N70:N75)</f>
        <v>2086349.8333333333</v>
      </c>
    </row>
    <row r="77" spans="1:15" ht="15.75" thickBot="1">
      <c r="B77" s="39"/>
      <c r="C77" s="40"/>
      <c r="D77" s="40"/>
      <c r="E77" s="40"/>
      <c r="F77" s="40"/>
      <c r="G77" s="40"/>
      <c r="H77" s="40"/>
      <c r="I77" s="40"/>
      <c r="J77" s="40"/>
      <c r="K77" s="40"/>
      <c r="L77" s="40"/>
      <c r="M77" s="40"/>
      <c r="N77" s="41"/>
    </row>
    <row r="78" spans="1:15" ht="15.75" thickBot="1">
      <c r="B78" s="825" t="s">
        <v>967</v>
      </c>
      <c r="C78" s="826"/>
      <c r="D78" s="826"/>
      <c r="E78" s="826"/>
      <c r="F78" s="826"/>
      <c r="G78" s="826"/>
      <c r="H78" s="826"/>
      <c r="I78" s="826"/>
      <c r="J78" s="826"/>
      <c r="K78" s="826"/>
      <c r="L78" s="826"/>
      <c r="M78" s="827"/>
      <c r="N78" s="105">
        <f>N43+N54+N65+N76</f>
        <v>3399944.8962909225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679988.97925818455</v>
      </c>
      <c r="M83" s="860"/>
      <c r="N83" s="57"/>
    </row>
    <row r="84" spans="1:14">
      <c r="B84" s="95" t="s">
        <v>973</v>
      </c>
      <c r="C84" s="96"/>
      <c r="D84" s="96"/>
      <c r="E84" s="96"/>
      <c r="F84" s="96"/>
      <c r="G84" s="96"/>
      <c r="H84" s="96"/>
      <c r="I84" s="93"/>
      <c r="J84" s="94"/>
      <c r="K84" s="311">
        <v>0.05</v>
      </c>
      <c r="L84" s="859">
        <f>N78*K84</f>
        <v>169997.24481454614</v>
      </c>
      <c r="M84" s="860"/>
      <c r="N84" s="57"/>
    </row>
    <row r="85" spans="1:14" ht="15.75" thickBot="1">
      <c r="B85" s="97" t="s">
        <v>974</v>
      </c>
      <c r="C85" s="98"/>
      <c r="D85" s="98"/>
      <c r="E85" s="98"/>
      <c r="F85" s="98"/>
      <c r="G85" s="98"/>
      <c r="H85" s="98"/>
      <c r="I85" s="99"/>
      <c r="J85" s="100"/>
      <c r="K85" s="312">
        <v>0.05</v>
      </c>
      <c r="L85" s="861">
        <f>N78*K85</f>
        <v>169997.24481454614</v>
      </c>
      <c r="M85" s="862"/>
      <c r="N85" s="57"/>
    </row>
    <row r="86" spans="1:14" ht="15.75" thickBot="1">
      <c r="B86" s="825" t="s">
        <v>953</v>
      </c>
      <c r="C86" s="826"/>
      <c r="D86" s="826"/>
      <c r="E86" s="826"/>
      <c r="F86" s="826"/>
      <c r="G86" s="826"/>
      <c r="H86" s="826"/>
      <c r="I86" s="826"/>
      <c r="J86" s="826"/>
      <c r="K86" s="826"/>
      <c r="L86" s="826"/>
      <c r="M86" s="827"/>
      <c r="N86" s="58">
        <f>L83+L84+L85</f>
        <v>1019983.4688872767</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4419928.3651781995</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28.5" customHeight="1" thickBot="1">
      <c r="A31" t="s">
        <v>1845</v>
      </c>
      <c r="B31" s="113" t="s">
        <v>1166</v>
      </c>
      <c r="C31" s="999" t="s">
        <v>2193</v>
      </c>
      <c r="D31" s="1000"/>
      <c r="E31" s="1000"/>
      <c r="F31" s="1000"/>
      <c r="G31" s="1000"/>
      <c r="H31" s="1000"/>
      <c r="I31" s="1000"/>
      <c r="J31" s="1000"/>
      <c r="K31" s="495"/>
      <c r="L31" s="465" t="s">
        <v>1730</v>
      </c>
      <c r="M31" s="211"/>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s="177" t="s">
        <v>373</v>
      </c>
      <c r="B36" s="838" t="str">
        <f>VLOOKUP(A36,EQUIPOS!A6:D154,3,FALSE)</f>
        <v>Volqueta 6 m3</v>
      </c>
      <c r="C36" s="839"/>
      <c r="D36" s="839"/>
      <c r="E36" s="839"/>
      <c r="F36" s="839"/>
      <c r="G36" s="839"/>
      <c r="H36" s="840"/>
      <c r="I36" s="274"/>
      <c r="J36" s="275"/>
      <c r="K36" s="276">
        <f>VLOOKUP(A36,EQUIPOS!A6:D161,4,FALSE)</f>
        <v>52432.679236660311</v>
      </c>
      <c r="L36" s="277"/>
      <c r="M36" s="462">
        <v>81</v>
      </c>
      <c r="N36" s="279">
        <f>K36/M36</f>
        <v>647.31702761309032</v>
      </c>
    </row>
    <row r="37" span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80"/>
    </row>
    <row r="39" spans="1:14">
      <c r="B39" s="838"/>
      <c r="C39" s="839"/>
      <c r="D39" s="839"/>
      <c r="E39" s="839"/>
      <c r="F39" s="839"/>
      <c r="G39" s="839"/>
      <c r="H39" s="840"/>
      <c r="I39" s="841"/>
      <c r="J39" s="822"/>
      <c r="K39" s="281"/>
      <c r="L39" s="842"/>
      <c r="M39" s="843"/>
      <c r="N39" s="282"/>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105">
        <f>SUM(N36:N42)</f>
        <v>647.31702761309032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2:14">
      <c r="B49" s="49"/>
      <c r="C49" s="288"/>
      <c r="D49" s="288"/>
      <c r="E49" s="288"/>
      <c r="F49" s="288"/>
      <c r="G49" s="288"/>
      <c r="H49" s="288"/>
      <c r="I49" s="275"/>
      <c r="J49" s="231"/>
      <c r="K49" s="289"/>
      <c r="L49" s="274"/>
      <c r="M49" s="290"/>
      <c r="N49" s="291"/>
    </row>
    <row r="50" spans="2:14">
      <c r="B50" s="49"/>
      <c r="C50" s="288"/>
      <c r="D50" s="288"/>
      <c r="E50" s="288"/>
      <c r="F50" s="288"/>
      <c r="G50" s="288"/>
      <c r="H50" s="288"/>
      <c r="I50" s="275"/>
      <c r="J50" s="231"/>
      <c r="K50" s="289"/>
      <c r="L50" s="274"/>
      <c r="M50" s="290"/>
      <c r="N50" s="291"/>
    </row>
    <row r="51" spans="2:14">
      <c r="B51" s="49"/>
      <c r="C51" s="288"/>
      <c r="D51" s="288"/>
      <c r="E51" s="288"/>
      <c r="F51" s="288"/>
      <c r="G51" s="288"/>
      <c r="H51" s="288"/>
      <c r="I51" s="275"/>
      <c r="J51" s="231"/>
      <c r="K51" s="289"/>
      <c r="L51" s="274"/>
      <c r="M51" s="290"/>
      <c r="N51" s="291"/>
    </row>
    <row r="52" spans="2:14">
      <c r="B52" s="49"/>
      <c r="C52" s="288"/>
      <c r="D52" s="288"/>
      <c r="E52" s="288"/>
      <c r="F52" s="288"/>
      <c r="G52" s="288"/>
      <c r="H52" s="288"/>
      <c r="I52" s="275"/>
      <c r="J52" s="231"/>
      <c r="K52" s="289"/>
      <c r="L52" s="274"/>
      <c r="M52" s="290"/>
      <c r="N52" s="291"/>
    </row>
    <row r="53" spans="2:14" ht="15.75" thickBot="1">
      <c r="B53" s="820"/>
      <c r="C53" s="821"/>
      <c r="D53" s="821"/>
      <c r="E53" s="821"/>
      <c r="F53" s="821"/>
      <c r="G53" s="821"/>
      <c r="H53" s="821"/>
      <c r="I53" s="822"/>
      <c r="J53" s="48"/>
      <c r="K53" s="50"/>
      <c r="L53" s="823"/>
      <c r="M53" s="824"/>
      <c r="N53" s="51"/>
    </row>
    <row r="54" spans="2:14" ht="15.75" thickBot="1">
      <c r="B54" s="825" t="s">
        <v>953</v>
      </c>
      <c r="C54" s="826"/>
      <c r="D54" s="826"/>
      <c r="E54" s="826"/>
      <c r="F54" s="826"/>
      <c r="G54" s="826"/>
      <c r="H54" s="826"/>
      <c r="I54" s="826"/>
      <c r="J54" s="826"/>
      <c r="K54" s="826"/>
      <c r="L54" s="826"/>
      <c r="M54" s="827"/>
      <c r="N54" s="292"/>
    </row>
    <row r="55" spans="2:14">
      <c r="B55" s="39"/>
      <c r="C55" s="40"/>
      <c r="D55" s="40"/>
      <c r="E55" s="40"/>
      <c r="F55" s="40"/>
      <c r="G55" s="40"/>
      <c r="H55" s="40"/>
      <c r="I55" s="40"/>
      <c r="J55" s="40"/>
      <c r="K55" s="40"/>
      <c r="L55" s="40"/>
      <c r="M55" s="40"/>
      <c r="N55" s="41"/>
    </row>
    <row r="56" spans="2:14">
      <c r="B56" s="70" t="s">
        <v>956</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0" t="s">
        <v>957</v>
      </c>
      <c r="C58" s="321"/>
      <c r="D58" s="321"/>
      <c r="E58" s="321"/>
      <c r="F58" s="321"/>
      <c r="G58" s="321"/>
      <c r="H58" s="79" t="s">
        <v>945</v>
      </c>
      <c r="I58" s="80" t="s">
        <v>958</v>
      </c>
      <c r="J58" s="81" t="s">
        <v>959</v>
      </c>
      <c r="K58" s="79" t="s">
        <v>960</v>
      </c>
      <c r="L58" s="828" t="s">
        <v>961</v>
      </c>
      <c r="M58" s="801"/>
      <c r="N58" s="82" t="s">
        <v>951</v>
      </c>
    </row>
    <row r="59" spans="2:14">
      <c r="B59" s="52"/>
      <c r="C59" s="324"/>
      <c r="D59" s="324"/>
      <c r="E59" s="324"/>
      <c r="F59" s="324"/>
      <c r="G59" s="324"/>
      <c r="H59" s="318"/>
      <c r="I59" s="286"/>
      <c r="J59" s="293"/>
      <c r="K59" s="286"/>
      <c r="L59" s="829"/>
      <c r="M59" s="830"/>
      <c r="N59" s="294"/>
    </row>
    <row r="60" spans="2:14">
      <c r="B60" s="52"/>
      <c r="C60" s="53"/>
      <c r="D60" s="53"/>
      <c r="E60" s="53"/>
      <c r="F60" s="53"/>
      <c r="G60" s="53"/>
      <c r="H60" s="295"/>
      <c r="I60" s="286"/>
      <c r="J60" s="286"/>
      <c r="K60" s="286"/>
      <c r="L60" s="296"/>
      <c r="M60" s="297"/>
      <c r="N60" s="298"/>
    </row>
    <row r="61" spans="2:14">
      <c r="B61" s="52"/>
      <c r="C61" s="53"/>
      <c r="D61" s="53"/>
      <c r="E61" s="53"/>
      <c r="F61" s="53"/>
      <c r="G61" s="53"/>
      <c r="H61" s="295"/>
      <c r="I61" s="286"/>
      <c r="J61" s="286"/>
      <c r="K61" s="286"/>
      <c r="L61" s="296"/>
      <c r="M61" s="297"/>
      <c r="N61" s="298"/>
    </row>
    <row r="62" spans="2:14">
      <c r="B62" s="52"/>
      <c r="C62" s="53"/>
      <c r="D62" s="53"/>
      <c r="E62" s="53"/>
      <c r="F62" s="53"/>
      <c r="G62" s="53"/>
      <c r="H62" s="295"/>
      <c r="I62" s="286"/>
      <c r="J62" s="286"/>
      <c r="K62" s="286"/>
      <c r="L62" s="296"/>
      <c r="M62" s="297"/>
      <c r="N62" s="298"/>
    </row>
    <row r="63" spans="2:14">
      <c r="B63" s="52"/>
      <c r="C63" s="53"/>
      <c r="D63" s="53"/>
      <c r="E63" s="53"/>
      <c r="F63" s="53"/>
      <c r="G63" s="53"/>
      <c r="H63" s="295"/>
      <c r="I63" s="286"/>
      <c r="J63" s="286"/>
      <c r="K63" s="286"/>
      <c r="L63" s="296"/>
      <c r="M63" s="297"/>
      <c r="N63" s="298"/>
    </row>
    <row r="64" spans="2:14" ht="15.75" thickBot="1">
      <c r="B64" s="55"/>
      <c r="C64" s="53"/>
      <c r="D64" s="53"/>
      <c r="E64" s="53"/>
      <c r="F64" s="53"/>
      <c r="G64" s="53"/>
      <c r="H64" s="491"/>
      <c r="I64" s="175"/>
      <c r="J64" s="175"/>
      <c r="K64" s="175"/>
      <c r="L64" s="997"/>
      <c r="M64" s="998"/>
      <c r="N64" s="492"/>
    </row>
    <row r="65" spans="2:15" ht="15.75" thickBot="1">
      <c r="B65" s="825" t="s">
        <v>953</v>
      </c>
      <c r="C65" s="826"/>
      <c r="D65" s="826"/>
      <c r="E65" s="826"/>
      <c r="F65" s="826"/>
      <c r="G65" s="826"/>
      <c r="H65" s="826"/>
      <c r="I65" s="826"/>
      <c r="J65" s="826"/>
      <c r="K65" s="826"/>
      <c r="L65" s="826"/>
      <c r="M65" s="827"/>
      <c r="N65" s="401"/>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303"/>
      <c r="O70" s="112"/>
    </row>
    <row r="71" spans="2:15">
      <c r="B71" s="55"/>
      <c r="C71" s="53"/>
      <c r="D71" s="53"/>
      <c r="E71" s="53"/>
      <c r="F71" s="53"/>
      <c r="G71" s="53"/>
      <c r="H71" s="53"/>
      <c r="I71" s="286"/>
      <c r="J71" s="304"/>
      <c r="K71" s="305"/>
      <c r="L71" s="56"/>
      <c r="M71" s="306"/>
      <c r="N71" s="303"/>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993"/>
      <c r="C75" s="994"/>
      <c r="D75" s="994"/>
      <c r="E75" s="994"/>
      <c r="F75" s="994"/>
      <c r="G75" s="994"/>
      <c r="H75" s="994"/>
      <c r="I75" s="175"/>
      <c r="J75" s="175"/>
      <c r="K75" s="175"/>
      <c r="L75" s="995"/>
      <c r="M75" s="996"/>
      <c r="N75" s="51"/>
    </row>
    <row r="76" spans="2:15" ht="15.75" thickBot="1">
      <c r="B76" s="825" t="s">
        <v>953</v>
      </c>
      <c r="C76" s="826"/>
      <c r="D76" s="826"/>
      <c r="E76" s="826"/>
      <c r="F76" s="826"/>
      <c r="G76" s="826"/>
      <c r="H76" s="826"/>
      <c r="I76" s="826"/>
      <c r="J76" s="826"/>
      <c r="K76" s="826"/>
      <c r="L76" s="826"/>
      <c r="M76" s="827"/>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647.31702761309032</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129.46340552261807</v>
      </c>
      <c r="M83" s="860"/>
      <c r="N83" s="57"/>
    </row>
    <row r="84" spans="1:14">
      <c r="B84" s="95" t="s">
        <v>973</v>
      </c>
      <c r="C84" s="96"/>
      <c r="D84" s="96"/>
      <c r="E84" s="96"/>
      <c r="F84" s="96"/>
      <c r="G84" s="96"/>
      <c r="H84" s="96"/>
      <c r="I84" s="93"/>
      <c r="J84" s="94"/>
      <c r="K84" s="311">
        <v>0.05</v>
      </c>
      <c r="L84" s="859">
        <f>N78*K84</f>
        <v>32.365851380654519</v>
      </c>
      <c r="M84" s="860"/>
      <c r="N84" s="57"/>
    </row>
    <row r="85" spans="1:14" ht="15.75" thickBot="1">
      <c r="B85" s="97" t="s">
        <v>974</v>
      </c>
      <c r="C85" s="98"/>
      <c r="D85" s="98"/>
      <c r="E85" s="98"/>
      <c r="F85" s="98"/>
      <c r="G85" s="98"/>
      <c r="H85" s="98"/>
      <c r="I85" s="99"/>
      <c r="J85" s="100"/>
      <c r="K85" s="312">
        <v>0.05</v>
      </c>
      <c r="L85" s="861">
        <f>N78*K85</f>
        <v>32.365851380654519</v>
      </c>
      <c r="M85" s="862"/>
      <c r="N85" s="57"/>
    </row>
    <row r="86" spans="1:14" ht="15.75" thickBot="1">
      <c r="B86" s="825" t="s">
        <v>953</v>
      </c>
      <c r="C86" s="826"/>
      <c r="D86" s="826"/>
      <c r="E86" s="826"/>
      <c r="F86" s="826"/>
      <c r="G86" s="826"/>
      <c r="H86" s="826"/>
      <c r="I86" s="826"/>
      <c r="J86" s="826"/>
      <c r="K86" s="826"/>
      <c r="L86" s="826"/>
      <c r="M86" s="827"/>
      <c r="N86" s="58">
        <f>L83+L84+L85</f>
        <v>194.19510828392714</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841.51213589701752</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7"/>
      <c r="H25" s="90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910" t="s">
        <v>942</v>
      </c>
      <c r="C27" s="911"/>
      <c r="D27" s="911"/>
      <c r="E27" s="911"/>
      <c r="F27" s="911"/>
      <c r="G27" s="911"/>
      <c r="H27" s="911"/>
      <c r="I27" s="911"/>
      <c r="J27" s="911"/>
      <c r="K27" s="911"/>
      <c r="L27" s="911"/>
      <c r="M27" s="911"/>
      <c r="N27" s="912"/>
    </row>
    <row r="28" spans="1:14" ht="15.75" thickBot="1">
      <c r="B28" s="39"/>
      <c r="C28" s="40"/>
      <c r="D28" s="40"/>
      <c r="E28" s="40"/>
      <c r="F28" s="40"/>
      <c r="G28" s="40"/>
      <c r="H28" s="40"/>
      <c r="I28" s="40"/>
      <c r="J28" s="40"/>
      <c r="K28" s="40"/>
      <c r="L28" s="40"/>
      <c r="M28" s="40"/>
      <c r="N28" s="41"/>
    </row>
    <row r="29" spans="1:14" ht="26.25" thickBot="1">
      <c r="B29" s="77" t="s">
        <v>943</v>
      </c>
      <c r="C29" s="834" t="s">
        <v>944</v>
      </c>
      <c r="D29" s="835"/>
      <c r="E29" s="835"/>
      <c r="F29" s="835"/>
      <c r="G29" s="835"/>
      <c r="H29" s="835"/>
      <c r="I29" s="835"/>
      <c r="J29" s="78"/>
      <c r="K29" s="349" t="s">
        <v>2215</v>
      </c>
      <c r="L29" s="836" t="s">
        <v>945</v>
      </c>
      <c r="M29" s="837"/>
      <c r="N29" s="77" t="s">
        <v>946</v>
      </c>
    </row>
    <row r="30" spans="1:14" hidden="1">
      <c r="B30" s="77" t="s">
        <v>943</v>
      </c>
      <c r="C30" s="834" t="s">
        <v>944</v>
      </c>
      <c r="D30" s="835"/>
      <c r="E30" s="835"/>
      <c r="F30" s="835"/>
      <c r="G30" s="835"/>
      <c r="H30" s="835"/>
      <c r="I30" s="835"/>
      <c r="J30" s="78"/>
      <c r="K30" s="314"/>
      <c r="L30" s="836" t="s">
        <v>945</v>
      </c>
      <c r="M30" s="837"/>
      <c r="N30" s="77" t="s">
        <v>946</v>
      </c>
    </row>
    <row r="31" spans="1:14" ht="41.25" customHeight="1" thickBot="1">
      <c r="A31" t="s">
        <v>1845</v>
      </c>
      <c r="B31" s="113" t="s">
        <v>1167</v>
      </c>
      <c r="C31" s="999" t="s">
        <v>2196</v>
      </c>
      <c r="D31" s="1000"/>
      <c r="E31" s="1000"/>
      <c r="F31" s="1000"/>
      <c r="G31" s="1000"/>
      <c r="H31" s="1000"/>
      <c r="I31" s="1000"/>
      <c r="J31" s="1000"/>
      <c r="K31" s="495"/>
      <c r="L31" s="465" t="s">
        <v>1999</v>
      </c>
      <c r="M31" s="211"/>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373</v>
      </c>
      <c r="B36" s="838" t="str">
        <f>VLOOKUP(A36,EQUIPOS!A6:D154,3,FALSE)</f>
        <v>Volqueta 6 m3</v>
      </c>
      <c r="C36" s="839"/>
      <c r="D36" s="839"/>
      <c r="E36" s="839"/>
      <c r="F36" s="839"/>
      <c r="G36" s="839"/>
      <c r="H36" s="840"/>
      <c r="I36" s="274"/>
      <c r="J36" s="275"/>
      <c r="K36" s="276">
        <f>VLOOKUP(A36,EQUIPOS!A6:D161,4,FALSE)</f>
        <v>52432.679236660311</v>
      </c>
      <c r="L36" s="277"/>
      <c r="M36" s="290">
        <v>66</v>
      </c>
      <c r="N36" s="279">
        <f>K36/M36</f>
        <v>794.43453388879254</v>
      </c>
    </row>
    <row r="37" span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80"/>
    </row>
    <row r="39" spans="1:14">
      <c r="B39" s="838"/>
      <c r="C39" s="839"/>
      <c r="D39" s="839"/>
      <c r="E39" s="839"/>
      <c r="F39" s="839"/>
      <c r="G39" s="839"/>
      <c r="H39" s="840"/>
      <c r="I39" s="841"/>
      <c r="J39" s="822"/>
      <c r="K39" s="281"/>
      <c r="L39" s="842"/>
      <c r="M39" s="843"/>
      <c r="N39" s="282"/>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105">
        <f>SUM(N36:N42)</f>
        <v>794.43453388879254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2:14">
      <c r="B49" s="49"/>
      <c r="C49" s="288"/>
      <c r="D49" s="288"/>
      <c r="E49" s="288"/>
      <c r="F49" s="288"/>
      <c r="G49" s="288"/>
      <c r="H49" s="288"/>
      <c r="I49" s="275"/>
      <c r="J49" s="231"/>
      <c r="K49" s="289"/>
      <c r="L49" s="274"/>
      <c r="M49" s="290"/>
      <c r="N49" s="291"/>
    </row>
    <row r="50" spans="2:14">
      <c r="B50" s="49"/>
      <c r="C50" s="288"/>
      <c r="D50" s="288"/>
      <c r="E50" s="288"/>
      <c r="F50" s="288"/>
      <c r="G50" s="288"/>
      <c r="H50" s="288"/>
      <c r="I50" s="275"/>
      <c r="J50" s="231"/>
      <c r="K50" s="289"/>
      <c r="L50" s="274"/>
      <c r="M50" s="290"/>
      <c r="N50" s="291"/>
    </row>
    <row r="51" spans="2:14">
      <c r="B51" s="49"/>
      <c r="C51" s="288"/>
      <c r="D51" s="288"/>
      <c r="E51" s="288"/>
      <c r="F51" s="288"/>
      <c r="G51" s="288"/>
      <c r="H51" s="288"/>
      <c r="I51" s="275"/>
      <c r="J51" s="231"/>
      <c r="K51" s="289"/>
      <c r="L51" s="274"/>
      <c r="M51" s="290"/>
      <c r="N51" s="291"/>
    </row>
    <row r="52" spans="2:14">
      <c r="B52" s="49"/>
      <c r="C52" s="288"/>
      <c r="D52" s="288"/>
      <c r="E52" s="288"/>
      <c r="F52" s="288"/>
      <c r="G52" s="288"/>
      <c r="H52" s="288"/>
      <c r="I52" s="275"/>
      <c r="J52" s="231"/>
      <c r="K52" s="289"/>
      <c r="L52" s="274"/>
      <c r="M52" s="290"/>
      <c r="N52" s="291"/>
    </row>
    <row r="53" spans="2:14" ht="15.75" thickBot="1">
      <c r="B53" s="820"/>
      <c r="C53" s="821"/>
      <c r="D53" s="821"/>
      <c r="E53" s="821"/>
      <c r="F53" s="821"/>
      <c r="G53" s="821"/>
      <c r="H53" s="821"/>
      <c r="I53" s="822"/>
      <c r="J53" s="48"/>
      <c r="K53" s="50"/>
      <c r="L53" s="823"/>
      <c r="M53" s="824"/>
      <c r="N53" s="51"/>
    </row>
    <row r="54" spans="2:14" ht="15.75" thickBot="1">
      <c r="B54" s="825" t="s">
        <v>953</v>
      </c>
      <c r="C54" s="826"/>
      <c r="D54" s="826"/>
      <c r="E54" s="826"/>
      <c r="F54" s="826"/>
      <c r="G54" s="826"/>
      <c r="H54" s="826"/>
      <c r="I54" s="826"/>
      <c r="J54" s="826"/>
      <c r="K54" s="826"/>
      <c r="L54" s="826"/>
      <c r="M54" s="827"/>
      <c r="N54" s="292"/>
    </row>
    <row r="55" spans="2:14">
      <c r="B55" s="39"/>
      <c r="C55" s="40"/>
      <c r="D55" s="40"/>
      <c r="E55" s="40"/>
      <c r="F55" s="40"/>
      <c r="G55" s="40"/>
      <c r="H55" s="40"/>
      <c r="I55" s="40"/>
      <c r="J55" s="40"/>
      <c r="K55" s="40"/>
      <c r="L55" s="40"/>
      <c r="M55" s="40"/>
      <c r="N55" s="41"/>
    </row>
    <row r="56" spans="2:14">
      <c r="B56" s="70" t="s">
        <v>956</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0" t="s">
        <v>957</v>
      </c>
      <c r="C58" s="321"/>
      <c r="D58" s="321"/>
      <c r="E58" s="321"/>
      <c r="F58" s="321"/>
      <c r="G58" s="321"/>
      <c r="H58" s="79" t="s">
        <v>945</v>
      </c>
      <c r="I58" s="80" t="s">
        <v>958</v>
      </c>
      <c r="J58" s="81" t="s">
        <v>959</v>
      </c>
      <c r="K58" s="79" t="s">
        <v>960</v>
      </c>
      <c r="L58" s="828" t="s">
        <v>961</v>
      </c>
      <c r="M58" s="801"/>
      <c r="N58" s="82" t="s">
        <v>951</v>
      </c>
    </row>
    <row r="59" spans="2:14">
      <c r="B59" s="52"/>
      <c r="C59" s="324"/>
      <c r="D59" s="324"/>
      <c r="E59" s="324"/>
      <c r="F59" s="324"/>
      <c r="G59" s="324"/>
      <c r="H59" s="318"/>
      <c r="I59" s="286"/>
      <c r="J59" s="293"/>
      <c r="K59" s="286"/>
      <c r="L59" s="829"/>
      <c r="M59" s="830"/>
      <c r="N59" s="294"/>
    </row>
    <row r="60" spans="2:14">
      <c r="B60" s="52"/>
      <c r="C60" s="53"/>
      <c r="D60" s="53"/>
      <c r="E60" s="53"/>
      <c r="F60" s="53"/>
      <c r="G60" s="53"/>
      <c r="H60" s="295"/>
      <c r="I60" s="286"/>
      <c r="J60" s="286"/>
      <c r="K60" s="286"/>
      <c r="L60" s="296"/>
      <c r="M60" s="297"/>
      <c r="N60" s="298"/>
    </row>
    <row r="61" spans="2:14">
      <c r="B61" s="52"/>
      <c r="C61" s="53"/>
      <c r="D61" s="53"/>
      <c r="E61" s="53"/>
      <c r="F61" s="53"/>
      <c r="G61" s="53"/>
      <c r="H61" s="295"/>
      <c r="I61" s="286"/>
      <c r="J61" s="286"/>
      <c r="K61" s="286"/>
      <c r="L61" s="296"/>
      <c r="M61" s="297"/>
      <c r="N61" s="298"/>
    </row>
    <row r="62" spans="2:14">
      <c r="B62" s="52"/>
      <c r="C62" s="53"/>
      <c r="D62" s="53"/>
      <c r="E62" s="53"/>
      <c r="F62" s="53"/>
      <c r="G62" s="53"/>
      <c r="H62" s="295"/>
      <c r="I62" s="286"/>
      <c r="J62" s="286"/>
      <c r="K62" s="286"/>
      <c r="L62" s="296"/>
      <c r="M62" s="297"/>
      <c r="N62" s="298"/>
    </row>
    <row r="63" spans="2:14">
      <c r="B63" s="52"/>
      <c r="C63" s="53"/>
      <c r="D63" s="53"/>
      <c r="E63" s="53"/>
      <c r="F63" s="53"/>
      <c r="G63" s="53"/>
      <c r="H63" s="295"/>
      <c r="I63" s="286"/>
      <c r="J63" s="286"/>
      <c r="K63" s="286"/>
      <c r="L63" s="296"/>
      <c r="M63" s="297"/>
      <c r="N63" s="298"/>
    </row>
    <row r="64" spans="2:14" ht="15.75" thickBot="1">
      <c r="B64" s="55"/>
      <c r="C64" s="53"/>
      <c r="D64" s="53"/>
      <c r="E64" s="53"/>
      <c r="F64" s="53"/>
      <c r="G64" s="53"/>
      <c r="H64" s="491"/>
      <c r="I64" s="175"/>
      <c r="J64" s="175"/>
      <c r="K64" s="175"/>
      <c r="L64" s="997"/>
      <c r="M64" s="998"/>
      <c r="N64" s="492"/>
    </row>
    <row r="65" spans="2:15" ht="15.75" thickBot="1">
      <c r="B65" s="825" t="s">
        <v>953</v>
      </c>
      <c r="C65" s="826"/>
      <c r="D65" s="826"/>
      <c r="E65" s="826"/>
      <c r="F65" s="826"/>
      <c r="G65" s="826"/>
      <c r="H65" s="826"/>
      <c r="I65" s="826"/>
      <c r="J65" s="826"/>
      <c r="K65" s="826"/>
      <c r="L65" s="826"/>
      <c r="M65" s="827"/>
      <c r="N65" s="401"/>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303"/>
      <c r="O70" s="112"/>
    </row>
    <row r="71" spans="2:15">
      <c r="B71" s="55"/>
      <c r="C71" s="53"/>
      <c r="D71" s="53"/>
      <c r="E71" s="53"/>
      <c r="F71" s="53"/>
      <c r="G71" s="53"/>
      <c r="H71" s="53"/>
      <c r="I71" s="286"/>
      <c r="J71" s="304"/>
      <c r="K71" s="305"/>
      <c r="L71" s="56"/>
      <c r="M71" s="306"/>
      <c r="N71" s="303"/>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993"/>
      <c r="C75" s="994"/>
      <c r="D75" s="994"/>
      <c r="E75" s="994"/>
      <c r="F75" s="994"/>
      <c r="G75" s="994"/>
      <c r="H75" s="994"/>
      <c r="I75" s="175"/>
      <c r="J75" s="175"/>
      <c r="K75" s="175"/>
      <c r="L75" s="995"/>
      <c r="M75" s="996"/>
      <c r="N75" s="51"/>
    </row>
    <row r="76" spans="2:15" ht="15.75" thickBot="1">
      <c r="B76" s="825" t="s">
        <v>953</v>
      </c>
      <c r="C76" s="826"/>
      <c r="D76" s="826"/>
      <c r="E76" s="826"/>
      <c r="F76" s="826"/>
      <c r="G76" s="826"/>
      <c r="H76" s="826"/>
      <c r="I76" s="826"/>
      <c r="J76" s="826"/>
      <c r="K76" s="826"/>
      <c r="L76" s="826"/>
      <c r="M76" s="827"/>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794.43453388879254</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158.88690677775853</v>
      </c>
      <c r="M83" s="860"/>
      <c r="N83" s="57"/>
    </row>
    <row r="84" spans="1:14">
      <c r="B84" s="95" t="s">
        <v>973</v>
      </c>
      <c r="C84" s="96"/>
      <c r="D84" s="96"/>
      <c r="E84" s="96"/>
      <c r="F84" s="96"/>
      <c r="G84" s="96"/>
      <c r="H84" s="96"/>
      <c r="I84" s="93"/>
      <c r="J84" s="94"/>
      <c r="K84" s="311">
        <v>0.05</v>
      </c>
      <c r="L84" s="859">
        <f>N78*K84</f>
        <v>39.721726694439631</v>
      </c>
      <c r="M84" s="860"/>
      <c r="N84" s="57"/>
    </row>
    <row r="85" spans="1:14" ht="15.75" thickBot="1">
      <c r="B85" s="97" t="s">
        <v>974</v>
      </c>
      <c r="C85" s="98"/>
      <c r="D85" s="98"/>
      <c r="E85" s="98"/>
      <c r="F85" s="98"/>
      <c r="G85" s="98"/>
      <c r="H85" s="98"/>
      <c r="I85" s="99"/>
      <c r="J85" s="100"/>
      <c r="K85" s="312">
        <v>0.05</v>
      </c>
      <c r="L85" s="861">
        <f>N78*K85</f>
        <v>39.721726694439631</v>
      </c>
      <c r="M85" s="862"/>
      <c r="N85" s="57"/>
    </row>
    <row r="86" spans="1:14" ht="15.75" thickBot="1">
      <c r="B86" s="825" t="s">
        <v>953</v>
      </c>
      <c r="C86" s="826"/>
      <c r="D86" s="826"/>
      <c r="E86" s="826"/>
      <c r="F86" s="826"/>
      <c r="G86" s="826"/>
      <c r="H86" s="826"/>
      <c r="I86" s="826"/>
      <c r="J86" s="826"/>
      <c r="K86" s="826"/>
      <c r="L86" s="826"/>
      <c r="M86" s="827"/>
      <c r="N86" s="58">
        <f>L83+L84+L85</f>
        <v>238.3303601666378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1032.7648940554304</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4"/>
      <c r="C1" s="926"/>
      <c r="D1" s="927"/>
      <c r="E1" s="927"/>
      <c r="F1" s="927"/>
      <c r="G1" s="927"/>
      <c r="H1" s="927"/>
      <c r="I1" s="927"/>
      <c r="J1" s="928"/>
      <c r="K1" s="929" t="s">
        <v>933</v>
      </c>
      <c r="L1" s="931" t="s">
        <v>2198</v>
      </c>
      <c r="M1" s="932"/>
      <c r="N1" s="933"/>
    </row>
    <row r="2" spans="2:14">
      <c r="B2" s="915"/>
      <c r="C2" s="937" t="s">
        <v>934</v>
      </c>
      <c r="D2" s="938"/>
      <c r="E2" s="938"/>
      <c r="F2" s="938"/>
      <c r="G2" s="938"/>
      <c r="H2" s="938"/>
      <c r="I2" s="938"/>
      <c r="J2" s="939"/>
      <c r="K2" s="930"/>
      <c r="L2" s="934"/>
      <c r="M2" s="935"/>
      <c r="N2" s="936"/>
    </row>
    <row r="3" spans="2:14">
      <c r="B3" s="915"/>
      <c r="C3" s="937" t="s">
        <v>2199</v>
      </c>
      <c r="D3" s="938"/>
      <c r="E3" s="938"/>
      <c r="F3" s="938"/>
      <c r="G3" s="938"/>
      <c r="H3" s="938"/>
      <c r="I3" s="938"/>
      <c r="J3" s="939"/>
      <c r="K3" s="917" t="s">
        <v>935</v>
      </c>
      <c r="L3" s="941">
        <v>1</v>
      </c>
      <c r="M3" s="942"/>
      <c r="N3" s="943"/>
    </row>
    <row r="4" spans="2:14">
      <c r="B4" s="915"/>
      <c r="C4" s="937" t="s">
        <v>2200</v>
      </c>
      <c r="D4" s="938"/>
      <c r="E4" s="938"/>
      <c r="F4" s="938"/>
      <c r="G4" s="938"/>
      <c r="H4" s="938"/>
      <c r="I4" s="938"/>
      <c r="J4" s="939"/>
      <c r="K4" s="940"/>
      <c r="L4" s="944"/>
      <c r="M4" s="945"/>
      <c r="N4" s="946"/>
    </row>
    <row r="5" spans="2:14">
      <c r="B5" s="915"/>
      <c r="C5" s="937" t="s">
        <v>2201</v>
      </c>
      <c r="D5" s="938"/>
      <c r="E5" s="938"/>
      <c r="F5" s="938"/>
      <c r="G5" s="938"/>
      <c r="H5" s="938"/>
      <c r="I5" s="938"/>
      <c r="J5" s="939"/>
      <c r="K5" s="917" t="s">
        <v>936</v>
      </c>
      <c r="L5" s="919"/>
      <c r="M5" s="919" t="s">
        <v>937</v>
      </c>
      <c r="N5" s="921"/>
    </row>
    <row r="6" spans="2:14" ht="15.75" thickBot="1">
      <c r="B6" s="916"/>
      <c r="C6" s="923"/>
      <c r="D6" s="924"/>
      <c r="E6" s="924"/>
      <c r="F6" s="924"/>
      <c r="G6" s="924"/>
      <c r="H6" s="924"/>
      <c r="I6" s="924"/>
      <c r="J6" s="925"/>
      <c r="K6" s="918"/>
      <c r="L6" s="920"/>
      <c r="M6" s="920"/>
      <c r="N6" s="922"/>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47" t="s">
        <v>2205</v>
      </c>
      <c r="C10" s="948"/>
      <c r="D10" s="948"/>
      <c r="E10" s="948"/>
      <c r="F10" s="395" t="s">
        <v>2206</v>
      </c>
      <c r="G10" s="390"/>
      <c r="H10" s="396"/>
      <c r="I10" s="949" t="s">
        <v>2207</v>
      </c>
      <c r="J10" s="949"/>
      <c r="K10" s="397" t="s">
        <v>2206</v>
      </c>
      <c r="L10" s="393"/>
      <c r="M10" s="393"/>
      <c r="N10" s="394"/>
    </row>
    <row r="11" spans="2:14">
      <c r="B11" s="368" t="s">
        <v>939</v>
      </c>
      <c r="C11" s="369"/>
      <c r="D11" s="896"/>
      <c r="E11" s="896"/>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908"/>
      <c r="M12" s="908"/>
      <c r="N12" s="90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906" t="s">
        <v>2222</v>
      </c>
      <c r="G25" s="906"/>
      <c r="H25" s="906"/>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1003" t="s">
        <v>942</v>
      </c>
      <c r="C27" s="1004"/>
      <c r="D27" s="1004"/>
      <c r="E27" s="1004"/>
      <c r="F27" s="1004"/>
      <c r="G27" s="1004"/>
      <c r="H27" s="1004"/>
      <c r="I27" s="1004"/>
      <c r="J27" s="1004"/>
      <c r="K27" s="1004"/>
      <c r="L27" s="1004"/>
      <c r="M27" s="1004"/>
      <c r="N27" s="1005"/>
    </row>
    <row r="28" spans="1:14" ht="15.75" thickBot="1">
      <c r="B28" s="39"/>
      <c r="C28" s="40"/>
      <c r="D28" s="40"/>
      <c r="E28" s="40"/>
      <c r="F28" s="40"/>
      <c r="G28" s="40"/>
      <c r="H28" s="40"/>
      <c r="I28" s="40"/>
      <c r="J28" s="40"/>
      <c r="K28" s="40"/>
      <c r="L28" s="40"/>
      <c r="M28" s="40"/>
      <c r="N28" s="41"/>
    </row>
    <row r="29" spans="1:14" ht="26.25" thickBot="1">
      <c r="B29" s="77" t="s">
        <v>943</v>
      </c>
      <c r="C29" s="1001" t="s">
        <v>944</v>
      </c>
      <c r="D29" s="1002"/>
      <c r="E29" s="1002"/>
      <c r="F29" s="1002"/>
      <c r="G29" s="1002"/>
      <c r="H29" s="1002"/>
      <c r="I29" s="1002"/>
      <c r="J29" s="78"/>
      <c r="K29" s="349" t="s">
        <v>2215</v>
      </c>
      <c r="L29" s="1006" t="s">
        <v>945</v>
      </c>
      <c r="M29" s="1007"/>
      <c r="N29" s="77" t="s">
        <v>946</v>
      </c>
    </row>
    <row r="30" spans="1:14" hidden="1">
      <c r="B30" s="77" t="s">
        <v>943</v>
      </c>
      <c r="C30" s="834" t="s">
        <v>944</v>
      </c>
      <c r="D30" s="835"/>
      <c r="E30" s="835"/>
      <c r="F30" s="835"/>
      <c r="G30" s="835"/>
      <c r="H30" s="835"/>
      <c r="I30" s="835"/>
      <c r="J30" s="78"/>
      <c r="K30" s="314"/>
      <c r="L30" s="836" t="s">
        <v>945</v>
      </c>
      <c r="M30" s="837"/>
      <c r="N30" s="77" t="s">
        <v>946</v>
      </c>
    </row>
    <row r="31" spans="1:14" ht="15.75" thickBot="1">
      <c r="A31" t="s">
        <v>1845</v>
      </c>
      <c r="B31" s="113" t="s">
        <v>1168</v>
      </c>
      <c r="C31" s="463" t="s">
        <v>2194</v>
      </c>
      <c r="D31" s="464"/>
      <c r="E31" s="464"/>
      <c r="F31" s="464"/>
      <c r="G31" s="464"/>
      <c r="H31" s="464"/>
      <c r="I31" s="464"/>
      <c r="J31" s="464"/>
      <c r="K31" s="466"/>
      <c r="L31" s="465" t="s">
        <v>1999</v>
      </c>
      <c r="M31" s="211"/>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06" t="s">
        <v>944</v>
      </c>
      <c r="C35" s="807"/>
      <c r="D35" s="807"/>
      <c r="E35" s="807"/>
      <c r="F35" s="807"/>
      <c r="G35" s="807"/>
      <c r="H35" s="808"/>
      <c r="I35" s="809" t="s">
        <v>948</v>
      </c>
      <c r="J35" s="810"/>
      <c r="K35" s="75" t="s">
        <v>949</v>
      </c>
      <c r="L35" s="811" t="s">
        <v>950</v>
      </c>
      <c r="M35" s="808"/>
      <c r="N35" s="76" t="s">
        <v>951</v>
      </c>
    </row>
    <row r="36" spans="1:14">
      <c r="A36" t="s">
        <v>373</v>
      </c>
      <c r="B36" s="838" t="str">
        <f>VLOOKUP(A36,EQUIPOS!A6:D154,3,FALSE)</f>
        <v>Volqueta 6 m3</v>
      </c>
      <c r="C36" s="839"/>
      <c r="D36" s="839"/>
      <c r="E36" s="839"/>
      <c r="F36" s="839"/>
      <c r="G36" s="839"/>
      <c r="H36" s="840"/>
      <c r="I36" s="274"/>
      <c r="J36" s="275"/>
      <c r="K36" s="276">
        <f>VLOOKUP(A36,EQUIPOS!A6:D161,4,FALSE)</f>
        <v>52432.679236660311</v>
      </c>
      <c r="L36" s="277"/>
      <c r="M36" s="290">
        <v>66</v>
      </c>
      <c r="N36" s="279">
        <f>K36/M36</f>
        <v>794.43453388879254</v>
      </c>
    </row>
    <row r="37" spans="1:14">
      <c r="B37" s="838"/>
      <c r="C37" s="839"/>
      <c r="D37" s="839"/>
      <c r="E37" s="839"/>
      <c r="F37" s="839"/>
      <c r="G37" s="839"/>
      <c r="H37" s="840"/>
      <c r="I37" s="274"/>
      <c r="J37" s="275"/>
      <c r="K37" s="276"/>
      <c r="L37" s="277"/>
      <c r="M37" s="278"/>
      <c r="N37" s="279"/>
    </row>
    <row r="38" spans="1:14">
      <c r="B38" s="838"/>
      <c r="C38" s="839"/>
      <c r="D38" s="839"/>
      <c r="E38" s="839"/>
      <c r="F38" s="839"/>
      <c r="G38" s="839"/>
      <c r="H38" s="840"/>
      <c r="I38" s="274"/>
      <c r="J38" s="275"/>
      <c r="K38" s="276"/>
      <c r="L38" s="277"/>
      <c r="M38" s="278"/>
      <c r="N38" s="280"/>
    </row>
    <row r="39" spans="1:14">
      <c r="B39" s="838"/>
      <c r="C39" s="839"/>
      <c r="D39" s="839"/>
      <c r="E39" s="839"/>
      <c r="F39" s="839"/>
      <c r="G39" s="839"/>
      <c r="H39" s="840"/>
      <c r="I39" s="841"/>
      <c r="J39" s="822"/>
      <c r="K39" s="281"/>
      <c r="L39" s="842"/>
      <c r="M39" s="843"/>
      <c r="N39" s="282"/>
    </row>
    <row r="40" spans="1:14">
      <c r="B40" s="838"/>
      <c r="C40" s="839"/>
      <c r="D40" s="839"/>
      <c r="E40" s="844"/>
      <c r="F40" s="839"/>
      <c r="G40" s="839"/>
      <c r="H40" s="840"/>
      <c r="I40" s="42"/>
      <c r="J40" s="43"/>
      <c r="K40" s="281"/>
      <c r="L40" s="283"/>
      <c r="M40" s="284"/>
      <c r="N40" s="285"/>
    </row>
    <row r="41" spans="1:14">
      <c r="B41" s="845"/>
      <c r="C41" s="846"/>
      <c r="D41" s="846"/>
      <c r="E41" s="44"/>
      <c r="F41" s="45"/>
      <c r="G41" s="45"/>
      <c r="H41" s="46"/>
      <c r="I41" s="42"/>
      <c r="J41" s="43"/>
      <c r="K41" s="286"/>
      <c r="L41" s="283"/>
      <c r="M41" s="284"/>
      <c r="N41" s="351"/>
    </row>
    <row r="42" spans="1:14" ht="15.75" thickBot="1">
      <c r="B42" s="838"/>
      <c r="C42" s="839"/>
      <c r="D42" s="839"/>
      <c r="E42" s="839"/>
      <c r="F42" s="839"/>
      <c r="G42" s="839"/>
      <c r="H42" s="840"/>
      <c r="I42" s="847"/>
      <c r="J42" s="848"/>
      <c r="K42" s="47"/>
      <c r="L42" s="849"/>
      <c r="M42" s="850"/>
      <c r="N42" s="111"/>
    </row>
    <row r="43" spans="1:14" ht="15.75" thickBot="1">
      <c r="B43" s="825" t="s">
        <v>953</v>
      </c>
      <c r="C43" s="826"/>
      <c r="D43" s="826"/>
      <c r="E43" s="826"/>
      <c r="F43" s="826"/>
      <c r="G43" s="826"/>
      <c r="H43" s="826"/>
      <c r="I43" s="826"/>
      <c r="J43" s="826"/>
      <c r="K43" s="826"/>
      <c r="L43" s="826"/>
      <c r="M43" s="827"/>
      <c r="N43" s="105">
        <f>SUM(N36:N42)</f>
        <v>794.43453388879254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6" t="s">
        <v>944</v>
      </c>
      <c r="C47" s="817"/>
      <c r="D47" s="817"/>
      <c r="E47" s="817"/>
      <c r="F47" s="817"/>
      <c r="G47" s="817"/>
      <c r="H47" s="817"/>
      <c r="I47" s="818"/>
      <c r="J47" s="322" t="s">
        <v>945</v>
      </c>
      <c r="K47" s="91" t="s">
        <v>946</v>
      </c>
      <c r="L47" s="819" t="s">
        <v>955</v>
      </c>
      <c r="M47" s="818"/>
      <c r="N47" s="92" t="s">
        <v>951</v>
      </c>
    </row>
    <row r="48" spans="1:14">
      <c r="B48" s="49"/>
      <c r="C48" s="288"/>
      <c r="D48" s="288"/>
      <c r="E48" s="288"/>
      <c r="F48" s="288"/>
      <c r="G48" s="288"/>
      <c r="H48" s="288"/>
      <c r="I48" s="275"/>
      <c r="J48" s="231"/>
      <c r="K48" s="289"/>
      <c r="L48" s="274"/>
      <c r="M48" s="290"/>
      <c r="N48" s="291"/>
    </row>
    <row r="49" spans="2:14">
      <c r="B49" s="49"/>
      <c r="C49" s="288"/>
      <c r="D49" s="288"/>
      <c r="E49" s="288"/>
      <c r="F49" s="288"/>
      <c r="G49" s="288"/>
      <c r="H49" s="288"/>
      <c r="I49" s="275"/>
      <c r="J49" s="231"/>
      <c r="K49" s="289"/>
      <c r="L49" s="274"/>
      <c r="M49" s="290"/>
      <c r="N49" s="291"/>
    </row>
    <row r="50" spans="2:14">
      <c r="B50" s="49"/>
      <c r="C50" s="288"/>
      <c r="D50" s="288"/>
      <c r="E50" s="288"/>
      <c r="F50" s="288"/>
      <c r="G50" s="288"/>
      <c r="H50" s="288"/>
      <c r="I50" s="275"/>
      <c r="J50" s="231"/>
      <c r="K50" s="289"/>
      <c r="L50" s="274"/>
      <c r="M50" s="290"/>
      <c r="N50" s="291"/>
    </row>
    <row r="51" spans="2:14">
      <c r="B51" s="49"/>
      <c r="C51" s="288"/>
      <c r="D51" s="288"/>
      <c r="E51" s="288"/>
      <c r="F51" s="288"/>
      <c r="G51" s="288"/>
      <c r="H51" s="288"/>
      <c r="I51" s="275"/>
      <c r="J51" s="231"/>
      <c r="K51" s="289"/>
      <c r="L51" s="274"/>
      <c r="M51" s="290"/>
      <c r="N51" s="291"/>
    </row>
    <row r="52" spans="2:14">
      <c r="B52" s="49"/>
      <c r="C52" s="288"/>
      <c r="D52" s="288"/>
      <c r="E52" s="288"/>
      <c r="F52" s="288"/>
      <c r="G52" s="288"/>
      <c r="H52" s="288"/>
      <c r="I52" s="275"/>
      <c r="J52" s="231"/>
      <c r="K52" s="289"/>
      <c r="L52" s="274"/>
      <c r="M52" s="290"/>
      <c r="N52" s="291"/>
    </row>
    <row r="53" spans="2:14" ht="15.75" thickBot="1">
      <c r="B53" s="820"/>
      <c r="C53" s="821"/>
      <c r="D53" s="821"/>
      <c r="E53" s="821"/>
      <c r="F53" s="821"/>
      <c r="G53" s="821"/>
      <c r="H53" s="821"/>
      <c r="I53" s="822"/>
      <c r="J53" s="48"/>
      <c r="K53" s="50"/>
      <c r="L53" s="823"/>
      <c r="M53" s="824"/>
      <c r="N53" s="51"/>
    </row>
    <row r="54" spans="2:14" ht="15.75" thickBot="1">
      <c r="B54" s="825" t="s">
        <v>953</v>
      </c>
      <c r="C54" s="826"/>
      <c r="D54" s="826"/>
      <c r="E54" s="826"/>
      <c r="F54" s="826"/>
      <c r="G54" s="826"/>
      <c r="H54" s="826"/>
      <c r="I54" s="826"/>
      <c r="J54" s="826"/>
      <c r="K54" s="826"/>
      <c r="L54" s="826"/>
      <c r="M54" s="827"/>
      <c r="N54" s="292"/>
    </row>
    <row r="55" spans="2:14">
      <c r="B55" s="39"/>
      <c r="C55" s="40"/>
      <c r="D55" s="40"/>
      <c r="E55" s="40"/>
      <c r="F55" s="40"/>
      <c r="G55" s="40"/>
      <c r="H55" s="40"/>
      <c r="I55" s="40"/>
      <c r="J55" s="40"/>
      <c r="K55" s="40"/>
      <c r="L55" s="40"/>
      <c r="M55" s="40"/>
      <c r="N55" s="41"/>
    </row>
    <row r="56" spans="2:14">
      <c r="B56" s="70" t="s">
        <v>956</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0" t="s">
        <v>957</v>
      </c>
      <c r="C58" s="321"/>
      <c r="D58" s="321"/>
      <c r="E58" s="321"/>
      <c r="F58" s="321"/>
      <c r="G58" s="321"/>
      <c r="H58" s="79" t="s">
        <v>945</v>
      </c>
      <c r="I58" s="80" t="s">
        <v>958</v>
      </c>
      <c r="J58" s="81" t="s">
        <v>959</v>
      </c>
      <c r="K58" s="79" t="s">
        <v>960</v>
      </c>
      <c r="L58" s="828" t="s">
        <v>961</v>
      </c>
      <c r="M58" s="801"/>
      <c r="N58" s="82" t="s">
        <v>951</v>
      </c>
    </row>
    <row r="59" spans="2:14">
      <c r="B59" s="52"/>
      <c r="C59" s="324"/>
      <c r="D59" s="324"/>
      <c r="E59" s="324"/>
      <c r="F59" s="324"/>
      <c r="G59" s="324"/>
      <c r="H59" s="318"/>
      <c r="I59" s="286"/>
      <c r="J59" s="293"/>
      <c r="K59" s="286"/>
      <c r="L59" s="829"/>
      <c r="M59" s="830"/>
      <c r="N59" s="294"/>
    </row>
    <row r="60" spans="2:14">
      <c r="B60" s="52"/>
      <c r="C60" s="53"/>
      <c r="D60" s="53"/>
      <c r="E60" s="53"/>
      <c r="F60" s="53"/>
      <c r="G60" s="53"/>
      <c r="H60" s="295"/>
      <c r="I60" s="286"/>
      <c r="J60" s="286"/>
      <c r="K60" s="286"/>
      <c r="L60" s="296"/>
      <c r="M60" s="297"/>
      <c r="N60" s="298"/>
    </row>
    <row r="61" spans="2:14">
      <c r="B61" s="52"/>
      <c r="C61" s="53"/>
      <c r="D61" s="53"/>
      <c r="E61" s="53"/>
      <c r="F61" s="53"/>
      <c r="G61" s="53"/>
      <c r="H61" s="295"/>
      <c r="I61" s="286"/>
      <c r="J61" s="286"/>
      <c r="K61" s="286"/>
      <c r="L61" s="296"/>
      <c r="M61" s="297"/>
      <c r="N61" s="298"/>
    </row>
    <row r="62" spans="2:14">
      <c r="B62" s="52"/>
      <c r="C62" s="53"/>
      <c r="D62" s="53"/>
      <c r="E62" s="53"/>
      <c r="F62" s="53"/>
      <c r="G62" s="53"/>
      <c r="H62" s="295"/>
      <c r="I62" s="286"/>
      <c r="J62" s="286"/>
      <c r="K62" s="286"/>
      <c r="L62" s="296"/>
      <c r="M62" s="297"/>
      <c r="N62" s="298"/>
    </row>
    <row r="63" spans="2:14">
      <c r="B63" s="52"/>
      <c r="C63" s="53"/>
      <c r="D63" s="53"/>
      <c r="E63" s="53"/>
      <c r="F63" s="53"/>
      <c r="G63" s="53"/>
      <c r="H63" s="295"/>
      <c r="I63" s="286"/>
      <c r="J63" s="286"/>
      <c r="K63" s="286"/>
      <c r="L63" s="296"/>
      <c r="M63" s="297"/>
      <c r="N63" s="298"/>
    </row>
    <row r="64" spans="2:14" ht="15.75" thickBot="1">
      <c r="B64" s="55"/>
      <c r="C64" s="53"/>
      <c r="D64" s="53"/>
      <c r="E64" s="53"/>
      <c r="F64" s="53"/>
      <c r="G64" s="53"/>
      <c r="H64" s="491"/>
      <c r="I64" s="175"/>
      <c r="J64" s="175"/>
      <c r="K64" s="175"/>
      <c r="L64" s="997"/>
      <c r="M64" s="998"/>
      <c r="N64" s="492"/>
    </row>
    <row r="65" spans="2:15" ht="15.75" thickBot="1">
      <c r="B65" s="825" t="s">
        <v>953</v>
      </c>
      <c r="C65" s="826"/>
      <c r="D65" s="826"/>
      <c r="E65" s="826"/>
      <c r="F65" s="826"/>
      <c r="G65" s="826"/>
      <c r="H65" s="826"/>
      <c r="I65" s="826"/>
      <c r="J65" s="826"/>
      <c r="K65" s="826"/>
      <c r="L65" s="826"/>
      <c r="M65" s="827"/>
      <c r="N65" s="401"/>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1" t="s">
        <v>963</v>
      </c>
      <c r="C69" s="852"/>
      <c r="D69" s="852"/>
      <c r="E69" s="852"/>
      <c r="F69" s="852"/>
      <c r="G69" s="852"/>
      <c r="H69" s="852"/>
      <c r="I69" s="79" t="s">
        <v>964</v>
      </c>
      <c r="J69" s="81" t="s">
        <v>1410</v>
      </c>
      <c r="K69" s="80" t="s">
        <v>966</v>
      </c>
      <c r="L69" s="853" t="s">
        <v>950</v>
      </c>
      <c r="M69" s="854"/>
      <c r="N69" s="104" t="s">
        <v>951</v>
      </c>
    </row>
    <row r="70" spans="2:15">
      <c r="B70" s="55"/>
      <c r="C70" s="53"/>
      <c r="D70" s="53"/>
      <c r="E70" s="53"/>
      <c r="F70" s="53"/>
      <c r="G70" s="53"/>
      <c r="H70" s="53"/>
      <c r="I70" s="299"/>
      <c r="J70" s="300"/>
      <c r="K70" s="301"/>
      <c r="L70" s="56"/>
      <c r="M70" s="302"/>
      <c r="N70" s="303"/>
      <c r="O70" s="112"/>
    </row>
    <row r="71" spans="2:15">
      <c r="B71" s="55"/>
      <c r="C71" s="53"/>
      <c r="D71" s="53"/>
      <c r="E71" s="53"/>
      <c r="F71" s="53"/>
      <c r="G71" s="53"/>
      <c r="H71" s="53"/>
      <c r="I71" s="286"/>
      <c r="J71" s="304"/>
      <c r="K71" s="305"/>
      <c r="L71" s="56"/>
      <c r="M71" s="306"/>
      <c r="N71" s="303"/>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993"/>
      <c r="C75" s="994"/>
      <c r="D75" s="994"/>
      <c r="E75" s="994"/>
      <c r="F75" s="994"/>
      <c r="G75" s="994"/>
      <c r="H75" s="994"/>
      <c r="I75" s="175"/>
      <c r="J75" s="175"/>
      <c r="K75" s="175"/>
      <c r="L75" s="995"/>
      <c r="M75" s="996"/>
      <c r="N75" s="51"/>
    </row>
    <row r="76" spans="2:15" ht="15.75" thickBot="1">
      <c r="B76" s="825" t="s">
        <v>953</v>
      </c>
      <c r="C76" s="826"/>
      <c r="D76" s="826"/>
      <c r="E76" s="826"/>
      <c r="F76" s="826"/>
      <c r="G76" s="826"/>
      <c r="H76" s="826"/>
      <c r="I76" s="826"/>
      <c r="J76" s="826"/>
      <c r="K76" s="826"/>
      <c r="L76" s="826"/>
      <c r="M76" s="827"/>
      <c r="N76" s="308"/>
    </row>
    <row r="77" spans="2:15" ht="15.75" thickBot="1">
      <c r="B77" s="39"/>
      <c r="C77" s="40"/>
      <c r="D77" s="40"/>
      <c r="E77" s="40"/>
      <c r="F77" s="40"/>
      <c r="G77" s="40"/>
      <c r="H77" s="40"/>
      <c r="I77" s="40"/>
      <c r="J77" s="40"/>
      <c r="K77" s="40"/>
      <c r="L77" s="40"/>
      <c r="M77" s="40"/>
      <c r="N77" s="41"/>
    </row>
    <row r="78" spans="2:15" ht="15.75" thickBot="1">
      <c r="B78" s="825" t="s">
        <v>967</v>
      </c>
      <c r="C78" s="826"/>
      <c r="D78" s="826"/>
      <c r="E78" s="826"/>
      <c r="F78" s="826"/>
      <c r="G78" s="826"/>
      <c r="H78" s="826"/>
      <c r="I78" s="826"/>
      <c r="J78" s="826"/>
      <c r="K78" s="826"/>
      <c r="L78" s="826"/>
      <c r="M78" s="827"/>
      <c r="N78" s="105">
        <f>N43+N54+N65+N76</f>
        <v>794.43453388879254</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6" t="s">
        <v>969</v>
      </c>
      <c r="C82" s="817"/>
      <c r="D82" s="817"/>
      <c r="E82" s="817"/>
      <c r="F82" s="817"/>
      <c r="G82" s="817"/>
      <c r="H82" s="817"/>
      <c r="I82" s="321"/>
      <c r="J82" s="341"/>
      <c r="K82" s="309" t="s">
        <v>970</v>
      </c>
      <c r="L82" s="855" t="s">
        <v>971</v>
      </c>
      <c r="M82" s="856"/>
      <c r="N82" s="310"/>
    </row>
    <row r="83" spans="1:14">
      <c r="B83" s="857" t="s">
        <v>972</v>
      </c>
      <c r="C83" s="858"/>
      <c r="D83" s="858"/>
      <c r="E83" s="858"/>
      <c r="F83" s="858"/>
      <c r="G83" s="858"/>
      <c r="H83" s="858"/>
      <c r="I83" s="93"/>
      <c r="J83" s="94"/>
      <c r="K83" s="311">
        <v>0.2</v>
      </c>
      <c r="L83" s="859">
        <f>N78*K83</f>
        <v>158.88690677775853</v>
      </c>
      <c r="M83" s="860"/>
      <c r="N83" s="57"/>
    </row>
    <row r="84" spans="1:14">
      <c r="B84" s="95" t="s">
        <v>973</v>
      </c>
      <c r="C84" s="96"/>
      <c r="D84" s="96"/>
      <c r="E84" s="96"/>
      <c r="F84" s="96"/>
      <c r="G84" s="96"/>
      <c r="H84" s="96"/>
      <c r="I84" s="93"/>
      <c r="J84" s="94"/>
      <c r="K84" s="311">
        <v>0.05</v>
      </c>
      <c r="L84" s="859">
        <f>N78*K84</f>
        <v>39.721726694439631</v>
      </c>
      <c r="M84" s="860"/>
      <c r="N84" s="57"/>
    </row>
    <row r="85" spans="1:14" ht="15.75" thickBot="1">
      <c r="B85" s="97" t="s">
        <v>974</v>
      </c>
      <c r="C85" s="98"/>
      <c r="D85" s="98"/>
      <c r="E85" s="98"/>
      <c r="F85" s="98"/>
      <c r="G85" s="98"/>
      <c r="H85" s="98"/>
      <c r="I85" s="99"/>
      <c r="J85" s="100"/>
      <c r="K85" s="312">
        <v>0.05</v>
      </c>
      <c r="L85" s="861">
        <f>N78*K85</f>
        <v>39.721726694439631</v>
      </c>
      <c r="M85" s="862"/>
      <c r="N85" s="57"/>
    </row>
    <row r="86" spans="1:14" ht="15.75" thickBot="1">
      <c r="B86" s="825" t="s">
        <v>953</v>
      </c>
      <c r="C86" s="826"/>
      <c r="D86" s="826"/>
      <c r="E86" s="826"/>
      <c r="F86" s="826"/>
      <c r="G86" s="826"/>
      <c r="H86" s="826"/>
      <c r="I86" s="826"/>
      <c r="J86" s="826"/>
      <c r="K86" s="826"/>
      <c r="L86" s="826"/>
      <c r="M86" s="827"/>
      <c r="N86" s="58">
        <f>L83+L84+L85</f>
        <v>238.3303601666378</v>
      </c>
    </row>
    <row r="87" spans="1:14" ht="15.75" thickBot="1">
      <c r="B87" s="39"/>
      <c r="C87" s="40"/>
      <c r="D87" s="40"/>
      <c r="E87" s="40"/>
      <c r="F87" s="40"/>
      <c r="G87" s="40"/>
      <c r="H87" s="40"/>
      <c r="I87" s="40"/>
      <c r="J87" s="40"/>
      <c r="K87" s="40"/>
      <c r="L87" s="40"/>
      <c r="M87" s="40"/>
      <c r="N87" s="41"/>
    </row>
    <row r="88" spans="1:14" ht="15.75" thickBot="1">
      <c r="A88" t="s">
        <v>2016</v>
      </c>
      <c r="B88" s="825" t="s">
        <v>975</v>
      </c>
      <c r="C88" s="826"/>
      <c r="D88" s="826"/>
      <c r="E88" s="826"/>
      <c r="F88" s="826"/>
      <c r="G88" s="826"/>
      <c r="H88" s="826"/>
      <c r="I88" s="826"/>
      <c r="J88" s="826"/>
      <c r="K88" s="826"/>
      <c r="L88" s="826"/>
      <c r="M88" s="827"/>
      <c r="N88" s="195">
        <f>N78+N86</f>
        <v>1032.7648940554304</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CAAD90CA-0CBE-4B06-AB01-E9FE629B442E}">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E68E9A3A-F1D0-44F1-A491-F437E8D74700}">
  <ds:schemaRefs>
    <ds:schemaRef ds:uri="http://schemas.microsoft.com/sharepoint/v3/contenttype/forms"/>
  </ds:schemaRefs>
</ds:datastoreItem>
</file>

<file path=customXml/itemProps3.xml><?xml version="1.0" encoding="utf-8"?>
<ds:datastoreItem xmlns:ds="http://schemas.openxmlformats.org/officeDocument/2006/customXml" ds:itemID="{1307DBC5-815B-4A66-9EC2-E1BA94C44408}">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2021-08-10T20:32:52Z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