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2021\APU TERRITORIALES\"/>
    </mc:Choice>
  </mc:AlternateContent>
  <xr:revisionPtr revIDLastSave="0" documentId="13_ncr:1_{BF6842F8-475C-4A6F-8C51-F21A174DA10D}" xr6:coauthVersionLast="45" xr6:coauthVersionMax="45" xr10:uidLastSave="{00000000-0000-0000-0000-000000000000}"/>
  <bookViews>
    <workbookView xWindow="780" yWindow="780" windowWidth="14925" windowHeight="11385"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B82" i="252" l="1"/>
  <c r="D67" i="2"/>
  <c r="D64" i="2"/>
  <c r="D37" i="2" s="1"/>
  <c r="D51" i="2"/>
  <c r="D52" i="2" s="1"/>
  <c r="D47" i="2"/>
  <c r="D46" i="2"/>
  <c r="D45" i="2"/>
  <c r="D39" i="2"/>
  <c r="D38" i="2"/>
  <c r="D36" i="2"/>
  <c r="D35" i="2"/>
  <c r="D34" i="2"/>
  <c r="D32" i="2"/>
  <c r="D31" i="2"/>
  <c r="D29" i="2"/>
  <c r="D9" i="2"/>
  <c r="D33" i="2" l="1"/>
  <c r="M70" i="374"/>
  <c r="B77" i="244" l="1"/>
  <c r="M58" i="244"/>
  <c r="N58" i="244" s="1"/>
  <c r="J58" i="244"/>
  <c r="B58" i="244"/>
  <c r="B57" i="244"/>
  <c r="K44" i="244"/>
  <c r="N44" i="244" s="1"/>
  <c r="B44" i="244"/>
  <c r="K77" i="244" l="1"/>
  <c r="N77" i="244" l="1"/>
  <c r="I77"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7" i="308" l="1"/>
  <c r="N41" i="308" s="1"/>
  <c r="N77" i="333"/>
  <c r="N41" i="333" s="1"/>
  <c r="N79" i="50"/>
  <c r="N42" i="50" s="1"/>
  <c r="N76" i="82"/>
  <c r="N41" i="82" s="1"/>
  <c r="N76" i="88"/>
  <c r="N41" i="88" s="1"/>
  <c r="N76" i="94"/>
  <c r="N41" i="94" s="1"/>
  <c r="N76" i="105"/>
  <c r="N41" i="105" s="1"/>
  <c r="N76" i="108"/>
  <c r="N41" i="108" s="1"/>
  <c r="N43" i="108" s="1"/>
  <c r="N76" i="231"/>
  <c r="N40" i="231" s="1"/>
  <c r="N42" i="231" s="1"/>
  <c r="N75" i="289"/>
  <c r="N41" i="289" s="1"/>
  <c r="N43" i="289" s="1"/>
  <c r="N77" i="259"/>
  <c r="N41" i="259" s="1"/>
  <c r="N81" i="267"/>
  <c r="N41" i="267" s="1"/>
  <c r="N43" i="267" s="1"/>
  <c r="N77" i="362"/>
  <c r="N41" i="362" s="1"/>
  <c r="N77" i="193"/>
  <c r="N43" i="193" s="1"/>
  <c r="N87" i="246"/>
  <c r="N45" i="246" s="1"/>
  <c r="N47" i="246" s="1"/>
  <c r="N77" i="250"/>
  <c r="N41" i="250" s="1"/>
  <c r="N43" i="250" s="1"/>
  <c r="N79" i="250" s="1"/>
  <c r="N43" i="31"/>
  <c r="N76" i="242"/>
  <c r="N40" i="242" s="1"/>
  <c r="N76" i="92"/>
  <c r="N41" i="92" s="1"/>
  <c r="N76" i="96"/>
  <c r="N41" i="96" s="1"/>
  <c r="N43" i="96" s="1"/>
  <c r="N76" i="107"/>
  <c r="N41" i="107" s="1"/>
  <c r="N43" i="107" s="1"/>
  <c r="N75" i="133"/>
  <c r="N41" i="133" s="1"/>
  <c r="N76" i="135"/>
  <c r="N41" i="135" s="1"/>
  <c r="N43" i="135" s="1"/>
  <c r="N83" i="221"/>
  <c r="N46" i="221" s="1"/>
  <c r="N48" i="221" s="1"/>
  <c r="N72" i="227"/>
  <c r="N41" i="227" s="1"/>
  <c r="N43" i="227" s="1"/>
  <c r="N81" i="282"/>
  <c r="N44" i="282" s="1"/>
  <c r="N76" i="65"/>
  <c r="N41" i="65" s="1"/>
  <c r="N43" i="65" s="1"/>
  <c r="N76" i="98"/>
  <c r="N41" i="98" s="1"/>
  <c r="N43" i="98" s="1"/>
  <c r="N76" i="101"/>
  <c r="N41" i="101" s="1"/>
  <c r="N76" i="134"/>
  <c r="N41" i="134" s="1"/>
  <c r="N76" i="136"/>
  <c r="N41" i="136" s="1"/>
  <c r="N43" i="136" s="1"/>
  <c r="N76" i="144"/>
  <c r="N41" i="144" s="1"/>
  <c r="N43" i="144" s="1"/>
  <c r="N84" i="220"/>
  <c r="N46" i="220" s="1"/>
  <c r="N48" i="220" s="1"/>
  <c r="N78" i="273"/>
  <c r="N41" i="273" s="1"/>
  <c r="N43" i="273" s="1"/>
  <c r="N75" i="293"/>
  <c r="N41" i="293" s="1"/>
  <c r="N43" i="293" s="1"/>
  <c r="N77" i="295"/>
  <c r="N41" i="295" s="1"/>
  <c r="N43" i="295" s="1"/>
  <c r="N75" i="325"/>
  <c r="N41" i="325" s="1"/>
  <c r="N77" i="329"/>
  <c r="N41" i="329" s="1"/>
  <c r="N83" i="279"/>
  <c r="N46" i="279" s="1"/>
  <c r="N48" i="279" s="1"/>
  <c r="N91" i="260"/>
  <c r="N47" i="260" s="1"/>
  <c r="N49" i="260" s="1"/>
  <c r="N81" i="280"/>
  <c r="N44" i="280" s="1"/>
  <c r="N46" i="280" s="1"/>
  <c r="N76" i="26"/>
  <c r="N42" i="26" s="1"/>
  <c r="N76" i="56"/>
  <c r="N42" i="56" s="1"/>
  <c r="N43" i="56" s="1"/>
  <c r="N76" i="67"/>
  <c r="N41" i="67" s="1"/>
  <c r="N43" i="67" s="1"/>
  <c r="N78" i="67" s="1"/>
  <c r="L85" i="67" s="1"/>
  <c r="N76" i="68"/>
  <c r="N41" i="68" s="1"/>
  <c r="N43" i="68" s="1"/>
  <c r="N75" i="75"/>
  <c r="N41" i="75" s="1"/>
  <c r="N76" i="80"/>
  <c r="N41" i="80" s="1"/>
  <c r="N43" i="80" s="1"/>
  <c r="N76" i="84"/>
  <c r="N41" i="84" s="1"/>
  <c r="N43" i="84" s="1"/>
  <c r="N76" i="86"/>
  <c r="N41" i="86" s="1"/>
  <c r="N43" i="86" s="1"/>
  <c r="N76" i="90"/>
  <c r="N41" i="90" s="1"/>
  <c r="N43" i="90" s="1"/>
  <c r="N76" i="102"/>
  <c r="N41" i="102" s="1"/>
  <c r="N80" i="164"/>
  <c r="N46" i="164" s="1"/>
  <c r="N83" i="165"/>
  <c r="N49" i="165" s="1"/>
  <c r="N51" i="165" s="1"/>
  <c r="N81" i="170"/>
  <c r="N47" i="170" s="1"/>
  <c r="N81" i="176"/>
  <c r="N47" i="176" s="1"/>
  <c r="N49" i="176" s="1"/>
  <c r="N81" i="171"/>
  <c r="N47" i="171" s="1"/>
  <c r="N49" i="171" s="1"/>
  <c r="N81" i="178"/>
  <c r="N47" i="178" s="1"/>
  <c r="N49" i="178" s="1"/>
  <c r="N80" i="179"/>
  <c r="N46" i="179" s="1"/>
  <c r="N48" i="179" s="1"/>
  <c r="N80" i="180"/>
  <c r="N46" i="180" s="1"/>
  <c r="N80" i="177"/>
  <c r="N46" i="177" s="1"/>
  <c r="N48" i="177" s="1"/>
  <c r="N80" i="181"/>
  <c r="N46" i="181" s="1"/>
  <c r="N48" i="181" s="1"/>
  <c r="N80" i="183"/>
  <c r="N46" i="183" s="1"/>
  <c r="N80" i="184"/>
  <c r="N46" i="184" s="1"/>
  <c r="N48" i="184" s="1"/>
  <c r="N81" i="185"/>
  <c r="N47" i="185" s="1"/>
  <c r="N49" i="185" s="1"/>
  <c r="N81" i="186"/>
  <c r="N47" i="186" s="1"/>
  <c r="N49" i="186" s="1"/>
  <c r="N80" i="188"/>
  <c r="N46" i="188" s="1"/>
  <c r="N48" i="188" s="1"/>
  <c r="N81" i="187"/>
  <c r="N47" i="187" s="1"/>
  <c r="N77" i="233"/>
  <c r="N41" i="233" s="1"/>
  <c r="N43" i="233" s="1"/>
  <c r="N76" i="243"/>
  <c r="N40" i="243" s="1"/>
  <c r="N42" i="243" s="1"/>
  <c r="N75" i="302"/>
  <c r="N41" i="302" s="1"/>
  <c r="N43" i="302" s="1"/>
  <c r="N77" i="323"/>
  <c r="N79" i="323" s="1"/>
  <c r="L85" i="323" s="1"/>
  <c r="N77" i="328"/>
  <c r="N41" i="328" s="1"/>
  <c r="N43" i="328" s="1"/>
  <c r="N77" i="337"/>
  <c r="N41" i="337" s="1"/>
  <c r="N43" i="337" s="1"/>
  <c r="N53" i="325"/>
  <c r="N61" i="221"/>
  <c r="N76" i="137"/>
  <c r="N41" i="137" s="1"/>
  <c r="N76" i="146"/>
  <c r="N41" i="146" s="1"/>
  <c r="N43" i="146" s="1"/>
  <c r="N76" i="19"/>
  <c r="N42" i="19" s="1"/>
  <c r="N43" i="22"/>
  <c r="N76" i="24"/>
  <c r="N42" i="24" s="1"/>
  <c r="N43" i="24" s="1"/>
  <c r="N76" i="25"/>
  <c r="N42" i="25" s="1"/>
  <c r="N43" i="25" s="1"/>
  <c r="N43" i="50"/>
  <c r="N76" i="61"/>
  <c r="N42" i="61" s="1"/>
  <c r="N76" i="64"/>
  <c r="N41" i="64" s="1"/>
  <c r="N43" i="64" s="1"/>
  <c r="N75" i="72"/>
  <c r="N41" i="72" s="1"/>
  <c r="N43" i="72" s="1"/>
  <c r="N77" i="72" s="1"/>
  <c r="L84" i="72" s="1"/>
  <c r="N75" i="74"/>
  <c r="N41" i="74" s="1"/>
  <c r="N76" i="79"/>
  <c r="N41" i="79" s="1"/>
  <c r="N43" i="79" s="1"/>
  <c r="N76" i="81"/>
  <c r="N41" i="81" s="1"/>
  <c r="N43" i="81" s="1"/>
  <c r="N76" i="83"/>
  <c r="N41" i="83" s="1"/>
  <c r="N43" i="83" s="1"/>
  <c r="N76" i="85"/>
  <c r="N41" i="85" s="1"/>
  <c r="N43" i="85" s="1"/>
  <c r="N76" i="87"/>
  <c r="N41" i="87" s="1"/>
  <c r="N76" i="89"/>
  <c r="N41" i="89" s="1"/>
  <c r="N43" i="89" s="1"/>
  <c r="N76" i="91"/>
  <c r="N41" i="91" s="1"/>
  <c r="N43" i="91" s="1"/>
  <c r="N76" i="100"/>
  <c r="N41" i="100" s="1"/>
  <c r="N43" i="100" s="1"/>
  <c r="N76" i="106"/>
  <c r="N41" i="106" s="1"/>
  <c r="N43" i="106" s="1"/>
  <c r="N80" i="160"/>
  <c r="N46" i="160" s="1"/>
  <c r="N48" i="160" s="1"/>
  <c r="N78" i="232"/>
  <c r="N41" i="232" s="1"/>
  <c r="N43" i="232" s="1"/>
  <c r="N76" i="234"/>
  <c r="N40" i="234" s="1"/>
  <c r="N42" i="234" s="1"/>
  <c r="N79" i="244"/>
  <c r="N45" i="244" s="1"/>
  <c r="N77" i="254"/>
  <c r="N41" i="254" s="1"/>
  <c r="N43" i="254" s="1"/>
  <c r="N81" i="266"/>
  <c r="N41" i="266" s="1"/>
  <c r="N43" i="266" s="1"/>
  <c r="N78" i="272"/>
  <c r="N41" i="272" s="1"/>
  <c r="N75" i="290"/>
  <c r="N41" i="290" s="1"/>
  <c r="N43" i="290" s="1"/>
  <c r="N77" i="294"/>
  <c r="N41" i="294" s="1"/>
  <c r="N43" i="294" s="1"/>
  <c r="N75" i="299"/>
  <c r="N41" i="299" s="1"/>
  <c r="N43" i="299" s="1"/>
  <c r="N77" i="321"/>
  <c r="N77" i="342"/>
  <c r="N41" i="342" s="1"/>
  <c r="N43" i="342" s="1"/>
  <c r="N77" i="347"/>
  <c r="N41" i="347" s="1"/>
  <c r="N43" i="347" s="1"/>
  <c r="N77" i="364"/>
  <c r="N41" i="364" s="1"/>
  <c r="N43" i="364" s="1"/>
  <c r="N76" i="63"/>
  <c r="N41" i="63" s="1"/>
  <c r="N43" i="63" s="1"/>
  <c r="N76" i="95"/>
  <c r="N41" i="95" s="1"/>
  <c r="N43" i="95" s="1"/>
  <c r="N76" i="97"/>
  <c r="N41" i="97" s="1"/>
  <c r="N43" i="97" s="1"/>
  <c r="N76" i="99"/>
  <c r="N41" i="99" s="1"/>
  <c r="N43" i="99" s="1"/>
  <c r="N76" i="103"/>
  <c r="N41" i="103" s="1"/>
  <c r="N81" i="154"/>
  <c r="N47" i="154" s="1"/>
  <c r="N49" i="154" s="1"/>
  <c r="N73" i="229"/>
  <c r="N40" i="229" s="1"/>
  <c r="N42" i="229" s="1"/>
  <c r="N77" i="258"/>
  <c r="N41" i="258" s="1"/>
  <c r="N77" i="262"/>
  <c r="N41" i="262" s="1"/>
  <c r="N78" i="270"/>
  <c r="N41" i="270" s="1"/>
  <c r="N43" i="270" s="1"/>
  <c r="N78" i="271"/>
  <c r="N41" i="271" s="1"/>
  <c r="N43" i="271" s="1"/>
  <c r="N75" i="286"/>
  <c r="N41" i="286" s="1"/>
  <c r="N43" i="286" s="1"/>
  <c r="N75" i="291"/>
  <c r="N41" i="291" s="1"/>
  <c r="N43" i="291" s="1"/>
  <c r="N77" i="334"/>
  <c r="N41" i="334" s="1"/>
  <c r="N43" i="334" s="1"/>
  <c r="N77" i="348"/>
  <c r="N41" i="348" s="1"/>
  <c r="N43" i="348" s="1"/>
  <c r="N77" i="354"/>
  <c r="N41" i="354" s="1"/>
  <c r="N43" i="354" s="1"/>
  <c r="N77" i="363"/>
  <c r="N41" i="363" s="1"/>
  <c r="N77" i="365"/>
  <c r="N41" i="365" s="1"/>
  <c r="N43" i="365" s="1"/>
  <c r="N75" i="283"/>
  <c r="N41" i="283" s="1"/>
  <c r="N43" i="283" s="1"/>
  <c r="N75" i="292"/>
  <c r="N41" i="292" s="1"/>
  <c r="N43" i="292" s="1"/>
  <c r="N43" i="306"/>
  <c r="N43" i="29"/>
  <c r="N43" i="236"/>
  <c r="N43" i="238"/>
  <c r="N43" i="27"/>
  <c r="N43" i="30"/>
  <c r="N43" i="235"/>
  <c r="L84" i="11"/>
  <c r="L57" i="227"/>
  <c r="N57" i="227" s="1"/>
  <c r="N62" i="227" s="1"/>
  <c r="L61" i="150"/>
  <c r="L64" i="188"/>
  <c r="N64" i="188" s="1"/>
  <c r="L58" i="75"/>
  <c r="N58" i="75" s="1"/>
  <c r="N64" i="75" s="1"/>
  <c r="L65" i="155"/>
  <c r="N65" i="155" s="1"/>
  <c r="L65" i="186"/>
  <c r="N65" i="186" s="1"/>
  <c r="L65" i="187"/>
  <c r="N65" i="187" s="1"/>
  <c r="L65" i="154"/>
  <c r="N65" i="154" s="1"/>
  <c r="L65" i="170"/>
  <c r="L64" i="160"/>
  <c r="N64" i="160" s="1"/>
  <c r="L65" i="182"/>
  <c r="N65" i="182" s="1"/>
  <c r="L58" i="305"/>
  <c r="L60" i="306"/>
  <c r="N60" i="306" s="1"/>
  <c r="N66" i="306" s="1"/>
  <c r="L66" i="268"/>
  <c r="N66" i="268" s="1"/>
  <c r="L64" i="174"/>
  <c r="N64" i="174" s="1"/>
  <c r="L65" i="158"/>
  <c r="N65" i="158" s="1"/>
  <c r="L65" i="185"/>
  <c r="L64" i="181"/>
  <c r="N64" i="181" s="1"/>
  <c r="L63" i="247"/>
  <c r="N63" i="247" s="1"/>
  <c r="N68" i="247" s="1"/>
  <c r="L59" i="79"/>
  <c r="N75" i="297"/>
  <c r="N41" i="297" s="1"/>
  <c r="N77" i="257"/>
  <c r="N41" i="257" s="1"/>
  <c r="N43" i="257" s="1"/>
  <c r="N77" i="296"/>
  <c r="N41" i="296" s="1"/>
  <c r="N43" i="296" s="1"/>
  <c r="N75" i="298"/>
  <c r="N41" i="298" s="1"/>
  <c r="N43" i="298" s="1"/>
  <c r="N77" i="322"/>
  <c r="N77" i="356"/>
  <c r="N41" i="356" s="1"/>
  <c r="N43" i="356" s="1"/>
  <c r="N77" i="264"/>
  <c r="N41" i="264" s="1"/>
  <c r="N43" i="264" s="1"/>
  <c r="N78" i="275"/>
  <c r="N41" i="275" s="1"/>
  <c r="N43" i="275" s="1"/>
  <c r="N75" i="309"/>
  <c r="N41" i="309" s="1"/>
  <c r="N77" i="312"/>
  <c r="N41" i="312" s="1"/>
  <c r="N43" i="312" s="1"/>
  <c r="N76" i="213"/>
  <c r="N42" i="213" s="1"/>
  <c r="N44" i="213" s="1"/>
  <c r="N77" i="253"/>
  <c r="N79" i="253" s="1"/>
  <c r="N77" i="256"/>
  <c r="N41" i="256" s="1"/>
  <c r="N43" i="256" s="1"/>
  <c r="N77" i="263"/>
  <c r="N41" i="263" s="1"/>
  <c r="N43" i="263" s="1"/>
  <c r="N77" i="265"/>
  <c r="N41" i="265" s="1"/>
  <c r="N43" i="265" s="1"/>
  <c r="N78" i="274"/>
  <c r="N41" i="274" s="1"/>
  <c r="N43" i="274" s="1"/>
  <c r="N75" i="284"/>
  <c r="N41" i="284" s="1"/>
  <c r="N43" i="284" s="1"/>
  <c r="N43" i="297"/>
  <c r="N75" i="301"/>
  <c r="N41" i="301" s="1"/>
  <c r="N43" i="301" s="1"/>
  <c r="N83" i="207"/>
  <c r="N46" i="207" s="1"/>
  <c r="N76" i="57"/>
  <c r="N41" i="57" s="1"/>
  <c r="N43" i="57" s="1"/>
  <c r="N78" i="57" s="1"/>
  <c r="N76" i="143"/>
  <c r="N41" i="143" s="1"/>
  <c r="N43" i="143" s="1"/>
  <c r="N83" i="245"/>
  <c r="N45" i="245" s="1"/>
  <c r="N47"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43" i="138" s="1"/>
  <c r="N76" i="209"/>
  <c r="N41" i="209" s="1"/>
  <c r="N43"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N43" i="21" s="1"/>
  <c r="I70" i="42"/>
  <c r="I70" i="53"/>
  <c r="I71" i="53"/>
  <c r="I75" i="157"/>
  <c r="I76" i="157"/>
  <c r="N60" i="261"/>
  <c r="N66" i="261" s="1"/>
  <c r="N76" i="55"/>
  <c r="N78" i="55" s="1"/>
  <c r="N43" i="54"/>
  <c r="N37" i="137"/>
  <c r="I69" i="138"/>
  <c r="I70" i="138"/>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I72" i="271"/>
  <c r="I73" i="271"/>
  <c r="N53" i="309"/>
  <c r="I71" i="339"/>
  <c r="I71" i="340"/>
  <c r="I71" i="343"/>
  <c r="I71" i="347"/>
  <c r="I72" i="347"/>
  <c r="N56" i="48"/>
  <c r="N54" i="41"/>
  <c r="N53" i="298"/>
  <c r="N55" i="334"/>
  <c r="N43" i="53"/>
  <c r="N42" i="242"/>
  <c r="N76" i="18"/>
  <c r="N42" i="18" s="1"/>
  <c r="N43" i="18" s="1"/>
  <c r="N78" i="18" s="1"/>
  <c r="L84" i="18" s="1"/>
  <c r="N43" i="23"/>
  <c r="I70" i="21"/>
  <c r="I71" i="21"/>
  <c r="I70" i="25"/>
  <c r="I71" i="25"/>
  <c r="N43" i="26"/>
  <c r="I70" i="41"/>
  <c r="I70" i="43"/>
  <c r="N43" i="47"/>
  <c r="N78" i="47" s="1"/>
  <c r="L84" i="47" s="1"/>
  <c r="I70" i="47"/>
  <c r="I70" i="52"/>
  <c r="I70" i="64"/>
  <c r="I71" i="64"/>
  <c r="I70" i="65"/>
  <c r="I71" i="65"/>
  <c r="I70" i="67"/>
  <c r="I71" i="67"/>
  <c r="N43" i="74"/>
  <c r="N77" i="74" s="1"/>
  <c r="L84"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N74" i="247"/>
  <c r="N77" i="247" s="1"/>
  <c r="N43" i="247" s="1"/>
  <c r="N45" i="247" s="1"/>
  <c r="I74" i="247"/>
  <c r="N73" i="248"/>
  <c r="I73" i="248"/>
  <c r="N74" i="248"/>
  <c r="I74" i="248"/>
  <c r="N76" i="248"/>
  <c r="I76" i="248"/>
  <c r="N43" i="333"/>
  <c r="N86" i="252"/>
  <c r="N45" i="252" s="1"/>
  <c r="N47" i="252" s="1"/>
  <c r="I71" i="261"/>
  <c r="I71" i="263"/>
  <c r="I72" i="263"/>
  <c r="I75" i="266"/>
  <c r="I76" i="266"/>
  <c r="I75" i="280"/>
  <c r="I76" i="280"/>
  <c r="I77" i="280"/>
  <c r="I78" i="280"/>
  <c r="I69" i="289"/>
  <c r="I70" i="289"/>
  <c r="I69" i="291"/>
  <c r="I70" i="291"/>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8" i="64"/>
  <c r="L83" i="64" s="1"/>
  <c r="N70" i="71"/>
  <c r="I70" i="71"/>
  <c r="N71" i="71"/>
  <c r="I71" i="71"/>
  <c r="N43" i="7"/>
  <c r="N78" i="7" s="1"/>
  <c r="L84" i="7" s="1"/>
  <c r="I70" i="16"/>
  <c r="I70" i="17"/>
  <c r="I71" i="17"/>
  <c r="N43" i="19"/>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78" i="131" s="1"/>
  <c r="L84" i="131" s="1"/>
  <c r="N43" i="132"/>
  <c r="N78" i="132" s="1"/>
  <c r="N55" i="50"/>
  <c r="I70" i="80"/>
  <c r="I71" i="80"/>
  <c r="I70" i="84"/>
  <c r="I71" i="84"/>
  <c r="I70" i="86"/>
  <c r="I71" i="86"/>
  <c r="I70" i="90"/>
  <c r="I71" i="90"/>
  <c r="N43" i="92"/>
  <c r="N43" i="94"/>
  <c r="I70" i="96"/>
  <c r="I71" i="96"/>
  <c r="N43" i="102"/>
  <c r="I70" i="106"/>
  <c r="I71" i="106"/>
  <c r="I70" i="107"/>
  <c r="I71" i="107"/>
  <c r="I70" i="108"/>
  <c r="I71" i="108"/>
  <c r="N43" i="134"/>
  <c r="I69" i="149"/>
  <c r="I70" i="149"/>
  <c r="I70" i="148"/>
  <c r="I71" i="148"/>
  <c r="I69" i="145"/>
  <c r="I70" i="145"/>
  <c r="I69" i="144"/>
  <c r="I70" i="144"/>
  <c r="N61" i="150"/>
  <c r="I75" i="154"/>
  <c r="I76" i="154"/>
  <c r="I77" i="154"/>
  <c r="N77" i="157"/>
  <c r="N81" i="157" s="1"/>
  <c r="N47" i="157" s="1"/>
  <c r="N49" i="157" s="1"/>
  <c r="I77" i="157"/>
  <c r="N49" i="170"/>
  <c r="N75" i="182"/>
  <c r="I75" i="182"/>
  <c r="N76" i="182"/>
  <c r="I76" i="182"/>
  <c r="N77" i="182"/>
  <c r="I77" i="182"/>
  <c r="N48" i="164"/>
  <c r="I74" i="164"/>
  <c r="I75" i="164"/>
  <c r="I76" i="164"/>
  <c r="N65" i="170"/>
  <c r="I75" i="170"/>
  <c r="I76" i="170"/>
  <c r="I77" i="170"/>
  <c r="I74" i="188"/>
  <c r="I75" i="188"/>
  <c r="I76" i="188"/>
  <c r="N76" i="212"/>
  <c r="N42" i="212" s="1"/>
  <c r="N44" i="212" s="1"/>
  <c r="I71" i="212"/>
  <c r="I70" i="216"/>
  <c r="I71" i="216"/>
  <c r="I78" i="220"/>
  <c r="I79" i="220"/>
  <c r="N55" i="233"/>
  <c r="I71" i="233"/>
  <c r="I72" i="233"/>
  <c r="I70" i="234"/>
  <c r="I71" i="234"/>
  <c r="I71" i="236"/>
  <c r="I71" i="238"/>
  <c r="I71" i="240"/>
  <c r="N59" i="243"/>
  <c r="N65" i="243" s="1"/>
  <c r="I70" i="243"/>
  <c r="I71" i="243"/>
  <c r="I72" i="243"/>
  <c r="N69" i="246"/>
  <c r="I79" i="252"/>
  <c r="I80" i="252"/>
  <c r="I82" i="252"/>
  <c r="I72" i="253"/>
  <c r="N43" i="258"/>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I69" i="293"/>
  <c r="I70" i="293"/>
  <c r="I69" i="297"/>
  <c r="I70" i="297"/>
  <c r="I69" i="299"/>
  <c r="I70" i="299"/>
  <c r="I69" i="301"/>
  <c r="I70" i="301"/>
  <c r="N53" i="302"/>
  <c r="I69" i="302"/>
  <c r="I70" i="302"/>
  <c r="I69" i="303"/>
  <c r="N58" i="305"/>
  <c r="N64" i="305" s="1"/>
  <c r="N77" i="305" s="1"/>
  <c r="I69" i="305"/>
  <c r="I71" i="312"/>
  <c r="I72" i="312"/>
  <c r="I71" i="321"/>
  <c r="I72" i="321"/>
  <c r="I71" i="323"/>
  <c r="I72" i="323"/>
  <c r="I69" i="325"/>
  <c r="I70" i="325"/>
  <c r="I71" i="327"/>
  <c r="I71" i="329"/>
  <c r="I72" i="329"/>
  <c r="I71" i="332"/>
  <c r="I72" i="332"/>
  <c r="N43" i="363"/>
  <c r="N43" i="325"/>
  <c r="I71" i="348"/>
  <c r="I72" i="348"/>
  <c r="I71" i="354"/>
  <c r="I72" i="354"/>
  <c r="I71" i="362"/>
  <c r="I72" i="362"/>
  <c r="I71" i="363"/>
  <c r="I72" i="363"/>
  <c r="I71" i="364"/>
  <c r="I72" i="364"/>
  <c r="I71" i="365"/>
  <c r="I72" i="365"/>
  <c r="N43" i="9"/>
  <c r="N43" i="16"/>
  <c r="N78" i="16" s="1"/>
  <c r="L84" i="16" s="1"/>
  <c r="N43" i="41"/>
  <c r="N43" i="42"/>
  <c r="N43" i="43"/>
  <c r="N43" i="44"/>
  <c r="N43" i="61"/>
  <c r="N43" i="75"/>
  <c r="N43" i="82"/>
  <c r="N43" i="88"/>
  <c r="N43" i="101"/>
  <c r="N43" i="103"/>
  <c r="N43" i="133"/>
  <c r="N78" i="65"/>
  <c r="L85" i="65" s="1"/>
  <c r="N72" i="150"/>
  <c r="I72" i="150"/>
  <c r="N73" i="150"/>
  <c r="I73" i="150"/>
  <c r="N74" i="150"/>
  <c r="I74" i="150"/>
  <c r="N75" i="155"/>
  <c r="I75" i="155"/>
  <c r="N76" i="155"/>
  <c r="I76" i="155"/>
  <c r="N77" i="155"/>
  <c r="I77" i="155"/>
  <c r="N75" i="162"/>
  <c r="I75" i="162"/>
  <c r="N76" i="162"/>
  <c r="I76" i="162"/>
  <c r="N77" i="162"/>
  <c r="I77" i="162"/>
  <c r="N74" i="172"/>
  <c r="I74" i="172"/>
  <c r="N75" i="172"/>
  <c r="I75" i="172"/>
  <c r="N76" i="172"/>
  <c r="I76" i="172"/>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N78" i="63"/>
  <c r="L83" i="63" s="1"/>
  <c r="I70" i="63"/>
  <c r="I71" i="63"/>
  <c r="I69" i="72"/>
  <c r="I70" i="72"/>
  <c r="I69" i="74"/>
  <c r="I70" i="74"/>
  <c r="N59" i="79"/>
  <c r="N65" i="79" s="1"/>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I70" i="131"/>
  <c r="I70" i="132"/>
  <c r="I69" i="133"/>
  <c r="I70" i="133"/>
  <c r="I69" i="134"/>
  <c r="I70" i="134"/>
  <c r="I69" i="135"/>
  <c r="I70" i="135"/>
  <c r="I69" i="136"/>
  <c r="I70" i="136"/>
  <c r="I69" i="137"/>
  <c r="I70" i="137"/>
  <c r="I69" i="139"/>
  <c r="I70" i="139"/>
  <c r="I69" i="140"/>
  <c r="I70" i="140"/>
  <c r="N43" i="149"/>
  <c r="N75" i="158"/>
  <c r="I75" i="158"/>
  <c r="N76" i="158"/>
  <c r="I76" i="158"/>
  <c r="N77" i="158"/>
  <c r="I77" i="158"/>
  <c r="N75" i="168"/>
  <c r="I75" i="168"/>
  <c r="N76" i="168"/>
  <c r="I76" i="168"/>
  <c r="N77" i="168"/>
  <c r="I77" i="168"/>
  <c r="N48" i="180"/>
  <c r="N48" i="183"/>
  <c r="N48" i="207"/>
  <c r="N59" i="154"/>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9" i="187"/>
  <c r="N41" i="239"/>
  <c r="N47" i="244"/>
  <c r="I75" i="186"/>
  <c r="I76" i="186"/>
  <c r="I77" i="186"/>
  <c r="I75" i="187"/>
  <c r="I76" i="187"/>
  <c r="I77" i="187"/>
  <c r="N43" i="191"/>
  <c r="I70" i="192"/>
  <c r="I70" i="231"/>
  <c r="I71" i="231"/>
  <c r="I72" i="232"/>
  <c r="I73" i="232"/>
  <c r="N54" i="234"/>
  <c r="N54" i="242"/>
  <c r="N59" i="242"/>
  <c r="N65" i="242" s="1"/>
  <c r="I70" i="242"/>
  <c r="I71" i="242"/>
  <c r="I72" i="242"/>
  <c r="N65" i="245"/>
  <c r="I76" i="245"/>
  <c r="I77" i="245"/>
  <c r="I79" i="245"/>
  <c r="I80" i="245"/>
  <c r="N43" i="262"/>
  <c r="N81" i="268"/>
  <c r="N41" i="268" s="1"/>
  <c r="N43" i="268" s="1"/>
  <c r="N43" i="272"/>
  <c r="N46" i="282"/>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43" i="309"/>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43" i="329"/>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55" i="311"/>
  <c r="N55" i="313"/>
  <c r="N55" i="315"/>
  <c r="N55" i="317"/>
  <c r="N55" i="319"/>
  <c r="N55" i="332"/>
  <c r="N55" i="333"/>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79" i="322"/>
  <c r="L86" i="322" s="1"/>
  <c r="N79" i="321"/>
  <c r="L85" i="321" s="1"/>
  <c r="N53" i="133"/>
  <c r="N53" i="135"/>
  <c r="N53" i="209"/>
  <c r="N50" i="228"/>
  <c r="N58" i="248"/>
  <c r="N55" i="254"/>
  <c r="N56" i="271"/>
  <c r="N56" i="273"/>
  <c r="N81" i="249"/>
  <c r="N43" i="249" s="1"/>
  <c r="N45" i="249" s="1"/>
  <c r="N64" i="249"/>
  <c r="N65" i="249"/>
  <c r="I73" i="249"/>
  <c r="I74" i="249"/>
  <c r="I76" i="249"/>
  <c r="I80" i="246"/>
  <c r="I81" i="246"/>
  <c r="I83" i="246"/>
  <c r="I84" i="246"/>
  <c r="N54" i="106"/>
  <c r="N54" i="34"/>
  <c r="N54" i="37"/>
  <c r="N54" i="44"/>
  <c r="N54" i="105"/>
  <c r="N53" i="139"/>
  <c r="N53" i="142"/>
  <c r="N53" i="149"/>
  <c r="N53" i="147"/>
  <c r="N53" i="144"/>
  <c r="N56" i="150"/>
  <c r="N59" i="158"/>
  <c r="N58" i="183"/>
  <c r="N59" i="185"/>
  <c r="N59" i="187"/>
  <c r="N58" i="249"/>
  <c r="N55" i="251"/>
  <c r="N63" i="252"/>
  <c r="N55" i="331"/>
  <c r="N55" i="345"/>
  <c r="N55" i="346"/>
  <c r="N55" i="348"/>
  <c r="N55" i="353"/>
  <c r="N55" i="355"/>
  <c r="N55" i="356"/>
  <c r="N55" i="357"/>
  <c r="N55" i="366"/>
  <c r="N55" i="228"/>
  <c r="N78" i="226"/>
  <c r="L83" i="226" s="1"/>
  <c r="N78" i="225"/>
  <c r="L84" i="225" s="1"/>
  <c r="N78" i="224"/>
  <c r="L83" i="224" s="1"/>
  <c r="N62" i="220"/>
  <c r="I74" i="218"/>
  <c r="I74" i="217"/>
  <c r="N76" i="216"/>
  <c r="N42" i="216" s="1"/>
  <c r="N44" i="216" s="1"/>
  <c r="N78" i="216" s="1"/>
  <c r="L85" i="216" s="1"/>
  <c r="I70" i="215"/>
  <c r="I70" i="214"/>
  <c r="I70" i="212"/>
  <c r="N54" i="43"/>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55" i="365"/>
  <c r="N53" i="291"/>
  <c r="N53" i="299"/>
  <c r="N53" i="301"/>
  <c r="N55" i="328"/>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L84" i="226"/>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N78" i="56"/>
  <c r="L85" i="56" s="1"/>
  <c r="I70" i="38"/>
  <c r="N43" i="38"/>
  <c r="L84" i="28"/>
  <c r="L83" i="28"/>
  <c r="L85" i="28"/>
  <c r="I70" i="15"/>
  <c r="N76" i="12"/>
  <c r="N42" i="12" s="1"/>
  <c r="N43" i="12" s="1"/>
  <c r="I70" i="12"/>
  <c r="L83" i="47" l="1"/>
  <c r="N78" i="22"/>
  <c r="L86" i="323"/>
  <c r="N78" i="31"/>
  <c r="L83" i="31" s="1"/>
  <c r="N78" i="39"/>
  <c r="L85" i="39" s="1"/>
  <c r="N43" i="137"/>
  <c r="L82" i="289"/>
  <c r="N79" i="348"/>
  <c r="L85" i="348" s="1"/>
  <c r="N81" i="248"/>
  <c r="N43" i="248" s="1"/>
  <c r="N45" i="248" s="1"/>
  <c r="N83" i="248" s="1"/>
  <c r="L88" i="248" s="1"/>
  <c r="N79" i="347"/>
  <c r="L84" i="347" s="1"/>
  <c r="N79" i="306"/>
  <c r="L86" i="306" s="1"/>
  <c r="N81" i="50"/>
  <c r="L87" i="50" s="1"/>
  <c r="N78" i="37"/>
  <c r="L85" i="37" s="1"/>
  <c r="L83" i="51"/>
  <c r="N79" i="328"/>
  <c r="L84" i="328" s="1"/>
  <c r="N78" i="43"/>
  <c r="L85" i="43" s="1"/>
  <c r="N79" i="333"/>
  <c r="L84" i="333" s="1"/>
  <c r="L84" i="65"/>
  <c r="L84" i="67"/>
  <c r="L83" i="67"/>
  <c r="N93" i="260"/>
  <c r="L99" i="260" s="1"/>
  <c r="L83" i="7"/>
  <c r="N78" i="34"/>
  <c r="L83" i="34" s="1"/>
  <c r="L84" i="208"/>
  <c r="L83" i="78"/>
  <c r="L84" i="78"/>
  <c r="N78" i="42"/>
  <c r="L85" i="42" s="1"/>
  <c r="L84" i="63"/>
  <c r="N78" i="25"/>
  <c r="L85" i="25" s="1"/>
  <c r="N78" i="21"/>
  <c r="L83" i="21" s="1"/>
  <c r="L82" i="74"/>
  <c r="L86" i="253"/>
  <c r="L84" i="253"/>
  <c r="L85" i="51"/>
  <c r="L83" i="65"/>
  <c r="L83" i="74"/>
  <c r="N79" i="364"/>
  <c r="L84" i="364" s="1"/>
  <c r="L83" i="289"/>
  <c r="N79" i="356"/>
  <c r="N80" i="275"/>
  <c r="L85" i="275" s="1"/>
  <c r="L85" i="46"/>
  <c r="L83" i="46"/>
  <c r="N78" i="38"/>
  <c r="L85" i="38" s="1"/>
  <c r="L85" i="63"/>
  <c r="L82" i="72"/>
  <c r="N79" i="363"/>
  <c r="L84" i="363" s="1"/>
  <c r="L86" i="340"/>
  <c r="L86" i="327"/>
  <c r="L84" i="303"/>
  <c r="N77" i="75"/>
  <c r="L84" i="75" s="1"/>
  <c r="N79" i="296"/>
  <c r="L84" i="340"/>
  <c r="L86" i="339"/>
  <c r="L84" i="327"/>
  <c r="L82" i="303"/>
  <c r="L84" i="123"/>
  <c r="N79" i="365"/>
  <c r="L85" i="365" s="1"/>
  <c r="L89" i="218"/>
  <c r="L85" i="226"/>
  <c r="N86" i="226" s="1"/>
  <c r="N88" i="226" s="1"/>
  <c r="D187" i="5" s="1"/>
  <c r="L84" i="224"/>
  <c r="N79" i="254"/>
  <c r="L84" i="254" s="1"/>
  <c r="L83" i="121"/>
  <c r="L84" i="121"/>
  <c r="L85" i="123"/>
  <c r="L59" i="108"/>
  <c r="N59" i="108" s="1"/>
  <c r="N65" i="108" s="1"/>
  <c r="N78" i="108" s="1"/>
  <c r="L84" i="108" s="1"/>
  <c r="L59" i="107"/>
  <c r="N59" i="107" s="1"/>
  <c r="N65" i="107" s="1"/>
  <c r="N78" i="107" s="1"/>
  <c r="L85" i="107" s="1"/>
  <c r="L59" i="106"/>
  <c r="N59" i="106" s="1"/>
  <c r="N65" i="106" s="1"/>
  <c r="N78" i="106" s="1"/>
  <c r="L85" i="106" s="1"/>
  <c r="L59" i="98"/>
  <c r="N59" i="98" s="1"/>
  <c r="N65" i="98" s="1"/>
  <c r="L59" i="96"/>
  <c r="N59" i="96" s="1"/>
  <c r="N65" i="96" s="1"/>
  <c r="L59" i="97"/>
  <c r="N59" i="97" s="1"/>
  <c r="N65" i="97" s="1"/>
  <c r="N78" i="97" s="1"/>
  <c r="L84" i="97" s="1"/>
  <c r="L59" i="105"/>
  <c r="N59" i="105" s="1"/>
  <c r="N65" i="105" s="1"/>
  <c r="N78" i="105" s="1"/>
  <c r="L84" i="105" s="1"/>
  <c r="L59" i="103"/>
  <c r="N59" i="103" s="1"/>
  <c r="N65" i="103" s="1"/>
  <c r="N78" i="103" s="1"/>
  <c r="L83" i="103" s="1"/>
  <c r="L59" i="102"/>
  <c r="N59" i="102" s="1"/>
  <c r="N65" i="102" s="1"/>
  <c r="N78" i="102" s="1"/>
  <c r="L85" i="102" s="1"/>
  <c r="L59" i="101"/>
  <c r="N59" i="101" s="1"/>
  <c r="N65" i="101" s="1"/>
  <c r="N78" i="101" s="1"/>
  <c r="L59" i="100"/>
  <c r="N59" i="100" s="1"/>
  <c r="N65" i="100" s="1"/>
  <c r="N78" i="100" s="1"/>
  <c r="L85" i="100" s="1"/>
  <c r="L59" i="99"/>
  <c r="N59" i="99" s="1"/>
  <c r="N65" i="99" s="1"/>
  <c r="L59" i="95"/>
  <c r="N59" i="95" s="1"/>
  <c r="N65" i="95" s="1"/>
  <c r="L59" i="94"/>
  <c r="N59" i="94" s="1"/>
  <c r="N65" i="94" s="1"/>
  <c r="N78" i="94" s="1"/>
  <c r="L85" i="94" s="1"/>
  <c r="L59" i="92"/>
  <c r="N59" i="92" s="1"/>
  <c r="N65" i="92" s="1"/>
  <c r="N78" i="92" s="1"/>
  <c r="L84" i="92" s="1"/>
  <c r="L59" i="287"/>
  <c r="N59" i="287" s="1"/>
  <c r="N64" i="287" s="1"/>
  <c r="L59" i="286"/>
  <c r="N59" i="286" s="1"/>
  <c r="N64" i="286" s="1"/>
  <c r="N77" i="286" s="1"/>
  <c r="L8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N78" i="215" s="1"/>
  <c r="L84" i="215" s="1"/>
  <c r="L59" i="213"/>
  <c r="N59" i="213" s="1"/>
  <c r="N65" i="213" s="1"/>
  <c r="N78" i="213" s="1"/>
  <c r="L83" i="213" s="1"/>
  <c r="L65" i="168"/>
  <c r="N65" i="168" s="1"/>
  <c r="M65" i="157"/>
  <c r="N65" i="157" s="1"/>
  <c r="L64" i="157"/>
  <c r="N64" i="157" s="1"/>
  <c r="L64" i="187"/>
  <c r="N64" i="187" s="1"/>
  <c r="N70" i="187" s="1"/>
  <c r="N83" i="187" s="1"/>
  <c r="L88" i="187" s="1"/>
  <c r="L63" i="188"/>
  <c r="N63" i="188" s="1"/>
  <c r="L64" i="186"/>
  <c r="N64" i="186" s="1"/>
  <c r="N70" i="186" s="1"/>
  <c r="N83" i="186" s="1"/>
  <c r="L88" i="186" s="1"/>
  <c r="L64" i="185"/>
  <c r="N64" i="185" s="1"/>
  <c r="N70" i="185" s="1"/>
  <c r="N83" i="185" s="1"/>
  <c r="L90"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L64" i="155"/>
  <c r="N64" i="155" s="1"/>
  <c r="N70" i="155" s="1"/>
  <c r="L66" i="165"/>
  <c r="N66" i="165" s="1"/>
  <c r="L63" i="160"/>
  <c r="N63" i="160" s="1"/>
  <c r="L62" i="150"/>
  <c r="N62" i="150" s="1"/>
  <c r="N67"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L56" i="229"/>
  <c r="N56" i="229" s="1"/>
  <c r="N62" i="229" s="1"/>
  <c r="L63" i="217"/>
  <c r="N63" i="217" s="1"/>
  <c r="N69" i="217" s="1"/>
  <c r="N82" i="217" s="1"/>
  <c r="L89" i="217" s="1"/>
  <c r="L64" i="177"/>
  <c r="N64" i="177" s="1"/>
  <c r="L64" i="180"/>
  <c r="N64" i="180" s="1"/>
  <c r="L65" i="171"/>
  <c r="N65" i="171" s="1"/>
  <c r="L65" i="176"/>
  <c r="N65"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L64" i="266"/>
  <c r="N64" i="266" s="1"/>
  <c r="L64" i="268"/>
  <c r="N64" i="268" s="1"/>
  <c r="L61" i="270"/>
  <c r="N61" i="270" s="1"/>
  <c r="N67" i="270" s="1"/>
  <c r="N80" i="270" s="1"/>
  <c r="L58" i="309"/>
  <c r="N58" i="309" s="1"/>
  <c r="N64" i="309" s="1"/>
  <c r="N77" i="309" s="1"/>
  <c r="L84" i="309" s="1"/>
  <c r="L58" i="301"/>
  <c r="N58" i="301" s="1"/>
  <c r="N64" i="301" s="1"/>
  <c r="N77" i="301" s="1"/>
  <c r="L82" i="301" s="1"/>
  <c r="L60" i="295"/>
  <c r="N60" i="295" s="1"/>
  <c r="N66" i="295" s="1"/>
  <c r="N79" i="295" s="1"/>
  <c r="L86" i="295" s="1"/>
  <c r="L61" i="271"/>
  <c r="N61" i="271" s="1"/>
  <c r="N67" i="271" s="1"/>
  <c r="N80" i="271" s="1"/>
  <c r="L87" i="271" s="1"/>
  <c r="L60" i="265"/>
  <c r="N60" i="265" s="1"/>
  <c r="N66" i="265" s="1"/>
  <c r="N79" i="265" s="1"/>
  <c r="L86" i="265" s="1"/>
  <c r="L60" i="264"/>
  <c r="N60" i="264" s="1"/>
  <c r="N66" i="264" s="1"/>
  <c r="L60" i="263"/>
  <c r="N60" i="263" s="1"/>
  <c r="N66" i="263" s="1"/>
  <c r="L60" i="258"/>
  <c r="N60" i="258" s="1"/>
  <c r="N66" i="258" s="1"/>
  <c r="N79" i="258" s="1"/>
  <c r="L86" i="258" s="1"/>
  <c r="L60" i="257"/>
  <c r="N60" i="257" s="1"/>
  <c r="N66" i="257" s="1"/>
  <c r="L66" i="207"/>
  <c r="N66" i="207" s="1"/>
  <c r="N72" i="207" s="1"/>
  <c r="N85" i="207" s="1"/>
  <c r="L92" i="207" s="1"/>
  <c r="L58" i="302"/>
  <c r="N58" i="302" s="1"/>
  <c r="N64" i="302" s="1"/>
  <c r="N77" i="302" s="1"/>
  <c r="L84" i="302" s="1"/>
  <c r="L58" i="299"/>
  <c r="N58" i="299" s="1"/>
  <c r="N64" i="299" s="1"/>
  <c r="N77" i="299" s="1"/>
  <c r="L83"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N77" i="293" s="1"/>
  <c r="L84" i="293" s="1"/>
  <c r="L58" i="292"/>
  <c r="N58" i="292" s="1"/>
  <c r="N64" i="292" s="1"/>
  <c r="N77" i="292" s="1"/>
  <c r="L84" i="292" s="1"/>
  <c r="L58" i="291"/>
  <c r="N58" i="291" s="1"/>
  <c r="N64" i="291" s="1"/>
  <c r="N77" i="291" s="1"/>
  <c r="L82" i="291" s="1"/>
  <c r="L58" i="290"/>
  <c r="N58" i="290" s="1"/>
  <c r="N64" i="290" s="1"/>
  <c r="L58" i="145"/>
  <c r="N58" i="145" s="1"/>
  <c r="N64" i="145" s="1"/>
  <c r="N78" i="145" s="1"/>
  <c r="L85" i="145" s="1"/>
  <c r="L58" i="149"/>
  <c r="N58" i="149" s="1"/>
  <c r="N64" i="149" s="1"/>
  <c r="N78" i="149" s="1"/>
  <c r="L59" i="214"/>
  <c r="N59" i="214" s="1"/>
  <c r="N65" i="214" s="1"/>
  <c r="N78" i="214" s="1"/>
  <c r="L59" i="212"/>
  <c r="N59" i="212" s="1"/>
  <c r="N65" i="212" s="1"/>
  <c r="N78" i="212" s="1"/>
  <c r="L85" i="212" s="1"/>
  <c r="L64" i="179"/>
  <c r="N64" i="179" s="1"/>
  <c r="L64" i="172"/>
  <c r="N64" i="172" s="1"/>
  <c r="N69"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N78" i="87" s="1"/>
  <c r="L83" i="87" s="1"/>
  <c r="L59" i="83"/>
  <c r="N59" i="83" s="1"/>
  <c r="N65" i="83" s="1"/>
  <c r="N78" i="83" s="1"/>
  <c r="L83" i="83" s="1"/>
  <c r="L64" i="189"/>
  <c r="N64" i="189" s="1"/>
  <c r="L65" i="178"/>
  <c r="N65" i="178" s="1"/>
  <c r="L64" i="164"/>
  <c r="N64" i="164" s="1"/>
  <c r="L65" i="162"/>
  <c r="N65" i="162" s="1"/>
  <c r="L58" i="146"/>
  <c r="N58" i="146" s="1"/>
  <c r="N64" i="146" s="1"/>
  <c r="N78" i="146" s="1"/>
  <c r="L58" i="142"/>
  <c r="N58" i="142" s="1"/>
  <c r="N64" i="142" s="1"/>
  <c r="N78" i="142" s="1"/>
  <c r="L83" i="142" s="1"/>
  <c r="L58" i="192"/>
  <c r="N58" i="192" s="1"/>
  <c r="N64" i="192" s="1"/>
  <c r="N77" i="192" s="1"/>
  <c r="L84" i="192" s="1"/>
  <c r="L58" i="209"/>
  <c r="N58" i="209" s="1"/>
  <c r="N64" i="209" s="1"/>
  <c r="N78" i="209" s="1"/>
  <c r="L85" i="209" s="1"/>
  <c r="L58" i="139"/>
  <c r="N58" i="139" s="1"/>
  <c r="N64" i="139" s="1"/>
  <c r="N78" i="139" s="1"/>
  <c r="L83" i="139" s="1"/>
  <c r="L58" i="138"/>
  <c r="N58" i="138" s="1"/>
  <c r="N64" i="138" s="1"/>
  <c r="N78" i="138" s="1"/>
  <c r="L83" i="138" s="1"/>
  <c r="L58" i="137"/>
  <c r="N58" i="137" s="1"/>
  <c r="N64" i="137" s="1"/>
  <c r="N78" i="137" s="1"/>
  <c r="L83" i="137" s="1"/>
  <c r="L58" i="135"/>
  <c r="N58" i="135" s="1"/>
  <c r="N64" i="135" s="1"/>
  <c r="N78" i="135" s="1"/>
  <c r="L85" i="135" s="1"/>
  <c r="L58" i="133"/>
  <c r="N58" i="133" s="1"/>
  <c r="N64" i="133" s="1"/>
  <c r="N77" i="133" s="1"/>
  <c r="L82" i="133" s="1"/>
  <c r="L58" i="136"/>
  <c r="N58" i="136" s="1"/>
  <c r="N64" i="136" s="1"/>
  <c r="N78" i="136" s="1"/>
  <c r="L85" i="136" s="1"/>
  <c r="L58" i="134"/>
  <c r="N58" i="134" s="1"/>
  <c r="N64" i="134" s="1"/>
  <c r="N78" i="134" s="1"/>
  <c r="L8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L64" i="183"/>
  <c r="N64" i="183" s="1"/>
  <c r="L56" i="228"/>
  <c r="N56" i="228" s="1"/>
  <c r="L57" i="228"/>
  <c r="N57" i="228" s="1"/>
  <c r="L67" i="220"/>
  <c r="N67" i="220" s="1"/>
  <c r="N73" i="220" s="1"/>
  <c r="N86" i="220" s="1"/>
  <c r="L92" i="220" s="1"/>
  <c r="L58" i="141"/>
  <c r="N58" i="141" s="1"/>
  <c r="N64" i="141" s="1"/>
  <c r="N78" i="141" s="1"/>
  <c r="L58" i="140"/>
  <c r="N58" i="140" s="1"/>
  <c r="N64" i="140" s="1"/>
  <c r="N78" i="140" s="1"/>
  <c r="L85" i="140" s="1"/>
  <c r="L85" i="34"/>
  <c r="L86" i="371"/>
  <c r="L85" i="333"/>
  <c r="L85" i="64"/>
  <c r="L85" i="360"/>
  <c r="N79" i="336"/>
  <c r="L86" i="336" s="1"/>
  <c r="L88" i="219"/>
  <c r="L89" i="219"/>
  <c r="L87" i="219"/>
  <c r="L84" i="21"/>
  <c r="L85" i="7"/>
  <c r="L84" i="46"/>
  <c r="L86" i="50"/>
  <c r="L84" i="339"/>
  <c r="N83" i="282"/>
  <c r="L89" i="282" s="1"/>
  <c r="N79" i="256"/>
  <c r="L84" i="256" s="1"/>
  <c r="N78" i="35"/>
  <c r="N77" i="284"/>
  <c r="L84" i="284" s="1"/>
  <c r="L88" i="218"/>
  <c r="L85" i="253"/>
  <c r="N78" i="33"/>
  <c r="L83" i="33" s="1"/>
  <c r="L84" i="64"/>
  <c r="N78" i="53"/>
  <c r="L85" i="53" s="1"/>
  <c r="N79" i="262"/>
  <c r="L84" i="262" s="1"/>
  <c r="N79" i="312"/>
  <c r="L86" i="312" s="1"/>
  <c r="N80" i="272"/>
  <c r="L85" i="272" s="1"/>
  <c r="N79" i="257"/>
  <c r="L86" i="257" s="1"/>
  <c r="L85" i="32"/>
  <c r="L84" i="31"/>
  <c r="L84" i="32"/>
  <c r="L85" i="31"/>
  <c r="N79" i="264"/>
  <c r="L86" i="264" s="1"/>
  <c r="N74" i="227"/>
  <c r="L79" i="227" s="1"/>
  <c r="N69" i="188"/>
  <c r="N82" i="188" s="1"/>
  <c r="L87" i="188" s="1"/>
  <c r="N70" i="182"/>
  <c r="N69" i="160"/>
  <c r="N82" i="160" s="1"/>
  <c r="N79" i="261"/>
  <c r="L84" i="261" s="1"/>
  <c r="L82" i="305"/>
  <c r="L83" i="305"/>
  <c r="L87" i="281"/>
  <c r="N78" i="243"/>
  <c r="L83" i="243" s="1"/>
  <c r="N70" i="158"/>
  <c r="L83" i="39"/>
  <c r="L85" i="128"/>
  <c r="N78" i="231"/>
  <c r="L84" i="231" s="1"/>
  <c r="N77" i="190"/>
  <c r="L83" i="190" s="1"/>
  <c r="L84" i="39"/>
  <c r="N79" i="332"/>
  <c r="L85" i="332" s="1"/>
  <c r="N78" i="9"/>
  <c r="L84" i="9" s="1"/>
  <c r="N80" i="273"/>
  <c r="L86" i="273" s="1"/>
  <c r="N78" i="19"/>
  <c r="L85" i="19" s="1"/>
  <c r="N79" i="334"/>
  <c r="L84" i="334" s="1"/>
  <c r="L83" i="132"/>
  <c r="L85" i="132"/>
  <c r="L84" i="127"/>
  <c r="L82" i="127"/>
  <c r="L83" i="22"/>
  <c r="L85" i="22"/>
  <c r="L84" i="22"/>
  <c r="L83" i="130"/>
  <c r="L85" i="130"/>
  <c r="L85" i="58"/>
  <c r="L84" i="58"/>
  <c r="L85" i="47"/>
  <c r="N86" i="47" s="1"/>
  <c r="N88" i="47" s="1"/>
  <c r="D39" i="5" s="1"/>
  <c r="L83" i="72"/>
  <c r="L86" i="360"/>
  <c r="L85" i="131"/>
  <c r="N78" i="98"/>
  <c r="L83" i="98" s="1"/>
  <c r="N78" i="79"/>
  <c r="L83" i="79" s="1"/>
  <c r="N78" i="68"/>
  <c r="L84" i="130"/>
  <c r="L85" i="208"/>
  <c r="N79" i="342"/>
  <c r="L85" i="342" s="1"/>
  <c r="N78" i="40"/>
  <c r="L84" i="40" s="1"/>
  <c r="L87" i="277"/>
  <c r="L86" i="277"/>
  <c r="L85" i="250"/>
  <c r="L84" i="250"/>
  <c r="N78" i="95"/>
  <c r="N69" i="181"/>
  <c r="N82" i="181" s="1"/>
  <c r="L89" i="181" s="1"/>
  <c r="N77" i="290"/>
  <c r="L84" i="290" s="1"/>
  <c r="N78" i="96"/>
  <c r="L85" i="96" s="1"/>
  <c r="N78" i="45"/>
  <c r="L85" i="45" s="1"/>
  <c r="N78" i="36"/>
  <c r="N80" i="274"/>
  <c r="L86" i="274" s="1"/>
  <c r="N79" i="263"/>
  <c r="L85" i="263" s="1"/>
  <c r="N79" i="259"/>
  <c r="L84" i="259" s="1"/>
  <c r="N78" i="99"/>
  <c r="L85" i="99" s="1"/>
  <c r="N78" i="144"/>
  <c r="L85" i="144" s="1"/>
  <c r="N77" i="283"/>
  <c r="N85" i="279"/>
  <c r="N81" i="244"/>
  <c r="L88" i="244" s="1"/>
  <c r="N79" i="346"/>
  <c r="L86" i="346" s="1"/>
  <c r="N78" i="17"/>
  <c r="N78" i="23"/>
  <c r="L85" i="367"/>
  <c r="L83" i="367"/>
  <c r="L84" i="367"/>
  <c r="N78" i="20"/>
  <c r="L83" i="20" s="1"/>
  <c r="L83" i="37"/>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8" i="252"/>
  <c r="L93" i="252" s="1"/>
  <c r="L84" i="37"/>
  <c r="L84" i="57"/>
  <c r="L85" i="371"/>
  <c r="L86" i="343"/>
  <c r="L86" i="321"/>
  <c r="L84" i="323"/>
  <c r="N87" i="323" s="1"/>
  <c r="N89" i="323" s="1"/>
  <c r="D279" i="5" s="1"/>
  <c r="L86" i="250"/>
  <c r="L85" i="224"/>
  <c r="N86" i="224" s="1"/>
  <c r="N88" i="224" s="1"/>
  <c r="D185" i="5" s="1"/>
  <c r="L84" i="132"/>
  <c r="L83" i="131"/>
  <c r="L83" i="127"/>
  <c r="N85" i="245"/>
  <c r="L91" i="245" s="1"/>
  <c r="L83" i="129"/>
  <c r="L84" i="129"/>
  <c r="L85" i="129"/>
  <c r="L84" i="52"/>
  <c r="L85" i="52"/>
  <c r="L83" i="52"/>
  <c r="L85" i="306"/>
  <c r="N79" i="337"/>
  <c r="N75" i="229"/>
  <c r="L80" i="229" s="1"/>
  <c r="N83" i="280"/>
  <c r="N78" i="44"/>
  <c r="N86" i="11"/>
  <c r="N88" i="11" s="1"/>
  <c r="D319" i="5" s="1"/>
  <c r="L85" i="14"/>
  <c r="L85" i="16"/>
  <c r="N75" i="287"/>
  <c r="N41" i="287" s="1"/>
  <c r="N43" i="287" s="1"/>
  <c r="N77" i="287" s="1"/>
  <c r="N75" i="285"/>
  <c r="N41" i="285" s="1"/>
  <c r="N43"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83" i="155" s="1"/>
  <c r="L88" i="155" s="1"/>
  <c r="N77" i="150"/>
  <c r="N46" i="150" s="1"/>
  <c r="N48" i="150" s="1"/>
  <c r="N79" i="366"/>
  <c r="L85" i="366" s="1"/>
  <c r="N86" i="369"/>
  <c r="N88" i="369" s="1"/>
  <c r="D318" i="5" s="1"/>
  <c r="N77" i="318"/>
  <c r="N41" i="318" s="1"/>
  <c r="N43"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L84" i="216"/>
  <c r="L83" i="216"/>
  <c r="L83" i="128"/>
  <c r="L83" i="125"/>
  <c r="L84" i="125"/>
  <c r="L84" i="124"/>
  <c r="L85" i="110"/>
  <c r="L86"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5" i="18"/>
  <c r="L83" i="18"/>
  <c r="L85" i="15"/>
  <c r="L83" i="15"/>
  <c r="N78" i="12"/>
  <c r="L85" i="12" s="1"/>
  <c r="L84" i="24" l="1"/>
  <c r="L83" i="24"/>
  <c r="L83" i="43"/>
  <c r="N86" i="123"/>
  <c r="N88" i="123" s="1"/>
  <c r="D114" i="5" s="1"/>
  <c r="L84" i="348"/>
  <c r="L84" i="43"/>
  <c r="L86" i="348"/>
  <c r="N86" i="208"/>
  <c r="N88" i="208" s="1"/>
  <c r="D119" i="5" s="1"/>
  <c r="L88" i="50"/>
  <c r="N89" i="50" s="1"/>
  <c r="N91" i="50" s="1"/>
  <c r="D42" i="5" s="1"/>
  <c r="N86" i="64"/>
  <c r="N88" i="64" s="1"/>
  <c r="D55" i="5" s="1"/>
  <c r="L86" i="347"/>
  <c r="L85" i="347"/>
  <c r="L84" i="306"/>
  <c r="N87" i="306" s="1"/>
  <c r="N89" i="306" s="1"/>
  <c r="D262" i="5" s="1"/>
  <c r="N85" i="289"/>
  <c r="N87" i="289" s="1"/>
  <c r="D245" i="5" s="1"/>
  <c r="N85" i="78"/>
  <c r="N87" i="78" s="1"/>
  <c r="D69" i="5" s="1"/>
  <c r="N86" i="65"/>
  <c r="N88" i="65" s="1"/>
  <c r="D56" i="5" s="1"/>
  <c r="N70" i="267"/>
  <c r="N83" i="267" s="1"/>
  <c r="L88" i="267" s="1"/>
  <c r="N69" i="180"/>
  <c r="N82" i="180" s="1"/>
  <c r="L88" i="180" s="1"/>
  <c r="N79" i="317"/>
  <c r="L86" i="363"/>
  <c r="L84" i="34"/>
  <c r="N86" i="34" s="1"/>
  <c r="N88" i="34" s="1"/>
  <c r="D26" i="5" s="1"/>
  <c r="L87" i="274"/>
  <c r="L85" i="240"/>
  <c r="N86" i="51"/>
  <c r="N88" i="51" s="1"/>
  <c r="D43" i="5" s="1"/>
  <c r="L86" i="240"/>
  <c r="N69" i="183"/>
  <c r="N82" i="183" s="1"/>
  <c r="L88" i="183" s="1"/>
  <c r="N70" i="157"/>
  <c r="N83" i="157" s="1"/>
  <c r="L90" i="157" s="1"/>
  <c r="L83" i="135"/>
  <c r="L84" i="365"/>
  <c r="N87" i="253"/>
  <c r="N89" i="253" s="1"/>
  <c r="D213" i="5" s="1"/>
  <c r="N86" i="67"/>
  <c r="N88" i="67" s="1"/>
  <c r="D58" i="5" s="1"/>
  <c r="L83" i="105"/>
  <c r="N86" i="121"/>
  <c r="N88" i="121" s="1"/>
  <c r="D111" i="5" s="1"/>
  <c r="N87" i="321"/>
  <c r="N89" i="321" s="1"/>
  <c r="D277" i="5" s="1"/>
  <c r="L84" i="332"/>
  <c r="L85" i="328"/>
  <c r="L85" i="92"/>
  <c r="L86" i="328"/>
  <c r="N79" i="313"/>
  <c r="L86" i="313" s="1"/>
  <c r="N70" i="176"/>
  <c r="N83" i="176" s="1"/>
  <c r="L88" i="176" s="1"/>
  <c r="N69" i="179"/>
  <c r="N82" i="179" s="1"/>
  <c r="L88" i="179" s="1"/>
  <c r="N70" i="266"/>
  <c r="N83" i="266" s="1"/>
  <c r="L88" i="266" s="1"/>
  <c r="N70" i="178"/>
  <c r="N83" i="178" s="1"/>
  <c r="L88" i="178" s="1"/>
  <c r="N69" i="184"/>
  <c r="N82" i="184" s="1"/>
  <c r="L88" i="184" s="1"/>
  <c r="L86" i="365"/>
  <c r="L84" i="135"/>
  <c r="N87" i="340"/>
  <c r="N89" i="340" s="1"/>
  <c r="D294" i="5" s="1"/>
  <c r="L86" i="251"/>
  <c r="L84" i="251"/>
  <c r="L85" i="21"/>
  <c r="N86" i="21" s="1"/>
  <c r="N88" i="21" s="1"/>
  <c r="D13" i="5" s="1"/>
  <c r="L85" i="254"/>
  <c r="N86" i="7"/>
  <c r="N88" i="7" s="1"/>
  <c r="D3" i="5" s="1"/>
  <c r="L86" i="333"/>
  <c r="N87" i="333" s="1"/>
  <c r="N89" i="333" s="1"/>
  <c r="D287" i="5" s="1"/>
  <c r="L85" i="364"/>
  <c r="N87" i="364" s="1"/>
  <c r="N89" i="364" s="1"/>
  <c r="D314" i="5" s="1"/>
  <c r="L92" i="221"/>
  <c r="L84" i="25"/>
  <c r="L100" i="260"/>
  <c r="N101" i="260" s="1"/>
  <c r="N103" i="260" s="1"/>
  <c r="D219" i="5" s="1"/>
  <c r="L83" i="25"/>
  <c r="L87" i="232"/>
  <c r="L85" i="232"/>
  <c r="L86" i="232"/>
  <c r="N64" i="297"/>
  <c r="N77" i="297" s="1"/>
  <c r="L82" i="297" s="1"/>
  <c r="N69" i="164"/>
  <c r="N82" i="164" s="1"/>
  <c r="L88" i="164" s="1"/>
  <c r="N70" i="168"/>
  <c r="N83" i="168" s="1"/>
  <c r="L90" i="168" s="1"/>
  <c r="L83" i="38"/>
  <c r="N79" i="239"/>
  <c r="L86" i="239" s="1"/>
  <c r="N87" i="343"/>
  <c r="N89" i="343" s="1"/>
  <c r="D296" i="5" s="1"/>
  <c r="N79" i="316"/>
  <c r="L84" i="316" s="1"/>
  <c r="L83" i="42"/>
  <c r="N86" i="63"/>
  <c r="N88" i="63" s="1"/>
  <c r="D54" i="5" s="1"/>
  <c r="L85" i="27"/>
  <c r="N77" i="285"/>
  <c r="L83" i="285" s="1"/>
  <c r="N72" i="165"/>
  <c r="N85" i="165" s="1"/>
  <c r="L91" i="165" s="1"/>
  <c r="N70" i="171"/>
  <c r="N83" i="171" s="1"/>
  <c r="L90" i="171" s="1"/>
  <c r="N69" i="177"/>
  <c r="N82" i="177" s="1"/>
  <c r="L89" i="177" s="1"/>
  <c r="N70" i="268"/>
  <c r="N83" i="268" s="1"/>
  <c r="L90" i="268" s="1"/>
  <c r="N79" i="311"/>
  <c r="L84" i="311" s="1"/>
  <c r="N66" i="294"/>
  <c r="N79" i="294" s="1"/>
  <c r="L85" i="294" s="1"/>
  <c r="N79" i="319"/>
  <c r="L84" i="319" s="1"/>
  <c r="L84" i="30"/>
  <c r="L83" i="30"/>
  <c r="L84" i="27"/>
  <c r="N79" i="318"/>
  <c r="L86" i="318" s="1"/>
  <c r="L82" i="75"/>
  <c r="N87" i="371"/>
  <c r="N89" i="371" s="1"/>
  <c r="D293" i="5" s="1"/>
  <c r="L84" i="42"/>
  <c r="L83" i="75"/>
  <c r="N86" i="131"/>
  <c r="N88" i="131" s="1"/>
  <c r="D122" i="5" s="1"/>
  <c r="L83" i="286"/>
  <c r="L82" i="284"/>
  <c r="L85" i="69"/>
  <c r="L84" i="103"/>
  <c r="L85" i="138"/>
  <c r="N86" i="58"/>
  <c r="N88" i="58" s="1"/>
  <c r="D49" i="5" s="1"/>
  <c r="L90" i="282"/>
  <c r="L85" i="363"/>
  <c r="N86" i="124"/>
  <c r="N88" i="124" s="1"/>
  <c r="D113" i="5" s="1"/>
  <c r="L85" i="147"/>
  <c r="L85" i="142"/>
  <c r="L83" i="302"/>
  <c r="L91" i="221"/>
  <c r="N86" i="130"/>
  <c r="N88" i="130" s="1"/>
  <c r="D121" i="5" s="1"/>
  <c r="N86" i="43"/>
  <c r="N88" i="43" s="1"/>
  <c r="D34" i="5" s="1"/>
  <c r="N85" i="74"/>
  <c r="N87" i="74" s="1"/>
  <c r="D65" i="5" s="1"/>
  <c r="L85" i="41"/>
  <c r="L85" i="262"/>
  <c r="L82" i="298"/>
  <c r="L83" i="215"/>
  <c r="L86" i="332"/>
  <c r="L83" i="92"/>
  <c r="L83" i="102"/>
  <c r="L84" i="100"/>
  <c r="N87" i="339"/>
  <c r="N89" i="339" s="1"/>
  <c r="D292" i="5" s="1"/>
  <c r="N86" i="46"/>
  <c r="N88" i="46" s="1"/>
  <c r="D38" i="5" s="1"/>
  <c r="N87" i="327"/>
  <c r="N89" i="327" s="1"/>
  <c r="D281" i="5" s="1"/>
  <c r="N85" i="303"/>
  <c r="N87" i="303" s="1"/>
  <c r="D259" i="5" s="1"/>
  <c r="L88" i="282"/>
  <c r="L85" i="213"/>
  <c r="L84" i="147"/>
  <c r="L85" i="215"/>
  <c r="L84" i="342"/>
  <c r="L84" i="298"/>
  <c r="N90" i="219"/>
  <c r="N92" i="219" s="1"/>
  <c r="D181" i="5" s="1"/>
  <c r="N90" i="218"/>
  <c r="N92" i="218" s="1"/>
  <c r="D180" i="5" s="1"/>
  <c r="L84" i="356"/>
  <c r="L86" i="356"/>
  <c r="L84" i="38"/>
  <c r="L84" i="142"/>
  <c r="L86" i="241"/>
  <c r="L86" i="262"/>
  <c r="L85" i="241"/>
  <c r="L82" i="302"/>
  <c r="N85" i="302" s="1"/>
  <c r="N87" i="302" s="1"/>
  <c r="L84" i="346"/>
  <c r="L84" i="19"/>
  <c r="L83" i="19"/>
  <c r="L84" i="26"/>
  <c r="L86" i="256"/>
  <c r="N86" i="132"/>
  <c r="N88" i="132" s="1"/>
  <c r="D123" i="5" s="1"/>
  <c r="L85" i="336"/>
  <c r="L83" i="59"/>
  <c r="L83" i="26"/>
  <c r="L85" i="105"/>
  <c r="N85" i="72"/>
  <c r="N87" i="72" s="1"/>
  <c r="D63" i="5" s="1"/>
  <c r="L83" i="284"/>
  <c r="L82" i="286"/>
  <c r="L84" i="102"/>
  <c r="L82" i="325"/>
  <c r="L86" i="254"/>
  <c r="L85" i="356"/>
  <c r="L87" i="275"/>
  <c r="L86" i="275"/>
  <c r="L86" i="342"/>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86" i="213" s="1"/>
  <c r="N88" i="213" s="1"/>
  <c r="D175" i="5" s="1"/>
  <c r="N78" i="60"/>
  <c r="L84" i="60" s="1"/>
  <c r="L85" i="256"/>
  <c r="L84" i="325"/>
  <c r="L84" i="53"/>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N82" i="172"/>
  <c r="L88" i="172" s="1"/>
  <c r="L84" i="94"/>
  <c r="L84" i="85"/>
  <c r="L83" i="290"/>
  <c r="L84" i="98"/>
  <c r="L87" i="244"/>
  <c r="L84" i="139"/>
  <c r="L85" i="85"/>
  <c r="L82" i="290"/>
  <c r="L85" i="295"/>
  <c r="L85" i="79"/>
  <c r="L88" i="217"/>
  <c r="L83" i="291"/>
  <c r="L82" i="190"/>
  <c r="N83" i="182"/>
  <c r="L89" i="182" s="1"/>
  <c r="L84" i="209"/>
  <c r="L85" i="84"/>
  <c r="L85" i="265"/>
  <c r="L85" i="87"/>
  <c r="L83" i="106"/>
  <c r="L87" i="273"/>
  <c r="L84" i="312"/>
  <c r="L84" i="83"/>
  <c r="L82" i="292"/>
  <c r="L85" i="139"/>
  <c r="L82" i="299"/>
  <c r="L90" i="154"/>
  <c r="L85" i="233"/>
  <c r="L84" i="299"/>
  <c r="L84" i="96"/>
  <c r="L84" i="295"/>
  <c r="L84" i="79"/>
  <c r="L83" i="91"/>
  <c r="L85" i="98"/>
  <c r="L88" i="174"/>
  <c r="L85" i="134"/>
  <c r="L84" i="291"/>
  <c r="L83" i="61"/>
  <c r="L84" i="88"/>
  <c r="L80" i="227"/>
  <c r="N79" i="150"/>
  <c r="L84" i="150" s="1"/>
  <c r="L83" i="143"/>
  <c r="L84" i="136"/>
  <c r="L84" i="265"/>
  <c r="N86" i="31"/>
  <c r="N88" i="31" s="1"/>
  <c r="D23" i="5" s="1"/>
  <c r="L84" i="91"/>
  <c r="L87" i="217"/>
  <c r="L83" i="212"/>
  <c r="L85" i="243"/>
  <c r="L83" i="86"/>
  <c r="L84" i="138"/>
  <c r="L84" i="99"/>
  <c r="L85" i="231"/>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32"/>
  <c r="N88" i="32" s="1"/>
  <c r="D24" i="5" s="1"/>
  <c r="L86" i="244"/>
  <c r="L85" i="312"/>
  <c r="L85" i="83"/>
  <c r="L83" i="292"/>
  <c r="L90" i="155"/>
  <c r="L84" i="212"/>
  <c r="L84" i="86"/>
  <c r="L85" i="97"/>
  <c r="L90" i="245"/>
  <c r="L89" i="154"/>
  <c r="L85" i="264"/>
  <c r="L84" i="264"/>
  <c r="L86" i="261"/>
  <c r="L84" i="257"/>
  <c r="L85" i="257"/>
  <c r="L83" i="136"/>
  <c r="L82" i="293"/>
  <c r="L83" i="99"/>
  <c r="N85" i="305"/>
  <c r="N87" i="305" s="1"/>
  <c r="D261" i="5" s="1"/>
  <c r="L83" i="81"/>
  <c r="L83" i="89"/>
  <c r="L90" i="207"/>
  <c r="L84" i="87"/>
  <c r="L84" i="90"/>
  <c r="L83" i="144"/>
  <c r="L84" i="82"/>
  <c r="L83" i="97"/>
  <c r="L85" i="143"/>
  <c r="L84" i="133"/>
  <c r="L83" i="293"/>
  <c r="L84" i="190"/>
  <c r="L83" i="133"/>
  <c r="L84" i="140"/>
  <c r="L84" i="258"/>
  <c r="L85" i="273"/>
  <c r="L86" i="233"/>
  <c r="L83" i="140"/>
  <c r="L83" i="209"/>
  <c r="L83" i="90"/>
  <c r="L83" i="301"/>
  <c r="L84" i="301"/>
  <c r="L85" i="9"/>
  <c r="L83" i="9"/>
  <c r="N85" i="127"/>
  <c r="N87" i="127" s="1"/>
  <c r="D117" i="5" s="1"/>
  <c r="L88" i="188"/>
  <c r="L89" i="188"/>
  <c r="L89" i="185"/>
  <c r="L89" i="170"/>
  <c r="L88" i="170"/>
  <c r="L85" i="23"/>
  <c r="L84" i="23"/>
  <c r="L83" i="23"/>
  <c r="L92" i="279"/>
  <c r="L90" i="279"/>
  <c r="L86" i="263"/>
  <c r="L84" i="263"/>
  <c r="L84" i="36"/>
  <c r="L85" i="36"/>
  <c r="L85" i="101"/>
  <c r="L84" i="101"/>
  <c r="L83" i="101"/>
  <c r="L83" i="68"/>
  <c r="L84" i="68"/>
  <c r="L85" i="68"/>
  <c r="L84" i="81"/>
  <c r="L84" i="89"/>
  <c r="L91" i="207"/>
  <c r="L83" i="134"/>
  <c r="L87" i="174"/>
  <c r="L84" i="144"/>
  <c r="L83" i="82"/>
  <c r="L85" i="247"/>
  <c r="L84" i="61"/>
  <c r="L88" i="185"/>
  <c r="L90" i="187"/>
  <c r="L91" i="279"/>
  <c r="L85" i="346"/>
  <c r="N87" i="346" s="1"/>
  <c r="N89" i="346" s="1"/>
  <c r="D299" i="5" s="1"/>
  <c r="L85" i="137"/>
  <c r="L84" i="137"/>
  <c r="L85" i="258"/>
  <c r="N87" i="250"/>
  <c r="N89" i="250" s="1"/>
  <c r="D210" i="5" s="1"/>
  <c r="L83" i="36"/>
  <c r="L83" i="17"/>
  <c r="L85" i="17"/>
  <c r="L84" i="17"/>
  <c r="L84" i="283"/>
  <c r="L82" i="283"/>
  <c r="L83" i="283"/>
  <c r="L83" i="45"/>
  <c r="L84" i="45"/>
  <c r="L83" i="95"/>
  <c r="L85" i="95"/>
  <c r="L84" i="95"/>
  <c r="L85" i="40"/>
  <c r="L83" i="40"/>
  <c r="L84" i="141"/>
  <c r="L85" i="141"/>
  <c r="L83" i="141"/>
  <c r="N86" i="57"/>
  <c r="N88" i="57" s="1"/>
  <c r="D53" i="5" s="1"/>
  <c r="N86" i="367"/>
  <c r="N88" i="367" s="1"/>
  <c r="D317" i="5" s="1"/>
  <c r="L89" i="155"/>
  <c r="L89" i="249"/>
  <c r="N86" i="216"/>
  <c r="N88" i="216" s="1"/>
  <c r="D178" i="5" s="1"/>
  <c r="N86" i="14"/>
  <c r="N88" i="14" s="1"/>
  <c r="D6" i="5" s="1"/>
  <c r="N86" i="129"/>
  <c r="N88" i="129" s="1"/>
  <c r="D118" i="5" s="1"/>
  <c r="L86" i="271"/>
  <c r="L88" i="249"/>
  <c r="L88" i="157"/>
  <c r="L85" i="271"/>
  <c r="L85" i="353"/>
  <c r="N86" i="16"/>
  <c r="N88" i="16" s="1"/>
  <c r="D8" i="5" s="1"/>
  <c r="L83" i="242"/>
  <c r="L84" i="362"/>
  <c r="L86" i="362"/>
  <c r="L85" i="362"/>
  <c r="L86" i="329"/>
  <c r="L85" i="329"/>
  <c r="L84" i="32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1" i="229"/>
  <c r="L95" i="252"/>
  <c r="L83" i="69"/>
  <c r="L87" i="181"/>
  <c r="L83" i="145"/>
  <c r="L89" i="157"/>
  <c r="L84" i="193"/>
  <c r="L86" i="193"/>
  <c r="L82" i="229"/>
  <c r="L90" i="248"/>
  <c r="L94" i="252"/>
  <c r="L85" i="44"/>
  <c r="L83" i="44"/>
  <c r="L84" i="44"/>
  <c r="L84" i="337"/>
  <c r="L86" i="337"/>
  <c r="L85" i="337"/>
  <c r="L90" i="280"/>
  <c r="L88" i="280"/>
  <c r="L89" i="280"/>
  <c r="L84" i="287"/>
  <c r="L83" i="287"/>
  <c r="L82" i="287"/>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5" i="313"/>
  <c r="L86" i="317"/>
  <c r="L85" i="317"/>
  <c r="L84" i="317"/>
  <c r="L86" i="320"/>
  <c r="L85" i="320"/>
  <c r="L84" i="320"/>
  <c r="L84" i="350"/>
  <c r="L86" i="350"/>
  <c r="L85" i="350"/>
  <c r="L85" i="330"/>
  <c r="L86" i="330"/>
  <c r="N86" i="18"/>
  <c r="N88" i="18" s="1"/>
  <c r="D10" i="5" s="1"/>
  <c r="N86" i="110"/>
  <c r="N88" i="110" s="1"/>
  <c r="D100" i="5" s="1"/>
  <c r="L88" i="181"/>
  <c r="L84" i="145"/>
  <c r="L89" i="186"/>
  <c r="L83" i="192"/>
  <c r="L89" i="187"/>
  <c r="L84" i="313"/>
  <c r="L84" i="330"/>
  <c r="L84" i="353"/>
  <c r="L84" i="366"/>
  <c r="L86" i="366"/>
  <c r="L84" i="307"/>
  <c r="L86" i="307"/>
  <c r="L85" i="307"/>
  <c r="L82" i="300"/>
  <c r="L84" i="300"/>
  <c r="L83" i="300"/>
  <c r="L85" i="315"/>
  <c r="L86" i="315"/>
  <c r="L86" i="352"/>
  <c r="L84" i="352"/>
  <c r="L85" i="352"/>
  <c r="L94" i="246"/>
  <c r="L95" i="246"/>
  <c r="L96" i="246"/>
  <c r="N86" i="125"/>
  <c r="N88" i="125" s="1"/>
  <c r="D115" i="5" s="1"/>
  <c r="N86" i="225"/>
  <c r="N88" i="225" s="1"/>
  <c r="D186" i="5" s="1"/>
  <c r="L91" i="220"/>
  <c r="L93" i="220"/>
  <c r="L82" i="192"/>
  <c r="L90" i="186"/>
  <c r="L85" i="146"/>
  <c r="L83" i="146"/>
  <c r="L84" i="146"/>
  <c r="N86" i="56"/>
  <c r="N88" i="56" s="1"/>
  <c r="D48" i="5" s="1"/>
  <c r="N86" i="70"/>
  <c r="N88" i="70" s="1"/>
  <c r="D61" i="5" s="1"/>
  <c r="N86" i="76"/>
  <c r="N88" i="76" s="1"/>
  <c r="D67" i="5" s="1"/>
  <c r="N86" i="116"/>
  <c r="N88" i="116" s="1"/>
  <c r="D105" i="5" s="1"/>
  <c r="N86" i="115"/>
  <c r="N88" i="115" s="1"/>
  <c r="D106" i="5" s="1"/>
  <c r="N86" i="73"/>
  <c r="N88" i="73" s="1"/>
  <c r="D64" i="5" s="1"/>
  <c r="N87" i="354"/>
  <c r="N89" i="354" s="1"/>
  <c r="D306" i="5" s="1"/>
  <c r="N86" i="24"/>
  <c r="N88" i="24" s="1"/>
  <c r="D16" i="5" s="1"/>
  <c r="N86" i="15"/>
  <c r="N88" i="15" s="1"/>
  <c r="D7" i="5" s="1"/>
  <c r="L83" i="12"/>
  <c r="L84" i="12"/>
  <c r="N87" i="347" l="1"/>
  <c r="N89" i="347" s="1"/>
  <c r="D300" i="5" s="1"/>
  <c r="N86" i="105"/>
  <c r="N88" i="105" s="1"/>
  <c r="D95" i="5" s="1"/>
  <c r="L87" i="180"/>
  <c r="L89" i="180"/>
  <c r="N93" i="221"/>
  <c r="N95" i="221" s="1"/>
  <c r="D184" i="5" s="1"/>
  <c r="L87" i="183"/>
  <c r="L89" i="183"/>
  <c r="N87" i="363"/>
  <c r="N89" i="363" s="1"/>
  <c r="D313" i="5" s="1"/>
  <c r="N86" i="30"/>
  <c r="N88" i="30" s="1"/>
  <c r="D22" i="5" s="1"/>
  <c r="N88" i="274"/>
  <c r="N90" i="274" s="1"/>
  <c r="D232" i="5" s="1"/>
  <c r="N87" i="240"/>
  <c r="N89" i="240" s="1"/>
  <c r="D200" i="5" s="1"/>
  <c r="L85" i="316"/>
  <c r="N86" i="19"/>
  <c r="N88" i="19" s="1"/>
  <c r="D11" i="5" s="1"/>
  <c r="N87" i="365"/>
  <c r="N89" i="365" s="1"/>
  <c r="D315" i="5" s="1"/>
  <c r="L87" i="179"/>
  <c r="L90" i="267"/>
  <c r="N87" i="328"/>
  <c r="N89" i="328" s="1"/>
  <c r="D282" i="5" s="1"/>
  <c r="L89" i="267"/>
  <c r="N86" i="92"/>
  <c r="N88" i="92" s="1"/>
  <c r="D83" i="5" s="1"/>
  <c r="L90" i="176"/>
  <c r="L89" i="176"/>
  <c r="N87" i="251"/>
  <c r="N89" i="251" s="1"/>
  <c r="D211" i="5" s="1"/>
  <c r="N86" i="135"/>
  <c r="N88" i="135" s="1"/>
  <c r="D126" i="5" s="1"/>
  <c r="L89" i="189"/>
  <c r="L86" i="294"/>
  <c r="L89" i="179"/>
  <c r="L86" i="319"/>
  <c r="N86" i="25"/>
  <c r="N88" i="25" s="1"/>
  <c r="D17" i="5" s="1"/>
  <c r="L89" i="164"/>
  <c r="N86" i="38"/>
  <c r="N88" i="38" s="1"/>
  <c r="D29" i="5" s="1"/>
  <c r="L82" i="285"/>
  <c r="L89" i="266"/>
  <c r="L84" i="285"/>
  <c r="L90" i="266"/>
  <c r="N86" i="27"/>
  <c r="N88" i="27" s="1"/>
  <c r="D19" i="5" s="1"/>
  <c r="N87" i="332"/>
  <c r="N89" i="332" s="1"/>
  <c r="D286" i="5" s="1"/>
  <c r="L86" i="316"/>
  <c r="N87" i="235"/>
  <c r="N89" i="235" s="1"/>
  <c r="D195" i="5" s="1"/>
  <c r="L89" i="178"/>
  <c r="L90" i="178"/>
  <c r="L84" i="239"/>
  <c r="L87" i="184"/>
  <c r="L85" i="239"/>
  <c r="L89" i="184"/>
  <c r="L88" i="171"/>
  <c r="N87" i="254"/>
  <c r="N89" i="254" s="1"/>
  <c r="D214" i="5" s="1"/>
  <c r="L89" i="171"/>
  <c r="N88" i="232"/>
  <c r="N90" i="232" s="1"/>
  <c r="D192" i="5" s="1"/>
  <c r="L88" i="268"/>
  <c r="N87" i="336"/>
  <c r="N89" i="336" s="1"/>
  <c r="D290" i="5" s="1"/>
  <c r="N87" i="342"/>
  <c r="N89" i="342" s="1"/>
  <c r="D295" i="5" s="1"/>
  <c r="N85" i="286"/>
  <c r="N87" i="286" s="1"/>
  <c r="D243" i="5" s="1"/>
  <c r="L89" i="268"/>
  <c r="L85" i="311"/>
  <c r="N86" i="42"/>
  <c r="N88" i="42" s="1"/>
  <c r="D33" i="5" s="1"/>
  <c r="L84" i="297"/>
  <c r="L86" i="311"/>
  <c r="L83" i="297"/>
  <c r="L87" i="164"/>
  <c r="N86" i="100"/>
  <c r="N88" i="100" s="1"/>
  <c r="D90" i="5" s="1"/>
  <c r="L92" i="165"/>
  <c r="L90" i="165"/>
  <c r="N86" i="41"/>
  <c r="N88" i="41" s="1"/>
  <c r="D32" i="5" s="1"/>
  <c r="N86" i="140"/>
  <c r="N88" i="140" s="1"/>
  <c r="D132" i="5" s="1"/>
  <c r="N86" i="138"/>
  <c r="N88" i="138" s="1"/>
  <c r="D129" i="5" s="1"/>
  <c r="N85" i="284"/>
  <c r="N87" i="284" s="1"/>
  <c r="D241" i="5" s="1"/>
  <c r="L84" i="294"/>
  <c r="L85" i="319"/>
  <c r="L84" i="318"/>
  <c r="L87" i="177"/>
  <c r="L85" i="318"/>
  <c r="L88" i="177"/>
  <c r="N91" i="249"/>
  <c r="N93" i="249" s="1"/>
  <c r="D209" i="5" s="1"/>
  <c r="N86" i="147"/>
  <c r="N88" i="147" s="1"/>
  <c r="D137" i="5" s="1"/>
  <c r="N85" i="75"/>
  <c r="N87" i="75" s="1"/>
  <c r="D66" i="5" s="1"/>
  <c r="N86" i="103"/>
  <c r="N88" i="103" s="1"/>
  <c r="D93" i="5" s="1"/>
  <c r="N86" i="69"/>
  <c r="N88" i="69" s="1"/>
  <c r="D60" i="5" s="1"/>
  <c r="N86" i="83"/>
  <c r="N88" i="83" s="1"/>
  <c r="D74" i="5" s="1"/>
  <c r="N85" i="325"/>
  <c r="N87" i="325" s="1"/>
  <c r="D280" i="5" s="1"/>
  <c r="N86" i="209"/>
  <c r="N88" i="209" s="1"/>
  <c r="D131" i="5" s="1"/>
  <c r="N86" i="99"/>
  <c r="N88" i="99" s="1"/>
  <c r="D89" i="5" s="1"/>
  <c r="N90" i="217"/>
  <c r="N92" i="217" s="1"/>
  <c r="D179" i="5" s="1"/>
  <c r="N91" i="282"/>
  <c r="N93" i="282" s="1"/>
  <c r="D239" i="5" s="1"/>
  <c r="N86" i="142"/>
  <c r="N88" i="142" s="1"/>
  <c r="D134" i="5" s="1"/>
  <c r="N86" i="80"/>
  <c r="N88" i="80" s="1"/>
  <c r="D71" i="5" s="1"/>
  <c r="N86" i="231"/>
  <c r="N88" i="231" s="1"/>
  <c r="D191" i="5" s="1"/>
  <c r="N86" i="53"/>
  <c r="N88" i="53" s="1"/>
  <c r="D45" i="5" s="1"/>
  <c r="N87" i="241"/>
  <c r="N89" i="241" s="1"/>
  <c r="D201" i="5" s="1"/>
  <c r="N87" i="264"/>
  <c r="N89" i="264" s="1"/>
  <c r="D223" i="5" s="1"/>
  <c r="L83" i="60"/>
  <c r="N86" i="9"/>
  <c r="N88" i="9" s="1"/>
  <c r="D4" i="5" s="1"/>
  <c r="N86" i="88"/>
  <c r="N88" i="88" s="1"/>
  <c r="D79" i="5" s="1"/>
  <c r="N87" i="256"/>
  <c r="N89" i="256" s="1"/>
  <c r="D215" i="5" s="1"/>
  <c r="N86" i="149"/>
  <c r="N88" i="149" s="1"/>
  <c r="D135" i="5" s="1"/>
  <c r="N86" i="102"/>
  <c r="N88" i="102" s="1"/>
  <c r="D92" i="5" s="1"/>
  <c r="N86" i="26"/>
  <c r="N88" i="26" s="1"/>
  <c r="D18" i="5" s="1"/>
  <c r="N87" i="262"/>
  <c r="N89" i="262" s="1"/>
  <c r="D221" i="5" s="1"/>
  <c r="N86" i="215"/>
  <c r="N88" i="215" s="1"/>
  <c r="D177" i="5" s="1"/>
  <c r="N87" i="238"/>
  <c r="N89" i="238" s="1"/>
  <c r="D198" i="5" s="1"/>
  <c r="N86" i="59"/>
  <c r="N88" i="59" s="1"/>
  <c r="D50" i="5" s="1"/>
  <c r="N85" i="298"/>
  <c r="N87" i="298" s="1"/>
  <c r="D254" i="5" s="1"/>
  <c r="N82" i="227"/>
  <c r="N84" i="227" s="1"/>
  <c r="D188" i="5" s="1"/>
  <c r="N86" i="33"/>
  <c r="N88" i="33" s="1"/>
  <c r="D25" i="5" s="1"/>
  <c r="N86" i="29"/>
  <c r="N88" i="29" s="1"/>
  <c r="D21" i="5" s="1"/>
  <c r="L87" i="189"/>
  <c r="N87" i="295"/>
  <c r="N89" i="295" s="1"/>
  <c r="D251" i="5" s="1"/>
  <c r="N86" i="96"/>
  <c r="N88" i="96" s="1"/>
  <c r="D86" i="5" s="1"/>
  <c r="N86" i="214"/>
  <c r="N88" i="214" s="1"/>
  <c r="D176" i="5" s="1"/>
  <c r="N88" i="275"/>
  <c r="N90" i="275" s="1"/>
  <c r="D233" i="5" s="1"/>
  <c r="N87" i="356"/>
  <c r="N89" i="356" s="1"/>
  <c r="D308"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89" i="244"/>
  <c r="N91"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85" i="299"/>
  <c r="N87" i="299" s="1"/>
  <c r="D255" i="5" s="1"/>
  <c r="N88" i="272"/>
  <c r="N90" i="272" s="1"/>
  <c r="D230" i="5" s="1"/>
  <c r="N96" i="252"/>
  <c r="N98" i="252" s="1"/>
  <c r="D212" i="5" s="1"/>
  <c r="N85" i="293"/>
  <c r="N87" i="293" s="1"/>
  <c r="D249" i="5" s="1"/>
  <c r="N91" i="186"/>
  <c r="N93" i="186" s="1"/>
  <c r="D166" i="5" s="1"/>
  <c r="N87" i="247"/>
  <c r="N89" i="247" s="1"/>
  <c r="D207" i="5" s="1"/>
  <c r="N85" i="191"/>
  <c r="N87" i="191" s="1"/>
  <c r="D171" i="5" s="1"/>
  <c r="N86" i="89"/>
  <c r="N88" i="89" s="1"/>
  <c r="D80" i="5" s="1"/>
  <c r="N91" i="155"/>
  <c r="N93" i="155" s="1"/>
  <c r="D144" i="5" s="1"/>
  <c r="N91" i="185"/>
  <c r="N93" i="185" s="1"/>
  <c r="D165" i="5" s="1"/>
  <c r="N87" i="257"/>
  <c r="N89" i="257" s="1"/>
  <c r="D216" i="5" s="1"/>
  <c r="N85" i="133"/>
  <c r="N87" i="133" s="1"/>
  <c r="D124" i="5" s="1"/>
  <c r="N86" i="137"/>
  <c r="N88" i="137" s="1"/>
  <c r="D128" i="5" s="1"/>
  <c r="N86" i="90"/>
  <c r="N88" i="90" s="1"/>
  <c r="D81" i="5" s="1"/>
  <c r="L88" i="168"/>
  <c r="N87" i="258"/>
  <c r="N89" i="258" s="1"/>
  <c r="D217" i="5" s="1"/>
  <c r="N85" i="301"/>
  <c r="N87" i="301" s="1"/>
  <c r="D258" i="5" s="1"/>
  <c r="N83" i="229"/>
  <c r="N85" i="229" s="1"/>
  <c r="D190"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1" i="170"/>
  <c r="N93" i="170" s="1"/>
  <c r="D152" i="5" s="1"/>
  <c r="N91" i="157"/>
  <c r="N93" i="157" s="1"/>
  <c r="D145"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87" i="329"/>
  <c r="N89" i="329" s="1"/>
  <c r="D283" i="5" s="1"/>
  <c r="N87" i="362"/>
  <c r="N89" i="362" s="1"/>
  <c r="D312"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87" i="313"/>
  <c r="N89" i="313" s="1"/>
  <c r="D269" i="5" s="1"/>
  <c r="N90" i="181"/>
  <c r="N92" i="181" s="1"/>
  <c r="D161" i="5" s="1"/>
  <c r="N91" i="280"/>
  <c r="N93" i="280" s="1"/>
  <c r="D237" i="5" s="1"/>
  <c r="N87" i="337"/>
  <c r="N89" i="337" s="1"/>
  <c r="D291" i="5" s="1"/>
  <c r="N86" i="44"/>
  <c r="N88" i="44" s="1"/>
  <c r="D35" i="5" s="1"/>
  <c r="N86" i="54"/>
  <c r="N88" i="54" s="1"/>
  <c r="D46" i="5" s="1"/>
  <c r="N86" i="66"/>
  <c r="N88" i="66" s="1"/>
  <c r="D57" i="5" s="1"/>
  <c r="N87" i="315"/>
  <c r="N89" i="315" s="1"/>
  <c r="D271" i="5" s="1"/>
  <c r="N87" i="307"/>
  <c r="N89" i="307" s="1"/>
  <c r="D263" i="5" s="1"/>
  <c r="N87" i="366"/>
  <c r="N89" i="366" s="1"/>
  <c r="D316" i="5" s="1"/>
  <c r="N87" i="317"/>
  <c r="N89" i="317" s="1"/>
  <c r="D273" i="5" s="1"/>
  <c r="N87" i="359"/>
  <c r="N89" i="359" s="1"/>
  <c r="D310" i="5" s="1"/>
  <c r="N87" i="355"/>
  <c r="N89" i="355" s="1"/>
  <c r="D307" i="5" s="1"/>
  <c r="N87" i="316"/>
  <c r="N89" i="316" s="1"/>
  <c r="D272" i="5" s="1"/>
  <c r="N86" i="71"/>
  <c r="N88" i="71" s="1"/>
  <c r="D6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86" i="146"/>
  <c r="N88" i="146" s="1"/>
  <c r="D138" i="5" s="1"/>
  <c r="N86" i="12"/>
  <c r="N88" i="12" s="1"/>
  <c r="D5" i="5" s="1"/>
  <c r="N91" i="178" l="1"/>
  <c r="N93" i="178" s="1"/>
  <c r="D157" i="5" s="1"/>
  <c r="N90" i="183"/>
  <c r="N92" i="183" s="1"/>
  <c r="D163" i="5" s="1"/>
  <c r="N90" i="189"/>
  <c r="N92" i="189" s="1"/>
  <c r="D169" i="5" s="1"/>
  <c r="N90" i="164"/>
  <c r="N92" i="164" s="1"/>
  <c r="D149" i="5" s="1"/>
  <c r="N87" i="294"/>
  <c r="N89" i="294" s="1"/>
  <c r="D250" i="5" s="1"/>
  <c r="N91" i="266"/>
  <c r="N93" i="266" s="1"/>
  <c r="D225" i="5" s="1"/>
  <c r="N91" i="267"/>
  <c r="N93" i="267" s="1"/>
  <c r="D226" i="5" s="1"/>
  <c r="N85" i="285"/>
  <c r="N87" i="285" s="1"/>
  <c r="D242" i="5" s="1"/>
  <c r="N90" i="179"/>
  <c r="N92" i="179" s="1"/>
  <c r="D158" i="5" s="1"/>
  <c r="N87" i="239"/>
  <c r="N89" i="239" s="1"/>
  <c r="D199" i="5" s="1"/>
  <c r="N87" i="311"/>
  <c r="N89" i="311" s="1"/>
  <c r="D267" i="5" s="1"/>
  <c r="N91" i="268"/>
  <c r="N93" i="268" s="1"/>
  <c r="D227" i="5" s="1"/>
  <c r="N87" i="319"/>
  <c r="N89" i="319" s="1"/>
  <c r="D275" i="5" s="1"/>
  <c r="N87" i="318"/>
  <c r="N89" i="318" s="1"/>
  <c r="D274" i="5" s="1"/>
  <c r="N90" i="177"/>
  <c r="N92" i="177" s="1"/>
  <c r="N90" i="184"/>
  <c r="N92" i="184" s="1"/>
  <c r="D164" i="5" s="1"/>
  <c r="N91" i="171"/>
  <c r="N93" i="171" s="1"/>
  <c r="D156" i="5" s="1"/>
  <c r="N85" i="297"/>
  <c r="N87" i="297" s="1"/>
  <c r="D253" i="5" s="1"/>
  <c r="N93" i="165"/>
  <c r="N95" i="165" s="1"/>
  <c r="D150" i="5" s="1"/>
  <c r="N86" i="60"/>
  <c r="N88" i="60" s="1"/>
  <c r="D51" i="5" s="1"/>
  <c r="N90" i="172"/>
  <c r="N92" i="172" s="1"/>
  <c r="D153" i="5" s="1"/>
  <c r="N91" i="158"/>
  <c r="N93" i="158" s="1"/>
  <c r="D146" i="5" s="1"/>
  <c r="N82" i="228"/>
  <c r="N84" i="228" s="1"/>
  <c r="D189" i="5" s="1"/>
  <c r="D160" i="5"/>
  <c r="N91" i="162"/>
  <c r="N93" i="162" s="1"/>
  <c r="D148"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<sst xmlns="http://schemas.openxmlformats.org/spreadsheetml/2006/main" count="38539" uniqueCount="2344">
  <si>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</si>
  <si>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</si>
  <si>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</si>
  <si>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</si>
  <si>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</si>
  <si>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</si>
  <si>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</si>
  <si>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</si>
  <si>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</si>
  <si>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</si>
  <si>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</si>
  <si>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</si>
  <si>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</si>
  <si>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</si>
  <si>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</si>
  <si>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</si>
  <si>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</si>
  <si>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</si>
  <si>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</si>
  <si>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</si>
  <si>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</si>
  <si>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</si>
  <si>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</si>
  <si>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</si>
  <si>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</si>
  <si>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</si>
  <si>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</si>
  <si>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</si>
  <si>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</si>
  <si>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</si>
  <si>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</si>
  <si>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</si>
  <si>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</si>
  <si>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</si>
  <si>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</si>
  <si>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</si>
  <si>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</si>
  <si>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</si>
  <si>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</si>
  <si>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</si>
  <si>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</si>
  <si>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</si>
  <si>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</si>
  <si>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</si>
  <si>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</si>
  <si>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</si>
  <si>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</si>
  <si>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</si>
  <si>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</si>
  <si>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</si>
  <si>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</si>
  <si>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</si>
  <si>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</si>
  <si>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</si>
  <si>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</si>
  <si>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</si>
  <si>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</si>
  <si>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</si>
  <si>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</si>
  <si>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</si>
  <si>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</si>
  <si>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</si>
  <si>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</si>
  <si>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</si>
  <si>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</si>
  <si>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</si>
  <si>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</si>
  <si>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</si>
  <si>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</si>
  <si>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</si>
  <si>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</si>
  <si>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</si>
  <si>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</si>
  <si>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</si>
  <si>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</si>
  <si>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</si>
  <si>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</si>
  <si>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</si>
  <si>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</si>
  <si>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</si>
  <si>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</si>
  <si>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</si>
  <si>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</si>
  <si>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</si>
  <si>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</si>
  <si>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</si>
  <si>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</si>
  <si>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</si>
  <si>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</si>
  <si>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</si>
  <si>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</si>
  <si>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</si>
  <si>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</si>
  <si>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</si>
  <si>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</si>
  <si>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</si>
  <si>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</si>
  <si>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</si>
  <si>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</si>
  <si>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</si>
  <si>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</si>
  <si>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</si>
  <si>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</si>
  <si>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</si>
  <si>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</si>
  <si>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</si>
  <si>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</si>
  <si>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</si>
  <si>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</si>
  <si>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</si>
  <si>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</si>
  <si>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</si>
  <si>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</si>
  <si>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</si>
  <si>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</si>
  <si>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</si>
  <si>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</si>
  <si>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</si>
  <si>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</si>
  <si>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</si>
  <si>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</si>
  <si>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</si>
  <si>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</si>
  <si>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</si>
  <si>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</si>
  <si>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</si>
  <si>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</si>
  <si>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</si>
  <si>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</si>
  <si>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</si>
  <si>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</si>
  <si>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</si>
  <si>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</si>
  <si>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</si>
  <si>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</si>
  <si>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</si>
  <si>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</si>
  <si>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</si>
  <si>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</si>
  <si>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</si>
  <si>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</si>
  <si>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</si>
  <si>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</si>
  <si>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</si>
  <si>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</si>
  <si>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</si>
  <si>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</si>
  <si>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</si>
  <si>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</si>
  <si>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</si>
  <si>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</si>
  <si>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</si>
  <si>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</si>
  <si>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</si>
  <si>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</si>
  <si>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</si>
  <si>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</si>
  <si>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</si>
  <si>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</si>
  <si>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</si>
  <si>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</si>
  <si>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</si>
  <si>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</si>
  <si>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</si>
  <si>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</si>
  <si>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</si>
  <si>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</si>
  <si>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</si>
  <si>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</si>
  <si>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</si>
  <si>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</si>
  <si>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</si>
  <si>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</si>
  <si>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</si>
  <si>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</si>
  <si>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</si>
  <si>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</si>
  <si>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</si>
  <si>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</si>
  <si>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</si>
  <si>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</si>
  <si>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</si>
  <si>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</si>
  <si>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</si>
  <si>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</si>
  <si>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</si>
  <si>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</si>
  <si>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</si>
  <si>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</si>
  <si>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</si>
  <si>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</si>
  <si>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</si>
  <si>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</si>
  <si>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</si>
  <si>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</si>
  <si>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</si>
  <si>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</si>
  <si>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</si>
  <si>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</si>
  <si>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</si>
  <si>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</si>
  <si>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</si>
  <si>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</si>
  <si>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</si>
  <si>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</si>
  <si>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</si>
  <si>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</si>
  <si>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</si>
  <si>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</si>
  <si>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</si>
  <si>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</si>
  <si>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</si>
  <si>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</si>
  <si>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</si>
  <si>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</si>
  <si>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</si>
  <si>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</si>
  <si>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</si>
  <si>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</si>
  <si>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</si>
  <si>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</si>
  <si>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</si>
  <si>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</si>
  <si>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</si>
  <si>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</si>
  <si>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</si>
  <si>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</si>
  <si>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</si>
  <si>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</si>
  <si>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</si>
  <si>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</si>
  <si>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</si>
  <si>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</si>
  <si>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</si>
  <si>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</si>
  <si>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</si>
  <si>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</si>
  <si>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</si>
  <si>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</si>
  <si>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</si>
  <si>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</si>
  <si>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</si>
  <si>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</si>
  <si>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</si>
  <si>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</si>
  <si>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</si>
  <si>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</si>
  <si>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</si>
  <si>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</si>
  <si>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</si>
  <si>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</si>
  <si>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</si>
  <si>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</si>
  <si>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</si>
  <si>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</si>
  <si>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</si>
  <si>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</si>
  <si>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</si>
  <si>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</si>
  <si>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</si>
  <si>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</si>
  <si>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</si>
  <si>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</si>
  <si>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</si>
  <si>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</si>
  <si>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</si>
  <si>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</si>
  <si>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</si>
  <si>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</si>
  <si>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</si>
  <si>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</si>
  <si>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</si>
  <si>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</si>
  <si>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</si>
  <si>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</si>
  <si>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</si>
  <si>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</si>
  <si>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</si>
  <si>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</si>
  <si>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</si>
  <si>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</si>
  <si>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</si>
  <si>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</si>
  <si>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</si>
  <si>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</si>
  <si>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</si>
  <si>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</si>
  <si>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</si>
  <si>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</si>
  <si>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</si>
  <si>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</si>
  <si>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</si>
  <si>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</si>
  <si>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</si>
  <si>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</si>
  <si>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</si>
  <si>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</si>
  <si>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</si>
  <si>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</si>
  <si>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</si>
  <si>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</si>
  <si>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</si>
  <si>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</si>
  <si>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</si>
  <si>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</si>
  <si>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</si>
  <si>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</si>
  <si>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</si>
  <si>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</si>
  <si>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</si>
  <si>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</si>
  <si>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</si>
  <si>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</si>
  <si>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</si>
  <si>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</si>
  <si>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</si>
  <si>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</si>
  <si>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</si>
  <si>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</si>
  <si>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</si>
  <si>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</si>
  <si>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</si>
  <si>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</si>
  <si>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</si>
  <si>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</si>
  <si>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</si>
  <si>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</si>
  <si>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</si>
  <si>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</si>
  <si>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</si>
  <si>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</si>
  <si>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</si>
  <si>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</si>
  <si>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</si>
  <si>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</si>
  <si>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</si>
  <si>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</si>
  <si>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</si>
  <si>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</si>
  <si>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</si>
  <si>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</si>
  <si>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</si>
  <si>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</si>
  <si>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</si>
  <si>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</si>
  <si>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</si>
  <si>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</si>
  <si>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</si>
  <si>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</si>
  <si>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</si>
  <si>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</si>
  <si>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</si>
  <si>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</si>
  <si>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</si>
  <si>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</si>
  <si>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</si>
  <si>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</si>
  <si>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</si>
  <si>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</si>
  <si>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</si>
  <si>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</si>
  <si>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</si>
  <si>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</si>
  <si>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</si>
  <si>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</si>
  <si>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</si>
  <si>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</si>
  <si>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</si>
  <si>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</si>
  <si>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</si>
  <si>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</si>
  <si>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</si>
  <si>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</si>
  <si>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</si>
  <si>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</si>
  <si>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</si>
  <si>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</si>
  <si>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</si>
  <si>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</si>
  <si>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</si>
  <si>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</si>
  <si>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</si>
  <si>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</si>
  <si>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</si>
  <si>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</si>
  <si>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</si>
  <si>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</si>
  <si>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</si>
  <si>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</si>
  <si>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</si>
  <si>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</si>
  <si>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</si>
  <si>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</si>
  <si>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</si>
  <si>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</si>
  <si>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</si>
  <si>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</si>
  <si>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</si>
  <si>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</si>
  <si>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</si>
  <si>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</si>
  <si>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</si>
  <si>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</si>
  <si>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</si>
  <si>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</si>
  <si>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</si>
  <si>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</si>
  <si>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</si>
  <si>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</si>
  <si>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</si>
  <si>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</si>
  <si>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</si>
  <si>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</si>
  <si>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</si>
  <si>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</si>
  <si>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</si>
  <si>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</si>
  <si>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</si>
  <si>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</si>
  <si>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</si>
  <si>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</si>
  <si>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</si>
  <si>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</si>
  <si>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</si>
  <si>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</si>
  <si>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</si>
  <si>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</si>
  <si>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</si>
  <si>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</si>
  <si>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</si>
  <si>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</si>
  <si>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</si>
  <si>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</si>
  <si>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</si>
  <si>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</si>
  <si>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</si>
  <si>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</si>
  <si>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</si>
  <si>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</si>
  <si>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</si>
  <si>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</si>
  <si>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</si>
  <si>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</si>
  <si>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</si>
  <si>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</si>
  <si>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</si>
  <si>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</si>
  <si>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</si>
  <si>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</si>
  <si>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</si>
  <si>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</si>
  <si>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</si>
  <si>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</si>
  <si>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</si>
  <si>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</si>
  <si>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</si>
  <si>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</si>
  <si>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</si>
  <si>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</si>
  <si>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</si>
  <si>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</si>
  <si>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</si>
  <si>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</si>
  <si>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</si>
  <si>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</si>
  <si>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</si>
  <si>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</si>
  <si>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</si>
  <si>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</si>
  <si>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</si>
  <si>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</si>
  <si>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</si>
  <si>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</si>
  <si>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</si>
  <si>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</si>
  <si>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</si>
  <si>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</si>
  <si>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</si>
  <si>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</si>
  <si>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</si>
  <si>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</si>
  <si>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</si>
  <si>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</si>
  <si>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</si>
  <si>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</si>
  <si>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</si>
  <si>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</si>
  <si>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</si>
  <si>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</si>
  <si>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</si>
  <si>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</si>
  <si>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</si>
  <si>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</si>
  <si>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</si>
  <si>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</si>
  <si>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</si>
  <si>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</si>
  <si>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</si>
  <si>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</si>
  <si>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</si>
  <si>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</si>
  <si>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</si>
  <si>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</si>
  <si>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</si>
  <si>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</si>
  <si>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</si>
  <si>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</si>
  <si>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</si>
  <si>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</si>
  <si>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</si>
  <si>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</si>
  <si>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</si>
  <si>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</si>
  <si>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</si>
  <si>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</si>
  <si>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</si>
  <si>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</si>
  <si>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</si>
  <si>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</si>
  <si>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</si>
  <si>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</si>
  <si>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</si>
  <si>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</si>
  <si>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</si>
  <si>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</si>
  <si>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</si>
  <si>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</si>
  <si>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</si>
  <si>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</si>
  <si>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</si>
  <si>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</si>
  <si>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</si>
  <si>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</si>
  <si>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</si>
  <si>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</si>
  <si>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</si>
  <si>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</si>
  <si>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</si>
  <si>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</si>
  <si>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</si>
  <si>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</si>
  <si>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</si>
  <si>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</si>
  <si>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</si>
  <si>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</si>
  <si>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</si>
  <si>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</si>
  <si>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</si>
  <si>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</si>
  <si>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</si>
  <si>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</si>
  <si>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</si>
  <si>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</si>
  <si>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</si>
  <si>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</si>
  <si>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</si>
  <si>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</si>
  <si>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</si>
  <si>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</si>
  <si>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</si>
  <si>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</si>
  <si>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</si>
  <si>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</si>
  <si>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</si>
  <si>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</si>
  <si>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</si>
  <si>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</si>
  <si>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</si>
  <si>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</si>
  <si>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</si>
  <si>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</si>
  <si>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</si>
  <si>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</si>
  <si>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</si>
  <si>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</si>
  <si>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</si>
  <si>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</si>
  <si>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</si>
  <si>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</si>
  <si>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</si>
  <si>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</si>
  <si>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</si>
  <si>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</si>
  <si>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</si>
  <si>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</si>
  <si>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</si>
  <si>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</si>
  <si>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</si>
  <si>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</si>
  <si>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</si>
  <si>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</si>
  <si>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</si>
  <si>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</si>
  <si>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</si>
  <si>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</si>
  <si>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</si>
  <si>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</si>
  <si>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</si>
  <si>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</si>
  <si>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</si>
  <si>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</si>
  <si>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</si>
  <si>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</si>
  <si>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</si>
  <si>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</si>
  <si>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</si>
  <si>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</si>
  <si>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</si>
  <si>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</si>
  <si>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</si>
  <si>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</si>
  <si>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</si>
  <si>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</si>
  <si>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</si>
  <si>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</si>
  <si>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</si>
  <si>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</si>
  <si>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</si>
  <si>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</si>
  <si>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</si>
  <si>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</si>
  <si>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</si>
  <si>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</si>
  <si>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</si>
  <si>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</si>
  <si>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</si>
  <si>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</si>
  <si>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</si>
  <si>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</si>
  <si>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</si>
  <si>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</si>
  <si>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</si>
  <si>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</si>
  <si>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</si>
  <si>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</si>
  <si>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</si>
  <si>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</si>
  <si>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</si>
  <si>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</si>
  <si>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</si>
  <si>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</si>
  <si>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</si>
  <si>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</si>
  <si>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</si>
  <si>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</si>
  <si>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</si>
  <si>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</si>
  <si>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</si>
  <si>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</si>
  <si>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</si>
  <si>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</si>
  <si>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</si>
  <si>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</si>
  <si>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</si>
  <si>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</si>
  <si>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</si>
  <si>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</si>
  <si>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</si>
  <si>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</si>
  <si>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</si>
  <si>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</si>
  <si>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</si>
  <si>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</si>
  <si>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</si>
  <si>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</si>
  <si>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</si>
  <si>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</si>
  <si>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</si>
  <si>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</si>
  <si>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</si>
  <si>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</si>
  <si>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</si>
  <si>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</si>
  <si>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</si>
  <si>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</si>
  <si>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</si>
  <si>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</si>
  <si>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</si>
  <si>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</si>
  <si>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</si>
  <si>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</si>
  <si>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</si>
  <si>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</si>
  <si>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</si>
  <si>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</si>
  <si>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</si>
  <si>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</si>
  <si>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</si>
  <si>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</si>
  <si>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</si>
  <si>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</si>
  <si>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</si>
  <si>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</si>
  <si>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</si>
  <si>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</si>
  <si>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</si>
  <si>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</si>
  <si>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</si>
  <si>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</si>
  <si>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</si>
  <si>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</si>
  <si>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</si>
  <si>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</si>
  <si>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</si>
  <si>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</si>
  <si>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</si>
  <si>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</si>
  <si>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</si>
  <si>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</si>
  <si>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</si>
  <si>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</si>
  <si>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</si>
  <si>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</si>
  <si>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</si>
  <si>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</si>
  <si>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</si>
  <si>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</si>
  <si>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</si>
  <si>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</si>
  <si>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</si>
  <si>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</si>
  <si>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</si>
  <si>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</si>
  <si>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</si>
  <si>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</si>
  <si>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</si>
  <si>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</si>
  <si>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</si>
  <si>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</si>
  <si>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</si>
  <si>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</si>
  <si>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</si>
  <si>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</si>
  <si>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</si>
  <si>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</si>
  <si>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</si>
  <si>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</si>
  <si>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</si>
  <si>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</si>
  <si>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</si>
  <si>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</si>
  <si>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</si>
  <si>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</si>
  <si>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</si>
  <si>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</si>
  <si>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</si>
  <si>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</si>
  <si>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</si>
  <si>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</si>
  <si>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</si>
  <si>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</si>
  <si>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</si>
  <si>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</si>
  <si>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</si>
  <si>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</si>
  <si>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</si>
  <si>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</si>
  <si>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</si>
  <si>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</si>
  <si>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</si>
  <si>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</si>
  <si>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</si>
  <si>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</si>
  <si>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</si>
  <si>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</si>
  <si>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</si>
  <si>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</si>
  <si>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</si>
  <si>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</si>
  <si>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</si>
  <si>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</si>
  <si>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</si>
  <si>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</si>
  <si>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</si>
  <si>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</si>
  <si>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</si>
  <si>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</si>
  <si>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</si>
  <si>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</si>
  <si>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</si>
  <si>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</si>
  <si>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</si>
  <si>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</si>
  <si>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</si>
  <si>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</si>
  <si>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</si>
  <si>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</si>
  <si>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</si>
  <si>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</si>
  <si>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</si>
  <si>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</si>
  <si>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</si>
  <si>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</si>
  <si>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</si>
  <si>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</si>
  <si>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</si>
  <si>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</si>
  <si>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</si>
  <si>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</si>
  <si>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</si>
  <si>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</si>
  <si>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</si>
  <si>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</si>
  <si>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</si>
  <si>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</si>
  <si>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</si>
  <si>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</si>
  <si>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</si>
  <si>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</si>
  <si>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</si>
  <si>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</si>
  <si>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</si>
  <si>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</si>
  <si>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</si>
  <si>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</si>
  <si>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</si>
  <si>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</si>
  <si>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</si>
  <si>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</si>
  <si>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</si>
  <si>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</si>
  <si>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</si>
  <si>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</si>
  <si>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</si>
  <si>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</si>
  <si>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</si>
  <si>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</si>
  <si>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</si>
  <si>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</si>
  <si>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</si>
  <si>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</si>
  <si>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</si>
  <si>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</si>
  <si>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</si>
  <si>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</si>
  <si>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</si>
  <si>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</si>
  <si>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</si>
  <si>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</si>
  <si>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</si>
  <si>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</si>
  <si>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</si>
  <si>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</si>
  <si>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</si>
  <si>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</si>
  <si>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</si>
  <si>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</si>
  <si>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</si>
  <si>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</si>
  <si>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</si>
  <si>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</si>
  <si>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</si>
  <si>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</si>
  <si>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</si>
  <si>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</si>
  <si>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</si>
  <si>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</si>
  <si>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</si>
  <si>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</si>
  <si>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</si>
  <si>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</si>
  <si>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</si>
  <si>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</si>
  <si>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</si>
  <si>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</si>
  <si>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</si>
  <si>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</si>
  <si>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</si>
  <si>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</si>
  <si>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</si>
  <si>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</si>
  <si>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</si>
  <si>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</si>
  <si>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</si>
  <si>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</si>
  <si>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</si>
  <si>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</si>
  <si>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</si>
  <si>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</si>
  <si>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</si>
  <si>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</si>
  <si>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</si>
  <si>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</si>
  <si>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</si>
  <si>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</si>
  <si>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</si>
  <si>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</si>
  <si>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</si>
  <si>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</si>
  <si>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</si>
  <si>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</si>
  <si>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</si>
  <si>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</si>
  <si>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</si>
  <si>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</si>
  <si>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</si>
  <si>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</si>
  <si>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</si>
  <si>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</si>
  <si>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</si>
  <si>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</si>
  <si>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</si>
  <si>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</si>
  <si>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</si>
  <si>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</si>
  <si>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</si>
  <si>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</si>
  <si>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</si>
  <si>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</si>
  <si>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</si>
  <si>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</si>
  <si>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</si>
  <si>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</si>
  <si>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</si>
  <si>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</si>
  <si>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</si>
  <si>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</si>
  <si>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</si>
  <si>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</si>
  <si>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</si>
  <si>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</si>
  <si>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</si>
  <si>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</si>
  <si>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</si>
  <si>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</si>
  <si>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</si>
  <si>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</si>
  <si>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</si>
  <si>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</si>
  <si>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</si>
  <si>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</si>
  <si>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</si>
  <si>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</si>
  <si>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</si>
  <si>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</si>
  <si>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</si>
  <si>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</si>
  <si>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</si>
  <si>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</si>
  <si>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</si>
  <si>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</si>
  <si>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</si>
  <si>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</si>
  <si>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</si>
  <si>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</si>
  <si>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</si>
  <si>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</si>
  <si>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</si>
  <si>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</si>
  <si>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</si>
  <si>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</si>
  <si>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</si>
  <si>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</si>
  <si>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</si>
  <si>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</si>
  <si>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</si>
  <si>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</si>
  <si>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</si>
  <si>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</si>
  <si>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</si>
  <si>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</si>
  <si>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</si>
  <si>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</si>
  <si>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</si>
  <si>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</si>
  <si>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</si>
  <si>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</si>
  <si>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</si>
  <si>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</si>
  <si>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</si>
  <si>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</si>
  <si>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</si>
  <si>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</si>
  <si>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</si>
  <si>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</si>
  <si>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</si>
  <si>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</si>
  <si>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</si>
  <si>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</si>
  <si>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</si>
  <si>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</si>
  <si>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</si>
  <si>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</si>
  <si>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</si>
  <si>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</si>
  <si>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</si>
  <si>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</si>
  <si>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</si>
  <si>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</si>
  <si>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</si>
  <si>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</si>
  <si>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</si>
  <si>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</si>
  <si>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</si>
  <si>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</si>
  <si>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</si>
  <si>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</si>
  <si>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</si>
  <si>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</si>
  <si>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</si>
  <si>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</si>
  <si>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</si>
  <si>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</si>
  <si>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</si>
  <si>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</si>
  <si>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</si>
  <si>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</si>
  <si>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</si>
  <si>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</si>
  <si>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</si>
  <si>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</si>
  <si>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</si>
  <si>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</si>
  <si>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</si>
  <si>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</si>
  <si>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</si>
  <si>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</si>
  <si>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</si>
  <si>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</si>
  <si>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</si>
  <si>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</si>
  <si>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</si>
  <si>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</si>
  <si>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</si>
  <si>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</si>
  <si>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</si>
  <si>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</si>
  <si>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</si>
  <si>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</si>
  <si>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</si>
  <si>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</si>
  <si>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</si>
  <si>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</si>
  <si>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</si>
  <si>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</si>
  <si>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</si>
  <si>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</si>
  <si>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</si>
  <si>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</si>
  <si>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</si>
  <si>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</si>
  <si>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</si>
  <si>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</si>
  <si>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</si>
  <si>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</si>
  <si>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</si>
  <si>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</si>
  <si>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</si>
  <si>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</si>
  <si>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</si>
  <si>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</si>
  <si>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</si>
  <si>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</si>
  <si>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</si>
  <si>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</si>
  <si>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</si>
  <si>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</si>
  <si>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</si>
  <si>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</si>
  <si>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</si>
  <si>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</si>
  <si>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</si>
  <si>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</si>
  <si>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</si>
  <si>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</si>
  <si>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</si>
  <si>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</si>
  <si>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</si>
  <si>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</si>
  <si>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</si>
  <si>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</si>
  <si>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</si>
  <si>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</si>
  <si>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</si>
  <si>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</si>
  <si>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</si>
  <si>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</si>
  <si>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</si>
  <si>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</si>
  <si>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</si>
  <si>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</si>
  <si>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</si>
  <si>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</si>
  <si>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</si>
  <si>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</si>
  <si>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</si>
  <si>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</si>
  <si>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</si>
  <si>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</si>
  <si>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</si>
  <si>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</si>
  <si>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</si>
  <si>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</si>
  <si>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</si>
  <si>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</si>
  <si>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</si>
  <si>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</si>
  <si>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</si>
  <si>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</si>
  <si>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</si>
  <si>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</si>
  <si>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</si>
  <si>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</si>
  <si>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</si>
  <si>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</si>
  <si>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</si>
  <si>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</si>
  <si>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</si>
  <si>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</si>
  <si>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</si>
  <si>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</si>
  <si>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</si>
  <si>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</si>
  <si>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</si>
  <si>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</si>
  <si>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</si>
  <si>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</si>
  <si>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</si>
  <si>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</si>
  <si>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</si>
  <si>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</si>
  <si>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</si>
  <si>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</si>
  <si>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</si>
  <si>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</si>
  <si>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</si>
  <si>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</si>
  <si>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</si>
  <si>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</si>
  <si>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</si>
  <si>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</si>
  <si>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</si>
  <si>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</si>
  <si>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</si>
  <si>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</si>
  <si>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</si>
  <si>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</si>
  <si>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</si>
  <si>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</si>
  <si>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</si>
  <si>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</si>
  <si>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</si>
  <si>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</si>
  <si>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</si>
  <si>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</si>
  <si>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</si>
  <si>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</si>
  <si>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</si>
  <si>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</si>
  <si>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</si>
  <si>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</si>
  <si>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</si>
  <si>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</si>
  <si>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</si>
  <si>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</si>
  <si>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</si>
  <si>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</si>
  <si>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</si>
  <si>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</si>
  <si>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</si>
  <si>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</si>
  <si>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</si>
  <si>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</si>
  <si>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</si>
  <si>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</si>
  <si>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</si>
  <si>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</si>
  <si>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</si>
  <si>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</si>
  <si>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</si>
  <si>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</si>
  <si>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</si>
  <si>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</si>
  <si>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</si>
  <si>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</si>
  <si>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</si>
  <si>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</si>
  <si>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</si>
  <si>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</si>
  <si>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</si>
  <si>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</si>
  <si>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</si>
  <si>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</si>
  <si>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</si>
  <si>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</si>
  <si>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</si>
  <si>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</si>
  <si>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</si>
  <si>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</si>
  <si>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</si>
  <si>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</si>
  <si>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</si>
  <si>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</si>
  <si>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</si>
  <si>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</si>
  <si>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</si>
  <si>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</si>
  <si>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</si>
  <si>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</si>
  <si>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</si>
  <si>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</si>
  <si>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</si>
  <si>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</si>
  <si>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</si>
  <si>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</si>
  <si>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</si>
  <si>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</si>
  <si>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</si>
  <si>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</si>
  <si>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</si>
  <si>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</si>
  <si>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</si>
  <si>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</si>
  <si>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</si>
  <si>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</si>
  <si>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</si>
  <si>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</si>
  <si>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</si>
  <si>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</si>
  <si>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</si>
  <si>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</si>
  <si>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</si>
  <si>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</si>
  <si>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</si>
  <si>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</si>
  <si>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</si>
  <si>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</si>
  <si>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</si>
  <si>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</si>
  <si>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</si>
  <si>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</si>
  <si>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</si>
  <si>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</si>
  <si>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</si>
  <si>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</si>
  <si>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</si>
  <si>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</si>
  <si>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</si>
  <si>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</si>
  <si>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</si>
  <si>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</si>
  <si>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</si>
  <si>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</si>
  <si>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</si>
  <si>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</si>
  <si>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</si>
  <si>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</si>
  <si>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</si>
  <si>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</si>
  <si>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</si>
  <si>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</si>
  <si>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</si>
  <si>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</si>
  <si>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</si>
  <si>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</si>
  <si>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</si>
  <si>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</si>
  <si>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</si>
  <si>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</si>
  <si>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</si>
  <si>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</si>
  <si>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</si>
  <si>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</si>
  <si>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</si>
  <si>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</si>
  <si>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</si>
  <si>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</si>
  <si>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</si>
  <si>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</si>
  <si>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</si>
  <si>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</si>
  <si>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</si>
  <si>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</si>
  <si>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</si>
  <si>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</si>
  <si>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</si>
  <si>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</si>
  <si>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</si>
  <si>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</si>
  <si>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</si>
  <si>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</si>
  <si>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</si>
  <si>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</si>
  <si>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</si>
  <si>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</si>
  <si>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</si>
  <si>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</si>
  <si>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</si>
  <si>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</si>
  <si>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</si>
  <si>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</si>
  <si>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</si>
  <si>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</si>
  <si>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</si>
  <si>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</si>
  <si>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</si>
  <si>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</si>
  <si>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</si>
  <si>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</si>
  <si>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</si>
  <si>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</si>
  <si>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</si>
  <si>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</si>
  <si>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</si>
  <si>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</si>
  <si>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</si>
  <si>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</si>
  <si>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</si>
  <si>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</si>
  <si>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</si>
  <si>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</si>
  <si>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</si>
  <si>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</si>
  <si>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</si>
  <si>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</si>
  <si>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</si>
  <si>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</si>
  <si>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</si>
  <si>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</si>
  <si>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</si>
  <si>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</si>
  <si>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</si>
  <si>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</si>
  <si>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</si>
  <si>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</si>
  <si>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</si>
  <si>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</si>
  <si>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</si>
  <si>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</si>
  <si>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</si>
  <si>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</si>
  <si>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</si>
  <si>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</si>
  <si>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</si>
  <si>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</si>
  <si>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</si>
  <si>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</si>
  <si>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</si>
  <si>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</si>
  <si>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</si>
  <si>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</si>
  <si>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</si>
  <si>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</si>
  <si>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</si>
  <si>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</si>
  <si>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</si>
  <si>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</si>
  <si>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</si>
  <si>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</si>
  <si>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</si>
  <si>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</si>
  <si>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</si>
  <si>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</si>
  <si>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</si>
  <si>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</si>
  <si>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</si>
  <si>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</si>
  <si>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</si>
  <si>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</si>
  <si>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</si>
  <si>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</si>
  <si>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</si>
  <si>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</si>
  <si>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</si>
  <si>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</si>
  <si>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</si>
  <si>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</si>
  <si>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</si>
  <si>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</si>
  <si>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</si>
  <si>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</si>
  <si>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</si>
  <si>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</si>
  <si>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</si>
  <si>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</si>
  <si>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</si>
  <si>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</si>
  <si>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</si>
  <si>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</si>
  <si>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</si>
  <si>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</si>
  <si>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</si>
  <si>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</si>
  <si>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</si>
  <si>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</si>
  <si>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</si>
  <si>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</si>
  <si>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</si>
  <si>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</si>
  <si>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</si>
  <si>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</si>
  <si>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</si>
  <si>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</si>
  <si>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</si>
  <si>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</si>
  <si>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</si>
  <si>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</si>
  <si>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</si>
  <si>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</si>
  <si>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</si>
  <si>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</si>
  <si>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</si>
  <si>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</si>
  <si>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</si>
  <si>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</si>
  <si>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</si>
  <si>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</si>
  <si>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</si>
  <si>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</si>
  <si>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</si>
  <si>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</si>
  <si>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</si>
  <si>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</si>
  <si>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</si>
  <si>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</si>
  <si>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</si>
  <si>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</si>
  <si>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</si>
  <si>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</si>
  <si>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</si>
  <si>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</si>
  <si>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</si>
  <si>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</si>
  <si>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</si>
  <si>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</si>
  <si>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</si>
  <si>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</si>
  <si>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</si>
  <si>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</si>
  <si>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</si>
  <si>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</si>
  <si>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</si>
  <si>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</si>
  <si>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</si>
  <si>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</si>
  <si>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</si>
  <si>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</si>
  <si>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</si>
  <si>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</si>
  <si>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</si>
  <si>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</si>
  <si>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</si>
  <si>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</si>
  <si>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</si>
  <si>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</si>
  <si>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</si>
  <si>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</si>
  <si>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</si>
  <si>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</si>
  <si>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</si>
  <si>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</si>
  <si>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</si>
  <si>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</si>
  <si>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</si>
  <si>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</si>
  <si>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</si>
  <si>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</si>
  <si>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</si>
  <si>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</si>
  <si>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</si>
  <si>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</si>
  <si>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</si>
  <si>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</si>
  <si>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</si>
  <si>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</si>
  <si>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</si>
  <si>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</si>
  <si>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</si>
  <si>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</si>
  <si>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</si>
  <si>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</si>
  <si>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</si>
  <si>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</si>
  <si>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</si>
  <si>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</si>
  <si>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</si>
  <si>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</si>
  <si>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</si>
  <si>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</si>
  <si>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</si>
  <si>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</si>
  <si>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</si>
  <si>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</si>
  <si>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</si>
  <si>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</si>
  <si>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</si>
  <si>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</si>
  <si>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</si>
  <si>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</si>
  <si>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</si>
  <si>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</si>
  <si>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</si>
  <si>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</si>
  <si>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</si>
  <si>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</si>
  <si>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</si>
  <si>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</si>
  <si>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</si>
  <si>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</si>
  <si>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</si>
  <si>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</si>
  <si>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</si>
  <si>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</si>
  <si>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</si>
  <si>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</si>
  <si>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</si>
  <si>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</si>
  <si>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</si>
  <si>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</si>
  <si>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</si>
  <si>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</si>
  <si>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</si>
  <si>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</si>
  <si>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</si>
  <si>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</si>
  <si>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</si>
  <si>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</si>
  <si>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</si>
  <si>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</si>
  <si>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</si>
  <si>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</si>
  <si>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</si>
  <si>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</si>
  <si>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</si>
  <si>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</si>
  <si>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</si>
  <si>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</si>
  <si>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</si>
  <si>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</si>
  <si>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</si>
  <si>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</si>
  <si>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</si>
  <si>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</si>
  <si>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</si>
  <si>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</si>
  <si>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</si>
  <si>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</si>
  <si>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</si>
  <si>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</si>
  <si>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</si>
  <si>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</si>
  <si>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</si>
  <si>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</si>
  <si>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</si>
  <si>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</si>
  <si>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</si>
  <si>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</si>
  <si>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</si>
  <si>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</si>
  <si>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</si>
  <si>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</si>
  <si>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</si>
  <si>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</si>
  <si>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</si>
  <si>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</si>
  <si>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</si>
  <si>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</si>
  <si>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</si>
  <si>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</si>
  <si>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</si>
  <si>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</si>
  <si>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</si>
  <si>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</si>
  <si>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</si>
  <si>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</si>
  <si>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</si>
  <si>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</si>
  <si>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</si>
  <si>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</si>
  <si>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</si>
  <si>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</si>
  <si>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</si>
  <si>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</si>
  <si>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</si>
  <si>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</si>
  <si>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</si>
  <si>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</si>
  <si>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</si>
  <si>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</si>
  <si>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</si>
  <si>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</si>
  <si>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</si>
  <si>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</si>
  <si>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</si>
  <si>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</si>
  <si>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</si>
  <si>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</si>
  <si>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</si>
  <si>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</si>
  <si>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</si>
  <si>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</si>
  <si>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</si>
  <si>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</si>
  <si>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</si>
  <si>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</si>
  <si>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</si>
  <si>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</si>
  <si>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</si>
  <si>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</si>
  <si>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</si>
  <si>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</si>
  <si>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</si>
  <si>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</si>
  <si>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</si>
  <si>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</si>
  <si>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</si>
  <si>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</si>
  <si>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</si>
  <si>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</si>
  <si>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</si>
  <si>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</si>
  <si>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</si>
  <si>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</si>
  <si>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</si>
  <si>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</si>
  <si>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</si>
  <si>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</si>
  <si>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</si>
  <si>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</si>
  <si>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</si>
  <si>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</si>
  <si>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</si>
  <si>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</si>
  <si>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</si>
  <si>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</si>
  <si>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</si>
  <si>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</si>
  <si>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</si>
  <si>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</si>
  <si>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</si>
  <si>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</si>
  <si>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</si>
  <si>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</si>
  <si>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</si>
  <si>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</si>
  <si>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</si>
  <si>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</si>
  <si>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</si>
  <si>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</si>
  <si>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</si>
  <si>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</si>
  <si>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</si>
  <si>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</si>
  <si>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</si>
  <si>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</si>
  <si>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</si>
  <si>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</si>
  <si>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</si>
  <si>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</si>
  <si>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</si>
  <si>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</si>
  <si>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</si>
  <si>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</si>
  <si>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</si>
  <si>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</si>
  <si>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</si>
  <si>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</si>
  <si>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</si>
  <si>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</si>
  <si>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</si>
  <si>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</si>
  <si>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</si>
  <si>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</si>
  <si>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</si>
  <si>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</si>
  <si>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</si>
  <si>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</si>
  <si>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</si>
  <si>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</si>
  <si>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</si>
  <si>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</si>
  <si>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</si>
  <si>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</si>
  <si>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</si>
  <si>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</si>
  <si>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</si>
  <si>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</si>
  <si>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</si>
  <si>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</si>
  <si>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</si>
  <si>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</si>
  <si>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</si>
  <si>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</si>
  <si>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</si>
  <si>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</si>
  <si>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</si>
  <si>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</si>
  <si>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</si>
  <si>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</si>
  <si>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</si>
  <si>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</si>
  <si>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</si>
  <si>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</si>
  <si>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</si>
  <si>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</si>
  <si>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</si>
  <si>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</si>
  <si>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</si>
  <si>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</si>
  <si>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</si>
  <si>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</si>
  <si>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</si>
  <si>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</si>
  <si>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</si>
  <si>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</si>
  <si>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</si>
  <si>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</si>
  <si>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</si>
  <si>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</si>
  <si>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</si>
  <si>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</si>
  <si>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</si>
  <si>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</si>
  <si>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</si>
  <si>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</si>
  <si>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</si>
  <si>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</si>
  <si>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</si>
  <si>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</si>
  <si>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</si>
  <si>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</si>
  <si>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</si>
  <si>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</si>
  <si>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</si>
  <si>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</si>
  <si>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</si>
  <si>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</si>
  <si>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</si>
  <si>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</si>
  <si>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</si>
  <si>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</si>
  <si>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</si>
  <si>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</si>
  <si>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</si>
  <si>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</si>
  <si>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</si>
  <si>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</si>
  <si>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</si>
  <si>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</si>
  <si>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</si>
  <si>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</si>
  <si>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</si>
  <si>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</si>
  <si>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</si>
  <si>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</si>
  <si>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</si>
  <si>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</si>
  <si>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</si>
  <si>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</si>
  <si>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</si>
  <si>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</si>
  <si>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</si>
  <si>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</si>
  <si>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</si>
  <si>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</si>
  <si>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</si>
  <si>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</si>
  <si>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</si>
  <si>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</si>
  <si>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</si>
  <si>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</si>
  <si>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</si>
  <si>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</si>
  <si>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</si>
  <si>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</si>
  <si>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</si>
  <si>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</si>
  <si>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</si>
  <si>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</si>
  <si>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</si>
  <si>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</si>
  <si>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</si>
  <si>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</si>
  <si>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</si>
  <si>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</si>
  <si>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</si>
  <si>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</si>
  <si>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</si>
  <si>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</si>
  <si>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</si>
  <si>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</si>
  <si>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</si>
  <si>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</si>
  <si>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</si>
  <si>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</si>
  <si>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</si>
  <si>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</si>
  <si>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</si>
  <si>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</si>
  <si>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</si>
  <si>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</si>
  <si>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</si>
  <si>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</si>
  <si>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</si>
  <si>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</si>
  <si>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</si>
  <si>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</si>
  <si>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</si>
  <si>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</si>
  <si>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</si>
  <si>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</si>
  <si>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</si>
  <si>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</si>
  <si>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</si>
  <si>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</si>
  <si>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</si>
  <si>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</si>
  <si>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</si>
  <si>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</si>
  <si>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</si>
  <si>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</si>
  <si>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</si>
  <si>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</si>
  <si>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</si>
  <si>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</si>
  <si>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</si>
  <si>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</si>
  <si>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</si>
  <si>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</si>
  <si>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</si>
  <si>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</si>
  <si>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</si>
  <si>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</si>
  <si>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</si>
  <si>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</si>
  <si>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</si>
  <si>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</si>
  <si>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</si>
  <si>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</si>
  <si>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</si>
  <si>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</si>
  <si>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</si>
  <si>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</si>
  <si>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</si>
  <si>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</si>
  <si>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</si>
  <si>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</si>
  <si>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</si>
  <si>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</si>
  <si>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</si>
  <si>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</si>
  <si>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</si>
  <si>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</si>
  <si>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</si>
  <si>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</si>
  <si>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</si>
  <si>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</si>
  <si>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</si>
  <si>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</si>
  <si>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</si>
  <si>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</si>
  <si>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</si>
  <si>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</si>
  <si>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</si>
  <si>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</si>
  <si>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</si>
  <si>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</si>
  <si>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</si>
  <si>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</si>
  <si>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</si>
  <si>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</si>
  <si>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</si>
  <si>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</si>
  <si>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</si>
  <si>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</si>
  <si>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</si>
  <si>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</si>
  <si>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</si>
  <si>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</si>
  <si>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</si>
  <si>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</si>
  <si>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</si>
  <si>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</si>
  <si>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</si>
  <si>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</si>
  <si>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</si>
  <si>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</si>
  <si>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</si>
  <si>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</si>
  <si>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</si>
  <si>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</si>
  <si>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</si>
  <si>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</si>
  <si>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</si>
  <si>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</si>
  <si>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</si>
  <si>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</si>
  <si>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</si>
  <si>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</si>
  <si>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</si>
  <si>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</si>
  <si>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</si>
  <si>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</si>
  <si>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</si>
  <si>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</si>
  <si>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</si>
  <si>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</si>
  <si>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</si>
  <si>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</si>
  <si>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</si>
  <si>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</si>
  <si>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</si>
  <si>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</si>
  <si>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</si>
  <si>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</si>
  <si>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</si>
  <si>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</si>
  <si>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</si>
  <si>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</si>
  <si>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</si>
  <si>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</si>
  <si>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</si>
  <si>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</si>
  <si>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</si>
  <si>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</si>
  <si>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</si>
  <si>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</si>
  <si>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</si>
  <si>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</si>
  <si>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</si>
  <si>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</si>
  <si>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</si>
  <si>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</si>
  <si>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</si>
  <si>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</si>
  <si>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</si>
  <si>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</si>
  <si>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</si>
  <si>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</si>
  <si>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</si>
  <si>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</si>
  <si>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</si>
  <si>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</si>
  <si>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</si>
  <si>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</si>
  <si>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</si>
  <si>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</si>
  <si>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</si>
  <si>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</si>
  <si>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</si>
  <si>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</si>
  <si>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</si>
  <si>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</si>
  <si>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</si>
  <si>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</si>
  <si>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</si>
  <si>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</si>
  <si>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</si>
  <si>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</si>
  <si>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</si>
  <si>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</si>
  <si>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</si>
  <si>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</si>
  <si>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</si>
  <si>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</si>
  <si>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</si>
  <si>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</si>
  <si>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</si>
  <si>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</si>
  <si>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</si>
  <si>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</si>
  <si>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</si>
  <si>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</si>
  <si>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</si>
  <si>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</si>
  <si>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</si>
  <si>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</si>
  <si>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</si>
  <si>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</si>
  <si>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</si>
  <si>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</si>
  <si>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</si>
  <si>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</si>
  <si>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</si>
  <si>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</si>
  <si>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</si>
  <si>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</si>
  <si>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</si>
  <si>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</si>
  <si>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</si>
  <si>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</si>
  <si>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</si>
  <si>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</si>
  <si>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</si>
  <si>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</si>
  <si>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</si>
  <si>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</si>
  <si>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</si>
  <si>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</si>
  <si>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</si>
  <si>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</si>
  <si>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</si>
  <si>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</si>
  <si>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</si>
  <si>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</si>
  <si>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</si>
  <si>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</si>
  <si>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</si>
  <si>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</si>
  <si>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</si>
  <si>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</si>
  <si>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</si>
  <si>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</si>
  <si>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</si>
  <si>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</si>
  <si>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</si>
  <si>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</si>
  <si>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</si>
  <si>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</si>
  <si>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</si>
  <si>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</si>
  <si>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</si>
  <si>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</si>
  <si>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</si>
  <si>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</si>
  <si>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</si>
  <si>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</si>
  <si>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</si>
  <si>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</si>
  <si>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</si>
  <si>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</si>
  <si>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</si>
  <si>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</si>
  <si>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</si>
  <si>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</si>
  <si>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</si>
  <si>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</si>
  <si>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</si>
  <si>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</si>
  <si>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</si>
  <si>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</si>
  <si>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</si>
  <si>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</si>
  <si>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</si>
  <si>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</si>
  <si>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</si>
  <si>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</si>
  <si>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</si>
  <si>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</si>
  <si>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</si>
  <si>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</si>
  <si>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</si>
  <si>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</si>
  <si>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</si>
  <si>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</si>
  <si>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</si>
  <si>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</si>
  <si>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</si>
  <si>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</si>
  <si>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</si>
  <si>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</si>
  <si>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</si>
  <si>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</si>
  <si>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</si>
  <si>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</si>
  <si>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</si>
  <si>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</si>
  <si>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</si>
  <si>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</si>
  <si>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</si>
  <si>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</si>
  <si>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</si>
  <si>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</si>
  <si>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</si>
  <si>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</si>
  <si>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</si>
  <si>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</si>
  <si>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</si>
  <si>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</si>
  <si>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</si>
  <si>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</si>
  <si>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</si>
  <si>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</si>
  <si>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</si>
  <si>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</si>
  <si>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</si>
  <si>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</si>
  <si>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</si>
  <si>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</si>
  <si>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</si>
  <si>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</si>
  <si>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</si>
  <si>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</si>
  <si>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</si>
  <si>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</si>
  <si>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</si>
  <si>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</si>
  <si>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</si>
  <si>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</si>
  <si>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</si>
  <si>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</si>
  <si>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</si>
  <si>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</si>
  <si>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</si>
  <si>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</si>
  <si>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</si>
  <si>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</si>
  <si>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</si>
  <si>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</si>
  <si>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</si>
  <si>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</si>
  <si>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</si>
  <si>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</si>
  <si>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</si>
  <si>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</si>
  <si>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</si>
  <si>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</si>
  <si>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</si>
  <si>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</si>
  <si>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</si>
  <si>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</si>
  <si>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</si>
  <si>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</si>
  <si>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</si>
  <si>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</si>
  <si>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</si>
  <si>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</si>
  <si>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</si>
  <si>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</si>
  <si>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</si>
  <si>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</si>
  <si>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</si>
  <si>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</si>
  <si>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</si>
  <si>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</si>
  <si>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</si>
  <si>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</si>
  <si>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</si>
  <si>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</si>
  <si>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</si>
  <si>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</si>
  <si>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</si>
  <si>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</si>
  <si>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</si>
  <si>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</si>
  <si>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</si>
  <si>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</si>
  <si>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</si>
  <si>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</si>
  <si>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</si>
  <si>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</si>
  <si>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</si>
  <si>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</si>
  <si>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</si>
  <si>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</si>
  <si>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</si>
  <si>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</si>
  <si>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</si>
  <si>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</si>
  <si>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</si>
  <si>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</si>
  <si>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</si>
  <si>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</si>
  <si>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</si>
  <si>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</si>
  <si>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</si>
  <si>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</si>
  <si>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</si>
  <si>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</si>
  <si>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</si>
  <si>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</si>
  <si>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</si>
  <si>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</si>
  <si>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</si>
  <si>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</si>
  <si>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</si>
  <si>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</si>
  <si>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</si>
  <si>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</si>
  <si>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</si>
  <si>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</si>
  <si>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</si>
  <si>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</si>
  <si>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</si>
  <si>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</si>
  <si>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</si>
  <si>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</si>
  <si>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</si>
  <si>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</si>
  <si>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</si>
  <si>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</si>
  <si>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</si>
  <si>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</si>
  <si>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</si>
  <si>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</si>
  <si>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</si>
  <si>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</si>
  <si>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</si>
  <si>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</si>
  <si>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</si>
  <si>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</si>
  <si>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</si>
  <si>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</si>
  <si>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</si>
  <si>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</si>
  <si>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</si>
  <si>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</si>
  <si>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</si>
  <si>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</si>
  <si>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</si>
  <si>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</si>
  <si>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</si>
  <si>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</si>
  <si>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</si>
  <si>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</si>
  <si>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</si>
  <si>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</si>
  <si>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</si>
  <si>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</si>
  <si>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</si>
  <si>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</si>
  <si>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</si>
  <si>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</si>
  <si>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</si>
  <si>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</si>
  <si>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</si>
  <si>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</si>
  <si>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</si>
  <si>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</si>
  <si>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</si>
  <si>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</si>
  <si>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</si>
  <si>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</si>
  <si>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</si>
  <si>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</si>
  <si>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</si>
  <si>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</si>
  <si>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</si>
  <si>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</si>
  <si>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</si>
  <si>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</si>
  <si>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</si>
  <si>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</si>
  <si>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</si>
  <si>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</si>
  <si>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</si>
  <si>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</si>
  <si>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</si>
  <si>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</si>
  <si>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</si>
  <si>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</si>
  <si>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</si>
  <si>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</si>
  <si>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</si>
  <si>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</si>
  <si>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</si>
  <si>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</si>
  <si>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</si>
  <si>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</si>
  <si>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</si>
  <si>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</si>
  <si>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</si>
  <si>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</si>
  <si>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</si>
  <si>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</si>
  <si>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</si>
  <si>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</si>
  <si>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</si>
  <si>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</si>
  <si>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</si>
  <si>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</si>
  <si>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</si>
  <si>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</si>
  <si>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</si>
  <si>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</si>
  <si>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</si>
  <si>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</si>
  <si>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</si>
  <si>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</si>
  <si>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</si>
  <si>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</si>
  <si>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</si>
  <si>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</si>
  <si>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</si>
  <si>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</si>
  <si>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</si>
  <si>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</si>
  <si>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</si>
  <si>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</si>
  <si>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</si>
  <si>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</si>
  <si>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</si>
  <si>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</si>
  <si>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</si>
  <si>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</si>
  <si>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</si>
  <si>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</si>
  <si>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</si>
  <si>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</si>
  <si>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</si>
  <si>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</si>
  <si>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</si>
  <si>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</si>
  <si>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</si>
  <si>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</si>
  <si>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</si>
  <si>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</si>
  <si>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</si>
  <si>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</si>
  <si>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</si>
  <si>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</si>
  <si>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</si>
  <si>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</si>
  <si>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</si>
  <si>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</si>
  <si>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</si>
  <si>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</si>
  <si>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</si>
  <si>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</si>
  <si>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</si>
  <si>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</si>
  <si>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</si>
  <si>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</si>
  <si>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</si>
  <si>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</si>
  <si>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</si>
  <si>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</si>
  <si>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</si>
  <si>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</si>
  <si>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</si>
  <si>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</si>
  <si>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</si>
  <si>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</si>
  <si>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</si>
  <si>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</si>
  <si>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</si>
  <si>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</si>
  <si>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</si>
  <si>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</si>
  <si>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</si>
  <si>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</si>
  <si>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</si>
  <si>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</si>
  <si>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</si>
  <si>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</si>
  <si>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</si>
  <si>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</si>
  <si>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</si>
  <si>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</si>
  <si>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</si>
  <si>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</si>
  <si>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</si>
  <si>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</si>
  <si>
    <t>Jornal SMMMLV - SMDLV 2021</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</si>
</sst>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6">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331" Type="http://schemas.openxmlformats.org/officeDocument/2006/relationships/customXml" Target="../customXml/item1.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332" Type="http://schemas.openxmlformats.org/officeDocument/2006/relationships/customXml" Target="../customXml/item2.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333" Type="http://schemas.openxmlformats.org/officeDocument/2006/relationships/customXml" Target="../customXml/item3.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 Id="rId271" Type="http://schemas.openxmlformats.org/officeDocument/2006/relationships/worksheet" Target="worksheets/sheet271.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2021</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SUCRE</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15" sqref="B15"/>
    </sheetView>
  </sheetViews>
  <sheetFormatPr baseColWidth="10" defaultRowHeight="15"/>
  <cols>
    <col min="2" max="2" width="10.42578125" customWidth="1"/>
    <col min="3" max="3" width="10" customWidth="1"/>
    <col min="8" max="8" width="83" customWidth="1"/>
    <col min="26" max="26" width="8.5703125" customWidth="1"/>
  </cols>
  <sheetData>
    <row r="1" spans="1:38" ht="15.75" thickTop="1">
      <c r="A1" s="120"/>
      <c r="B1" s="121"/>
      <c r="C1" s="121"/>
      <c r="D1" s="121"/>
      <c r="E1" s="121"/>
      <c r="F1" s="121"/>
      <c r="G1" s="121"/>
      <c r="H1" s="122"/>
      <c r="Z1" s="225"/>
      <c r="AA1" s="225"/>
      <c r="AB1" s="225"/>
      <c r="AC1" s="225"/>
      <c r="AD1" s="225"/>
      <c r="AE1" s="225"/>
      <c r="AF1" s="225"/>
      <c r="AG1" s="225"/>
      <c r="AH1" s="225"/>
      <c r="AI1" s="225"/>
      <c r="AJ1" s="225"/>
      <c r="AK1" s="225"/>
      <c r="AL1" s="225"/>
    </row>
    <row r="2" spans="1:38">
      <c r="A2" s="123"/>
      <c r="B2" s="124"/>
      <c r="C2" s="124"/>
      <c r="D2" s="124"/>
      <c r="E2" s="124"/>
      <c r="F2" s="124"/>
      <c r="G2" s="124"/>
      <c r="H2" s="125"/>
      <c r="Z2" s="225"/>
      <c r="AA2" s="225"/>
      <c r="AB2" s="225"/>
      <c r="AC2" s="225"/>
      <c r="AD2" s="225"/>
      <c r="AE2" s="225"/>
      <c r="AF2" s="225"/>
      <c r="AG2" s="225"/>
      <c r="AH2" s="225"/>
      <c r="AI2" s="225"/>
      <c r="AJ2" s="225"/>
      <c r="AK2" s="225"/>
      <c r="AL2" s="225"/>
    </row>
    <row r="3" spans="1:38">
      <c r="A3" s="123"/>
      <c r="B3" s="124"/>
      <c r="C3" s="124"/>
      <c r="D3" s="124"/>
      <c r="E3" s="124"/>
      <c r="F3" s="124"/>
      <c r="G3" s="124"/>
      <c r="H3" s="125"/>
      <c r="Z3" s="225"/>
      <c r="AA3" s="225"/>
      <c r="AB3" s="225"/>
      <c r="AC3" s="225"/>
      <c r="AD3" s="225"/>
      <c r="AE3" s="225"/>
      <c r="AF3" s="225"/>
      <c r="AG3" s="225"/>
      <c r="AH3" s="225"/>
      <c r="AI3" s="225"/>
      <c r="AJ3" s="225"/>
      <c r="AK3" s="225"/>
      <c r="AL3" s="225"/>
    </row>
    <row r="4" spans="1:38">
      <c r="A4" s="123"/>
      <c r="B4" s="124"/>
      <c r="C4" s="124"/>
      <c r="D4" s="124"/>
      <c r="E4" s="124"/>
      <c r="F4" s="124"/>
      <c r="G4" s="124"/>
      <c r="H4" s="125"/>
      <c r="Z4" s="225"/>
      <c r="AA4" s="225"/>
      <c r="AB4" s="225"/>
      <c r="AC4" s="225"/>
      <c r="AD4" s="225"/>
      <c r="AE4" s="225"/>
      <c r="AF4" s="225"/>
      <c r="AG4" s="225"/>
      <c r="AH4" s="225"/>
      <c r="AI4" s="225"/>
      <c r="AJ4" s="225"/>
      <c r="AK4" s="225"/>
      <c r="AL4" s="225"/>
    </row>
    <row r="5" spans="1:38">
      <c r="A5" s="123"/>
      <c r="B5" s="124"/>
      <c r="C5" s="124"/>
      <c r="D5" s="124"/>
      <c r="E5" s="124"/>
      <c r="F5" s="124"/>
      <c r="G5" s="124"/>
      <c r="H5" s="125"/>
      <c r="Z5" s="225"/>
      <c r="AA5" s="225"/>
      <c r="AB5" s="225"/>
      <c r="AC5" s="225"/>
      <c r="AD5" s="225"/>
      <c r="AE5" s="225"/>
      <c r="AF5" s="225"/>
      <c r="AG5" s="225"/>
      <c r="AH5" s="225"/>
      <c r="AI5" s="225"/>
      <c r="AJ5" s="225"/>
      <c r="AK5" s="225"/>
      <c r="AL5" s="225"/>
    </row>
    <row r="6" spans="1:38">
      <c r="A6" s="123"/>
      <c r="B6" s="124"/>
      <c r="C6" s="124"/>
      <c r="D6" s="124"/>
      <c r="E6" s="124"/>
      <c r="F6" s="124"/>
      <c r="G6" s="124"/>
      <c r="H6" s="125"/>
      <c r="Z6" s="225"/>
      <c r="AA6" s="225"/>
      <c r="AB6" s="225"/>
      <c r="AC6" s="225"/>
      <c r="AD6" s="225"/>
      <c r="AE6" s="225"/>
      <c r="AF6" s="225"/>
      <c r="AG6" s="225"/>
      <c r="AH6" s="225"/>
      <c r="AI6" s="225"/>
      <c r="AJ6" s="225"/>
      <c r="AK6" s="225"/>
      <c r="AL6" s="225"/>
    </row>
    <row r="7" spans="1:38">
      <c r="A7" s="123"/>
      <c r="B7" s="124"/>
      <c r="C7" s="124"/>
      <c r="D7" s="124"/>
      <c r="E7" s="124"/>
      <c r="F7" s="124"/>
      <c r="G7" s="124"/>
      <c r="H7" s="125"/>
      <c r="Z7" s="225"/>
      <c r="AA7" s="225"/>
      <c r="AB7" s="225"/>
      <c r="AC7" s="225"/>
      <c r="AD7" s="225"/>
      <c r="AE7" s="225"/>
      <c r="AF7" s="225"/>
      <c r="AG7" s="225"/>
      <c r="AH7" s="225"/>
      <c r="AI7" s="225"/>
      <c r="AJ7" s="225"/>
      <c r="AK7" s="225"/>
      <c r="AL7" s="225"/>
    </row>
    <row r="8" spans="1:38">
      <c r="A8" s="123"/>
      <c r="B8" s="124"/>
      <c r="C8" s="124"/>
      <c r="D8" s="124"/>
      <c r="E8" s="124"/>
      <c r="F8" s="124"/>
      <c r="G8" s="124"/>
      <c r="H8" s="125"/>
      <c r="I8" s="124"/>
      <c r="J8" s="124"/>
      <c r="K8" s="124"/>
      <c r="L8" s="124"/>
      <c r="M8" s="124"/>
      <c r="N8" s="124"/>
      <c r="O8" s="124"/>
      <c r="P8" s="124"/>
      <c r="Q8" s="124"/>
      <c r="R8" s="124"/>
      <c r="S8" s="124"/>
      <c r="T8" s="124"/>
      <c r="U8" s="124"/>
      <c r="V8" s="124"/>
      <c r="W8" s="124"/>
      <c r="X8" s="124"/>
      <c r="Y8" s="124"/>
      <c r="Z8" s="224"/>
      <c r="AA8" s="225"/>
      <c r="AB8" s="225"/>
      <c r="AC8" s="225"/>
      <c r="AD8" s="225"/>
      <c r="AE8" s="225"/>
      <c r="AF8" s="225"/>
      <c r="AG8" s="225"/>
      <c r="AH8" s="225"/>
      <c r="AI8" s="225"/>
      <c r="AJ8" s="225"/>
      <c r="AK8" s="225"/>
      <c r="AL8" s="225"/>
    </row>
    <row r="9" spans="1:38">
      <c r="A9" s="123"/>
      <c r="B9" s="124"/>
      <c r="C9" s="124"/>
      <c r="D9" s="124"/>
      <c r="E9" s="124"/>
      <c r="F9" s="124"/>
      <c r="G9" s="124"/>
      <c r="H9" s="124"/>
      <c r="I9" s="124"/>
      <c r="J9" s="124"/>
      <c r="K9" s="124"/>
      <c r="L9" s="124"/>
      <c r="M9" s="124"/>
      <c r="N9" s="124"/>
      <c r="O9" s="124"/>
      <c r="P9" s="124"/>
      <c r="Q9" s="124"/>
      <c r="R9" s="124"/>
      <c r="S9" s="124"/>
      <c r="T9" s="124"/>
      <c r="U9" s="124"/>
      <c r="V9" s="124"/>
      <c r="W9" s="124"/>
      <c r="X9" s="124"/>
      <c r="Y9" s="124"/>
      <c r="Z9" s="224"/>
      <c r="AA9" s="225"/>
      <c r="AB9" s="225"/>
      <c r="AC9" s="225"/>
      <c r="AD9" s="225"/>
      <c r="AE9" s="225"/>
      <c r="AF9" s="225"/>
      <c r="AG9" s="225"/>
      <c r="AH9" s="225"/>
      <c r="AI9" s="225"/>
      <c r="AJ9" s="225"/>
      <c r="AK9" s="225"/>
      <c r="AL9" s="225"/>
    </row>
    <row r="10" spans="1:38">
      <c r="A10" s="123"/>
      <c r="B10" s="124"/>
      <c r="C10" s="124"/>
      <c r="D10" s="124"/>
      <c r="E10" s="124"/>
      <c r="F10" s="124"/>
      <c r="G10" s="124"/>
      <c r="H10" s="124"/>
      <c r="I10" s="124"/>
      <c r="J10" s="124"/>
      <c r="K10" s="124"/>
      <c r="L10" s="124"/>
      <c r="M10" s="124"/>
      <c r="N10" s="124"/>
      <c r="O10" s="124"/>
      <c r="P10" s="124"/>
      <c r="Q10" s="124"/>
      <c r="R10" s="124"/>
      <c r="S10" s="124"/>
      <c r="T10" s="124"/>
      <c r="U10" s="124"/>
      <c r="V10" s="124"/>
      <c r="W10" s="124"/>
      <c r="X10" s="124"/>
      <c r="Y10" s="124"/>
      <c r="Z10" s="224"/>
      <c r="AA10" s="225"/>
      <c r="AB10" s="225"/>
      <c r="AC10" s="225"/>
      <c r="AD10" s="225"/>
      <c r="AE10" s="225"/>
      <c r="AF10" s="225"/>
      <c r="AG10" s="225"/>
      <c r="AH10" s="225"/>
      <c r="AI10" s="225"/>
      <c r="AJ10" s="225"/>
      <c r="AK10" s="225"/>
      <c r="AL10" s="225"/>
    </row>
    <row r="11" spans="1:38">
      <c r="A11" s="123"/>
      <c r="B11" s="124"/>
      <c r="C11" s="124"/>
      <c r="D11" s="124"/>
      <c r="E11" s="124"/>
      <c r="F11" s="124"/>
      <c r="G11" s="124"/>
      <c r="H11" s="124"/>
      <c r="I11" s="124"/>
      <c r="J11" s="124"/>
      <c r="K11" s="124"/>
      <c r="L11" s="124"/>
      <c r="M11" s="124"/>
      <c r="N11" s="124"/>
      <c r="O11" s="124"/>
      <c r="P11" s="124"/>
      <c r="Q11" s="124"/>
      <c r="R11" s="124"/>
      <c r="S11" s="124"/>
      <c r="T11" s="124"/>
      <c r="U11" s="124"/>
      <c r="V11" s="124"/>
      <c r="W11" s="124"/>
      <c r="X11" s="124"/>
      <c r="Y11" s="124"/>
      <c r="Z11" s="224"/>
      <c r="AA11" s="225"/>
      <c r="AB11" s="225"/>
      <c r="AC11" s="225"/>
      <c r="AD11" s="225"/>
      <c r="AE11" s="225"/>
      <c r="AF11" s="225"/>
      <c r="AG11" s="225"/>
      <c r="AH11" s="225"/>
      <c r="AI11" s="225"/>
      <c r="AJ11" s="225"/>
      <c r="AK11" s="225"/>
      <c r="AL11" s="225"/>
    </row>
    <row r="12" spans="1:38">
      <c r="A12" s="123"/>
      <c r="B12" s="124"/>
      <c r="C12" s="124"/>
      <c r="D12" s="124"/>
      <c r="E12" s="124"/>
      <c r="F12" s="124"/>
      <c r="G12" s="124"/>
      <c r="H12" s="124"/>
      <c r="I12" s="124"/>
      <c r="J12" s="124"/>
      <c r="K12" s="124"/>
      <c r="L12" s="124"/>
      <c r="M12" s="124"/>
      <c r="N12" s="124"/>
      <c r="O12" s="124"/>
      <c r="P12" s="124"/>
      <c r="Q12" s="124"/>
      <c r="R12" s="124"/>
      <c r="S12" s="124"/>
      <c r="T12" s="124"/>
      <c r="U12" s="124"/>
      <c r="V12" s="124"/>
      <c r="W12" s="124"/>
      <c r="X12" s="124"/>
      <c r="Y12" s="124"/>
      <c r="Z12" s="224"/>
      <c r="AA12" s="225"/>
      <c r="AB12" s="225"/>
      <c r="AC12" s="225"/>
      <c r="AD12" s="225"/>
      <c r="AE12" s="225"/>
      <c r="AF12" s="225"/>
      <c r="AG12" s="225"/>
      <c r="AH12" s="225"/>
      <c r="AI12" s="225"/>
      <c r="AJ12" s="225"/>
      <c r="AK12" s="225"/>
      <c r="AL12" s="225"/>
    </row>
    <row r="13" spans="1:38">
      <c r="A13" s="123"/>
      <c r="B13" s="124"/>
      <c r="C13" s="124"/>
      <c r="D13" s="124"/>
      <c r="E13" s="124"/>
      <c r="F13" s="124"/>
      <c r="G13" s="124"/>
      <c r="H13" s="124"/>
      <c r="I13" s="124"/>
      <c r="J13" s="124"/>
      <c r="K13" s="124"/>
      <c r="L13" s="124"/>
      <c r="M13" s="124"/>
      <c r="N13" s="124"/>
      <c r="O13" s="124"/>
      <c r="P13" s="124"/>
      <c r="Q13" s="124"/>
      <c r="R13" s="124"/>
      <c r="S13" s="124"/>
      <c r="T13" s="124"/>
      <c r="U13" s="124"/>
      <c r="V13" s="124"/>
      <c r="W13" s="124"/>
      <c r="X13" s="124"/>
      <c r="Y13" s="124"/>
      <c r="Z13" s="224"/>
      <c r="AA13" s="225"/>
      <c r="AB13" s="225"/>
      <c r="AC13" s="225"/>
      <c r="AD13" s="225"/>
      <c r="AE13" s="225"/>
      <c r="AF13" s="225"/>
      <c r="AG13" s="225"/>
      <c r="AH13" s="225"/>
      <c r="AI13" s="225"/>
      <c r="AJ13" s="225"/>
      <c r="AK13" s="225"/>
      <c r="AL13" s="225"/>
    </row>
    <row r="14" spans="1:38">
      <c r="A14" s="123"/>
      <c r="B14" s="124"/>
      <c r="C14" s="124"/>
      <c r="D14" s="124"/>
      <c r="E14" s="124"/>
      <c r="F14" s="124"/>
      <c r="G14" s="124"/>
      <c r="H14" s="124"/>
      <c r="I14" s="124"/>
      <c r="J14" s="124"/>
      <c r="K14" s="124"/>
      <c r="L14" s="124"/>
      <c r="M14" s="124"/>
      <c r="N14" s="124"/>
      <c r="O14" s="124"/>
      <c r="P14" s="124"/>
      <c r="Q14" s="124"/>
      <c r="R14" s="124"/>
      <c r="S14" s="124"/>
      <c r="T14" s="124"/>
      <c r="U14" s="124"/>
      <c r="V14" s="124"/>
      <c r="W14" s="124"/>
      <c r="X14" s="124"/>
      <c r="Y14" s="124"/>
      <c r="Z14" s="224"/>
      <c r="AA14" s="225"/>
      <c r="AB14" s="225"/>
      <c r="AC14" s="225"/>
      <c r="AD14" s="225"/>
      <c r="AE14" s="225"/>
      <c r="AF14" s="225"/>
      <c r="AG14" s="225"/>
      <c r="AH14" s="225"/>
      <c r="AI14" s="225"/>
      <c r="AJ14" s="225"/>
      <c r="AK14" s="225"/>
      <c r="AL14" s="225"/>
    </row>
    <row r="15" spans="1:38">
      <c r="A15" s="123"/>
      <c r="B15" s="124"/>
      <c r="C15" s="124"/>
      <c r="D15" s="124"/>
      <c r="E15" s="124"/>
      <c r="F15" s="124"/>
      <c r="G15" s="124"/>
      <c r="H15" s="124"/>
      <c r="I15" s="124"/>
      <c r="J15" s="124"/>
      <c r="K15" s="124"/>
      <c r="L15" s="124"/>
      <c r="M15" s="124"/>
      <c r="N15" s="124"/>
      <c r="O15" s="124"/>
      <c r="P15" s="124"/>
      <c r="Q15" s="124"/>
      <c r="R15" s="124"/>
      <c r="S15" s="124"/>
      <c r="T15" s="124"/>
      <c r="U15" s="124"/>
      <c r="V15" s="124"/>
      <c r="W15" s="124"/>
      <c r="X15" s="124"/>
      <c r="Y15" s="124"/>
      <c r="Z15" s="224"/>
      <c r="AA15" s="225"/>
      <c r="AB15" s="225"/>
      <c r="AC15" s="225"/>
      <c r="AD15" s="225"/>
      <c r="AE15" s="225"/>
      <c r="AF15" s="225"/>
      <c r="AG15" s="225"/>
      <c r="AH15" s="225"/>
      <c r="AI15" s="225"/>
      <c r="AJ15" s="225"/>
      <c r="AK15" s="225"/>
      <c r="AL15" s="225"/>
    </row>
    <row r="16" spans="1:38">
      <c r="A16" s="123"/>
      <c r="B16" s="124"/>
      <c r="C16" s="124"/>
      <c r="D16" s="124"/>
      <c r="E16" s="124"/>
      <c r="F16" s="124"/>
      <c r="G16" s="124"/>
      <c r="H16" s="124"/>
      <c r="I16" s="124"/>
      <c r="J16" s="124"/>
      <c r="K16" s="124"/>
      <c r="L16" s="124"/>
      <c r="M16" s="124"/>
      <c r="N16" s="124"/>
      <c r="O16" s="124"/>
      <c r="P16" s="124"/>
      <c r="Q16" s="124"/>
      <c r="R16" s="124"/>
      <c r="S16" s="124"/>
      <c r="T16" s="124"/>
      <c r="U16" s="124"/>
      <c r="V16" s="124"/>
      <c r="W16" s="124"/>
      <c r="X16" s="124"/>
      <c r="Y16" s="124"/>
      <c r="Z16" s="224"/>
      <c r="AA16" s="225"/>
      <c r="AB16" s="225"/>
      <c r="AC16" s="225"/>
      <c r="AD16" s="225"/>
      <c r="AE16" s="225"/>
      <c r="AF16" s="225"/>
      <c r="AG16" s="225"/>
      <c r="AH16" s="225"/>
      <c r="AI16" s="225"/>
      <c r="AJ16" s="225"/>
      <c r="AK16" s="225"/>
      <c r="AL16" s="225"/>
    </row>
    <row r="17" spans="1:38">
      <c r="A17" s="123"/>
      <c r="B17" s="124"/>
      <c r="C17" s="124"/>
      <c r="D17" s="124"/>
      <c r="E17" s="124"/>
      <c r="F17" s="124"/>
      <c r="G17" s="124"/>
      <c r="H17" s="124"/>
      <c r="I17" s="124"/>
      <c r="J17" s="124"/>
      <c r="K17" s="124"/>
      <c r="L17" s="124"/>
      <c r="M17" s="124"/>
      <c r="N17" s="124"/>
      <c r="O17" s="124"/>
      <c r="P17" s="124"/>
      <c r="Q17" s="124"/>
      <c r="R17" s="124"/>
      <c r="S17" s="124"/>
      <c r="T17" s="124"/>
      <c r="U17" s="124"/>
      <c r="V17" s="124"/>
      <c r="W17" s="124"/>
      <c r="X17" s="124"/>
      <c r="Y17" s="124"/>
      <c r="Z17" s="224"/>
      <c r="AA17" s="225"/>
      <c r="AB17" s="225"/>
      <c r="AC17" s="225"/>
      <c r="AD17" s="225"/>
      <c r="AE17" s="225"/>
      <c r="AF17" s="225"/>
      <c r="AG17" s="225"/>
      <c r="AH17" s="225"/>
      <c r="AI17" s="225"/>
      <c r="AJ17" s="225"/>
      <c r="AK17" s="225"/>
      <c r="AL17" s="225"/>
    </row>
    <row r="18" spans="1:38">
      <c r="A18" s="123"/>
      <c r="B18" s="124"/>
      <c r="C18" s="124"/>
      <c r="D18" s="124"/>
      <c r="E18" s="124"/>
      <c r="F18" s="124"/>
      <c r="G18" s="124"/>
      <c r="H18" s="124"/>
      <c r="I18" s="124"/>
      <c r="J18" s="124"/>
      <c r="K18" s="124"/>
      <c r="L18" s="124"/>
      <c r="M18" s="124"/>
      <c r="N18" s="124"/>
      <c r="O18" s="124"/>
      <c r="P18" s="124"/>
      <c r="Q18" s="124"/>
      <c r="R18" s="124"/>
      <c r="S18" s="124"/>
      <c r="T18" s="124"/>
      <c r="U18" s="124"/>
      <c r="V18" s="124"/>
      <c r="W18" s="124"/>
      <c r="X18" s="124"/>
      <c r="Y18" s="124"/>
      <c r="Z18" s="224"/>
      <c r="AA18" s="225"/>
      <c r="AB18" s="225"/>
      <c r="AC18" s="225"/>
      <c r="AD18" s="225"/>
      <c r="AE18" s="225"/>
      <c r="AF18" s="225"/>
      <c r="AG18" s="225"/>
      <c r="AH18" s="225"/>
      <c r="AI18" s="225"/>
      <c r="AJ18" s="225"/>
      <c r="AK18" s="225"/>
      <c r="AL18" s="225"/>
    </row>
    <row r="19" spans="1:38">
      <c r="A19" s="124"/>
      <c r="B19" s="124"/>
      <c r="C19" s="124"/>
      <c r="D19" s="124"/>
      <c r="E19" s="124"/>
      <c r="F19" s="124"/>
      <c r="G19" s="124"/>
      <c r="H19" s="124"/>
      <c r="I19" s="124"/>
      <c r="J19" s="124"/>
      <c r="K19" s="124"/>
      <c r="L19" s="124"/>
      <c r="M19" s="124"/>
      <c r="N19" s="124"/>
      <c r="O19" s="124"/>
      <c r="P19" s="124"/>
      <c r="Q19" s="124"/>
      <c r="R19" s="124"/>
      <c r="S19" s="124"/>
      <c r="T19" s="124"/>
      <c r="U19" s="124"/>
      <c r="V19" s="124"/>
      <c r="W19" s="124"/>
      <c r="X19" s="124"/>
      <c r="Y19" s="124"/>
      <c r="Z19" s="224"/>
      <c r="AA19" s="225"/>
      <c r="AB19" s="225"/>
      <c r="AC19" s="225"/>
      <c r="AD19" s="225"/>
      <c r="AE19" s="225"/>
      <c r="AF19" s="225"/>
      <c r="AG19" s="225"/>
      <c r="AH19" s="225"/>
      <c r="AI19" s="225"/>
      <c r="AJ19" s="225"/>
      <c r="AK19" s="225"/>
      <c r="AL19" s="225"/>
    </row>
    <row r="20" spans="1:38">
      <c r="A20" s="124"/>
      <c r="B20" s="124"/>
      <c r="C20" s="124"/>
      <c r="D20" s="124"/>
      <c r="E20" s="124"/>
      <c r="F20" s="124"/>
      <c r="G20" s="124"/>
      <c r="H20" s="124"/>
      <c r="I20" s="124"/>
      <c r="J20" s="124"/>
      <c r="K20" s="124"/>
      <c r="L20" s="124"/>
      <c r="M20" s="124"/>
      <c r="N20" s="124"/>
      <c r="O20" s="124"/>
      <c r="P20" s="124"/>
      <c r="Q20" s="124"/>
      <c r="R20" s="124"/>
      <c r="S20" s="124"/>
      <c r="T20" s="124"/>
      <c r="U20" s="124"/>
      <c r="V20" s="124"/>
      <c r="W20" s="124"/>
      <c r="X20" s="124"/>
      <c r="Y20" s="124"/>
      <c r="Z20" s="224"/>
      <c r="AA20" s="225"/>
      <c r="AB20" s="225"/>
      <c r="AC20" s="225"/>
      <c r="AD20" s="225"/>
      <c r="AE20" s="225"/>
      <c r="AF20" s="225"/>
      <c r="AG20" s="225"/>
      <c r="AH20" s="225"/>
      <c r="AI20" s="225"/>
      <c r="AJ20" s="225"/>
      <c r="AK20" s="225"/>
      <c r="AL20" s="225"/>
    </row>
    <row r="21" spans="1:38">
      <c r="A21" s="124"/>
      <c r="B21" s="124"/>
      <c r="C21" s="124"/>
      <c r="D21" s="124"/>
      <c r="E21" s="124"/>
      <c r="F21" s="124"/>
      <c r="G21" s="124"/>
      <c r="H21" s="124"/>
      <c r="I21" s="124"/>
      <c r="J21" s="124"/>
      <c r="K21" s="124"/>
      <c r="L21" s="124"/>
      <c r="M21" s="124"/>
      <c r="N21" s="124"/>
      <c r="O21" s="124"/>
      <c r="P21" s="124"/>
      <c r="Q21" s="124"/>
      <c r="R21" s="124"/>
      <c r="S21" s="124"/>
      <c r="T21" s="124"/>
      <c r="U21" s="124"/>
      <c r="V21" s="124"/>
      <c r="W21" s="124"/>
      <c r="X21" s="124"/>
      <c r="Y21" s="124"/>
      <c r="Z21" s="224"/>
      <c r="AA21" s="225"/>
      <c r="AB21" s="225"/>
      <c r="AC21" s="225"/>
      <c r="AD21" s="225"/>
      <c r="AE21" s="225"/>
      <c r="AF21" s="225"/>
      <c r="AG21" s="225"/>
      <c r="AH21" s="225"/>
      <c r="AI21" s="225"/>
      <c r="AJ21" s="225"/>
      <c r="AK21" s="225"/>
      <c r="AL21" s="225"/>
    </row>
    <row r="22" spans="1:38">
      <c r="A22" s="124"/>
      <c r="B22" s="124"/>
      <c r="C22" s="124"/>
      <c r="D22" s="124"/>
      <c r="E22" s="124"/>
      <c r="F22" s="124"/>
      <c r="G22" s="124"/>
      <c r="H22" s="124"/>
      <c r="I22" s="124"/>
      <c r="J22" s="124"/>
      <c r="K22" s="124"/>
      <c r="L22" s="124"/>
      <c r="M22" s="124"/>
      <c r="N22" s="124"/>
      <c r="O22" s="124"/>
      <c r="P22" s="124"/>
      <c r="Q22" s="124"/>
      <c r="R22" s="124"/>
      <c r="S22" s="124"/>
      <c r="T22" s="124"/>
      <c r="U22" s="124"/>
      <c r="V22" s="124"/>
      <c r="W22" s="124"/>
      <c r="X22" s="124"/>
      <c r="Y22" s="124"/>
      <c r="Z22" s="224"/>
      <c r="AA22" s="225"/>
      <c r="AB22" s="225"/>
      <c r="AC22" s="225"/>
      <c r="AD22" s="225"/>
      <c r="AE22" s="225"/>
      <c r="AF22" s="225"/>
      <c r="AG22" s="225"/>
      <c r="AH22" s="225"/>
      <c r="AI22" s="225"/>
      <c r="AJ22" s="225"/>
      <c r="AK22" s="225"/>
      <c r="AL22" s="225"/>
    </row>
    <row r="23" spans="1:38">
      <c r="A23" s="124"/>
      <c r="B23" s="124"/>
      <c r="C23" s="124"/>
      <c r="D23" s="124"/>
      <c r="E23" s="124"/>
      <c r="F23" s="124"/>
      <c r="G23" s="124"/>
      <c r="H23" s="124"/>
      <c r="I23" s="124"/>
      <c r="J23" s="124"/>
      <c r="K23" s="124"/>
      <c r="L23" s="124"/>
      <c r="M23" s="124"/>
      <c r="N23" s="124"/>
      <c r="O23" s="124"/>
      <c r="P23" s="124"/>
      <c r="Q23" s="124"/>
      <c r="R23" s="124"/>
      <c r="S23" s="124"/>
      <c r="T23" s="124"/>
      <c r="U23" s="124"/>
      <c r="V23" s="124"/>
      <c r="W23" s="124"/>
      <c r="X23" s="124"/>
      <c r="Y23" s="124"/>
      <c r="Z23" s="224"/>
      <c r="AA23" s="225"/>
      <c r="AB23" s="225"/>
      <c r="AC23" s="225"/>
      <c r="AD23" s="225"/>
      <c r="AE23" s="225"/>
      <c r="AF23" s="225"/>
      <c r="AG23" s="225"/>
      <c r="AH23" s="225"/>
      <c r="AI23" s="225"/>
      <c r="AJ23" s="225"/>
      <c r="AK23" s="225"/>
      <c r="AL23" s="225"/>
    </row>
    <row r="24" spans="1:38">
      <c r="A24" s="124"/>
      <c r="B24" s="124"/>
      <c r="C24" s="124"/>
      <c r="D24" s="124"/>
      <c r="E24" s="124"/>
      <c r="F24" s="124"/>
      <c r="G24" s="124"/>
      <c r="H24" s="124"/>
      <c r="I24" s="124"/>
      <c r="J24" s="124"/>
      <c r="K24" s="124"/>
      <c r="L24" s="124"/>
      <c r="M24" s="124"/>
      <c r="N24" s="124"/>
      <c r="O24" s="124"/>
      <c r="P24" s="124"/>
      <c r="Q24" s="124"/>
      <c r="R24" s="124"/>
      <c r="S24" s="124"/>
      <c r="T24" s="124"/>
      <c r="U24" s="124"/>
      <c r="V24" s="124"/>
      <c r="W24" s="124"/>
      <c r="X24" s="124"/>
      <c r="Y24" s="124"/>
      <c r="Z24" s="224"/>
      <c r="AA24" s="225"/>
      <c r="AB24" s="225"/>
      <c r="AC24" s="225"/>
      <c r="AD24" s="225"/>
      <c r="AE24" s="225"/>
      <c r="AF24" s="225"/>
      <c r="AG24" s="225"/>
      <c r="AH24" s="225"/>
      <c r="AI24" s="225"/>
      <c r="AJ24" s="225"/>
      <c r="AK24" s="225"/>
      <c r="AL24" s="225"/>
    </row>
    <row r="25" spans="1:38">
      <c r="A25" s="124"/>
      <c r="B25" s="124"/>
      <c r="C25" s="124"/>
      <c r="D25" s="124"/>
      <c r="E25" s="124"/>
      <c r="F25" s="124"/>
      <c r="G25" s="124"/>
      <c r="H25" s="124"/>
      <c r="I25" s="124"/>
      <c r="J25" s="124"/>
      <c r="K25" s="124"/>
      <c r="L25" s="124"/>
      <c r="M25" s="124"/>
      <c r="N25" s="124"/>
      <c r="O25" s="124"/>
      <c r="P25" s="124"/>
      <c r="Q25" s="124"/>
      <c r="R25" s="124"/>
      <c r="S25" s="124"/>
      <c r="T25" s="124"/>
      <c r="U25" s="124"/>
      <c r="V25" s="124"/>
      <c r="W25" s="124"/>
      <c r="X25" s="124"/>
      <c r="Y25" s="124"/>
      <c r="Z25" s="224"/>
      <c r="AA25" s="225"/>
      <c r="AB25" s="225"/>
      <c r="AC25" s="225"/>
      <c r="AD25" s="225"/>
      <c r="AE25" s="225"/>
      <c r="AF25" s="225"/>
      <c r="AG25" s="225"/>
      <c r="AH25" s="225"/>
      <c r="AI25" s="225"/>
      <c r="AJ25" s="225"/>
      <c r="AK25" s="225"/>
      <c r="AL25" s="225"/>
    </row>
    <row r="26" spans="1:38">
      <c r="A26" s="124"/>
      <c r="B26" s="124"/>
      <c r="C26" s="124"/>
      <c r="D26" s="124"/>
      <c r="E26" s="124"/>
      <c r="F26" s="124"/>
      <c r="G26" s="124"/>
      <c r="H26" s="124"/>
      <c r="I26" s="124"/>
      <c r="J26" s="124"/>
      <c r="K26" s="124"/>
      <c r="L26" s="124"/>
      <c r="M26" s="124"/>
      <c r="N26" s="124"/>
      <c r="O26" s="124"/>
      <c r="P26" s="124"/>
      <c r="Q26" s="124"/>
      <c r="R26" s="124"/>
      <c r="S26" s="124"/>
      <c r="T26" s="124"/>
      <c r="U26" s="124"/>
      <c r="V26" s="124"/>
      <c r="W26" s="124"/>
      <c r="X26" s="124"/>
      <c r="Y26" s="124"/>
      <c r="Z26" s="224"/>
      <c r="AA26" s="225"/>
      <c r="AB26" s="225"/>
      <c r="AC26" s="225"/>
      <c r="AD26" s="225"/>
      <c r="AE26" s="225"/>
      <c r="AF26" s="225"/>
      <c r="AG26" s="225"/>
      <c r="AH26" s="225"/>
      <c r="AI26" s="225"/>
      <c r="AJ26" s="225"/>
      <c r="AK26" s="225"/>
      <c r="AL26" s="225"/>
    </row>
    <row r="27" spans="1:38">
      <c r="A27" s="124"/>
      <c r="B27" s="124"/>
      <c r="C27" s="124"/>
      <c r="D27" s="124"/>
      <c r="E27" s="124"/>
      <c r="F27" s="124"/>
      <c r="G27" s="124"/>
      <c r="H27" s="124"/>
      <c r="I27" s="124"/>
      <c r="J27" s="124"/>
      <c r="K27" s="124"/>
      <c r="L27" s="124"/>
      <c r="M27" s="124"/>
      <c r="N27" s="124"/>
      <c r="O27" s="124"/>
      <c r="P27" s="124"/>
      <c r="Q27" s="124"/>
      <c r="R27" s="124"/>
      <c r="S27" s="124"/>
      <c r="T27" s="124"/>
      <c r="U27" s="124"/>
      <c r="V27" s="124"/>
      <c r="W27" s="124"/>
      <c r="X27" s="124"/>
      <c r="Y27" s="124"/>
      <c r="Z27" s="224"/>
      <c r="AA27" s="225"/>
      <c r="AB27" s="225"/>
      <c r="AC27" s="225"/>
      <c r="AD27" s="225"/>
      <c r="AE27" s="225"/>
      <c r="AF27" s="225"/>
      <c r="AG27" s="225"/>
      <c r="AH27" s="225"/>
      <c r="AI27" s="225"/>
      <c r="AJ27" s="225"/>
      <c r="AK27" s="225"/>
      <c r="AL27" s="225"/>
    </row>
    <row r="28" spans="1:38">
      <c r="A28" s="124"/>
      <c r="B28" s="124"/>
      <c r="C28" s="124"/>
      <c r="D28" s="124"/>
      <c r="E28" s="124"/>
      <c r="F28" s="124"/>
      <c r="G28" s="124"/>
      <c r="H28" s="124"/>
      <c r="I28" s="124"/>
      <c r="J28" s="124"/>
      <c r="K28" s="124"/>
      <c r="L28" s="124"/>
      <c r="M28" s="124"/>
      <c r="N28" s="124"/>
      <c r="O28" s="124"/>
      <c r="P28" s="124"/>
      <c r="Q28" s="124"/>
      <c r="R28" s="124"/>
      <c r="S28" s="124"/>
      <c r="T28" s="124"/>
      <c r="U28" s="124"/>
      <c r="V28" s="124"/>
      <c r="W28" s="124"/>
      <c r="X28" s="124"/>
      <c r="Y28" s="124"/>
      <c r="Z28" s="224"/>
      <c r="AA28" s="225"/>
      <c r="AB28" s="225"/>
      <c r="AC28" s="225"/>
      <c r="AD28" s="225"/>
      <c r="AE28" s="225"/>
      <c r="AF28" s="225"/>
      <c r="AG28" s="225"/>
      <c r="AH28" s="225"/>
      <c r="AI28" s="225"/>
      <c r="AJ28" s="225"/>
      <c r="AK28" s="225"/>
      <c r="AL28" s="225"/>
    </row>
    <row r="29" spans="1:38">
      <c r="A29" s="124"/>
      <c r="B29" s="124"/>
      <c r="C29" s="124"/>
      <c r="D29" s="124"/>
      <c r="E29" s="124"/>
      <c r="F29" s="124"/>
      <c r="G29" s="124"/>
      <c r="H29" s="124"/>
      <c r="I29" s="124"/>
      <c r="J29" s="124"/>
      <c r="K29" s="124"/>
      <c r="L29" s="124"/>
      <c r="M29" s="124"/>
      <c r="N29" s="124"/>
      <c r="O29" s="124"/>
      <c r="P29" s="124"/>
      <c r="Q29" s="124"/>
      <c r="R29" s="124"/>
      <c r="S29" s="124"/>
      <c r="T29" s="124"/>
      <c r="U29" s="124"/>
      <c r="V29" s="124"/>
      <c r="W29" s="124"/>
      <c r="X29" s="124"/>
      <c r="Y29" s="124"/>
      <c r="Z29" s="224"/>
      <c r="AA29" s="225"/>
      <c r="AB29" s="225"/>
      <c r="AC29" s="225"/>
      <c r="AD29" s="225"/>
      <c r="AE29" s="225"/>
      <c r="AF29" s="225"/>
      <c r="AG29" s="225"/>
      <c r="AH29" s="225"/>
      <c r="AI29" s="225"/>
      <c r="AJ29" s="225"/>
      <c r="AK29" s="225"/>
      <c r="AL29" s="225"/>
    </row>
    <row r="30" spans="1:38">
      <c r="A30" s="124"/>
      <c r="B30" s="124"/>
      <c r="C30" s="124"/>
      <c r="D30" s="124"/>
      <c r="E30" s="124"/>
      <c r="F30" s="124"/>
      <c r="G30" s="124"/>
      <c r="H30" s="124"/>
      <c r="I30" s="124"/>
      <c r="J30" s="124"/>
      <c r="K30" s="124"/>
      <c r="L30" s="124"/>
      <c r="M30" s="124"/>
      <c r="N30" s="124"/>
      <c r="O30" s="124"/>
      <c r="P30" s="124"/>
      <c r="Q30" s="124"/>
      <c r="R30" s="124"/>
      <c r="S30" s="124"/>
      <c r="T30" s="124"/>
      <c r="U30" s="124"/>
      <c r="V30" s="124"/>
      <c r="W30" s="124"/>
      <c r="X30" s="124"/>
      <c r="Y30" s="124"/>
      <c r="Z30" s="224"/>
      <c r="AA30" s="225"/>
      <c r="AB30" s="225"/>
      <c r="AC30" s="225"/>
      <c r="AD30" s="225"/>
      <c r="AE30" s="225"/>
      <c r="AF30" s="225"/>
      <c r="AG30" s="225"/>
      <c r="AH30" s="225"/>
      <c r="AI30" s="225"/>
      <c r="AJ30" s="225"/>
      <c r="AK30" s="225"/>
      <c r="AL30" s="225"/>
    </row>
    <row r="31" spans="1:38">
      <c r="A31" s="124"/>
      <c r="B31" s="124"/>
      <c r="C31" s="124"/>
      <c r="D31" s="124"/>
      <c r="E31" s="124"/>
      <c r="F31" s="124"/>
      <c r="G31" s="124"/>
      <c r="H31" s="124"/>
      <c r="I31" s="124"/>
      <c r="J31" s="124"/>
      <c r="K31" s="124"/>
      <c r="L31" s="124"/>
      <c r="M31" s="124"/>
      <c r="N31" s="124"/>
      <c r="O31" s="124"/>
      <c r="P31" s="124"/>
      <c r="Q31" s="124"/>
      <c r="R31" s="124"/>
      <c r="S31" s="124"/>
      <c r="T31" s="124"/>
      <c r="U31" s="124"/>
      <c r="V31" s="124"/>
      <c r="W31" s="124"/>
      <c r="X31" s="124"/>
      <c r="Y31" s="124"/>
      <c r="Z31" s="224"/>
      <c r="AA31" s="225"/>
      <c r="AB31" s="225"/>
      <c r="AC31" s="225"/>
      <c r="AD31" s="225"/>
      <c r="AE31" s="225"/>
      <c r="AF31" s="225"/>
      <c r="AG31" s="225"/>
      <c r="AH31" s="225"/>
      <c r="AI31" s="225"/>
      <c r="AJ31" s="225"/>
      <c r="AK31" s="225"/>
      <c r="AL31" s="225"/>
    </row>
    <row r="32" spans="1:38">
      <c r="A32" s="665"/>
      <c r="B32" s="665"/>
      <c r="C32" s="665"/>
      <c r="D32" s="665"/>
      <c r="E32" s="665"/>
      <c r="F32" s="665"/>
      <c r="G32" s="665"/>
      <c r="H32" s="665"/>
      <c r="I32" s="124"/>
      <c r="J32" s="124"/>
      <c r="K32" s="124"/>
      <c r="L32" s="124"/>
      <c r="M32" s="124"/>
      <c r="N32" s="124"/>
      <c r="O32" s="124"/>
      <c r="P32" s="124"/>
      <c r="Q32" s="124"/>
      <c r="R32" s="124"/>
      <c r="S32" s="124"/>
      <c r="T32" s="124"/>
      <c r="U32" s="124"/>
      <c r="V32" s="124"/>
      <c r="W32" s="124"/>
      <c r="X32" s="124"/>
      <c r="Y32" s="124"/>
      <c r="Z32" s="224"/>
      <c r="AA32" s="225"/>
      <c r="AB32" s="225"/>
      <c r="AC32" s="225"/>
      <c r="AD32" s="225"/>
      <c r="AE32" s="225"/>
      <c r="AF32" s="225"/>
      <c r="AG32" s="225"/>
      <c r="AH32" s="225"/>
      <c r="AI32" s="225"/>
      <c r="AJ32" s="225"/>
      <c r="AK32" s="225"/>
      <c r="AL32" s="225"/>
    </row>
    <row r="33" spans="1:38">
      <c r="A33" s="665"/>
      <c r="B33" s="665"/>
      <c r="C33" s="665"/>
      <c r="D33" s="665"/>
      <c r="E33" s="665"/>
      <c r="F33" s="665"/>
      <c r="G33" s="665"/>
      <c r="H33" s="665"/>
      <c r="I33" s="124"/>
      <c r="J33" s="124"/>
      <c r="K33" s="124"/>
      <c r="L33" s="124"/>
      <c r="M33" s="124"/>
      <c r="N33" s="124"/>
      <c r="O33" s="124"/>
      <c r="P33" s="124"/>
      <c r="Q33" s="124"/>
      <c r="R33" s="124"/>
      <c r="S33" s="124"/>
      <c r="T33" s="124"/>
      <c r="U33" s="124"/>
      <c r="V33" s="124"/>
      <c r="W33" s="124"/>
      <c r="X33" s="124"/>
      <c r="Y33" s="124"/>
      <c r="Z33" s="224"/>
      <c r="AA33" s="225"/>
      <c r="AB33" s="225"/>
      <c r="AC33" s="225"/>
      <c r="AD33" s="225"/>
      <c r="AE33" s="225"/>
      <c r="AF33" s="225"/>
      <c r="AG33" s="225"/>
      <c r="AH33" s="225"/>
      <c r="AI33" s="225"/>
      <c r="AJ33" s="225"/>
      <c r="AK33" s="225"/>
      <c r="AL33" s="225"/>
    </row>
    <row r="34" spans="1:38">
      <c r="A34" s="665"/>
      <c r="B34" s="665"/>
      <c r="C34" s="665"/>
      <c r="D34" s="665"/>
      <c r="E34" s="665"/>
      <c r="F34" s="665"/>
      <c r="G34" s="665"/>
      <c r="H34" s="665"/>
      <c r="I34" s="124"/>
      <c r="J34" s="124"/>
      <c r="K34" s="124"/>
      <c r="L34" s="124"/>
      <c r="M34" s="124"/>
      <c r="N34" s="124"/>
      <c r="O34" s="124"/>
      <c r="P34" s="124"/>
      <c r="Q34" s="124"/>
      <c r="R34" s="124"/>
      <c r="S34" s="124"/>
      <c r="T34" s="124"/>
      <c r="U34" s="124"/>
      <c r="V34" s="124"/>
      <c r="W34" s="124"/>
      <c r="X34" s="124"/>
      <c r="Y34" s="124"/>
      <c r="Z34" s="224"/>
      <c r="AA34" s="225"/>
      <c r="AB34" s="225"/>
      <c r="AC34" s="225"/>
      <c r="AD34" s="225"/>
      <c r="AE34" s="225"/>
      <c r="AF34" s="225"/>
      <c r="AG34" s="225"/>
      <c r="AH34" s="225"/>
      <c r="AI34" s="225"/>
      <c r="AJ34" s="225"/>
      <c r="AK34" s="225"/>
      <c r="AL34" s="225"/>
    </row>
    <row r="35" spans="1:38">
      <c r="A35" s="665"/>
      <c r="B35" s="665"/>
      <c r="C35" s="665"/>
      <c r="D35" s="665"/>
      <c r="E35" s="665"/>
      <c r="F35" s="665"/>
      <c r="G35" s="665"/>
      <c r="H35" s="665"/>
      <c r="I35" s="124"/>
      <c r="J35" s="124"/>
      <c r="K35" s="124"/>
      <c r="L35" s="124"/>
      <c r="M35" s="124"/>
      <c r="N35" s="124"/>
      <c r="O35" s="124"/>
      <c r="P35" s="124"/>
      <c r="Q35" s="124"/>
      <c r="R35" s="124"/>
      <c r="S35" s="124"/>
      <c r="T35" s="124"/>
      <c r="U35" s="124"/>
      <c r="V35" s="124"/>
      <c r="W35" s="124"/>
      <c r="X35" s="124"/>
      <c r="Y35" s="124"/>
      <c r="Z35" s="224"/>
      <c r="AA35" s="225"/>
      <c r="AB35" s="225"/>
      <c r="AC35" s="225"/>
      <c r="AD35" s="225"/>
      <c r="AE35" s="225"/>
      <c r="AF35" s="225"/>
      <c r="AG35" s="225"/>
      <c r="AH35" s="225"/>
      <c r="AI35" s="225"/>
      <c r="AJ35" s="225"/>
      <c r="AK35" s="225"/>
      <c r="AL35" s="225"/>
    </row>
    <row r="36" spans="1:38">
      <c r="A36" s="665"/>
      <c r="B36" s="665"/>
      <c r="C36" s="665"/>
      <c r="D36" s="665"/>
      <c r="E36" s="665"/>
      <c r="F36" s="665"/>
      <c r="G36" s="665"/>
      <c r="H36" s="665"/>
      <c r="I36" s="124"/>
      <c r="J36" s="124"/>
      <c r="K36" s="124"/>
      <c r="L36" s="124"/>
      <c r="M36" s="124"/>
      <c r="N36" s="124"/>
      <c r="O36" s="124"/>
      <c r="P36" s="124"/>
      <c r="Q36" s="124"/>
      <c r="R36" s="124"/>
      <c r="S36" s="124"/>
      <c r="T36" s="124"/>
      <c r="U36" s="124"/>
      <c r="V36" s="124"/>
      <c r="W36" s="124"/>
      <c r="X36" s="124"/>
      <c r="Y36" s="124"/>
      <c r="Z36" s="224"/>
      <c r="AA36" s="225"/>
      <c r="AB36" s="225"/>
      <c r="AC36" s="225"/>
      <c r="AD36" s="225"/>
      <c r="AE36" s="225"/>
      <c r="AF36" s="225"/>
      <c r="AG36" s="225"/>
      <c r="AH36" s="225"/>
      <c r="AI36" s="225"/>
      <c r="AJ36" s="225"/>
      <c r="AK36" s="225"/>
      <c r="AL36" s="225"/>
    </row>
    <row r="37" spans="1:38">
      <c r="A37" s="665"/>
      <c r="B37" s="665"/>
      <c r="C37" s="665"/>
      <c r="D37" s="665"/>
      <c r="E37" s="665"/>
      <c r="F37" s="665"/>
      <c r="G37" s="665"/>
      <c r="H37" s="665"/>
      <c r="I37" s="124"/>
      <c r="J37" s="124"/>
      <c r="K37" s="124"/>
      <c r="L37" s="124"/>
      <c r="M37" s="124"/>
      <c r="N37" s="124"/>
      <c r="O37" s="124"/>
      <c r="P37" s="124"/>
      <c r="Q37" s="124"/>
      <c r="R37" s="124"/>
      <c r="S37" s="124"/>
      <c r="T37" s="124"/>
      <c r="U37" s="124"/>
      <c r="V37" s="124"/>
      <c r="W37" s="124"/>
      <c r="X37" s="124"/>
      <c r="Y37" s="124"/>
      <c r="Z37" s="224"/>
      <c r="AA37" s="225"/>
      <c r="AB37" s="225"/>
      <c r="AC37" s="225"/>
      <c r="AD37" s="225"/>
      <c r="AE37" s="225"/>
      <c r="AF37" s="225"/>
      <c r="AG37" s="225"/>
      <c r="AH37" s="225"/>
      <c r="AI37" s="225"/>
      <c r="AJ37" s="225"/>
      <c r="AK37" s="225"/>
      <c r="AL37" s="225"/>
    </row>
    <row r="38" spans="1:38">
      <c r="A38" s="665"/>
      <c r="B38" s="665"/>
      <c r="C38" s="665"/>
      <c r="D38" s="665"/>
      <c r="E38" s="665"/>
      <c r="F38" s="665"/>
      <c r="G38" s="665"/>
      <c r="H38" s="665"/>
      <c r="I38" s="124"/>
      <c r="J38" s="124"/>
      <c r="K38" s="124"/>
      <c r="L38" s="124"/>
      <c r="M38" s="124"/>
      <c r="N38" s="124"/>
      <c r="O38" s="124"/>
      <c r="P38" s="124"/>
      <c r="Q38" s="124"/>
      <c r="R38" s="124"/>
      <c r="S38" s="124"/>
      <c r="T38" s="124"/>
      <c r="U38" s="124"/>
      <c r="V38" s="124"/>
      <c r="W38" s="124"/>
      <c r="X38" s="124"/>
      <c r="Y38" s="124"/>
      <c r="Z38" s="224"/>
      <c r="AA38" s="225"/>
      <c r="AB38" s="225"/>
      <c r="AC38" s="225"/>
      <c r="AD38" s="225"/>
      <c r="AE38" s="225"/>
      <c r="AF38" s="225"/>
      <c r="AG38" s="225"/>
      <c r="AH38" s="225"/>
      <c r="AI38" s="225"/>
      <c r="AJ38" s="225"/>
      <c r="AK38" s="225"/>
      <c r="AL38" s="225"/>
    </row>
    <row r="39" spans="1:38">
      <c r="A39" s="123"/>
      <c r="B39" s="124"/>
      <c r="C39" s="124"/>
      <c r="D39" s="124"/>
      <c r="E39" s="124"/>
      <c r="F39" s="124"/>
      <c r="G39" s="124"/>
      <c r="H39" s="124"/>
      <c r="I39" s="124"/>
      <c r="J39" s="124"/>
      <c r="K39" s="124"/>
      <c r="L39" s="124"/>
      <c r="M39" s="124"/>
      <c r="N39" s="124"/>
      <c r="O39" s="124"/>
      <c r="P39" s="124"/>
      <c r="Q39" s="124"/>
      <c r="R39" s="124"/>
      <c r="S39" s="124"/>
      <c r="T39" s="124"/>
      <c r="U39" s="124"/>
      <c r="V39" s="124"/>
      <c r="W39" s="124"/>
      <c r="X39" s="124"/>
      <c r="Y39" s="124"/>
      <c r="Z39" s="224"/>
      <c r="AA39" s="225"/>
      <c r="AB39" s="225"/>
      <c r="AC39" s="225"/>
      <c r="AD39" s="225"/>
      <c r="AE39" s="225"/>
      <c r="AF39" s="225"/>
      <c r="AG39" s="225"/>
      <c r="AH39" s="225"/>
      <c r="AI39" s="225"/>
      <c r="AJ39" s="225"/>
      <c r="AK39" s="225"/>
      <c r="AL39" s="225"/>
    </row>
    <row r="40" spans="1:38">
      <c r="A40" s="123"/>
      <c r="B40" s="124"/>
      <c r="C40" s="124"/>
      <c r="D40" s="124"/>
      <c r="E40" s="124"/>
      <c r="F40" s="124"/>
      <c r="G40" s="124"/>
      <c r="H40" s="124"/>
      <c r="I40" s="124"/>
      <c r="J40" s="124"/>
      <c r="K40" s="124"/>
      <c r="L40" s="124"/>
      <c r="M40" s="124"/>
      <c r="N40" s="124"/>
      <c r="O40" s="124"/>
      <c r="P40" s="124"/>
      <c r="Q40" s="124"/>
      <c r="R40" s="124"/>
      <c r="S40" s="124"/>
      <c r="T40" s="124"/>
      <c r="U40" s="124"/>
      <c r="V40" s="124"/>
      <c r="W40" s="124"/>
      <c r="X40" s="124"/>
      <c r="Y40" s="124"/>
      <c r="Z40" s="224"/>
      <c r="AA40" s="225"/>
      <c r="AB40" s="225"/>
      <c r="AC40" s="225"/>
      <c r="AD40" s="225"/>
      <c r="AE40" s="225"/>
      <c r="AF40" s="225"/>
      <c r="AG40" s="225"/>
      <c r="AH40" s="225"/>
      <c r="AI40" s="225"/>
      <c r="AJ40" s="225"/>
      <c r="AK40" s="225"/>
      <c r="AL40" s="225"/>
    </row>
    <row r="41" spans="1:38">
      <c r="A41" s="123"/>
      <c r="B41" s="124"/>
      <c r="C41" s="124"/>
      <c r="D41" s="124"/>
      <c r="E41" s="124"/>
      <c r="F41" s="124"/>
      <c r="G41" s="124"/>
      <c r="H41" s="124"/>
      <c r="I41" s="124"/>
      <c r="J41" s="124"/>
      <c r="K41" s="124"/>
      <c r="L41" s="124"/>
      <c r="M41" s="124"/>
      <c r="N41" s="124"/>
      <c r="O41" s="124"/>
      <c r="P41" s="124"/>
      <c r="Q41" s="124"/>
      <c r="R41" s="124"/>
      <c r="S41" s="124"/>
      <c r="T41" s="124"/>
      <c r="U41" s="124"/>
      <c r="V41" s="124"/>
      <c r="W41" s="124"/>
      <c r="X41" s="124"/>
      <c r="Y41" s="124"/>
      <c r="Z41" s="224"/>
      <c r="AA41" s="225"/>
      <c r="AB41" s="225"/>
      <c r="AC41" s="225"/>
      <c r="AD41" s="225"/>
      <c r="AE41" s="225"/>
      <c r="AF41" s="225"/>
      <c r="AG41" s="225"/>
      <c r="AH41" s="225"/>
      <c r="AI41" s="225"/>
      <c r="AJ41" s="225"/>
      <c r="AK41" s="225"/>
      <c r="AL41" s="225"/>
    </row>
    <row r="42" spans="1:38">
      <c r="A42" s="123"/>
      <c r="B42" s="124"/>
      <c r="C42" s="124"/>
      <c r="D42" s="124"/>
      <c r="E42" s="124"/>
      <c r="F42" s="124"/>
      <c r="G42" s="124"/>
      <c r="H42" s="124"/>
      <c r="I42" s="124"/>
      <c r="J42" s="124"/>
      <c r="K42" s="124"/>
      <c r="L42" s="124"/>
      <c r="M42" s="124"/>
      <c r="N42" s="124"/>
      <c r="O42" s="124"/>
      <c r="P42" s="124"/>
      <c r="Q42" s="124"/>
      <c r="R42" s="124"/>
      <c r="S42" s="124"/>
      <c r="T42" s="124"/>
      <c r="U42" s="124"/>
      <c r="V42" s="124"/>
      <c r="W42" s="124"/>
      <c r="X42" s="124"/>
      <c r="Y42" s="124"/>
      <c r="Z42" s="224"/>
      <c r="AA42" s="225"/>
      <c r="AB42" s="225"/>
      <c r="AC42" s="225"/>
      <c r="AD42" s="225"/>
      <c r="AE42" s="225"/>
      <c r="AF42" s="225"/>
      <c r="AG42" s="225"/>
      <c r="AH42" s="225"/>
      <c r="AI42" s="225"/>
      <c r="AJ42" s="225"/>
      <c r="AK42" s="225"/>
      <c r="AL42" s="225"/>
    </row>
    <row r="43" spans="1:38">
      <c r="A43" s="123"/>
      <c r="B43" s="124"/>
      <c r="C43" s="124"/>
      <c r="D43" s="124"/>
      <c r="E43" s="124"/>
      <c r="F43" s="124"/>
      <c r="G43" s="124"/>
      <c r="H43" s="124"/>
      <c r="I43" s="124"/>
      <c r="J43" s="124"/>
      <c r="K43" s="124"/>
      <c r="L43" s="124"/>
      <c r="M43" s="124"/>
      <c r="N43" s="124"/>
      <c r="O43" s="124"/>
      <c r="P43" s="124"/>
      <c r="Q43" s="124"/>
      <c r="R43" s="124"/>
      <c r="S43" s="124"/>
      <c r="T43" s="124"/>
      <c r="U43" s="124"/>
      <c r="V43" s="124"/>
      <c r="W43" s="124"/>
      <c r="X43" s="124"/>
      <c r="Y43" s="124"/>
      <c r="Z43" s="224"/>
      <c r="AA43" s="225"/>
      <c r="AB43" s="225"/>
      <c r="AC43" s="225"/>
      <c r="AD43" s="225"/>
      <c r="AE43" s="225"/>
      <c r="AF43" s="225"/>
      <c r="AG43" s="225"/>
      <c r="AH43" s="225"/>
      <c r="AI43" s="225"/>
      <c r="AJ43" s="225"/>
      <c r="AK43" s="225"/>
      <c r="AL43" s="225"/>
    </row>
    <row r="44" spans="1:38">
      <c r="A44" s="123"/>
      <c r="B44" s="124"/>
      <c r="C44" s="124"/>
      <c r="D44" s="124"/>
      <c r="E44" s="124"/>
      <c r="F44" s="124"/>
      <c r="G44" s="124"/>
      <c r="H44" s="124"/>
      <c r="I44" s="124"/>
      <c r="J44" s="124"/>
      <c r="K44" s="124"/>
      <c r="L44" s="124"/>
      <c r="M44" s="124"/>
      <c r="N44" s="124"/>
      <c r="O44" s="124"/>
      <c r="P44" s="124"/>
      <c r="Q44" s="124"/>
      <c r="R44" s="124"/>
      <c r="S44" s="124"/>
      <c r="T44" s="124"/>
      <c r="U44" s="124"/>
      <c r="V44" s="124"/>
      <c r="W44" s="124"/>
      <c r="X44" s="124"/>
      <c r="Y44" s="124"/>
      <c r="Z44" s="224"/>
      <c r="AA44" s="225"/>
      <c r="AB44" s="225"/>
      <c r="AC44" s="225"/>
      <c r="AD44" s="225"/>
      <c r="AE44" s="225"/>
      <c r="AF44" s="225"/>
      <c r="AG44" s="225"/>
      <c r="AH44" s="225"/>
      <c r="AI44" s="225"/>
      <c r="AJ44" s="225"/>
      <c r="AK44" s="225"/>
      <c r="AL44" s="225"/>
    </row>
    <row r="45" spans="1:38">
      <c r="A45" s="123"/>
      <c r="B45" s="124"/>
      <c r="C45" s="124"/>
      <c r="D45" s="124"/>
      <c r="E45" s="124"/>
      <c r="F45" s="124"/>
      <c r="G45" s="124"/>
      <c r="H45" s="124"/>
      <c r="I45" s="124"/>
      <c r="J45" s="124"/>
      <c r="K45" s="124"/>
      <c r="L45" s="124"/>
      <c r="M45" s="124"/>
      <c r="N45" s="124"/>
      <c r="O45" s="124"/>
      <c r="P45" s="124"/>
      <c r="Q45" s="124"/>
      <c r="R45" s="124"/>
      <c r="S45" s="124"/>
      <c r="T45" s="124"/>
      <c r="U45" s="124"/>
      <c r="V45" s="124"/>
      <c r="W45" s="124"/>
      <c r="X45" s="124"/>
      <c r="Y45" s="124"/>
      <c r="Z45" s="224"/>
      <c r="AA45" s="225"/>
      <c r="AB45" s="225"/>
      <c r="AC45" s="225"/>
      <c r="AD45" s="225"/>
      <c r="AE45" s="225"/>
      <c r="AF45" s="225"/>
      <c r="AG45" s="225"/>
      <c r="AH45" s="225"/>
      <c r="AI45" s="225"/>
      <c r="AJ45" s="225"/>
      <c r="AK45" s="225"/>
      <c r="AL45" s="225"/>
    </row>
    <row r="46" spans="1:38">
      <c r="A46" s="123"/>
      <c r="B46" s="124"/>
      <c r="C46" s="124"/>
      <c r="D46" s="124"/>
      <c r="E46" s="124"/>
      <c r="F46" s="124"/>
      <c r="G46" s="124"/>
      <c r="H46" s="124"/>
      <c r="I46" s="124"/>
      <c r="J46" s="124"/>
      <c r="K46" s="124"/>
      <c r="L46" s="124"/>
      <c r="M46" s="124"/>
      <c r="N46" s="124"/>
      <c r="O46" s="124"/>
      <c r="P46" s="124"/>
      <c r="Q46" s="124"/>
      <c r="R46" s="124"/>
      <c r="S46" s="124"/>
      <c r="T46" s="124"/>
      <c r="U46" s="124"/>
      <c r="V46" s="124"/>
      <c r="W46" s="124"/>
      <c r="X46" s="124"/>
      <c r="Y46" s="124"/>
      <c r="Z46" s="224"/>
      <c r="AA46" s="225"/>
      <c r="AB46" s="225"/>
      <c r="AC46" s="225"/>
      <c r="AD46" s="225"/>
      <c r="AE46" s="225"/>
      <c r="AF46" s="225"/>
      <c r="AG46" s="225"/>
      <c r="AH46" s="225"/>
      <c r="AI46" s="225"/>
      <c r="AJ46" s="225"/>
      <c r="AK46" s="225"/>
      <c r="AL46" s="225"/>
    </row>
    <row r="47" spans="1:38" ht="15.75" thickBot="1">
      <c r="A47" s="126"/>
      <c r="B47" s="127"/>
      <c r="C47" s="127"/>
      <c r="D47" s="127"/>
      <c r="E47" s="127"/>
      <c r="F47" s="127"/>
      <c r="G47" s="127"/>
      <c r="H47" s="124"/>
      <c r="I47" s="124"/>
      <c r="J47" s="124"/>
      <c r="K47" s="124"/>
      <c r="L47" s="124"/>
      <c r="M47" s="124"/>
      <c r="N47" s="124"/>
      <c r="O47" s="124"/>
      <c r="P47" s="124"/>
      <c r="Q47" s="124"/>
      <c r="R47" s="124"/>
      <c r="S47" s="124"/>
      <c r="T47" s="124"/>
      <c r="U47" s="127"/>
      <c r="V47" s="127"/>
      <c r="W47" s="127"/>
      <c r="X47" s="127"/>
      <c r="Y47" s="127"/>
      <c r="Z47" s="224"/>
      <c r="AA47" s="225"/>
      <c r="AB47" s="225"/>
      <c r="AC47" s="225"/>
      <c r="AD47" s="225"/>
      <c r="AE47" s="225"/>
      <c r="AF47" s="225"/>
      <c r="AG47" s="225"/>
      <c r="AH47" s="225"/>
      <c r="AI47" s="225"/>
      <c r="AJ47" s="225"/>
      <c r="AK47" s="225"/>
      <c r="AL47" s="225"/>
    </row>
    <row r="48" spans="1:38" ht="15.75" thickTop="1">
      <c r="A48" s="163"/>
      <c r="B48" s="163"/>
      <c r="C48" s="163"/>
      <c r="D48" s="163"/>
      <c r="E48" s="163"/>
      <c r="F48" s="163"/>
      <c r="G48" s="163"/>
      <c r="H48" s="163"/>
      <c r="I48" s="163"/>
      <c r="J48" s="163"/>
      <c r="K48" s="124"/>
      <c r="L48" s="124"/>
      <c r="M48" s="124"/>
      <c r="N48" s="124"/>
      <c r="O48" s="124"/>
      <c r="P48" s="124"/>
      <c r="Q48" s="124"/>
      <c r="R48" s="124"/>
      <c r="S48" s="124"/>
      <c r="T48" s="124"/>
      <c r="U48" s="163"/>
      <c r="V48" s="163"/>
      <c r="W48" s="124"/>
      <c r="X48" s="124"/>
      <c r="Y48" s="163"/>
      <c r="Z48" s="224"/>
      <c r="AA48" s="225"/>
      <c r="AB48" s="225"/>
      <c r="AC48" s="225"/>
      <c r="AD48" s="225"/>
      <c r="AE48" s="225"/>
      <c r="AF48" s="225"/>
      <c r="AG48" s="225"/>
      <c r="AH48" s="225"/>
      <c r="AI48" s="225"/>
      <c r="AJ48" s="225"/>
      <c r="AK48" s="225"/>
      <c r="AL48" s="225"/>
    </row>
    <row r="49" spans="1:38">
      <c r="A49" s="163"/>
      <c r="B49" s="163"/>
      <c r="C49" s="163"/>
      <c r="D49" s="163"/>
      <c r="E49" s="163"/>
      <c r="F49" s="163"/>
      <c r="G49" s="163"/>
      <c r="H49" s="163"/>
      <c r="I49" s="163"/>
      <c r="J49" s="163"/>
      <c r="K49" s="124"/>
      <c r="L49" s="124"/>
      <c r="M49" s="124"/>
      <c r="N49" s="124"/>
      <c r="O49" s="124"/>
      <c r="P49" s="124"/>
      <c r="Q49" s="124"/>
      <c r="R49" s="124"/>
      <c r="S49" s="124"/>
      <c r="T49" s="124"/>
      <c r="U49" s="163"/>
      <c r="V49" s="163"/>
      <c r="W49" s="124"/>
      <c r="X49" s="163"/>
      <c r="Y49" s="163"/>
      <c r="Z49" s="224"/>
      <c r="AA49" s="225"/>
      <c r="AB49" s="225"/>
      <c r="AC49" s="225"/>
      <c r="AD49" s="225"/>
      <c r="AE49" s="225"/>
      <c r="AF49" s="225"/>
      <c r="AG49" s="225"/>
      <c r="AH49" s="225"/>
      <c r="AI49" s="225"/>
      <c r="AJ49" s="225"/>
      <c r="AK49" s="225"/>
      <c r="AL49" s="225"/>
    </row>
    <row r="50" spans="1:38">
      <c r="A50" s="163"/>
      <c r="B50" s="163"/>
      <c r="C50" s="163"/>
      <c r="D50" s="163"/>
      <c r="E50" s="163"/>
      <c r="F50" s="163"/>
      <c r="G50" s="163"/>
      <c r="H50" s="163"/>
      <c r="I50" s="163"/>
      <c r="J50" s="163"/>
      <c r="K50" s="124"/>
      <c r="L50" s="124"/>
      <c r="M50" s="124"/>
      <c r="N50" s="124"/>
      <c r="O50" s="124"/>
      <c r="P50" s="124"/>
      <c r="Q50" s="124"/>
      <c r="R50" s="124"/>
      <c r="S50" s="124"/>
      <c r="T50" s="124"/>
      <c r="U50" s="163"/>
      <c r="V50" s="163"/>
      <c r="W50" s="124"/>
      <c r="X50" s="163"/>
      <c r="Y50" s="163"/>
      <c r="Z50" s="224"/>
      <c r="AA50" s="225"/>
      <c r="AB50" s="225"/>
      <c r="AC50" s="225"/>
      <c r="AD50" s="225"/>
      <c r="AE50" s="225"/>
      <c r="AF50" s="225"/>
      <c r="AG50" s="225"/>
      <c r="AH50" s="225"/>
      <c r="AI50" s="225"/>
      <c r="AJ50" s="225"/>
      <c r="AK50" s="225"/>
      <c r="AL50" s="225"/>
    </row>
    <row r="51" spans="1:38">
      <c r="A51" s="163"/>
      <c r="B51" s="163"/>
      <c r="C51" s="163"/>
      <c r="D51" s="163"/>
      <c r="E51" s="163"/>
      <c r="F51" s="163"/>
      <c r="G51" s="163"/>
      <c r="H51" s="163"/>
      <c r="I51" s="163"/>
      <c r="J51" s="163"/>
      <c r="K51" s="124"/>
      <c r="L51" s="124"/>
      <c r="M51" s="124"/>
      <c r="N51" s="124"/>
      <c r="O51" s="124"/>
      <c r="P51" s="124"/>
      <c r="Q51" s="124"/>
      <c r="R51" s="124"/>
      <c r="S51" s="124"/>
      <c r="T51" s="124"/>
      <c r="U51" s="163"/>
      <c r="V51" s="163"/>
      <c r="W51" s="124"/>
      <c r="X51" s="163"/>
      <c r="Y51" s="163"/>
      <c r="Z51" s="224"/>
      <c r="AA51" s="225"/>
      <c r="AB51" s="225"/>
      <c r="AC51" s="225"/>
      <c r="AD51" s="225"/>
      <c r="AE51" s="225"/>
      <c r="AF51" s="225"/>
      <c r="AG51" s="225"/>
      <c r="AH51" s="225"/>
      <c r="AI51" s="225"/>
      <c r="AJ51" s="225"/>
      <c r="AK51" s="225"/>
      <c r="AL51" s="225"/>
    </row>
    <row r="52" spans="1:38">
      <c r="V52" s="163"/>
      <c r="W52" s="124"/>
      <c r="X52" s="163"/>
      <c r="Y52" s="163"/>
      <c r="Z52" s="224"/>
      <c r="AA52" s="225"/>
      <c r="AB52" s="225"/>
      <c r="AC52" s="225"/>
      <c r="AD52" s="225"/>
      <c r="AE52" s="225"/>
      <c r="AF52" s="225"/>
      <c r="AG52" s="225"/>
      <c r="AH52" s="225"/>
      <c r="AI52" s="225"/>
      <c r="AJ52" s="225"/>
      <c r="AK52" s="225"/>
      <c r="AL52" s="225"/>
    </row>
    <row r="53" spans="1:38">
      <c r="V53" s="163"/>
      <c r="W53" s="124"/>
      <c r="X53" s="163"/>
      <c r="Y53" s="163"/>
      <c r="Z53" s="224"/>
      <c r="AA53" s="225"/>
      <c r="AB53" s="225"/>
      <c r="AC53" s="225"/>
      <c r="AD53" s="225"/>
      <c r="AE53" s="225"/>
      <c r="AF53" s="225"/>
      <c r="AG53" s="225"/>
      <c r="AH53" s="225"/>
      <c r="AI53" s="225"/>
      <c r="AJ53" s="225"/>
      <c r="AK53" s="225"/>
      <c r="AL53" s="225"/>
    </row>
    <row r="54" spans="1:38">
      <c r="V54" s="163"/>
      <c r="W54" s="124"/>
      <c r="X54" s="163"/>
      <c r="Y54" s="163"/>
      <c r="Z54" s="224"/>
      <c r="AA54" s="225"/>
      <c r="AB54" s="225"/>
      <c r="AC54" s="225"/>
      <c r="AD54" s="225"/>
      <c r="AE54" s="225"/>
      <c r="AF54" s="225"/>
      <c r="AG54" s="225"/>
      <c r="AH54" s="225"/>
      <c r="AI54" s="225"/>
      <c r="AJ54" s="225"/>
      <c r="AK54" s="225"/>
      <c r="AL54" s="225"/>
    </row>
    <row r="55" spans="1:38">
      <c r="Z55" s="225"/>
      <c r="AA55" s="225"/>
      <c r="AB55" s="225"/>
      <c r="AC55" s="225"/>
      <c r="AD55" s="225"/>
      <c r="AE55" s="225"/>
      <c r="AF55" s="225"/>
      <c r="AG55" s="225"/>
      <c r="AH55" s="225"/>
      <c r="AI55" s="225"/>
      <c r="AJ55" s="225"/>
      <c r="AK55" s="225"/>
      <c r="AL55" s="225"/>
    </row>
    <row r="56" spans="1:38">
      <c r="Z56" s="225"/>
      <c r="AA56" s="225"/>
      <c r="AB56" s="225"/>
      <c r="AC56" s="225"/>
      <c r="AD56" s="225"/>
      <c r="AE56" s="225"/>
      <c r="AF56" s="225"/>
      <c r="AG56" s="225"/>
      <c r="AH56" s="225"/>
      <c r="AI56" s="225"/>
      <c r="AJ56" s="225"/>
      <c r="AK56" s="225"/>
      <c r="AL56" s="225"/>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4" customWidth="1"/>
    <col min="2" max="2" width="108.28515625" style="113" customWidth="1"/>
    <col min="3" max="3" width="15.42578125" style="144" customWidth="1"/>
    <col min="4" max="4" width="24" style="184" customWidth="1"/>
    <col min="5" max="5" width="30" style="206" customWidth="1"/>
    <col min="6" max="7" width="11.42578125" customWidth="1"/>
    <col min="8" max="8" width="1.28515625" customWidth="1"/>
    <col min="10" max="10" width="34.42578125" customWidth="1"/>
  </cols>
  <sheetData>
    <row r="1" spans="1:10" ht="96" customHeight="1" thickTop="1" thickBot="1">
      <c r="A1" s="666" t="s">
        <v>1849</v>
      </c>
      <c r="B1" s="667"/>
      <c r="C1" s="667"/>
      <c r="D1" s="668"/>
    </row>
    <row r="2" spans="1:10" ht="56.25" customHeight="1" thickTop="1" thickBot="1">
      <c r="A2" s="193" t="s">
        <v>943</v>
      </c>
      <c r="B2" s="194" t="s">
        <v>1437</v>
      </c>
      <c r="C2" s="194" t="s">
        <v>982</v>
      </c>
      <c r="D2" s="223" t="s">
        <v>1847</v>
      </c>
    </row>
    <row r="3" spans="1:10" ht="54" thickTop="1" thickBot="1">
      <c r="A3" s="131" t="s">
        <v>983</v>
      </c>
      <c r="B3" s="132" t="s">
        <v>1220</v>
      </c>
      <c r="C3" s="133" t="str">
        <f>'200.1'!L31</f>
        <v>Ha</v>
      </c>
      <c r="D3" s="180">
        <f>VLOOKUP('200.1'!A88,'200.1'!A36:N107,14,FALSE)</f>
        <v>2514378.7760159965</v>
      </c>
      <c r="G3" t="s">
        <v>980</v>
      </c>
      <c r="J3" s="1"/>
    </row>
    <row r="4" spans="1:10" ht="54" thickTop="1" thickBot="1">
      <c r="A4" s="134" t="s">
        <v>985</v>
      </c>
      <c r="B4" s="135" t="s">
        <v>1169</v>
      </c>
      <c r="C4" s="133" t="s">
        <v>984</v>
      </c>
      <c r="D4" s="180">
        <f>VLOOKUP('200.2'!A88,'200.2'!A37:N108,14,FALSE)</f>
        <v>271268.69846839341</v>
      </c>
      <c r="J4" s="1"/>
    </row>
    <row r="5" spans="1:10" ht="54" thickTop="1" thickBot="1">
      <c r="A5" s="134" t="s">
        <v>986</v>
      </c>
      <c r="B5" s="135" t="s">
        <v>1170</v>
      </c>
      <c r="C5" s="136" t="s">
        <v>987</v>
      </c>
      <c r="D5" s="180">
        <f>VLOOKUP('201.1'!A88,'201.1'!A38:N109,14,FALSE)</f>
        <v>134512.50521628946</v>
      </c>
    </row>
    <row r="6" spans="1:10" ht="54" thickTop="1" thickBot="1">
      <c r="A6" s="134" t="s">
        <v>988</v>
      </c>
      <c r="B6" s="135" t="s">
        <v>1171</v>
      </c>
      <c r="C6" s="136" t="s">
        <v>987</v>
      </c>
      <c r="D6" s="180">
        <f>VLOOKUP('201.2'!A88,'201.2'!A39:N110,14,FALSE)</f>
        <v>143941.93053572375</v>
      </c>
    </row>
    <row r="7" spans="1:10" ht="70.5" customHeight="1" thickTop="1" thickBot="1">
      <c r="A7" s="134" t="s">
        <v>989</v>
      </c>
      <c r="B7" s="135" t="s">
        <v>1172</v>
      </c>
      <c r="C7" s="136" t="s">
        <v>987</v>
      </c>
      <c r="D7" s="180">
        <f>VLOOKUP('201.3'!A88,'201.3'!A40:N111,14,FALSE)</f>
        <v>32159.439756749576</v>
      </c>
    </row>
    <row r="8" spans="1:10" ht="54" thickTop="1" thickBot="1">
      <c r="A8" s="134" t="s">
        <v>990</v>
      </c>
      <c r="B8" s="135" t="s">
        <v>1173</v>
      </c>
      <c r="C8" s="136" t="s">
        <v>987</v>
      </c>
      <c r="D8" s="181">
        <f>VLOOKUP('201.4'!A88,'201.4'!A41:N112,14,FALSE)</f>
        <v>60528.181685423937</v>
      </c>
    </row>
    <row r="9" spans="1:10" ht="54" thickTop="1" thickBot="1">
      <c r="A9" s="134" t="s">
        <v>991</v>
      </c>
      <c r="B9" s="135" t="s">
        <v>1170</v>
      </c>
      <c r="C9" s="136" t="s">
        <v>1845</v>
      </c>
      <c r="D9" s="181">
        <f>VLOOKUP('201.5'!A88,'201.5'!A42:N113,14,FALSE)</f>
        <v>134512.50521628946</v>
      </c>
    </row>
    <row r="10" spans="1:10" ht="54" thickTop="1" thickBot="1">
      <c r="A10" s="134" t="s">
        <v>992</v>
      </c>
      <c r="B10" s="135" t="s">
        <v>1171</v>
      </c>
      <c r="C10" s="136" t="s">
        <v>1845</v>
      </c>
      <c r="D10" s="181">
        <f>VLOOKUP('201.6'!A88,'201.6'!A43:N114,14,FALSE)</f>
        <v>143941.93053572375</v>
      </c>
    </row>
    <row r="11" spans="1:10" ht="54" thickTop="1" thickBot="1">
      <c r="A11" s="134" t="s">
        <v>993</v>
      </c>
      <c r="B11" s="135" t="s">
        <v>1171</v>
      </c>
      <c r="C11" s="136" t="s">
        <v>387</v>
      </c>
      <c r="D11" s="181">
        <f>VLOOKUP('201.7'!A88,'201.7'!A44:N115,14,FALSE)</f>
        <v>140611.9364886742</v>
      </c>
    </row>
    <row r="12" spans="1:10" ht="54" thickTop="1" thickBot="1">
      <c r="A12" s="134" t="s">
        <v>994</v>
      </c>
      <c r="B12" s="135" t="s">
        <v>1174</v>
      </c>
      <c r="C12" s="136" t="s">
        <v>233</v>
      </c>
      <c r="D12" s="181">
        <f>VLOOKUP('201.8'!A88,'201.8'!A45:N116,14,FALSE)</f>
        <v>13520.651084347606</v>
      </c>
    </row>
    <row r="13" spans="1:10" ht="54" thickTop="1" thickBot="1">
      <c r="A13" s="134" t="s">
        <v>995</v>
      </c>
      <c r="B13" s="135" t="s">
        <v>1175</v>
      </c>
      <c r="C13" s="136" t="s">
        <v>233</v>
      </c>
      <c r="D13" s="181">
        <f>VLOOKUP('201.9'!A88,'201.9'!A46:N117,14,FALSE)</f>
        <v>13090.279304336116</v>
      </c>
    </row>
    <row r="14" spans="1:10" ht="54" thickTop="1" thickBot="1">
      <c r="A14" s="134" t="s">
        <v>996</v>
      </c>
      <c r="B14" s="135" t="s">
        <v>1176</v>
      </c>
      <c r="C14" s="136" t="s">
        <v>144</v>
      </c>
      <c r="D14" s="181">
        <f>VLOOKUP('201.10'!A88,'201.10'!A47:N118,14,FALSE)</f>
        <v>6354.9950882648154</v>
      </c>
    </row>
    <row r="15" spans="1:10" ht="54" thickTop="1" thickBot="1">
      <c r="A15" s="134" t="s">
        <v>997</v>
      </c>
      <c r="B15" s="135" t="s">
        <v>1177</v>
      </c>
      <c r="C15" s="136" t="s">
        <v>998</v>
      </c>
      <c r="D15" s="181">
        <f>VLOOKUP('201.11'!A88,'201.11'!A48:N119,14,FALSE)</f>
        <v>1416.8359614138667</v>
      </c>
    </row>
    <row r="16" spans="1:10" ht="54" thickTop="1" thickBot="1">
      <c r="A16" s="134" t="s">
        <v>999</v>
      </c>
      <c r="B16" s="135" t="s">
        <v>1178</v>
      </c>
      <c r="C16" s="136" t="s">
        <v>1845</v>
      </c>
      <c r="D16" s="181">
        <f>VLOOKUP('201.12'!A88,'201.12'!A49:N120,14,FALSE)</f>
        <v>89750.565282271593</v>
      </c>
    </row>
    <row r="17" spans="1:4" ht="64.5" thickTop="1" thickBot="1">
      <c r="A17" s="137" t="s">
        <v>1000</v>
      </c>
      <c r="B17" s="138" t="s">
        <v>1179</v>
      </c>
      <c r="C17" s="136" t="s">
        <v>1845</v>
      </c>
      <c r="D17" s="181">
        <f>VLOOKUP('201.13'!A88,'201.13'!A50:N121,14,FALSE)</f>
        <v>107280.57643373168</v>
      </c>
    </row>
    <row r="18" spans="1:4" ht="54" thickTop="1" thickBot="1">
      <c r="A18" s="134" t="s">
        <v>1001</v>
      </c>
      <c r="B18" s="135" t="s">
        <v>1180</v>
      </c>
      <c r="C18" s="136" t="s">
        <v>144</v>
      </c>
      <c r="D18" s="181">
        <f>VLOOKUP('201.14'!A88,'201.14'!A51:N122,14,FALSE)</f>
        <v>38650.605177692189</v>
      </c>
    </row>
    <row r="19" spans="1:4" ht="54" thickTop="1" thickBot="1">
      <c r="A19" s="134" t="s">
        <v>1002</v>
      </c>
      <c r="B19" s="135" t="s">
        <v>1181</v>
      </c>
      <c r="C19" s="136" t="s">
        <v>144</v>
      </c>
      <c r="D19" s="181">
        <f>VLOOKUP('201.15'!A88,'201.15'!A52:N123,14,FALSE)</f>
        <v>45789.503523255051</v>
      </c>
    </row>
    <row r="20" spans="1:4" ht="54" thickTop="1" thickBot="1">
      <c r="A20" s="134" t="s">
        <v>1003</v>
      </c>
      <c r="B20" s="135" t="s">
        <v>1182</v>
      </c>
      <c r="C20" s="136" t="s">
        <v>144</v>
      </c>
      <c r="D20" s="181">
        <f>VLOOKUP('201.16'!A88,'201.16'!A53:N124,14,FALSE)</f>
        <v>2386.7842093333329</v>
      </c>
    </row>
    <row r="21" spans="1:4" ht="54" thickTop="1" thickBot="1">
      <c r="A21" s="134" t="s">
        <v>1004</v>
      </c>
      <c r="B21" s="135" t="s">
        <v>1183</v>
      </c>
      <c r="C21" s="136" t="s">
        <v>1845</v>
      </c>
      <c r="D21" s="181">
        <f>VLOOKUP('201.17'!A88,'201.17'!A54:N125,14,FALSE)</f>
        <v>69139.912328535531</v>
      </c>
    </row>
    <row r="22" spans="1:4" ht="54" thickTop="1" thickBot="1">
      <c r="A22" s="134" t="s">
        <v>1005</v>
      </c>
      <c r="B22" s="135" t="s">
        <v>1184</v>
      </c>
      <c r="C22" s="136" t="s">
        <v>1845</v>
      </c>
      <c r="D22" s="181">
        <f>VLOOKUP('201.18'!A88,'201.18'!A55:N126,14,FALSE)</f>
        <v>69139.912328535531</v>
      </c>
    </row>
    <row r="23" spans="1:4" ht="54" thickTop="1" thickBot="1">
      <c r="A23" s="134" t="s">
        <v>1006</v>
      </c>
      <c r="B23" s="135" t="s">
        <v>1185</v>
      </c>
      <c r="C23" s="136" t="s">
        <v>144</v>
      </c>
      <c r="D23" s="181">
        <f>VLOOKUP('201.19'!A88,'201.19'!A56:N127,14,FALSE)</f>
        <v>4286.0725129436669</v>
      </c>
    </row>
    <row r="24" spans="1:4" ht="54" thickTop="1" thickBot="1">
      <c r="A24" s="134" t="s">
        <v>1007</v>
      </c>
      <c r="B24" s="135" t="s">
        <v>1186</v>
      </c>
      <c r="C24" s="136" t="s">
        <v>144</v>
      </c>
      <c r="D24" s="181">
        <f>VLOOKUP('201.20'!A88,'201.20'!A57:N128,14,FALSE)</f>
        <v>994.49342055555553</v>
      </c>
    </row>
    <row r="25" spans="1:4" ht="54" thickTop="1" thickBot="1">
      <c r="A25" s="134" t="s">
        <v>1008</v>
      </c>
      <c r="B25" s="135" t="s">
        <v>1187</v>
      </c>
      <c r="C25" s="136" t="s">
        <v>144</v>
      </c>
      <c r="D25" s="181">
        <f>VLOOKUP('201.21'!A88,'201.21'!A58:N129,14,FALSE)</f>
        <v>5079.3915755743092</v>
      </c>
    </row>
    <row r="26" spans="1:4" ht="54" thickTop="1" thickBot="1">
      <c r="A26" s="134" t="s">
        <v>1425</v>
      </c>
      <c r="B26" s="135" t="s">
        <v>1413</v>
      </c>
      <c r="C26" s="136" t="s">
        <v>1845</v>
      </c>
      <c r="D26" s="181">
        <f>VLOOKUP('203.1'!A88,'203.1'!A59:N130,14,FALSE)</f>
        <v>1137764.4757296606</v>
      </c>
    </row>
    <row r="27" spans="1:4" ht="54" thickTop="1" thickBot="1">
      <c r="A27" s="134" t="s">
        <v>1426</v>
      </c>
      <c r="B27" s="135" t="s">
        <v>1417</v>
      </c>
      <c r="C27" s="136" t="s">
        <v>1845</v>
      </c>
      <c r="D27" s="181">
        <f>VLOOKUP('203.2'!A88,'203.2'!A60:N131,14,FALSE)</f>
        <v>1365754.3189477222</v>
      </c>
    </row>
    <row r="28" spans="1:4" ht="54" thickTop="1" thickBot="1">
      <c r="A28" s="134" t="s">
        <v>1427</v>
      </c>
      <c r="B28" s="135" t="s">
        <v>1418</v>
      </c>
      <c r="C28" s="136" t="s">
        <v>1845</v>
      </c>
      <c r="D28" s="181">
        <f>VLOOKUP('203.3'!A88,'203.3'!A61:N132,14,FALSE)</f>
        <v>1528604.2069606236</v>
      </c>
    </row>
    <row r="29" spans="1:4" ht="54" thickTop="1" thickBot="1">
      <c r="A29" s="134" t="s">
        <v>1428</v>
      </c>
      <c r="B29" s="135" t="s">
        <v>1419</v>
      </c>
      <c r="C29" s="136" t="s">
        <v>1845</v>
      </c>
      <c r="D29" s="181">
        <f>VLOOKUP('203.4'!A88,'203.4'!A62:N133,14,FALSE)</f>
        <v>692441.53541433613</v>
      </c>
    </row>
    <row r="30" spans="1:4" ht="54" thickTop="1" thickBot="1">
      <c r="A30" s="134" t="s">
        <v>1429</v>
      </c>
      <c r="B30" s="135" t="s">
        <v>1420</v>
      </c>
      <c r="C30" s="136" t="s">
        <v>1845</v>
      </c>
      <c r="D30" s="181">
        <f>VLOOKUP('203.5'!A88,'203.5'!A63:N134,14,FALSE)</f>
        <v>798973.93633543677</v>
      </c>
    </row>
    <row r="31" spans="1:4" ht="54" thickTop="1" thickBot="1">
      <c r="A31" s="134" t="s">
        <v>1430</v>
      </c>
      <c r="B31" s="135" t="s">
        <v>1421</v>
      </c>
      <c r="C31" s="136" t="s">
        <v>1845</v>
      </c>
      <c r="D31" s="181">
        <f>VLOOKUP('203.6'!A88,'203.6'!A64:N135,14,FALSE)</f>
        <v>866767.28237613745</v>
      </c>
    </row>
    <row r="32" spans="1:4" ht="54" thickTop="1" thickBot="1">
      <c r="A32" s="134" t="s">
        <v>1431</v>
      </c>
      <c r="B32" s="135" t="s">
        <v>1422</v>
      </c>
      <c r="C32" s="136" t="s">
        <v>1845</v>
      </c>
      <c r="D32" s="181">
        <f>VLOOKUP('203.7'!A88,'203.7'!A65:N136,14,FALSE)</f>
        <v>220876.84400624855</v>
      </c>
    </row>
    <row r="33" spans="1:4" ht="54" thickTop="1" thickBot="1">
      <c r="A33" s="134" t="s">
        <v>1432</v>
      </c>
      <c r="B33" s="135" t="s">
        <v>1871</v>
      </c>
      <c r="C33" s="136" t="s">
        <v>1845</v>
      </c>
      <c r="D33" s="181">
        <f>VLOOKUP('203.8'!A88,'203.8'!A66:N137,14,FALSE)</f>
        <v>377090.26056038914</v>
      </c>
    </row>
    <row r="34" spans="1:4" ht="54" thickTop="1" thickBot="1">
      <c r="A34" s="134" t="s">
        <v>1433</v>
      </c>
      <c r="B34" s="135" t="s">
        <v>1424</v>
      </c>
      <c r="C34" s="136" t="s">
        <v>1845</v>
      </c>
      <c r="D34" s="181">
        <f>VLOOKUP('203.9'!A88,'203.9'!A67:N138,14,FALSE)</f>
        <v>398679.80260523304</v>
      </c>
    </row>
    <row r="35" spans="1:4" ht="54" thickTop="1" thickBot="1">
      <c r="A35" s="134" t="s">
        <v>1434</v>
      </c>
      <c r="B35" s="135" t="s">
        <v>1414</v>
      </c>
      <c r="C35" s="136" t="s">
        <v>1845</v>
      </c>
      <c r="D35" s="181">
        <f>VLOOKUP('203.10'!A88,'203.10'!A68:N139,14,FALSE)</f>
        <v>178969.41547661924</v>
      </c>
    </row>
    <row r="36" spans="1:4" ht="54" thickTop="1" thickBot="1">
      <c r="A36" s="134" t="s">
        <v>1435</v>
      </c>
      <c r="B36" s="135" t="s">
        <v>1415</v>
      </c>
      <c r="C36" s="136" t="s">
        <v>1845</v>
      </c>
      <c r="D36" s="181">
        <f>VLOOKUP('203.11'!A88,'203.11'!A69:N140,14,FALSE)</f>
        <v>288769.40674057335</v>
      </c>
    </row>
    <row r="37" spans="1:4" ht="54" thickTop="1" thickBot="1">
      <c r="A37" s="134" t="s">
        <v>1436</v>
      </c>
      <c r="B37" s="220" t="s">
        <v>1416</v>
      </c>
      <c r="C37" s="136" t="s">
        <v>1845</v>
      </c>
      <c r="D37" s="181">
        <f>VLOOKUP('203.12'!A88,'203.12'!A70:N141,14,FALSE)</f>
        <v>299984.75325737539</v>
      </c>
    </row>
    <row r="38" spans="1:4" ht="54" thickTop="1" thickBot="1">
      <c r="A38" s="134" t="s">
        <v>1009</v>
      </c>
      <c r="B38" s="135" t="s">
        <v>1188</v>
      </c>
      <c r="C38" s="136" t="s">
        <v>387</v>
      </c>
      <c r="D38" s="181">
        <f>VLOOKUP('210.1.1'!A88,'210.1.1'!A71:N142,14,FALSE)</f>
        <v>11061.351589007782</v>
      </c>
    </row>
    <row r="39" spans="1:4" ht="54" thickTop="1" thickBot="1">
      <c r="A39" s="134" t="s">
        <v>1010</v>
      </c>
      <c r="B39" s="135" t="s">
        <v>1189</v>
      </c>
      <c r="C39" s="136" t="s">
        <v>387</v>
      </c>
      <c r="D39" s="181">
        <f>VLOOKUP('210.1.2'!A88,'210.1.2'!A72:N143,14,FALSE)</f>
        <v>2922.3221679161366</v>
      </c>
    </row>
    <row r="40" spans="1:4" ht="54" thickTop="1" thickBot="1">
      <c r="A40" s="134" t="s">
        <v>1011</v>
      </c>
      <c r="B40" s="135" t="s">
        <v>1190</v>
      </c>
      <c r="C40" s="136" t="s">
        <v>387</v>
      </c>
      <c r="D40" s="181">
        <f>VLOOKUP('210.2.1'!A90,'210.2.1'!A73:N144,14,FALSE)</f>
        <v>34999.335210268713</v>
      </c>
    </row>
    <row r="41" spans="1:4" ht="54" thickTop="1" thickBot="1">
      <c r="A41" s="134" t="s">
        <v>1012</v>
      </c>
      <c r="B41" s="135" t="s">
        <v>1191</v>
      </c>
      <c r="C41" s="136" t="s">
        <v>387</v>
      </c>
      <c r="D41" s="181">
        <f>VLOOKUP('210.2.2'!A88,'210.2.2'!A74:N145,14,FALSE)</f>
        <v>11061.351589007782</v>
      </c>
    </row>
    <row r="42" spans="1:4" ht="54" thickTop="1" thickBot="1">
      <c r="A42" s="134" t="s">
        <v>1013</v>
      </c>
      <c r="B42" s="135" t="s">
        <v>1192</v>
      </c>
      <c r="C42" s="136" t="s">
        <v>387</v>
      </c>
      <c r="D42" s="181">
        <f>VLOOKUP('210.2.3'!A91,'210.2.3'!A91:N146,14,FALSE)</f>
        <v>26860.305789177073</v>
      </c>
    </row>
    <row r="43" spans="1:4" ht="54" thickTop="1" thickBot="1">
      <c r="A43" s="134" t="s">
        <v>1014</v>
      </c>
      <c r="B43" s="135" t="s">
        <v>1193</v>
      </c>
      <c r="C43" s="136" t="s">
        <v>387</v>
      </c>
      <c r="D43" s="181">
        <f>VLOOKUP('210.2.4'!A88,'210.2.4'!A88:N147,14,FALSE)</f>
        <v>2922.3221679161366</v>
      </c>
    </row>
    <row r="44" spans="1:4" ht="54" thickTop="1" thickBot="1">
      <c r="A44" s="134" t="s">
        <v>1015</v>
      </c>
      <c r="B44" s="135" t="s">
        <v>1194</v>
      </c>
      <c r="C44" s="136" t="s">
        <v>387</v>
      </c>
      <c r="D44" s="181">
        <f>VLOOKUP('211.1'!A88,'211.1'!A88:N148,14,FALSE)</f>
        <v>7135.501524928115</v>
      </c>
    </row>
    <row r="45" spans="1:4" ht="54" thickTop="1" thickBot="1">
      <c r="A45" s="134" t="s">
        <v>1016</v>
      </c>
      <c r="B45" s="135" t="s">
        <v>1195</v>
      </c>
      <c r="C45" s="136" t="s">
        <v>387</v>
      </c>
      <c r="D45" s="181">
        <f>VLOOKUP('220.1'!A88,'220.1'!A88:N149,14,FALSE)</f>
        <v>14218.602199820996</v>
      </c>
    </row>
    <row r="46" spans="1:4" ht="54" thickTop="1" thickBot="1">
      <c r="A46" s="134" t="s">
        <v>1017</v>
      </c>
      <c r="B46" s="135" t="s">
        <v>1196</v>
      </c>
      <c r="C46" s="136" t="s">
        <v>387</v>
      </c>
      <c r="D46" s="181">
        <f>VLOOKUP('221.1'!A88,'221.1'!A88:N150,14,FALSE)</f>
        <v>9995.8198681400027</v>
      </c>
    </row>
    <row r="47" spans="1:4" ht="54" thickTop="1" thickBot="1">
      <c r="A47" s="134" t="s">
        <v>1018</v>
      </c>
      <c r="B47" s="135" t="s">
        <v>1197</v>
      </c>
      <c r="C47" s="136" t="s">
        <v>387</v>
      </c>
      <c r="D47" s="181">
        <f>VLOOKUP('221.2'!A88,'221.2'!A88:N151,14,FALSE)</f>
        <v>5168.1643889549541</v>
      </c>
    </row>
    <row r="48" spans="1:4" ht="64.5" thickTop="1" thickBot="1">
      <c r="A48" s="134" t="s">
        <v>1441</v>
      </c>
      <c r="B48" s="135" t="s">
        <v>1438</v>
      </c>
      <c r="C48" s="136" t="s">
        <v>233</v>
      </c>
      <c r="D48" s="181">
        <f>VLOOKUP('223.1'!A88,'223.1'!A88:N152,14,FALSE)</f>
        <v>10374.205948199895</v>
      </c>
    </row>
    <row r="49" spans="1:4" ht="54" thickTop="1" thickBot="1">
      <c r="A49" s="134" t="s">
        <v>1442</v>
      </c>
      <c r="B49" s="135" t="s">
        <v>1439</v>
      </c>
      <c r="C49" s="136" t="s">
        <v>233</v>
      </c>
      <c r="D49" s="181">
        <f>VLOOKUP('223.2'!A88,'223.2'!A88:N153,14,FALSE)</f>
        <v>11606.129990371353</v>
      </c>
    </row>
    <row r="50" spans="1:4" ht="54" thickTop="1" thickBot="1">
      <c r="A50" s="134" t="s">
        <v>1443</v>
      </c>
      <c r="B50" s="135" t="s">
        <v>1440</v>
      </c>
      <c r="C50" s="136" t="s">
        <v>387</v>
      </c>
      <c r="D50" s="181">
        <f>VLOOKUP('223.3.1'!A88,'223.3.1'!A88:N154,14,FALSE)</f>
        <v>58928</v>
      </c>
    </row>
    <row r="51" spans="1:4" ht="64.5" thickTop="1" thickBot="1">
      <c r="A51" s="134" t="s">
        <v>1444</v>
      </c>
      <c r="B51" s="135" t="s">
        <v>1446</v>
      </c>
      <c r="C51" s="136" t="s">
        <v>387</v>
      </c>
      <c r="D51" s="181">
        <f>VLOOKUP('223.3.2'!A88,'223.3.2'!A88:N155,14,FALSE)</f>
        <v>101601.02068652099</v>
      </c>
    </row>
    <row r="52" spans="1:4" ht="54" thickTop="1" thickBot="1">
      <c r="A52" s="134" t="s">
        <v>1445</v>
      </c>
      <c r="B52" s="135" t="s">
        <v>1447</v>
      </c>
      <c r="C52" s="136" t="s">
        <v>387</v>
      </c>
      <c r="D52" s="181">
        <f>VLOOKUP('223.3.3'!A88,'223.3.3'!A88:N156,14,FALSE)</f>
        <v>267444.76557538338</v>
      </c>
    </row>
    <row r="53" spans="1:4" ht="54" thickTop="1" thickBot="1">
      <c r="A53" s="140" t="s">
        <v>1019</v>
      </c>
      <c r="B53" s="141" t="s">
        <v>1956</v>
      </c>
      <c r="C53" s="136" t="s">
        <v>233</v>
      </c>
      <c r="D53" s="181">
        <f>VLOOKUP('230.1'!A88,'230.1'!A88:N157,14,FALSE)</f>
        <v>3161.2254058555909</v>
      </c>
    </row>
    <row r="54" spans="1:4" ht="54" thickTop="1" thickBot="1">
      <c r="A54" s="140" t="s">
        <v>1020</v>
      </c>
      <c r="B54" s="141" t="s">
        <v>1198</v>
      </c>
      <c r="C54" s="136" t="s">
        <v>233</v>
      </c>
      <c r="D54" s="181">
        <f>VLOOKUP('231.1'!A88,'231.1'!A88:N159,14,FALSE)</f>
        <v>13386.274522771324</v>
      </c>
    </row>
    <row r="55" spans="1:4" ht="54" thickTop="1" thickBot="1">
      <c r="A55" s="140" t="s">
        <v>1021</v>
      </c>
      <c r="B55" s="141" t="s">
        <v>1448</v>
      </c>
      <c r="C55" s="136" t="s">
        <v>233</v>
      </c>
      <c r="D55" s="181">
        <f>VLOOKUP('232.1'!A88,'232.1'!A88:N160,14,FALSE)</f>
        <v>7565.409677735719</v>
      </c>
    </row>
    <row r="56" spans="1:4" ht="54" thickTop="1" thickBot="1">
      <c r="A56" s="140" t="s">
        <v>1449</v>
      </c>
      <c r="B56" s="141" t="s">
        <v>1872</v>
      </c>
      <c r="C56" s="136" t="s">
        <v>233</v>
      </c>
      <c r="D56" s="181">
        <f>VLOOKUP('233.1'!A88,'233.1'!A88:N161,14,FALSE)</f>
        <v>13869.897603827958</v>
      </c>
    </row>
    <row r="57" spans="1:4" ht="54" thickTop="1" thickBot="1">
      <c r="A57" s="140" t="s">
        <v>1451</v>
      </c>
      <c r="B57" s="141" t="s">
        <v>1452</v>
      </c>
      <c r="C57" s="136" t="s">
        <v>233</v>
      </c>
      <c r="D57" s="181">
        <f>VLOOKUP('233.10'!A88,'233.10'!A88:N162,14,FALSE)</f>
        <v>27409.200154082922</v>
      </c>
    </row>
    <row r="58" spans="1:4" ht="54" thickTop="1" thickBot="1">
      <c r="A58" s="140" t="s">
        <v>1022</v>
      </c>
      <c r="B58" s="141" t="s">
        <v>1453</v>
      </c>
      <c r="C58" s="136" t="s">
        <v>233</v>
      </c>
      <c r="D58" s="181">
        <f>VLOOKUP('234.1'!A88,'234.1'!A88:N163,14,FALSE)</f>
        <v>1343.0432231749553</v>
      </c>
    </row>
    <row r="59" spans="1:4" ht="54" thickTop="1" thickBot="1">
      <c r="A59" s="140" t="s">
        <v>1456</v>
      </c>
      <c r="B59" s="141" t="s">
        <v>1457</v>
      </c>
      <c r="C59" s="136" t="s">
        <v>387</v>
      </c>
      <c r="D59" s="181">
        <f>VLOOKUP('235.1'!A88,'235.1'!A88:N164,14,FALSE)</f>
        <v>63837.597421378407</v>
      </c>
    </row>
    <row r="60" spans="1:4" ht="54" thickTop="1" thickBot="1">
      <c r="A60" s="142" t="s">
        <v>1458</v>
      </c>
      <c r="B60" s="141" t="s">
        <v>1459</v>
      </c>
      <c r="C60" s="136" t="s">
        <v>387</v>
      </c>
      <c r="D60" s="181">
        <f>VLOOKUP('235.10'!A88,'235.10'!A88:N165,14,FALSE)</f>
        <v>15932.616106311812</v>
      </c>
    </row>
    <row r="61" spans="1:4" ht="54" thickTop="1" thickBot="1">
      <c r="A61" s="142" t="s">
        <v>1460</v>
      </c>
      <c r="B61" s="141" t="s">
        <v>1461</v>
      </c>
      <c r="C61" s="136" t="s">
        <v>377</v>
      </c>
      <c r="D61" s="181">
        <f>VLOOKUP('235.11'!A88,'235.11'!A88:N166,14,FALSE)</f>
        <v>598.81226643833236</v>
      </c>
    </row>
    <row r="62" spans="1:4" ht="54" thickTop="1" thickBot="1">
      <c r="A62" s="142" t="s">
        <v>1462</v>
      </c>
      <c r="B62" s="141" t="s">
        <v>1873</v>
      </c>
      <c r="C62" s="136" t="s">
        <v>387</v>
      </c>
      <c r="D62" s="181">
        <f>VLOOKUP('236.1'!A88,'236.1'!A88:N167,14,FALSE)</f>
        <v>119402.80247894967</v>
      </c>
    </row>
    <row r="63" spans="1:4" ht="54" thickTop="1" thickBot="1">
      <c r="A63" s="142" t="s">
        <v>1465</v>
      </c>
      <c r="B63" s="141" t="s">
        <v>1874</v>
      </c>
      <c r="C63" s="136" t="s">
        <v>387</v>
      </c>
      <c r="D63" s="181">
        <f>VLOOKUP('236.10'!A87,'236.10'!A87:N168,14,FALSE)</f>
        <v>15932.616106311812</v>
      </c>
    </row>
    <row r="64" spans="1:4" ht="54" thickTop="1" thickBot="1">
      <c r="A64" s="142" t="s">
        <v>1466</v>
      </c>
      <c r="B64" s="143" t="s">
        <v>1467</v>
      </c>
      <c r="C64" s="177" t="s">
        <v>377</v>
      </c>
      <c r="D64" s="181">
        <f>VLOOKUP('236.11'!A88,'236.11'!A88:N169,14,FALSE)</f>
        <v>1293.3773296579732</v>
      </c>
    </row>
    <row r="65" spans="1:4" ht="54" thickTop="1" thickBot="1">
      <c r="A65" s="140" t="s">
        <v>1023</v>
      </c>
      <c r="B65" s="141" t="s">
        <v>1199</v>
      </c>
      <c r="C65" s="136" t="s">
        <v>233</v>
      </c>
      <c r="D65" s="181">
        <f>VLOOKUP('310.1'!A87,'310.1'!A87:N170,14,FALSE)</f>
        <v>955.21383752522274</v>
      </c>
    </row>
    <row r="66" spans="1:4" ht="54" thickTop="1" thickBot="1">
      <c r="A66" s="140" t="s">
        <v>1024</v>
      </c>
      <c r="B66" s="141" t="s">
        <v>1200</v>
      </c>
      <c r="C66" s="136" t="s">
        <v>387</v>
      </c>
      <c r="D66" s="181">
        <f>VLOOKUP('311.1'!A87,'311.1'!A87:N171,14,FALSE)</f>
        <v>84447.99834937237</v>
      </c>
    </row>
    <row r="67" spans="1:4" ht="54" thickTop="1" thickBot="1">
      <c r="A67" s="140" t="s">
        <v>1025</v>
      </c>
      <c r="B67" s="141" t="s">
        <v>1201</v>
      </c>
      <c r="C67" s="136" t="s">
        <v>998</v>
      </c>
      <c r="D67" s="181">
        <f>VLOOKUP('312.1'!A88,'312.1'!A88:N172,14,FALSE)</f>
        <v>8004.6479816732681</v>
      </c>
    </row>
    <row r="68" spans="1:4" ht="54" thickTop="1" thickBot="1">
      <c r="A68" s="140" t="s">
        <v>1026</v>
      </c>
      <c r="B68" s="141" t="s">
        <v>1202</v>
      </c>
      <c r="C68" s="136" t="s">
        <v>998</v>
      </c>
      <c r="D68" s="181">
        <f>VLOOKUP('312.2'!A88,'312.2'!A88:N173,14,FALSE)</f>
        <v>5079.1856680712008</v>
      </c>
    </row>
    <row r="69" spans="1:4" ht="54" thickTop="1" thickBot="1">
      <c r="A69" s="140" t="s">
        <v>1027</v>
      </c>
      <c r="B69" s="141" t="s">
        <v>1203</v>
      </c>
      <c r="C69" s="136" t="s">
        <v>1464</v>
      </c>
      <c r="D69" s="181">
        <f>VLOOKUP('312.3'!A87,'312.3'!A87:N174,14,FALSE)</f>
        <v>1845.6565951530306</v>
      </c>
    </row>
    <row r="70" spans="1:4" ht="54" thickTop="1" thickBot="1">
      <c r="A70" s="140" t="s">
        <v>1028</v>
      </c>
      <c r="B70" s="141" t="s">
        <v>1204</v>
      </c>
      <c r="C70" s="136" t="s">
        <v>387</v>
      </c>
      <c r="D70" s="182">
        <f>VLOOKUP('312.4'!A88,'312.4'!A88:N175,14,FALSE)</f>
        <v>85391.058877374497</v>
      </c>
    </row>
    <row r="71" spans="1:4" ht="54" thickTop="1" thickBot="1">
      <c r="A71" s="140" t="s">
        <v>1029</v>
      </c>
      <c r="B71" s="141" t="s">
        <v>1469</v>
      </c>
      <c r="C71" s="136" t="s">
        <v>387</v>
      </c>
      <c r="D71" s="182">
        <f>VLOOKUP('320.1'!A88,'320.1'!A88:N176,14,FALSE)</f>
        <v>101192.27470382153</v>
      </c>
    </row>
    <row r="72" spans="1:4" ht="54" thickTop="1" thickBot="1">
      <c r="A72" s="140" t="s">
        <v>1030</v>
      </c>
      <c r="B72" s="141" t="s">
        <v>1470</v>
      </c>
      <c r="C72" s="136" t="s">
        <v>387</v>
      </c>
      <c r="D72" s="182">
        <f>VLOOKUP('320.2'!A88,'320.2'!A88:N177,14,FALSE)</f>
        <v>101192.27470382153</v>
      </c>
    </row>
    <row r="73" spans="1:4" ht="54" thickTop="1" thickBot="1">
      <c r="A73" s="140" t="s">
        <v>1473</v>
      </c>
      <c r="B73" s="141" t="s">
        <v>1474</v>
      </c>
      <c r="C73" s="136" t="s">
        <v>387</v>
      </c>
      <c r="D73" s="182">
        <f>VLOOKUP('320.3'!A88,'320.3'!A88:N178,14,FALSE)</f>
        <v>101192.27470382153</v>
      </c>
    </row>
    <row r="74" spans="1:4" ht="54" thickTop="1" thickBot="1">
      <c r="A74" s="140" t="s">
        <v>1475</v>
      </c>
      <c r="B74" s="141" t="s">
        <v>1476</v>
      </c>
      <c r="C74" s="136" t="s">
        <v>387</v>
      </c>
      <c r="D74" s="182">
        <f>VLOOKUP('320.4'!A88,'320.4'!A88:N179,14,FALSE)</f>
        <v>119323.00157784145</v>
      </c>
    </row>
    <row r="75" spans="1:4" ht="54" thickTop="1" thickBot="1">
      <c r="A75" s="140" t="s">
        <v>1477</v>
      </c>
      <c r="B75" s="141" t="s">
        <v>1478</v>
      </c>
      <c r="C75" s="136" t="s">
        <v>387</v>
      </c>
      <c r="D75" s="182">
        <f>VLOOKUP('320.5'!A88,'320.5'!A88:N180,14,FALSE)</f>
        <v>119323.00157784145</v>
      </c>
    </row>
    <row r="76" spans="1:4" ht="54" thickTop="1" thickBot="1">
      <c r="A76" s="140" t="s">
        <v>1479</v>
      </c>
      <c r="B76" s="141" t="s">
        <v>1480</v>
      </c>
      <c r="C76" s="136" t="s">
        <v>387</v>
      </c>
      <c r="D76" s="182">
        <f>VLOOKUP('320.6'!A88,'320.6'!A88:N181,14,FALSE)</f>
        <v>119323.00157784145</v>
      </c>
    </row>
    <row r="77" spans="1:4" ht="54" thickTop="1" thickBot="1">
      <c r="A77" s="140" t="s">
        <v>1031</v>
      </c>
      <c r="B77" s="141" t="s">
        <v>1481</v>
      </c>
      <c r="C77" s="136" t="s">
        <v>387</v>
      </c>
      <c r="D77" s="182">
        <f>VLOOKUP('330.1'!A88,'330.1'!A88:N182,14,FALSE)</f>
        <v>120966.06737384883</v>
      </c>
    </row>
    <row r="78" spans="1:4" ht="54" thickTop="1" thickBot="1">
      <c r="A78" s="142" t="s">
        <v>1032</v>
      </c>
      <c r="B78" s="141" t="s">
        <v>1482</v>
      </c>
      <c r="C78" s="136" t="s">
        <v>387</v>
      </c>
      <c r="D78" s="182">
        <f>VLOOKUP('330.2'!A88,'330.1'!A88:N183,14,FALSE)</f>
        <v>120966.06737384883</v>
      </c>
    </row>
    <row r="79" spans="1:4" ht="54" thickTop="1" thickBot="1">
      <c r="A79" s="142" t="s">
        <v>1483</v>
      </c>
      <c r="B79" s="143" t="s">
        <v>1484</v>
      </c>
      <c r="C79" s="136" t="s">
        <v>387</v>
      </c>
      <c r="D79" s="182">
        <f>VLOOKUP('330.3'!A88,'330.3'!A88:N184,14,FALSE)</f>
        <v>102944.53353187419</v>
      </c>
    </row>
    <row r="80" spans="1:4" ht="54" thickTop="1" thickBot="1">
      <c r="A80" s="142" t="s">
        <v>1485</v>
      </c>
      <c r="B80" s="143" t="s">
        <v>1486</v>
      </c>
      <c r="C80" s="136" t="s">
        <v>387</v>
      </c>
      <c r="D80" s="182">
        <f>VLOOKUP('330.4'!A88,'330.4'!A88:N185,14,FALSE)</f>
        <v>139096.79424786873</v>
      </c>
    </row>
    <row r="81" spans="1:4" ht="54" thickTop="1" thickBot="1">
      <c r="A81" s="142" t="s">
        <v>1487</v>
      </c>
      <c r="B81" s="143" t="s">
        <v>1488</v>
      </c>
      <c r="C81" s="136" t="s">
        <v>387</v>
      </c>
      <c r="D81" s="182">
        <f>VLOOKUP('330.5'!A88,'330.5'!A88:N186,14,FALSE)</f>
        <v>143559.44623636597</v>
      </c>
    </row>
    <row r="82" spans="1:4" ht="54" thickTop="1" thickBot="1">
      <c r="A82" s="142" t="s">
        <v>1489</v>
      </c>
      <c r="B82" s="143" t="s">
        <v>1490</v>
      </c>
      <c r="C82" s="136" t="s">
        <v>387</v>
      </c>
      <c r="D82" s="182">
        <f>VLOOKUP('330.6'!A88,'330.6'!A88:N187,14,FALSE)</f>
        <v>121075.26040589408</v>
      </c>
    </row>
    <row r="83" spans="1:4" ht="54" thickTop="1" thickBot="1">
      <c r="A83" s="140" t="s">
        <v>1033</v>
      </c>
      <c r="B83" s="141" t="s">
        <v>1491</v>
      </c>
      <c r="C83" s="136" t="s">
        <v>387</v>
      </c>
      <c r="D83" s="182">
        <f>VLOOKUP('340.1'!A88,'340.1'!A88:N188,14,FALSE)</f>
        <v>122531.51754146248</v>
      </c>
    </row>
    <row r="84" spans="1:4" ht="54" thickTop="1" thickBot="1">
      <c r="A84" s="140" t="s">
        <v>1034</v>
      </c>
      <c r="B84" s="141" t="s">
        <v>1492</v>
      </c>
      <c r="C84" s="136" t="s">
        <v>387</v>
      </c>
      <c r="D84" s="182">
        <f>VLOOKUP('340.2'!A88,'340.2'!A88:N190,14,FALSE)</f>
        <v>105203.11961648687</v>
      </c>
    </row>
    <row r="85" spans="1:4" ht="54" thickTop="1" thickBot="1">
      <c r="A85" s="140" t="s">
        <v>1035</v>
      </c>
      <c r="B85" s="141" t="s">
        <v>1493</v>
      </c>
      <c r="C85" s="136" t="s">
        <v>387</v>
      </c>
      <c r="D85" s="182">
        <f>VLOOKUP('340.3'!A88,'340.3'!A88:N191,14,FALSE)</f>
        <v>105203.11961648687</v>
      </c>
    </row>
    <row r="86" spans="1:4" ht="54" thickTop="1" thickBot="1">
      <c r="A86" s="140" t="s">
        <v>1494</v>
      </c>
      <c r="B86" s="141" t="s">
        <v>2021</v>
      </c>
      <c r="C86" s="136" t="s">
        <v>387</v>
      </c>
      <c r="D86" s="182">
        <f>VLOOKUP('350.1'!A88,'350.1'!A88:N192,14,FALSE)</f>
        <v>173676.04205788882</v>
      </c>
    </row>
    <row r="87" spans="1:4" ht="54" thickTop="1" thickBot="1">
      <c r="A87" s="199" t="s">
        <v>1495</v>
      </c>
      <c r="B87" s="141" t="s">
        <v>2022</v>
      </c>
      <c r="C87" s="136" t="s">
        <v>387</v>
      </c>
      <c r="D87" s="182">
        <f>VLOOKUP('350.2'!A88,'350.2'!A88:N193,14,FALSE)</f>
        <v>178138.69404638599</v>
      </c>
    </row>
    <row r="88" spans="1:4" ht="54" thickTop="1" thickBot="1">
      <c r="A88" s="142" t="s">
        <v>1496</v>
      </c>
      <c r="B88" s="143" t="s">
        <v>1497</v>
      </c>
      <c r="C88" s="136" t="s">
        <v>387</v>
      </c>
      <c r="D88" s="182">
        <f>VLOOKUP('350.3'!A88,'350.3'!A88:N194,14,FALSE)</f>
        <v>173676.04205788882</v>
      </c>
    </row>
    <row r="89" spans="1:4" ht="54" thickTop="1" thickBot="1">
      <c r="A89" s="140" t="s">
        <v>1498</v>
      </c>
      <c r="B89" s="141" t="s">
        <v>1499</v>
      </c>
      <c r="C89" s="136" t="s">
        <v>387</v>
      </c>
      <c r="D89" s="182">
        <f>VLOOKUP('350.4'!A88,'350.4'!A88:N195,14,FALSE)</f>
        <v>178138.69404638599</v>
      </c>
    </row>
    <row r="90" spans="1:4" ht="54" thickTop="1" thickBot="1">
      <c r="A90" s="142" t="s">
        <v>1500</v>
      </c>
      <c r="B90" s="143" t="s">
        <v>1501</v>
      </c>
      <c r="C90" s="136" t="s">
        <v>387</v>
      </c>
      <c r="D90" s="182">
        <f>VLOOKUP('350.10'!A88,'350.10'!A88:N196,14,FALSE)</f>
        <v>119782.93807843889</v>
      </c>
    </row>
    <row r="91" spans="1:4" ht="54" thickTop="1" thickBot="1">
      <c r="A91" s="142" t="s">
        <v>1502</v>
      </c>
      <c r="B91" s="143" t="s">
        <v>1503</v>
      </c>
      <c r="C91" s="136" t="s">
        <v>387</v>
      </c>
      <c r="D91" s="182">
        <f>VLOOKUP('350.11'!A88,'350.11'!A88:N197,14,FALSE)</f>
        <v>124245.59006693613</v>
      </c>
    </row>
    <row r="92" spans="1:4" ht="54" thickTop="1" thickBot="1">
      <c r="A92" s="142" t="s">
        <v>1504</v>
      </c>
      <c r="B92" s="143" t="s">
        <v>1505</v>
      </c>
      <c r="C92" s="136" t="s">
        <v>387</v>
      </c>
      <c r="D92" s="182">
        <f>VLOOKUP('350.12'!A88,'350.12'!A88:N198,14,FALSE)</f>
        <v>119782.93807843889</v>
      </c>
    </row>
    <row r="93" spans="1:4" ht="54" thickTop="1" thickBot="1">
      <c r="A93" s="142" t="s">
        <v>1506</v>
      </c>
      <c r="B93" s="143" t="s">
        <v>1507</v>
      </c>
      <c r="C93" s="136" t="s">
        <v>387</v>
      </c>
      <c r="D93" s="182">
        <f>VLOOKUP('350.13'!A88,'350.13'!A88:N199,14,FALSE)</f>
        <v>124245.59006693613</v>
      </c>
    </row>
    <row r="94" spans="1:4" ht="54" thickTop="1" thickBot="1">
      <c r="A94" s="140" t="s">
        <v>1508</v>
      </c>
      <c r="B94" s="141" t="s">
        <v>1509</v>
      </c>
      <c r="C94" s="136" t="s">
        <v>998</v>
      </c>
      <c r="D94" s="182">
        <f>VLOOKUP('350.14'!A88,'350.14'!A88:N200,14,FALSE)</f>
        <v>598.81226643833236</v>
      </c>
    </row>
    <row r="95" spans="1:4" ht="54" thickTop="1" thickBot="1">
      <c r="A95" s="142" t="s">
        <v>1510</v>
      </c>
      <c r="B95" s="143" t="s">
        <v>1511</v>
      </c>
      <c r="C95" s="136" t="s">
        <v>387</v>
      </c>
      <c r="D95" s="182">
        <f>VLOOKUP('351.1'!A88,'351.1'!A88:N201,14,FALSE)</f>
        <v>178138.69404638599</v>
      </c>
    </row>
    <row r="96" spans="1:4" ht="54" thickTop="1" thickBot="1">
      <c r="A96" s="142" t="s">
        <v>1512</v>
      </c>
      <c r="B96" s="143" t="s">
        <v>1513</v>
      </c>
      <c r="C96" s="136" t="s">
        <v>387</v>
      </c>
      <c r="D96" s="182">
        <f>VLOOKUP('351.2'!A88,'351.2'!A88:N202,14,FALSE)</f>
        <v>178138.69404638599</v>
      </c>
    </row>
    <row r="97" spans="1:4" ht="54" thickTop="1" thickBot="1">
      <c r="A97" s="142" t="s">
        <v>1514</v>
      </c>
      <c r="B97" s="143" t="s">
        <v>1515</v>
      </c>
      <c r="C97" s="136" t="s">
        <v>387</v>
      </c>
      <c r="D97" s="182">
        <f>VLOOKUP('351.10'!A88,'351.10'!A88:N203,14,FALSE)</f>
        <v>124245.59006693613</v>
      </c>
    </row>
    <row r="98" spans="1:4" ht="54" thickTop="1" thickBot="1">
      <c r="A98" s="142" t="s">
        <v>1516</v>
      </c>
      <c r="B98" s="143" t="s">
        <v>1517</v>
      </c>
      <c r="C98" s="136" t="s">
        <v>387</v>
      </c>
      <c r="D98" s="182">
        <f>VLOOKUP('351.11'!A88,'351.11'!A88:N204,14,FALSE)</f>
        <v>124245.59006693613</v>
      </c>
    </row>
    <row r="99" spans="1:4" ht="54" thickTop="1" thickBot="1">
      <c r="A99" s="142" t="s">
        <v>1518</v>
      </c>
      <c r="B99" s="143" t="s">
        <v>1519</v>
      </c>
      <c r="C99" s="136" t="s">
        <v>998</v>
      </c>
      <c r="D99" s="182">
        <f>VLOOKUP('351.12'!A88,'351.12'!A88:N205,14,FALSE)</f>
        <v>598.81226643833236</v>
      </c>
    </row>
    <row r="100" spans="1:4" ht="54" thickTop="1" thickBot="1">
      <c r="A100" s="142" t="s">
        <v>1522</v>
      </c>
      <c r="B100" s="143" t="s">
        <v>1520</v>
      </c>
      <c r="C100" s="136" t="s">
        <v>998</v>
      </c>
      <c r="D100" s="182">
        <f>VLOOKUP('410.1'!A88,'410.1'!A88:N206,14,FALSE)</f>
        <v>2242.3304201473588</v>
      </c>
    </row>
    <row r="101" spans="1:4" ht="54" thickTop="1" thickBot="1">
      <c r="A101" s="142" t="s">
        <v>1523</v>
      </c>
      <c r="B101" s="143" t="s">
        <v>1521</v>
      </c>
      <c r="C101" s="136" t="s">
        <v>998</v>
      </c>
      <c r="D101" s="182">
        <f>VLOOKUP('410.2'!A88,'410.2'!A88:N207,14,FALSE)</f>
        <v>2145.1484771454334</v>
      </c>
    </row>
    <row r="102" spans="1:4" ht="54" thickTop="1" thickBot="1">
      <c r="A102" s="142" t="s">
        <v>1525</v>
      </c>
      <c r="B102" s="143" t="s">
        <v>1524</v>
      </c>
      <c r="C102" s="136" t="s">
        <v>377</v>
      </c>
      <c r="D102" s="182">
        <f>VLOOKUP('410.3'!A88,'410.3'!A88:N208,14,FALSE)</f>
        <v>2648.2079468024576</v>
      </c>
    </row>
    <row r="103" spans="1:4" ht="54" thickTop="1" thickBot="1">
      <c r="A103" s="142" t="s">
        <v>1527</v>
      </c>
      <c r="B103" s="143" t="s">
        <v>1526</v>
      </c>
      <c r="C103" s="136" t="s">
        <v>1464</v>
      </c>
      <c r="D103" s="182">
        <f>VLOOKUP('411.1'!A88,'411.1'!A88:N209,14,FALSE)</f>
        <v>2593.900390419029</v>
      </c>
    </row>
    <row r="104" spans="1:4" ht="54" thickTop="1" thickBot="1">
      <c r="A104" s="140" t="s">
        <v>1036</v>
      </c>
      <c r="B104" s="141" t="s">
        <v>1958</v>
      </c>
      <c r="C104" s="136" t="s">
        <v>1464</v>
      </c>
      <c r="D104" s="182">
        <f>VLOOKUP('411.2'!A88,'411.2'!A88:N210,14,FALSE)</f>
        <v>5489.3506333881487</v>
      </c>
    </row>
    <row r="105" spans="1:4" ht="54" thickTop="1" thickBot="1">
      <c r="A105" s="140" t="s">
        <v>1037</v>
      </c>
      <c r="B105" s="141" t="s">
        <v>2054</v>
      </c>
      <c r="C105" s="136" t="s">
        <v>1464</v>
      </c>
      <c r="D105" s="182">
        <f>VLOOKUP('411.3'!A88,'411.3'!A88:N211,14,FALSE)</f>
        <v>5716.5848824661798</v>
      </c>
    </row>
    <row r="106" spans="1:4" ht="54" thickTop="1" thickBot="1">
      <c r="A106" s="140" t="s">
        <v>1528</v>
      </c>
      <c r="B106" s="141" t="s">
        <v>2055</v>
      </c>
      <c r="C106" s="136" t="s">
        <v>1464</v>
      </c>
      <c r="D106" s="182">
        <f>VLOOKUP('411.4'!A88,'411.4'!A88:N212,14,FALSE)</f>
        <v>2432.4068674893597</v>
      </c>
    </row>
    <row r="107" spans="1:4" ht="54" thickTop="1" thickBot="1">
      <c r="A107" s="140" t="s">
        <v>1535</v>
      </c>
      <c r="B107" s="195" t="s">
        <v>1606</v>
      </c>
      <c r="C107" s="136" t="s">
        <v>998</v>
      </c>
      <c r="D107" s="182">
        <f>VLOOKUP('413.1'!A88,'413.1'!A88:N213,14,FALSE)</f>
        <v>2309.5002925163367</v>
      </c>
    </row>
    <row r="108" spans="1:4" ht="54" thickTop="1" thickBot="1">
      <c r="A108" s="140" t="s">
        <v>1537</v>
      </c>
      <c r="B108" s="141" t="s">
        <v>1607</v>
      </c>
      <c r="C108" s="136" t="s">
        <v>998</v>
      </c>
      <c r="D108" s="182">
        <f>VLOOKUP('413.2'!A88,'413.2'!A88:N214,14,FALSE)</f>
        <v>2416.6862590625774</v>
      </c>
    </row>
    <row r="109" spans="1:4" ht="54" thickTop="1" thickBot="1">
      <c r="A109" s="140" t="s">
        <v>1539</v>
      </c>
      <c r="B109" s="141" t="s">
        <v>1608</v>
      </c>
      <c r="C109" s="136" t="s">
        <v>998</v>
      </c>
      <c r="D109" s="182">
        <f>VLOOKUP('413.3'!A88,'413.3'!A88:N215,14,FALSE)</f>
        <v>2442.4108910336754</v>
      </c>
    </row>
    <row r="110" spans="1:4" ht="54" thickTop="1" thickBot="1">
      <c r="A110" s="140" t="s">
        <v>1038</v>
      </c>
      <c r="B110" s="141" t="s">
        <v>1205</v>
      </c>
      <c r="C110" s="136" t="s">
        <v>998</v>
      </c>
      <c r="D110" s="182">
        <f>VLOOKUP('414.1'!A88,'414.1'!A88:N216,14,FALSE)</f>
        <v>2529.5888104912842</v>
      </c>
    </row>
    <row r="111" spans="1:4" ht="54" thickTop="1" thickBot="1">
      <c r="A111" s="140" t="s">
        <v>1039</v>
      </c>
      <c r="B111" s="141" t="s">
        <v>1959</v>
      </c>
      <c r="C111" s="136" t="s">
        <v>998</v>
      </c>
      <c r="D111" s="182">
        <f>VLOOKUP('414.2'!A88,'414.2'!A88:N217,14,FALSE)</f>
        <v>3764.3711451039799</v>
      </c>
    </row>
    <row r="112" spans="1:4" ht="54" thickTop="1" thickBot="1">
      <c r="A112" s="140" t="s">
        <v>1040</v>
      </c>
      <c r="B112" s="141" t="s">
        <v>1960</v>
      </c>
      <c r="C112" s="136" t="s">
        <v>998</v>
      </c>
      <c r="D112" s="182">
        <f>VLOOKUP('414.3'!A88,'414.3'!A88:N218,14,FALSE)</f>
        <v>3764.3711451039799</v>
      </c>
    </row>
    <row r="113" spans="1:4" ht="54" thickTop="1" thickBot="1">
      <c r="A113" s="140" t="s">
        <v>1041</v>
      </c>
      <c r="B113" s="141" t="s">
        <v>1206</v>
      </c>
      <c r="C113" s="136" t="s">
        <v>998</v>
      </c>
      <c r="D113" s="182">
        <f>VLOOKUP('414.4'!A88,'414.4'!A88:N219,14,FALSE)</f>
        <v>3963.022469769679</v>
      </c>
    </row>
    <row r="114" spans="1:4" ht="54" thickTop="1" thickBot="1">
      <c r="A114" s="140" t="s">
        <v>1042</v>
      </c>
      <c r="B114" s="141" t="s">
        <v>1207</v>
      </c>
      <c r="C114" s="136" t="s">
        <v>998</v>
      </c>
      <c r="D114" s="182">
        <f>VLOOKUP('414.5'!A88,'414.5'!A88:N220,14,FALSE)</f>
        <v>4161.673794435379</v>
      </c>
    </row>
    <row r="115" spans="1:4" ht="54" thickTop="1" thickBot="1">
      <c r="A115" s="140" t="s">
        <v>1546</v>
      </c>
      <c r="B115" s="141" t="s">
        <v>2056</v>
      </c>
      <c r="C115" s="136" t="s">
        <v>998</v>
      </c>
      <c r="D115" s="182">
        <f>VLOOKUP('414.6'!A88,'414.6'!A88:N221,14,FALSE)</f>
        <v>4161.673794435379</v>
      </c>
    </row>
    <row r="116" spans="1:4" ht="54" thickTop="1" thickBot="1">
      <c r="A116" s="140" t="s">
        <v>1043</v>
      </c>
      <c r="B116" s="141" t="s">
        <v>1961</v>
      </c>
      <c r="C116" s="136" t="s">
        <v>1464</v>
      </c>
      <c r="D116" s="182">
        <f>VLOOKUP('415.1'!A88,'415.1'!A88:N222,14,FALSE)</f>
        <v>3565.7198204382794</v>
      </c>
    </row>
    <row r="117" spans="1:4" ht="54" thickTop="1" thickBot="1">
      <c r="A117" s="140" t="s">
        <v>1044</v>
      </c>
      <c r="B117" s="141" t="s">
        <v>2058</v>
      </c>
      <c r="C117" s="136" t="s">
        <v>233</v>
      </c>
      <c r="D117" s="182">
        <f>VLOOKUP('420.1'!A87,'420.1'!A87:N223,14,FALSE)</f>
        <v>3324.2771673860821</v>
      </c>
    </row>
    <row r="118" spans="1:4" ht="54" thickTop="1" thickBot="1">
      <c r="A118" s="140" t="s">
        <v>1045</v>
      </c>
      <c r="B118" s="141" t="s">
        <v>2057</v>
      </c>
      <c r="C118" s="145" t="s">
        <v>233</v>
      </c>
      <c r="D118" s="182">
        <f>VLOOKUP('420.2 '!A88,'420.2 '!A59:N107,14,FALSE)</f>
        <v>5407.9723570450042</v>
      </c>
    </row>
    <row r="119" spans="1:4" ht="54" thickTop="1" thickBot="1">
      <c r="A119" s="140" t="s">
        <v>1551</v>
      </c>
      <c r="B119" s="141" t="s">
        <v>1552</v>
      </c>
      <c r="C119" s="136" t="s">
        <v>233</v>
      </c>
      <c r="D119" s="182">
        <f>VLOOKUP('420.3'!A88,'420.3'!A88:N225,14,FALSE)</f>
        <v>4255.6517593618837</v>
      </c>
    </row>
    <row r="120" spans="1:4" ht="54" thickTop="1" thickBot="1">
      <c r="A120" s="140" t="s">
        <v>1046</v>
      </c>
      <c r="B120" s="141" t="s">
        <v>1208</v>
      </c>
      <c r="C120" s="136" t="s">
        <v>233</v>
      </c>
      <c r="D120" s="182">
        <f>VLOOKUP('421.1'!A88,'421.1'!A88:N226,14,FALSE)</f>
        <v>2656.865882358155</v>
      </c>
    </row>
    <row r="121" spans="1:4" ht="54" thickTop="1" thickBot="1">
      <c r="A121" s="140" t="s">
        <v>1047</v>
      </c>
      <c r="B121" s="141" t="s">
        <v>1209</v>
      </c>
      <c r="C121" s="136" t="s">
        <v>233</v>
      </c>
      <c r="D121" s="182">
        <f>VLOOKUP('421.2'!A88,'421.2'!A88:N227,14,FALSE)</f>
        <v>1500.5436752573085</v>
      </c>
    </row>
    <row r="122" spans="1:4" ht="54" thickTop="1" thickBot="1">
      <c r="A122" s="140" t="s">
        <v>1048</v>
      </c>
      <c r="B122" s="141" t="s">
        <v>1962</v>
      </c>
      <c r="C122" s="136" t="s">
        <v>233</v>
      </c>
      <c r="D122" s="182">
        <f>VLOOKUP('421.3'!A88,'421.3'!A88:N228,14,FALSE)</f>
        <v>1427.22847413968</v>
      </c>
    </row>
    <row r="123" spans="1:4" ht="54" thickTop="1" thickBot="1">
      <c r="A123" s="140" t="s">
        <v>1049</v>
      </c>
      <c r="B123" s="141" t="s">
        <v>1963</v>
      </c>
      <c r="C123" s="136" t="s">
        <v>233</v>
      </c>
      <c r="D123" s="182">
        <f>VLOOKUP('421.4'!A88,'421.4'!A88:N229,14,FALSE)</f>
        <v>1719.2030470116399</v>
      </c>
    </row>
    <row r="124" spans="1:4" ht="54" thickTop="1" thickBot="1">
      <c r="A124" s="140" t="s">
        <v>1556</v>
      </c>
      <c r="B124" s="143" t="s">
        <v>1557</v>
      </c>
      <c r="C124" s="136" t="s">
        <v>233</v>
      </c>
      <c r="D124" s="182">
        <f>VLOOKUP('430.1.1'!A87,'430.1.1'!A87:N230,14,FALSE)</f>
        <v>7801.2489726962594</v>
      </c>
    </row>
    <row r="125" spans="1:4" ht="54" thickTop="1" thickBot="1">
      <c r="A125" s="140" t="s">
        <v>1558</v>
      </c>
      <c r="B125" s="141" t="s">
        <v>1559</v>
      </c>
      <c r="C125" s="136" t="s">
        <v>233</v>
      </c>
      <c r="D125" s="182">
        <f>VLOOKUP('430.1.2'!A88,'430.1.2'!A88:N231,14,FALSE)</f>
        <v>6395.2702180151882</v>
      </c>
    </row>
    <row r="126" spans="1:4" ht="54" thickTop="1" thickBot="1">
      <c r="A126" s="140" t="s">
        <v>1560</v>
      </c>
      <c r="B126" s="141" t="s">
        <v>1609</v>
      </c>
      <c r="C126" s="136" t="s">
        <v>233</v>
      </c>
      <c r="D126" s="182">
        <f>VLOOKUP('430.2.1'!A88,'430.2.1'!A88:N232,14,FALSE)</f>
        <v>7801.2489726962594</v>
      </c>
    </row>
    <row r="127" spans="1:4" ht="54" thickTop="1" thickBot="1">
      <c r="A127" s="140" t="s">
        <v>1562</v>
      </c>
      <c r="B127" s="141" t="s">
        <v>1610</v>
      </c>
      <c r="C127" s="136" t="s">
        <v>233</v>
      </c>
      <c r="D127" s="182">
        <f>VLOOKUP('430.2.2'!A88,'430.2.2'!A88:N233,14,FALSE)</f>
        <v>6395.2702180151882</v>
      </c>
    </row>
    <row r="128" spans="1:4" ht="54" thickTop="1" thickBot="1">
      <c r="A128" s="140" t="s">
        <v>1563</v>
      </c>
      <c r="B128" s="141" t="s">
        <v>1611</v>
      </c>
      <c r="C128" s="136" t="s">
        <v>233</v>
      </c>
      <c r="D128" s="182">
        <f>VLOOKUP('431.1.1'!A88,'431.1.1'!A88:N234,14,FALSE)</f>
        <v>16228.088369321587</v>
      </c>
    </row>
    <row r="129" spans="1:4" ht="54" thickTop="1" thickBot="1">
      <c r="A129" s="140" t="s">
        <v>1565</v>
      </c>
      <c r="B129" s="141" t="s">
        <v>1612</v>
      </c>
      <c r="C129" s="136" t="s">
        <v>233</v>
      </c>
      <c r="D129" s="182">
        <f>VLOOKUP('431.1.2'!A88,'431.1.2'!A88:N235,14,FALSE)</f>
        <v>12890.754769217858</v>
      </c>
    </row>
    <row r="130" spans="1:4" ht="54" thickTop="1" thickBot="1">
      <c r="A130" s="140" t="s">
        <v>1568</v>
      </c>
      <c r="B130" s="141" t="s">
        <v>1613</v>
      </c>
      <c r="C130" s="136" t="s">
        <v>233</v>
      </c>
      <c r="D130" s="182">
        <f>VLOOKUP('431.2.1'!A88,'431.2.1'!A88:N236,14,FALSE)</f>
        <v>18288.3455609624</v>
      </c>
    </row>
    <row r="131" spans="1:4" ht="54" thickTop="1" thickBot="1">
      <c r="A131" s="140" t="s">
        <v>1569</v>
      </c>
      <c r="B131" s="141" t="s">
        <v>1614</v>
      </c>
      <c r="C131" s="136" t="s">
        <v>233</v>
      </c>
      <c r="D131" s="182">
        <f>VLOOKUP('431.2.2'!A88,'431.2.2'!A88:N237,14,FALSE)</f>
        <v>14465.102245849042</v>
      </c>
    </row>
    <row r="132" spans="1:4" ht="54" thickTop="1" thickBot="1">
      <c r="A132" s="140" t="s">
        <v>1050</v>
      </c>
      <c r="B132" s="141" t="s">
        <v>1210</v>
      </c>
      <c r="C132" s="136" t="s">
        <v>233</v>
      </c>
      <c r="D132" s="182">
        <f>VLOOKUP('432.1'!A88,'432.1'!A88:N238,14,FALSE)</f>
        <v>5100.2181464051282</v>
      </c>
    </row>
    <row r="133" spans="1:4" ht="54" thickTop="1" thickBot="1">
      <c r="A133" s="140" t="s">
        <v>1051</v>
      </c>
      <c r="B133" s="141" t="s">
        <v>1964</v>
      </c>
      <c r="C133" s="136" t="s">
        <v>233</v>
      </c>
      <c r="D133" s="182">
        <f>VLOOKUP('432.2'!A88,'432.2'!A88:N239,14,FALSE)</f>
        <v>8312.2242772408135</v>
      </c>
    </row>
    <row r="134" spans="1:4" ht="54" thickTop="1" thickBot="1">
      <c r="A134" s="140" t="s">
        <v>1052</v>
      </c>
      <c r="B134" s="141" t="s">
        <v>1965</v>
      </c>
      <c r="C134" s="136" t="s">
        <v>233</v>
      </c>
      <c r="D134" s="182">
        <f>VLOOKUP('433.1'!A88,'433.1'!A88:N240,14,FALSE)</f>
        <v>5090.5357424125486</v>
      </c>
    </row>
    <row r="135" spans="1:4" ht="54" thickTop="1" thickBot="1">
      <c r="A135" s="140" t="s">
        <v>1053</v>
      </c>
      <c r="B135" s="141" t="s">
        <v>1966</v>
      </c>
      <c r="C135" s="136" t="s">
        <v>233</v>
      </c>
      <c r="D135" s="182">
        <f>VLOOKUP('433.2'!A88,'433.2'!A88:N241,14,FALSE)</f>
        <v>4739.9473838709719</v>
      </c>
    </row>
    <row r="136" spans="1:4" ht="54" thickTop="1" thickBot="1">
      <c r="A136" s="140" t="s">
        <v>1054</v>
      </c>
      <c r="B136" s="141" t="s">
        <v>1967</v>
      </c>
      <c r="C136" s="136" t="s">
        <v>233</v>
      </c>
      <c r="D136" s="182">
        <f>VLOOKUP('433.3'!A88,'433.3'!A88:N242,14,FALSE)</f>
        <v>5476.1134644265403</v>
      </c>
    </row>
    <row r="137" spans="1:4" ht="54" thickTop="1" thickBot="1">
      <c r="A137" s="140" t="s">
        <v>1055</v>
      </c>
      <c r="B137" s="141" t="s">
        <v>1211</v>
      </c>
      <c r="C137" s="136" t="s">
        <v>233</v>
      </c>
      <c r="D137" s="182">
        <f>VLOOKUP('433.4'!A88,'433.4'!A88:N243,14,FALSE)</f>
        <v>3550.5991183633842</v>
      </c>
    </row>
    <row r="138" spans="1:4" ht="54" thickTop="1" thickBot="1">
      <c r="A138" s="140" t="s">
        <v>1056</v>
      </c>
      <c r="B138" s="141" t="s">
        <v>1968</v>
      </c>
      <c r="C138" s="136" t="s">
        <v>233</v>
      </c>
      <c r="D138" s="182">
        <f>VLOOKUP('433.5'!A88,'433.5'!A88:N244,14,FALSE)</f>
        <v>9893.6460893161511</v>
      </c>
    </row>
    <row r="139" spans="1:4" ht="54" thickTop="1" thickBot="1">
      <c r="A139" s="140" t="s">
        <v>1057</v>
      </c>
      <c r="B139" s="141" t="s">
        <v>1969</v>
      </c>
      <c r="C139" s="136" t="s">
        <v>233</v>
      </c>
      <c r="D139" s="182">
        <f>VLOOKUP('433.6'!A88,'433.6'!A88:N245,14,FALSE)</f>
        <v>9373.1015184995231</v>
      </c>
    </row>
    <row r="140" spans="1:4" ht="54" thickTop="1" thickBot="1">
      <c r="A140" s="140" t="s">
        <v>1058</v>
      </c>
      <c r="B140" s="141" t="s">
        <v>1970</v>
      </c>
      <c r="C140" s="136" t="s">
        <v>233</v>
      </c>
      <c r="D140" s="182">
        <f>VLOOKUP('433.7'!A88,'433.7'!A88:N246,14,FALSE)</f>
        <v>11092.057870036901</v>
      </c>
    </row>
    <row r="141" spans="1:4" ht="54" thickTop="1" thickBot="1">
      <c r="A141" s="140" t="s">
        <v>1059</v>
      </c>
      <c r="B141" s="141" t="s">
        <v>1212</v>
      </c>
      <c r="C141" s="136" t="s">
        <v>233</v>
      </c>
      <c r="D141" s="182">
        <f>VLOOKUP('433.8'!A88,'433.8'!A88:N247,14,FALSE)</f>
        <v>7060.5643718698602</v>
      </c>
    </row>
    <row r="142" spans="1:4" ht="54" thickTop="1" thickBot="1">
      <c r="A142" s="140" t="s">
        <v>1060</v>
      </c>
      <c r="B142" s="141" t="s">
        <v>1971</v>
      </c>
      <c r="C142" s="136" t="s">
        <v>387</v>
      </c>
      <c r="D142" s="182">
        <f>VLOOKUP('440.1'!A89,'440.1'!A89:N248,14,FALSE)</f>
        <v>497678.65253822837</v>
      </c>
    </row>
    <row r="143" spans="1:4" ht="54" thickTop="1" thickBot="1">
      <c r="A143" s="140" t="s">
        <v>1061</v>
      </c>
      <c r="B143" s="141" t="s">
        <v>1972</v>
      </c>
      <c r="C143" s="136" t="s">
        <v>387</v>
      </c>
      <c r="D143" s="182">
        <f>VLOOKUP('440.2'!A93,'440.2'!A93:N250,14,FALSE)</f>
        <v>497678.65253822837</v>
      </c>
    </row>
    <row r="144" spans="1:4" ht="54" thickTop="1" thickBot="1">
      <c r="A144" s="140" t="s">
        <v>1062</v>
      </c>
      <c r="B144" s="141" t="s">
        <v>1973</v>
      </c>
      <c r="C144" s="136" t="s">
        <v>387</v>
      </c>
      <c r="D144" s="182">
        <f>VLOOKUP('440.3'!A93,'440.3'!A93:N252,14,FALSE)</f>
        <v>497678.65253822837</v>
      </c>
    </row>
    <row r="145" spans="1:4" ht="54" thickTop="1" thickBot="1">
      <c r="A145" s="140" t="s">
        <v>1063</v>
      </c>
      <c r="B145" s="141" t="s">
        <v>1213</v>
      </c>
      <c r="C145" s="136" t="s">
        <v>387</v>
      </c>
      <c r="D145" s="182">
        <f>VLOOKUP('440.4'!A93,'440.4'!A93:N254,14,FALSE)</f>
        <v>537506.95481432113</v>
      </c>
    </row>
    <row r="146" spans="1:4" ht="54" thickTop="1" thickBot="1">
      <c r="A146" s="140" t="s">
        <v>1064</v>
      </c>
      <c r="B146" s="141" t="s">
        <v>1974</v>
      </c>
      <c r="C146" s="136" t="s">
        <v>387</v>
      </c>
      <c r="D146" s="182">
        <f>VLOOKUP('441.1'!A93,'441.1'!A93:N256,14,FALSE)</f>
        <v>497678.65253822837</v>
      </c>
    </row>
    <row r="147" spans="1:4" ht="54" thickTop="1" thickBot="1">
      <c r="A147" s="140" t="s">
        <v>1065</v>
      </c>
      <c r="B147" s="141" t="s">
        <v>1975</v>
      </c>
      <c r="C147" s="136" t="s">
        <v>387</v>
      </c>
      <c r="D147" s="182">
        <f>VLOOKUP('441.2'!A92,'441.2'!A92:N258,14,FALSE)</f>
        <v>497678.65253822837</v>
      </c>
    </row>
    <row r="148" spans="1:4" ht="54" thickTop="1" thickBot="1">
      <c r="A148" s="140" t="s">
        <v>1066</v>
      </c>
      <c r="B148" s="141" t="s">
        <v>1976</v>
      </c>
      <c r="C148" s="136" t="s">
        <v>387</v>
      </c>
      <c r="D148" s="182">
        <f>VLOOKUP('441.3'!A93,'441.3'!A93:N260,14,FALSE)</f>
        <v>497496.71174393577</v>
      </c>
    </row>
    <row r="149" spans="1:4" ht="54" thickTop="1" thickBot="1">
      <c r="A149" s="140" t="s">
        <v>1067</v>
      </c>
      <c r="B149" s="141" t="s">
        <v>1977</v>
      </c>
      <c r="C149" s="136" t="s">
        <v>387</v>
      </c>
      <c r="D149" s="182">
        <f>VLOOKUP('441.4'!A92,'441.4'!A92:N262,14,FALSE)</f>
        <v>537743.97860138118</v>
      </c>
    </row>
    <row r="150" spans="1:4" ht="54" thickTop="1" thickBot="1">
      <c r="A150" s="140" t="s">
        <v>1068</v>
      </c>
      <c r="B150" s="141" t="s">
        <v>1957</v>
      </c>
      <c r="C150" s="136" t="s">
        <v>387</v>
      </c>
      <c r="D150" s="182">
        <f>VLOOKUP('450.1'!A95,'450.1'!A95:N264,14,FALSE)</f>
        <v>521945.04393137875</v>
      </c>
    </row>
    <row r="151" spans="1:4" ht="54" thickTop="1" thickBot="1">
      <c r="A151" s="140" t="s">
        <v>1069</v>
      </c>
      <c r="B151" s="141" t="s">
        <v>1978</v>
      </c>
      <c r="C151" s="136" t="s">
        <v>387</v>
      </c>
      <c r="D151" s="182">
        <f>VLOOKUP('450.2'!A93,'450.2'!A93:N266,14,FALSE)</f>
        <v>522028.50301132945</v>
      </c>
    </row>
    <row r="152" spans="1:4" ht="54" thickTop="1" thickBot="1">
      <c r="A152" s="140" t="s">
        <v>1070</v>
      </c>
      <c r="B152" s="141" t="s">
        <v>1979</v>
      </c>
      <c r="C152" s="136" t="s">
        <v>387</v>
      </c>
      <c r="D152" s="182">
        <f>VLOOKUP('450.3'!A93,'450.3'!A93:N268,14,FALSE)</f>
        <v>521871.59994102211</v>
      </c>
    </row>
    <row r="153" spans="1:4" ht="54" thickTop="1" thickBot="1">
      <c r="A153" s="140" t="s">
        <v>1071</v>
      </c>
      <c r="B153" s="141" t="s">
        <v>1980</v>
      </c>
      <c r="C153" s="136" t="s">
        <v>387</v>
      </c>
      <c r="D153" s="182">
        <f>VLOOKUP('450.4'!A92,'450.4'!A92:N270,14,FALSE)</f>
        <v>521945.04393137875</v>
      </c>
    </row>
    <row r="154" spans="1:4" ht="63.75" customHeight="1" thickTop="1" thickBot="1">
      <c r="A154" s="140" t="s">
        <v>1072</v>
      </c>
      <c r="B154" s="141" t="s">
        <v>1981</v>
      </c>
      <c r="C154" s="136" t="s">
        <v>387</v>
      </c>
      <c r="D154" s="182">
        <f>VLOOKUP('450.5'!A92,'450.5'!A92:N272,14,FALSE)</f>
        <v>521871.59994102211</v>
      </c>
    </row>
    <row r="155" spans="1:4" ht="54" thickTop="1" thickBot="1">
      <c r="A155" s="140" t="s">
        <v>1073</v>
      </c>
      <c r="B155" s="141" t="s">
        <v>1982</v>
      </c>
      <c r="C155" s="136" t="s">
        <v>387</v>
      </c>
      <c r="D155" s="182">
        <f>VLOOKUP('450.6'!A93,'450.6'!A93:N274,14,FALSE)</f>
        <v>521871.59994102211</v>
      </c>
    </row>
    <row r="156" spans="1:4" ht="54" thickTop="1" thickBot="1">
      <c r="A156" s="140" t="s">
        <v>1074</v>
      </c>
      <c r="B156" s="141" t="s">
        <v>1983</v>
      </c>
      <c r="C156" s="136" t="s">
        <v>387</v>
      </c>
      <c r="D156" s="182">
        <f>VLOOKUP('450.7'!A93,'450.7'!A93:N275,14,FALSE)</f>
        <v>521871.59994102211</v>
      </c>
    </row>
    <row r="157" spans="1:4" ht="54" thickTop="1" thickBot="1">
      <c r="A157" s="140" t="s">
        <v>1075</v>
      </c>
      <c r="B157" s="141" t="s">
        <v>1984</v>
      </c>
      <c r="C157" s="136" t="s">
        <v>387</v>
      </c>
      <c r="D157" s="182">
        <f>VLOOKUP('450.8'!A93,'450.8'!A93:N276,14,FALSE)</f>
        <v>522028.50301132945</v>
      </c>
    </row>
    <row r="158" spans="1:4" ht="54" thickTop="1" thickBot="1">
      <c r="A158" s="140" t="s">
        <v>1584</v>
      </c>
      <c r="B158" s="141" t="s">
        <v>1615</v>
      </c>
      <c r="C158" s="136" t="s">
        <v>387</v>
      </c>
      <c r="D158" s="182">
        <f>VLOOKUP('450.10'!A92,'450.10'!A92:N277,14,FALSE)</f>
        <v>576395.84465355147</v>
      </c>
    </row>
    <row r="159" spans="1:4" ht="54" thickTop="1" thickBot="1">
      <c r="A159" s="140" t="s">
        <v>1586</v>
      </c>
      <c r="B159" s="141" t="s">
        <v>1616</v>
      </c>
      <c r="C159" s="136" t="s">
        <v>387</v>
      </c>
      <c r="D159" s="182">
        <f>VLOOKUP('450.11'!A92,'450.11'!A92:N278,14,FALSE)</f>
        <v>576322.40066319495</v>
      </c>
    </row>
    <row r="160" spans="1:4" ht="54" thickTop="1" thickBot="1">
      <c r="A160" s="140" t="s">
        <v>1588</v>
      </c>
      <c r="B160" s="141" t="s">
        <v>1617</v>
      </c>
      <c r="C160" s="136" t="s">
        <v>387</v>
      </c>
      <c r="D160" s="182">
        <f>VLOOKUP('450.12'!A92,'450.11'!A92:N279,14,FALSE)</f>
        <v>576322.40066319495</v>
      </c>
    </row>
    <row r="161" spans="1:4" ht="54" thickTop="1" thickBot="1">
      <c r="A161" s="140" t="s">
        <v>1076</v>
      </c>
      <c r="B161" s="141" t="s">
        <v>1985</v>
      </c>
      <c r="C161" s="136" t="s">
        <v>387</v>
      </c>
      <c r="D161" s="182">
        <f>VLOOKUP('451.1'!A92,'451.1'!A92:N280,14,FALSE)</f>
        <v>521871.59994102211</v>
      </c>
    </row>
    <row r="162" spans="1:4" ht="54" thickTop="1" thickBot="1">
      <c r="A162" s="140" t="s">
        <v>1077</v>
      </c>
      <c r="B162" s="141" t="s">
        <v>1986</v>
      </c>
      <c r="C162" s="136" t="s">
        <v>387</v>
      </c>
      <c r="D162" s="182">
        <f>VLOOKUP('451.2'!A93,'451.2'!A93:N281,14,FALSE)</f>
        <v>521871.59994102211</v>
      </c>
    </row>
    <row r="163" spans="1:4" ht="54" thickTop="1" thickBot="1">
      <c r="A163" s="140" t="s">
        <v>1078</v>
      </c>
      <c r="B163" s="141" t="s">
        <v>1987</v>
      </c>
      <c r="C163" s="136" t="s">
        <v>387</v>
      </c>
      <c r="D163" s="182">
        <f>VLOOKUP('451.3'!A92,'451.3'!A92:N282,14,FALSE)</f>
        <v>521871.59994102211</v>
      </c>
    </row>
    <row r="164" spans="1:4" ht="54" thickTop="1" thickBot="1">
      <c r="A164" s="140" t="s">
        <v>1079</v>
      </c>
      <c r="B164" s="141" t="s">
        <v>1988</v>
      </c>
      <c r="C164" s="136" t="s">
        <v>387</v>
      </c>
      <c r="D164" s="182">
        <f>VLOOKUP('451.4'!A92,'451.4'!A92:N283,14,FALSE)</f>
        <v>576322.40066319495</v>
      </c>
    </row>
    <row r="165" spans="1:4" ht="54" thickTop="1" thickBot="1">
      <c r="A165" s="140" t="s">
        <v>1080</v>
      </c>
      <c r="B165" s="141" t="s">
        <v>1989</v>
      </c>
      <c r="C165" s="136" t="s">
        <v>387</v>
      </c>
      <c r="D165" s="182">
        <f>VLOOKUP('452.1'!A93,'452.1'!A93:N284,14,FALSE)</f>
        <v>521871.59994102211</v>
      </c>
    </row>
    <row r="166" spans="1:4" ht="54" thickTop="1" thickBot="1">
      <c r="A166" s="140" t="s">
        <v>1081</v>
      </c>
      <c r="B166" s="141" t="s">
        <v>1990</v>
      </c>
      <c r="C166" s="136" t="s">
        <v>387</v>
      </c>
      <c r="D166" s="182">
        <f>VLOOKUP('452.2'!A93,'452.2'!A93:N285,14,FALSE)</f>
        <v>521871.59994102211</v>
      </c>
    </row>
    <row r="167" spans="1:4" ht="54" thickTop="1" thickBot="1">
      <c r="A167" s="140" t="s">
        <v>1082</v>
      </c>
      <c r="B167" s="141" t="s">
        <v>1991</v>
      </c>
      <c r="C167" s="136" t="s">
        <v>387</v>
      </c>
      <c r="D167" s="182">
        <f>VLOOKUP('452.3'!A92,'452.3'!A92:N286,14,FALSE)</f>
        <v>521871.59994102211</v>
      </c>
    </row>
    <row r="168" spans="1:4" ht="54" thickTop="1" thickBot="1">
      <c r="A168" s="140" t="s">
        <v>1083</v>
      </c>
      <c r="B168" s="141" t="s">
        <v>1992</v>
      </c>
      <c r="C168" s="136" t="s">
        <v>387</v>
      </c>
      <c r="D168" s="182">
        <f>VLOOKUP('452.4'!A93,'452.4'!A93:N287,14,FALSE)</f>
        <v>521871.59994102211</v>
      </c>
    </row>
    <row r="169" spans="1:4" ht="54" thickTop="1" thickBot="1">
      <c r="A169" s="140" t="s">
        <v>1084</v>
      </c>
      <c r="B169" s="141" t="s">
        <v>1214</v>
      </c>
      <c r="C169" s="136" t="s">
        <v>387</v>
      </c>
      <c r="D169" s="182">
        <f>VLOOKUP('453.1'!A92,'453.1'!A92:N288,14,FALSE)</f>
        <v>525242.14779215434</v>
      </c>
    </row>
    <row r="170" spans="1:4" ht="54" thickTop="1" thickBot="1">
      <c r="A170" s="140" t="s">
        <v>1085</v>
      </c>
      <c r="B170" s="141" t="s">
        <v>1993</v>
      </c>
      <c r="C170" s="136" t="s">
        <v>233</v>
      </c>
      <c r="D170" s="182">
        <f>VLOOKUP('460.1'!A87,'460.1'!A87:N289,14,FALSE)</f>
        <v>5060.0310194436743</v>
      </c>
    </row>
    <row r="171" spans="1:4" ht="54" thickTop="1" thickBot="1">
      <c r="A171" s="200" t="s">
        <v>2017</v>
      </c>
      <c r="B171" s="141" t="s">
        <v>2073</v>
      </c>
      <c r="C171" s="136" t="s">
        <v>233</v>
      </c>
      <c r="D171" s="182">
        <f>VLOOKUP('460.2'!A87,'460.2'!A87:N290,14,FALSE)</f>
        <v>2530.0155097218371</v>
      </c>
    </row>
    <row r="172" spans="1:4" ht="51.75" customHeight="1" thickTop="1" thickBot="1">
      <c r="A172" s="140" t="s">
        <v>1086</v>
      </c>
      <c r="B172" s="141" t="s">
        <v>1215</v>
      </c>
      <c r="C172" s="136" t="s">
        <v>387</v>
      </c>
      <c r="D172" s="182">
        <f>VLOOKUP('461.1'!A87,'461.1'!A87:N291,14,FALSE)</f>
        <v>142555.20785101556</v>
      </c>
    </row>
    <row r="173" spans="1:4" ht="54" thickTop="1" thickBot="1">
      <c r="A173" s="140" t="s">
        <v>1087</v>
      </c>
      <c r="B173" s="141" t="s">
        <v>1216</v>
      </c>
      <c r="C173" s="136" t="s">
        <v>387</v>
      </c>
      <c r="D173" s="182">
        <f>VLOOKUP('461.2'!A89,'461.2'!A89:N294,14,FALSE)</f>
        <v>120436.62562684827</v>
      </c>
    </row>
    <row r="174" spans="1:4" ht="54" thickTop="1" thickBot="1">
      <c r="A174" s="140" t="s">
        <v>1598</v>
      </c>
      <c r="B174" s="141" t="s">
        <v>2078</v>
      </c>
      <c r="C174" s="136" t="s">
        <v>387</v>
      </c>
      <c r="D174" s="182">
        <f>VLOOKUP('462.1.1'!A88,'462.1.1'!A88:N293,14,FALSE)</f>
        <v>168687.06231101538</v>
      </c>
    </row>
    <row r="175" spans="1:4" ht="54" thickTop="1" thickBot="1">
      <c r="A175" s="140" t="s">
        <v>1599</v>
      </c>
      <c r="B175" s="141" t="s">
        <v>2079</v>
      </c>
      <c r="C175" s="136" t="s">
        <v>387</v>
      </c>
      <c r="D175" s="182">
        <f>VLOOKUP('462.1.2'!A88,'462.1.2'!A88:N294,14,FALSE)</f>
        <v>168697.27770240136</v>
      </c>
    </row>
    <row r="176" spans="1:4" ht="54" thickTop="1" thickBot="1">
      <c r="A176" s="140" t="s">
        <v>1600</v>
      </c>
      <c r="B176" s="141" t="s">
        <v>2082</v>
      </c>
      <c r="C176" s="136" t="s">
        <v>387</v>
      </c>
      <c r="D176" s="182">
        <f>VLOOKUP('462.2.1'!A88,'462.2.1'!A88:N295,14,FALSE)</f>
        <v>183894.70147284304</v>
      </c>
    </row>
    <row r="177" spans="1:4" ht="54" thickTop="1" thickBot="1">
      <c r="A177" s="140" t="s">
        <v>1601</v>
      </c>
      <c r="B177" s="141" t="s">
        <v>2083</v>
      </c>
      <c r="C177" s="136" t="s">
        <v>387</v>
      </c>
      <c r="D177" s="182">
        <f>VLOOKUP('462.2.2'!A88,'462.2.2'!A88:N296,14,FALSE)</f>
        <v>183904.91686422899</v>
      </c>
    </row>
    <row r="178" spans="1:4" ht="54" thickTop="1" thickBot="1">
      <c r="A178" s="140" t="s">
        <v>1088</v>
      </c>
      <c r="B178" s="141" t="s">
        <v>1618</v>
      </c>
      <c r="C178" s="136" t="s">
        <v>233</v>
      </c>
      <c r="D178" s="182">
        <f>VLOOKUP('464.1'!A88,'464.1'!A88:N297,14,FALSE)</f>
        <v>7381.8526575467531</v>
      </c>
    </row>
    <row r="179" spans="1:4" ht="54" thickTop="1" thickBot="1">
      <c r="A179" s="140" t="s">
        <v>1089</v>
      </c>
      <c r="B179" s="141" t="s">
        <v>1619</v>
      </c>
      <c r="C179" s="136" t="s">
        <v>387</v>
      </c>
      <c r="D179" s="182">
        <f>VLOOKUP('465.1'!A92,'465.1'!A92:N298,14,FALSE)</f>
        <v>108631.51635354824</v>
      </c>
    </row>
    <row r="180" spans="1:4" ht="54" thickTop="1" thickBot="1">
      <c r="A180" s="140" t="s">
        <v>1602</v>
      </c>
      <c r="B180" s="141" t="s">
        <v>1620</v>
      </c>
      <c r="C180" s="136" t="s">
        <v>387</v>
      </c>
      <c r="D180" s="182">
        <f>VLOOKUP('465.2'!A92,'465.2'!A92:N299,14,FALSE)</f>
        <v>28036.143059056172</v>
      </c>
    </row>
    <row r="181" spans="1:4" ht="54" thickTop="1" thickBot="1">
      <c r="A181" s="140" t="s">
        <v>1090</v>
      </c>
      <c r="B181" s="141" t="s">
        <v>1621</v>
      </c>
      <c r="C181" s="136" t="s">
        <v>144</v>
      </c>
      <c r="D181" s="182">
        <f>VLOOKUP('466.1'!A92,'466.1'!A92:N300,14,FALSE)</f>
        <v>3011.1989057049855</v>
      </c>
    </row>
    <row r="182" spans="1:4" ht="54" thickTop="1" thickBot="1">
      <c r="A182" s="140" t="s">
        <v>1091</v>
      </c>
      <c r="B182" s="141" t="s">
        <v>1622</v>
      </c>
      <c r="C182" s="136" t="s">
        <v>144</v>
      </c>
      <c r="D182" s="182">
        <f>VLOOKUP('466.2'!A96,'466.2'!A96:N301,14,FALSE)</f>
        <v>3570.5525307539106</v>
      </c>
    </row>
    <row r="183" spans="1:4" ht="54" thickTop="1" thickBot="1">
      <c r="A183" s="142" t="s">
        <v>1092</v>
      </c>
      <c r="B183" s="143" t="s">
        <v>1735</v>
      </c>
      <c r="C183" s="136" t="s">
        <v>387</v>
      </c>
      <c r="D183" s="182">
        <f>VLOOKUP('500.1'!A95,'500.1'!A95:N302,14,FALSE)</f>
        <v>695288.81299971964</v>
      </c>
    </row>
    <row r="184" spans="1:4" ht="54" thickTop="1" thickBot="1">
      <c r="A184" s="140" t="s">
        <v>1624</v>
      </c>
      <c r="B184" s="141" t="s">
        <v>1736</v>
      </c>
      <c r="C184" s="136" t="s">
        <v>387</v>
      </c>
      <c r="D184" s="182">
        <f>VLOOKUP('500.2'!A95,'500.2'!A95:N303,14,FALSE)</f>
        <v>717789.06243371102</v>
      </c>
    </row>
    <row r="185" spans="1:4" ht="57.75" thickTop="1" thickBot="1">
      <c r="A185" s="140" t="s">
        <v>1093</v>
      </c>
      <c r="B185" s="141" t="s">
        <v>1875</v>
      </c>
      <c r="C185" s="136" t="s">
        <v>377</v>
      </c>
      <c r="D185" s="182">
        <f>VLOOKUP('501.1'!A88,'501.1'!A88:N304,14,FALSE)</f>
        <v>668.84043124854293</v>
      </c>
    </row>
    <row r="186" spans="1:4" ht="57.75" thickTop="1" thickBot="1">
      <c r="A186" s="140" t="s">
        <v>1626</v>
      </c>
      <c r="B186" s="141" t="s">
        <v>1876</v>
      </c>
      <c r="C186" s="136" t="s">
        <v>377</v>
      </c>
      <c r="D186" s="182">
        <f>VLOOKUP('501.10'!A88,'501.10'!A88:N305,14,FALSE)</f>
        <v>1204.7702639797474</v>
      </c>
    </row>
    <row r="187" spans="1:4" ht="57.75" thickTop="1" thickBot="1">
      <c r="A187" s="140" t="s">
        <v>1627</v>
      </c>
      <c r="B187" s="141" t="s">
        <v>1877</v>
      </c>
      <c r="C187" s="136" t="s">
        <v>377</v>
      </c>
      <c r="D187" s="182">
        <f>VLOOKUP('501.20'!A88,'501.20'!A88:N306,14,FALSE)</f>
        <v>598.81226643833236</v>
      </c>
    </row>
    <row r="188" spans="1:4" ht="54" thickTop="1" thickBot="1">
      <c r="A188" s="140" t="s">
        <v>1628</v>
      </c>
      <c r="B188" s="141" t="s">
        <v>1737</v>
      </c>
      <c r="C188" s="136" t="s">
        <v>387</v>
      </c>
      <c r="D188" s="182">
        <f>VLOOKUP('505.1'!A84,'505.1'!A84:N307,14,FALSE)</f>
        <v>626385.93349221325</v>
      </c>
    </row>
    <row r="189" spans="1:4" ht="54" thickTop="1" thickBot="1">
      <c r="A189" s="140" t="s">
        <v>1094</v>
      </c>
      <c r="B189" s="141" t="s">
        <v>1738</v>
      </c>
      <c r="C189" s="136" t="s">
        <v>233</v>
      </c>
      <c r="D189" s="182">
        <f>VLOOKUP('510.1'!A84,'510.1'!A84:N308,14,FALSE)</f>
        <v>56508.399245403409</v>
      </c>
    </row>
    <row r="190" spans="1:4" ht="54" thickTop="1" thickBot="1">
      <c r="A190" s="140" t="s">
        <v>1632</v>
      </c>
      <c r="B190" s="141" t="s">
        <v>1217</v>
      </c>
      <c r="C190" s="136" t="s">
        <v>387</v>
      </c>
      <c r="D190" s="182">
        <f>VLOOKUP('600.1.1'!A85,'600.1.1'!A85:N311,14,FALSE)</f>
        <v>18937.999996887658</v>
      </c>
    </row>
    <row r="191" spans="1:4" ht="54" thickTop="1" thickBot="1">
      <c r="A191" s="140" t="s">
        <v>1633</v>
      </c>
      <c r="B191" s="141" t="s">
        <v>1739</v>
      </c>
      <c r="C191" s="136" t="s">
        <v>387</v>
      </c>
      <c r="D191" s="182">
        <f>VLOOKUP('600.2.1'!A88,'600.2.1'!A88:N310,14,FALSE)</f>
        <v>491919.03721665905</v>
      </c>
    </row>
    <row r="192" spans="1:4" ht="54" thickTop="1" thickBot="1">
      <c r="A192" s="140" t="s">
        <v>1634</v>
      </c>
      <c r="B192" s="141" t="s">
        <v>1740</v>
      </c>
      <c r="C192" s="136" t="s">
        <v>387</v>
      </c>
      <c r="D192" s="182">
        <f>VLOOKUP('600.2.2'!A90,'600.2.2'!A90:N312,14,FALSE)</f>
        <v>532568.90373220039</v>
      </c>
    </row>
    <row r="193" spans="1:4" ht="54" thickTop="1" thickBot="1">
      <c r="A193" s="140" t="s">
        <v>1635</v>
      </c>
      <c r="B193" s="141" t="s">
        <v>1741</v>
      </c>
      <c r="C193" s="136" t="s">
        <v>387</v>
      </c>
      <c r="D193" s="182">
        <f>VLOOKUP('600.2.3'!A89,'600.2.3'!A89:N312,14,FALSE)</f>
        <v>17831.7688603071</v>
      </c>
    </row>
    <row r="194" spans="1:4" ht="54" thickTop="1" thickBot="1">
      <c r="A194" s="140" t="s">
        <v>1636</v>
      </c>
      <c r="B194" s="141" t="s">
        <v>1742</v>
      </c>
      <c r="C194" s="136" t="s">
        <v>387</v>
      </c>
      <c r="D194" s="182">
        <f>VLOOKUP('600.2.4'!A88,'600.2.4'!A88:N312,14,FALSE)</f>
        <v>22505.762438947117</v>
      </c>
    </row>
    <row r="195" spans="1:4" ht="54" thickTop="1" thickBot="1">
      <c r="A195" s="140" t="s">
        <v>1095</v>
      </c>
      <c r="B195" s="141" t="s">
        <v>2094</v>
      </c>
      <c r="C195" s="136" t="s">
        <v>387</v>
      </c>
      <c r="D195" s="182">
        <f>VLOOKUP('610.1'!A89,'610.1'!A89:N314,14,FALSE)</f>
        <v>63744.425829781896</v>
      </c>
    </row>
    <row r="196" spans="1:4" ht="54" thickTop="1" thickBot="1">
      <c r="A196" s="140" t="s">
        <v>1096</v>
      </c>
      <c r="B196" s="141" t="s">
        <v>1743</v>
      </c>
      <c r="C196" s="136" t="s">
        <v>387</v>
      </c>
      <c r="D196" s="182">
        <f>VLOOKUP('610.2'!A89,'610.2'!A89:N315,14,FALSE)</f>
        <v>108772.24997350326</v>
      </c>
    </row>
    <row r="197" spans="1:4" ht="54" thickTop="1" thickBot="1">
      <c r="A197" s="140" t="s">
        <v>1638</v>
      </c>
      <c r="B197" s="141" t="s">
        <v>1744</v>
      </c>
      <c r="C197" s="136" t="s">
        <v>387</v>
      </c>
      <c r="D197" s="182">
        <f>VLOOKUP('610.3'!A89,'610.3'!A89:N316,14,FALSE)</f>
        <v>174106.81276596512</v>
      </c>
    </row>
    <row r="198" spans="1:4" ht="54" thickTop="1" thickBot="1">
      <c r="A198" s="140" t="s">
        <v>1640</v>
      </c>
      <c r="B198" s="141" t="s">
        <v>1745</v>
      </c>
      <c r="C198" s="136" t="s">
        <v>387</v>
      </c>
      <c r="D198" s="182">
        <f>VLOOKUP('610.4'!A89,'610.4'!A89:N317,14,FALSE)</f>
        <v>364371.47866522078</v>
      </c>
    </row>
    <row r="199" spans="1:4" ht="54" thickTop="1" thickBot="1">
      <c r="A199" s="140" t="s">
        <v>1642</v>
      </c>
      <c r="B199" s="141" t="s">
        <v>1218</v>
      </c>
      <c r="C199" s="136" t="s">
        <v>387</v>
      </c>
      <c r="D199" s="182">
        <f>VLOOKUP('610.5'!A89,'610.5'!A89:N318,14,FALSE)</f>
        <v>162930.84707321427</v>
      </c>
    </row>
    <row r="200" spans="1:4" ht="54" thickTop="1" thickBot="1">
      <c r="A200" s="140" t="s">
        <v>1644</v>
      </c>
      <c r="B200" s="141" t="s">
        <v>1746</v>
      </c>
      <c r="C200" s="136" t="s">
        <v>387</v>
      </c>
      <c r="D200" s="182">
        <f>VLOOKUP('610.6'!A89,'610.6'!A89:N319,14,FALSE)</f>
        <v>178132.10376342424</v>
      </c>
    </row>
    <row r="201" spans="1:4" ht="54" thickTop="1" thickBot="1">
      <c r="A201" s="140" t="s">
        <v>1646</v>
      </c>
      <c r="B201" s="141" t="s">
        <v>1747</v>
      </c>
      <c r="C201" s="136" t="s">
        <v>387</v>
      </c>
      <c r="D201" s="182">
        <f>VLOOKUP('610.7'!A89,'610.7'!A89:N320,14,FALSE)</f>
        <v>146211.18220789419</v>
      </c>
    </row>
    <row r="202" spans="1:4" ht="54" thickTop="1" thickBot="1">
      <c r="A202" s="140" t="s">
        <v>1097</v>
      </c>
      <c r="B202" s="141" t="s">
        <v>1748</v>
      </c>
      <c r="C202" s="136" t="s">
        <v>144</v>
      </c>
      <c r="D202" s="182">
        <f>VLOOKUP('620.1'!A88,'620.1'!A88:N321,14,FALSE)</f>
        <v>345344.02286141011</v>
      </c>
    </row>
    <row r="203" spans="1:4" ht="54" thickTop="1" thickBot="1">
      <c r="A203" s="140" t="s">
        <v>1098</v>
      </c>
      <c r="B203" s="141" t="s">
        <v>1878</v>
      </c>
      <c r="C203" s="136" t="s">
        <v>144</v>
      </c>
      <c r="D203" s="182">
        <f>VLOOKUP('620.2'!A88,'620.2'!A88:N322,14,FALSE)</f>
        <v>345344.02286141011</v>
      </c>
    </row>
    <row r="204" spans="1:4" ht="54" thickTop="1" thickBot="1">
      <c r="A204" s="140" t="s">
        <v>1099</v>
      </c>
      <c r="B204" s="141" t="s">
        <v>1749</v>
      </c>
      <c r="C204" s="136" t="s">
        <v>1845</v>
      </c>
      <c r="D204" s="182">
        <f>VLOOKUP('620.3'!A91,'620.3'!A91:N321,14,FALSE)</f>
        <v>85428371.451688573</v>
      </c>
    </row>
    <row r="205" spans="1:4" ht="54" thickTop="1" thickBot="1">
      <c r="A205" s="140" t="s">
        <v>1650</v>
      </c>
      <c r="B205" s="141" t="s">
        <v>1750</v>
      </c>
      <c r="C205" s="136" t="s">
        <v>144</v>
      </c>
      <c r="D205" s="182">
        <f>VLOOKUP('621.1.1'!A95,'621.1.1'!A95:N325,14,FALSE)</f>
        <v>2336417.9699682859</v>
      </c>
    </row>
    <row r="206" spans="1:4" ht="54" thickTop="1" thickBot="1">
      <c r="A206" s="140" t="s">
        <v>1652</v>
      </c>
      <c r="B206" s="141" t="s">
        <v>1751</v>
      </c>
      <c r="C206" s="136" t="s">
        <v>144</v>
      </c>
      <c r="D206" s="182">
        <f>VLOOKUP('621.1.2'!A99,'621.1.2'!A99:N326,14,FALSE)</f>
        <v>3840116.418554889</v>
      </c>
    </row>
    <row r="207" spans="1:4" ht="54" thickTop="1" thickBot="1">
      <c r="A207" s="140" t="s">
        <v>1100</v>
      </c>
      <c r="B207" s="141" t="s">
        <v>1752</v>
      </c>
      <c r="C207" s="136" t="s">
        <v>387</v>
      </c>
      <c r="D207" s="182">
        <f>VLOOKUP('621.2'!A89,'621.2'!A89:N326,14,FALSE)</f>
        <v>2158954.2452951926</v>
      </c>
    </row>
    <row r="208" spans="1:4" ht="54" thickTop="1" thickBot="1">
      <c r="A208" s="140" t="s">
        <v>1101</v>
      </c>
      <c r="B208" s="141" t="s">
        <v>1753</v>
      </c>
      <c r="C208" s="136" t="s">
        <v>144</v>
      </c>
      <c r="D208" s="182">
        <f>VLOOKUP('621.3'!A93,'621.3'!A93:N327,14,FALSE)</f>
        <v>79508007.43425037</v>
      </c>
    </row>
    <row r="209" spans="1:4" ht="54" thickTop="1" thickBot="1">
      <c r="A209" s="140" t="s">
        <v>1102</v>
      </c>
      <c r="B209" s="141" t="s">
        <v>1754</v>
      </c>
      <c r="C209" s="136" t="s">
        <v>387</v>
      </c>
      <c r="D209" s="182">
        <f>VLOOKUP('621.4'!A93,'621.4'!A93:N328,14,FALSE)</f>
        <v>70313276.051130772</v>
      </c>
    </row>
    <row r="210" spans="1:4" ht="54" thickTop="1" thickBot="1">
      <c r="A210" s="140" t="s">
        <v>1103</v>
      </c>
      <c r="B210" s="141" t="s">
        <v>1755</v>
      </c>
      <c r="C210" s="136" t="s">
        <v>144</v>
      </c>
      <c r="D210" s="182">
        <f>VLOOKUP('621.5'!A89,'621.5'!A89:N329,14,FALSE)</f>
        <v>3048763.1564402869</v>
      </c>
    </row>
    <row r="211" spans="1:4" ht="54" thickTop="1" thickBot="1">
      <c r="A211" s="140" t="s">
        <v>1656</v>
      </c>
      <c r="B211" s="141" t="s">
        <v>1756</v>
      </c>
      <c r="C211" s="136" t="s">
        <v>144</v>
      </c>
      <c r="D211" s="182">
        <f>VLOOKUP('621.5.1'!A89,'621.5.1'!A89:N330,14,FALSE)</f>
        <v>601851.0940590736</v>
      </c>
    </row>
    <row r="212" spans="1:4" ht="54" thickTop="1" thickBot="1">
      <c r="A212" s="140" t="s">
        <v>1104</v>
      </c>
      <c r="B212" s="141" t="s">
        <v>1757</v>
      </c>
      <c r="C212" s="136" t="s">
        <v>1845</v>
      </c>
      <c r="D212" s="182">
        <f>VLOOKUP('621.6'!A98,'621.6'!A98:N331,14,FALSE)</f>
        <v>79027580.9005512</v>
      </c>
    </row>
    <row r="213" spans="1:4" ht="54" thickTop="1" thickBot="1">
      <c r="A213" s="140" t="s">
        <v>1731</v>
      </c>
      <c r="B213" s="141" t="s">
        <v>1758</v>
      </c>
      <c r="C213" s="136" t="s">
        <v>1845</v>
      </c>
      <c r="D213" s="182">
        <f>VLOOKUP('621.7'!A89,'621.7'!A89:N332,14,FALSE)</f>
        <v>620082.11994750891</v>
      </c>
    </row>
    <row r="214" spans="1:4" ht="54" thickTop="1" thickBot="1">
      <c r="A214" s="140" t="s">
        <v>1105</v>
      </c>
      <c r="B214" s="141" t="s">
        <v>1994</v>
      </c>
      <c r="C214" s="136" t="s">
        <v>233</v>
      </c>
      <c r="D214" s="182">
        <f>VLOOKUP('622.1'!A89,'622.1'!A89:N333,14,FALSE)</f>
        <v>92347.181352374377</v>
      </c>
    </row>
    <row r="215" spans="1:4" ht="54" thickTop="1" thickBot="1">
      <c r="A215" s="140" t="s">
        <v>1106</v>
      </c>
      <c r="B215" s="141" t="s">
        <v>1759</v>
      </c>
      <c r="C215" s="136" t="s">
        <v>233</v>
      </c>
      <c r="D215" s="182">
        <f>VLOOKUP('622.2'!A89,'622.2'!A89:N335,14,FALSE)</f>
        <v>374377.31984229153</v>
      </c>
    </row>
    <row r="216" spans="1:4" ht="54" thickTop="1" thickBot="1">
      <c r="A216" s="140" t="s">
        <v>1107</v>
      </c>
      <c r="B216" s="141" t="s">
        <v>1760</v>
      </c>
      <c r="C216" s="136" t="s">
        <v>233</v>
      </c>
      <c r="D216" s="182">
        <f>VLOOKUP('622.3'!A89,'622.3'!A89:N336,14,FALSE)</f>
        <v>799027.42256552866</v>
      </c>
    </row>
    <row r="217" spans="1:4" ht="54" thickTop="1" thickBot="1">
      <c r="A217" s="140" t="s">
        <v>1108</v>
      </c>
      <c r="B217" s="141" t="s">
        <v>1761</v>
      </c>
      <c r="C217" s="136" t="s">
        <v>233</v>
      </c>
      <c r="D217" s="182">
        <f>VLOOKUP('622.4'!A89,'622.4'!A89:N337,14,FALSE)</f>
        <v>797381.04611937865</v>
      </c>
    </row>
    <row r="218" spans="1:4" ht="54" thickTop="1" thickBot="1">
      <c r="A218" s="140" t="s">
        <v>1109</v>
      </c>
      <c r="B218" s="141" t="s">
        <v>1762</v>
      </c>
      <c r="C218" s="136" t="s">
        <v>144</v>
      </c>
      <c r="D218" s="182">
        <f>VLOOKUP('622.5'!A89,'622.5'!A89:N338,14,FALSE)</f>
        <v>89725.929439353436</v>
      </c>
    </row>
    <row r="219" spans="1:4" ht="54" thickTop="1" thickBot="1">
      <c r="A219" s="140" t="s">
        <v>1110</v>
      </c>
      <c r="B219" s="141" t="s">
        <v>1763</v>
      </c>
      <c r="C219" s="136" t="s">
        <v>144</v>
      </c>
      <c r="D219" s="182">
        <f>VLOOKUP('623.1'!A103,'623.1'!A103:N339,14,FALSE)</f>
        <v>957169.89600804902</v>
      </c>
    </row>
    <row r="220" spans="1:4" ht="54" thickTop="1" thickBot="1">
      <c r="A220" s="140" t="s">
        <v>1111</v>
      </c>
      <c r="B220" s="141" t="s">
        <v>1219</v>
      </c>
      <c r="C220" s="136" t="s">
        <v>1995</v>
      </c>
      <c r="D220" s="182">
        <f>VLOOKUP('623.2'!A89,'623.2'!A89:N340,14,FALSE)</f>
        <v>3061900.5956870462</v>
      </c>
    </row>
    <row r="221" spans="1:4" ht="54" thickTop="1" thickBot="1">
      <c r="A221" s="140" t="s">
        <v>1112</v>
      </c>
      <c r="B221" s="141" t="s">
        <v>2114</v>
      </c>
      <c r="C221" s="136" t="s">
        <v>387</v>
      </c>
      <c r="D221" s="182">
        <f>VLOOKUP('630.1'!A89,'630.1'!A89:N341,14,FALSE)</f>
        <v>1110975.74962086</v>
      </c>
    </row>
    <row r="222" spans="1:4" ht="54" thickTop="1" thickBot="1">
      <c r="A222" s="140" t="s">
        <v>1113</v>
      </c>
      <c r="B222" s="141" t="s">
        <v>2115</v>
      </c>
      <c r="C222" s="136" t="s">
        <v>387</v>
      </c>
      <c r="D222" s="182">
        <f>VLOOKUP('630.2'!A89,'630.2'!A89:N342,14,FALSE)</f>
        <v>1083934.0069551063</v>
      </c>
    </row>
    <row r="223" spans="1:4" ht="54" thickTop="1" thickBot="1">
      <c r="A223" s="140" t="s">
        <v>1114</v>
      </c>
      <c r="B223" s="141" t="s">
        <v>2116</v>
      </c>
      <c r="C223" s="136" t="s">
        <v>387</v>
      </c>
      <c r="D223" s="182">
        <f>VLOOKUP('630.3'!A89,'630.3'!A89:N343,14,FALSE)</f>
        <v>690382.00896509294</v>
      </c>
    </row>
    <row r="224" spans="1:4" ht="54" thickTop="1" thickBot="1">
      <c r="A224" s="140" t="s">
        <v>1115</v>
      </c>
      <c r="B224" s="141" t="s">
        <v>2117</v>
      </c>
      <c r="C224" s="136" t="s">
        <v>387</v>
      </c>
      <c r="D224" s="182">
        <f>VLOOKUP('630.4'!A89,'630.4'!A89:N344,14,FALSE)</f>
        <v>662837.78802590608</v>
      </c>
    </row>
    <row r="225" spans="1:4" ht="54" thickTop="1" thickBot="1">
      <c r="A225" s="140" t="s">
        <v>1116</v>
      </c>
      <c r="B225" s="141" t="s">
        <v>2118</v>
      </c>
      <c r="C225" s="136" t="s">
        <v>387</v>
      </c>
      <c r="D225" s="182">
        <f>VLOOKUP('630.5'!A93,'630.5'!A93:N345,14,FALSE)</f>
        <v>470529.45638676535</v>
      </c>
    </row>
    <row r="226" spans="1:4" ht="54" thickTop="1" thickBot="1">
      <c r="A226" s="140" t="s">
        <v>1117</v>
      </c>
      <c r="B226" s="141" t="s">
        <v>2119</v>
      </c>
      <c r="C226" s="136" t="s">
        <v>387</v>
      </c>
      <c r="D226" s="182">
        <f>VLOOKUP('630.6'!A93,'630.6'!A89:N346,14,FALSE)</f>
        <v>422667.61825554859</v>
      </c>
    </row>
    <row r="227" spans="1:4" ht="54" thickTop="1" thickBot="1">
      <c r="A227" s="140" t="s">
        <v>1118</v>
      </c>
      <c r="B227" s="141" t="s">
        <v>2120</v>
      </c>
      <c r="C227" s="136" t="s">
        <v>387</v>
      </c>
      <c r="D227" s="182">
        <f>VLOOKUP('630.7'!A93,'630.7'!A90:N347,14,FALSE)</f>
        <v>316284.62718131481</v>
      </c>
    </row>
    <row r="228" spans="1:4" ht="54" thickTop="1" thickBot="1">
      <c r="A228" s="140" t="s">
        <v>1119</v>
      </c>
      <c r="B228" s="141" t="s">
        <v>1764</v>
      </c>
      <c r="C228" s="136" t="s">
        <v>144</v>
      </c>
      <c r="D228" s="182">
        <f>VLOOKUP('632.1'!A90,'632.1'!A90:N349,14,FALSE)</f>
        <v>377563.82614989905</v>
      </c>
    </row>
    <row r="229" spans="1:4" ht="54" thickTop="1" thickBot="1">
      <c r="A229" s="140" t="s">
        <v>1659</v>
      </c>
      <c r="B229" s="141" t="s">
        <v>1765</v>
      </c>
      <c r="C229" s="136" t="s">
        <v>144</v>
      </c>
      <c r="D229" s="182">
        <f>VLOOKUP('632.2'!A90,'632.2'!A90:N350,14,FALSE)</f>
        <v>377099.23929650104</v>
      </c>
    </row>
    <row r="230" spans="1:4" ht="54" thickTop="1" thickBot="1">
      <c r="A230" s="140" t="s">
        <v>1662</v>
      </c>
      <c r="B230" s="141" t="s">
        <v>1766</v>
      </c>
      <c r="C230" s="136" t="s">
        <v>377</v>
      </c>
      <c r="D230" s="182">
        <f>VLOOKUP('640.1'!A90,'640.1'!A90:N351,14,FALSE)</f>
        <v>5394.5014725704468</v>
      </c>
    </row>
    <row r="231" spans="1:4" ht="54" thickTop="1" thickBot="1">
      <c r="A231" s="140" t="s">
        <v>1663</v>
      </c>
      <c r="B231" s="141" t="s">
        <v>1767</v>
      </c>
      <c r="C231" s="136" t="s">
        <v>377</v>
      </c>
      <c r="D231" s="182">
        <f>VLOOKUP('640.2'!A90,'640.2'!A90:N352,14,FALSE)</f>
        <v>4624.6918608353444</v>
      </c>
    </row>
    <row r="232" spans="1:4" ht="54" thickTop="1" thickBot="1">
      <c r="A232" s="140" t="s">
        <v>1120</v>
      </c>
      <c r="B232" s="141" t="s">
        <v>1768</v>
      </c>
      <c r="C232" s="136" t="s">
        <v>1664</v>
      </c>
      <c r="D232" s="182">
        <f>VLOOKUP('641.1'!A90,'641.1'!A90:N353,14,FALSE)</f>
        <v>2063.6118458609744</v>
      </c>
    </row>
    <row r="233" spans="1:4" ht="54" thickTop="1" thickBot="1">
      <c r="A233" s="140" t="s">
        <v>1121</v>
      </c>
      <c r="B233" s="141" t="s">
        <v>1768</v>
      </c>
      <c r="C233" s="136" t="s">
        <v>377</v>
      </c>
      <c r="D233" s="182">
        <f>VLOOKUP('641.2'!A90,'641.2'!A90:N354,14,FALSE)</f>
        <v>45096.419322912654</v>
      </c>
    </row>
    <row r="234" spans="1:4" ht="54" thickTop="1" thickBot="1">
      <c r="A234" s="140" t="s">
        <v>1122</v>
      </c>
      <c r="B234" s="141" t="s">
        <v>1769</v>
      </c>
      <c r="C234" s="136" t="s">
        <v>1845</v>
      </c>
      <c r="D234" s="182">
        <f>VLOOKUP('642.1'!A90,'642.1'!A90:N355,14,FALSE)</f>
        <v>295761.80084611481</v>
      </c>
    </row>
    <row r="235" spans="1:4" ht="54" thickTop="1" thickBot="1">
      <c r="A235" s="140" t="s">
        <v>1123</v>
      </c>
      <c r="B235" s="141" t="s">
        <v>1770</v>
      </c>
      <c r="C235" s="136" t="s">
        <v>144</v>
      </c>
      <c r="D235" s="182">
        <f>VLOOKUP('642.2'!A90,'642.2'!A90:N356,14,FALSE)</f>
        <v>52637.403653373825</v>
      </c>
    </row>
    <row r="236" spans="1:4" ht="54" thickTop="1" thickBot="1">
      <c r="A236" s="140" t="s">
        <v>1124</v>
      </c>
      <c r="B236" s="141" t="s">
        <v>1771</v>
      </c>
      <c r="C236" s="136" t="s">
        <v>377</v>
      </c>
      <c r="D236" s="182">
        <f>VLOOKUP('650.1'!A95,'650.1'!A95:N358,14,FALSE)</f>
        <v>15156.320717779039</v>
      </c>
    </row>
    <row r="237" spans="1:4" ht="54" thickTop="1" thickBot="1">
      <c r="A237" s="140" t="s">
        <v>1125</v>
      </c>
      <c r="B237" s="141" t="s">
        <v>2127</v>
      </c>
      <c r="C237" s="136" t="s">
        <v>377</v>
      </c>
      <c r="D237" s="182">
        <f>VLOOKUP('650.2'!A93,'650.2'!A93:N359,14,FALSE)</f>
        <v>14983.36612607081</v>
      </c>
    </row>
    <row r="238" spans="1:4" ht="54" thickTop="1" thickBot="1">
      <c r="A238" s="140" t="s">
        <v>1126</v>
      </c>
      <c r="B238" s="141" t="s">
        <v>1772</v>
      </c>
      <c r="C238" s="136" t="s">
        <v>377</v>
      </c>
      <c r="D238" s="205">
        <f>VLOOKUP('650.3'!A90,'650.3'!A90:N360,14,FALSE)</f>
        <v>0</v>
      </c>
    </row>
    <row r="239" spans="1:4" ht="54" thickTop="1" thickBot="1">
      <c r="A239" s="140" t="s">
        <v>1127</v>
      </c>
      <c r="B239" s="141" t="s">
        <v>2131</v>
      </c>
      <c r="C239" s="136" t="s">
        <v>377</v>
      </c>
      <c r="D239" s="182">
        <f>VLOOKUP('650.4'!A93,'650.4'!A93:N361,14,FALSE)</f>
        <v>9552.6455524741395</v>
      </c>
    </row>
    <row r="240" spans="1:4" ht="57.75" thickTop="1" thickBot="1">
      <c r="A240" s="140" t="s">
        <v>1128</v>
      </c>
      <c r="B240" s="141" t="s">
        <v>1773</v>
      </c>
      <c r="C240" s="136" t="s">
        <v>233</v>
      </c>
      <c r="D240" s="182">
        <f>VLOOKUP('660.1'!A87,'660.1'!A87:N362,14,FALSE)</f>
        <v>454907.29084507236</v>
      </c>
    </row>
    <row r="241" spans="1:4" ht="76.5" thickTop="1" thickBot="1">
      <c r="A241" s="140" t="s">
        <v>1129</v>
      </c>
      <c r="B241" s="141" t="s">
        <v>1880</v>
      </c>
      <c r="C241" s="136" t="s">
        <v>144</v>
      </c>
      <c r="D241" s="182">
        <f>VLOOKUP('660.2'!A87,'660.2'!A87:N363,14,FALSE)</f>
        <v>511525.14069716982</v>
      </c>
    </row>
    <row r="242" spans="1:4" ht="54" thickTop="1" thickBot="1">
      <c r="A242" s="140" t="s">
        <v>1677</v>
      </c>
      <c r="B242" s="141" t="s">
        <v>1774</v>
      </c>
      <c r="C242" s="136" t="s">
        <v>144</v>
      </c>
      <c r="D242" s="182">
        <f>VLOOKUP('661.1'!A87,'661.1'!A87:N364,14,FALSE)</f>
        <v>569756.88278946024</v>
      </c>
    </row>
    <row r="243" spans="1:4" ht="54" thickTop="1" thickBot="1">
      <c r="A243" s="140" t="s">
        <v>1130</v>
      </c>
      <c r="B243" s="141" t="s">
        <v>1775</v>
      </c>
      <c r="C243" s="136" t="s">
        <v>144</v>
      </c>
      <c r="D243" s="182">
        <f>VLOOKUP('662.1'!A87,'662.1'!A87:N365,14,FALSE)</f>
        <v>450717.34881302959</v>
      </c>
    </row>
    <row r="244" spans="1:4" ht="54" thickTop="1" thickBot="1">
      <c r="A244" s="140" t="s">
        <v>1131</v>
      </c>
      <c r="B244" s="141" t="s">
        <v>1776</v>
      </c>
      <c r="C244" s="136" t="s">
        <v>144</v>
      </c>
      <c r="D244" s="182">
        <f>VLOOKUP('662.2'!A87,'662.2'!A87:N366,14,FALSE)</f>
        <v>452261.11288182507</v>
      </c>
    </row>
    <row r="245" spans="1:4" ht="54" thickTop="1" thickBot="1">
      <c r="A245" s="140" t="s">
        <v>1678</v>
      </c>
      <c r="B245" s="141" t="s">
        <v>1777</v>
      </c>
      <c r="C245" s="136" t="s">
        <v>144</v>
      </c>
      <c r="D245" s="182">
        <f>VLOOKUP('663.1'!A87,'663.1'!A87:N367,14,FALSE)</f>
        <v>19275.483900668289</v>
      </c>
    </row>
    <row r="246" spans="1:4" ht="54" thickTop="1" thickBot="1">
      <c r="A246" s="140" t="s">
        <v>1132</v>
      </c>
      <c r="B246" s="141" t="s">
        <v>1778</v>
      </c>
      <c r="C246" s="136" t="s">
        <v>387</v>
      </c>
      <c r="D246" s="182">
        <f>VLOOKUP('670.1'!A87,'670.1'!A87:N368,14,FALSE)</f>
        <v>325093.08098537027</v>
      </c>
    </row>
    <row r="247" spans="1:4" ht="54" thickTop="1" thickBot="1">
      <c r="A247" s="140" t="s">
        <v>1133</v>
      </c>
      <c r="B247" s="141" t="s">
        <v>1779</v>
      </c>
      <c r="C247" s="136" t="s">
        <v>387</v>
      </c>
      <c r="D247" s="182">
        <f>VLOOKUP('670.2'!A87,'670.2'!A87:N369,14,FALSE)</f>
        <v>302762.67128823674</v>
      </c>
    </row>
    <row r="248" spans="1:4" ht="54" thickTop="1" thickBot="1">
      <c r="A248" s="140" t="s">
        <v>1680</v>
      </c>
      <c r="B248" s="141" t="s">
        <v>1780</v>
      </c>
      <c r="C248" s="136" t="s">
        <v>387</v>
      </c>
      <c r="D248" s="182">
        <f>VLOOKUP('670.3'!A87,'670.3'!A87:N370,14,FALSE)</f>
        <v>320491.94472809532</v>
      </c>
    </row>
    <row r="249" spans="1:4" ht="54" thickTop="1" thickBot="1">
      <c r="A249" s="140" t="s">
        <v>1681</v>
      </c>
      <c r="B249" s="141" t="s">
        <v>1781</v>
      </c>
      <c r="C249" s="136" t="s">
        <v>387</v>
      </c>
      <c r="D249" s="182">
        <f>VLOOKUP('670.4'!A87,'670.4'!A87:N371,14,FALSE)</f>
        <v>334394.67916225304</v>
      </c>
    </row>
    <row r="250" spans="1:4" ht="54" thickTop="1" thickBot="1">
      <c r="A250" s="140" t="s">
        <v>1682</v>
      </c>
      <c r="B250" s="141" t="s">
        <v>1782</v>
      </c>
      <c r="C250" s="136" t="s">
        <v>387</v>
      </c>
      <c r="D250" s="182">
        <f>VLOOKUP('670.5'!A89,'670.5'!A89:N372,14,FALSE)</f>
        <v>346324.81715319387</v>
      </c>
    </row>
    <row r="251" spans="1:4" ht="54" thickTop="1" thickBot="1">
      <c r="A251" s="140" t="s">
        <v>1134</v>
      </c>
      <c r="B251" s="141" t="s">
        <v>1783</v>
      </c>
      <c r="C251" s="136" t="s">
        <v>387</v>
      </c>
      <c r="D251" s="182">
        <f>VLOOKUP('671.1'!A89,'671.1'!A89:N373,14,FALSE)</f>
        <v>586514.31664039858</v>
      </c>
    </row>
    <row r="252" spans="1:4" ht="54" thickTop="1" thickBot="1">
      <c r="A252" s="140" t="s">
        <v>1135</v>
      </c>
      <c r="B252" s="141" t="s">
        <v>1784</v>
      </c>
      <c r="C252" s="136" t="s">
        <v>144</v>
      </c>
      <c r="D252" s="182">
        <f>VLOOKUP('671.2'!A89,'671.2'!A89:N374,14,FALSE)</f>
        <v>50227.987385140601</v>
      </c>
    </row>
    <row r="253" spans="1:4" ht="54" thickTop="1" thickBot="1">
      <c r="A253" s="140" t="s">
        <v>1683</v>
      </c>
      <c r="B253" s="141" t="s">
        <v>1785</v>
      </c>
      <c r="C253" s="136" t="s">
        <v>387</v>
      </c>
      <c r="D253" s="182">
        <f>VLOOKUP('671.3'!A87,'671.3'!A87:N375,14,FALSE)</f>
        <v>626698.96490607969</v>
      </c>
    </row>
    <row r="254" spans="1:4" ht="54" thickTop="1" thickBot="1">
      <c r="A254" s="140" t="s">
        <v>1684</v>
      </c>
      <c r="B254" s="141" t="s">
        <v>1786</v>
      </c>
      <c r="C254" s="136" t="s">
        <v>144</v>
      </c>
      <c r="D254" s="182">
        <f>VLOOKUP('671.4'!A87,'671.4'!A87:N376,14,FALSE)</f>
        <v>53478.786364549233</v>
      </c>
    </row>
    <row r="255" spans="1:4" ht="54" thickTop="1" thickBot="1">
      <c r="A255" s="140" t="s">
        <v>1136</v>
      </c>
      <c r="B255" s="141" t="s">
        <v>1787</v>
      </c>
      <c r="C255" s="136" t="s">
        <v>144</v>
      </c>
      <c r="D255" s="182">
        <f>VLOOKUP('672.1'!A87,'672.1'!A87:N377,14,FALSE)</f>
        <v>43108.867833493525</v>
      </c>
    </row>
    <row r="256" spans="1:4" ht="54" thickTop="1" thickBot="1">
      <c r="A256" s="140" t="s">
        <v>1685</v>
      </c>
      <c r="B256" s="141" t="s">
        <v>1788</v>
      </c>
      <c r="C256" s="136" t="s">
        <v>144</v>
      </c>
      <c r="D256" s="182">
        <f>VLOOKUP('672.2'!A87,'672.2'!A87:N378,14,FALSE)</f>
        <v>51415.536437161914</v>
      </c>
    </row>
    <row r="257" spans="1:4" ht="54" thickTop="1" thickBot="1">
      <c r="A257" s="140" t="s">
        <v>1686</v>
      </c>
      <c r="B257" s="141" t="s">
        <v>1789</v>
      </c>
      <c r="C257" s="136" t="s">
        <v>144</v>
      </c>
      <c r="D257" s="182">
        <f>VLOOKUP('672.3'!A87,'672.3'!A87:N379,14,FALSE)</f>
        <v>45081.083758035413</v>
      </c>
    </row>
    <row r="258" spans="1:4" ht="54" thickTop="1" thickBot="1">
      <c r="A258" s="140" t="s">
        <v>1687</v>
      </c>
      <c r="B258" s="141" t="s">
        <v>1790</v>
      </c>
      <c r="C258" s="136" t="s">
        <v>144</v>
      </c>
      <c r="D258" s="182">
        <f>VLOOKUP('672.4'!A87,'672.3'!A87:N380,14,FALSE)</f>
        <v>45081.083758035413</v>
      </c>
    </row>
    <row r="259" spans="1:4" ht="54" thickTop="1" thickBot="1">
      <c r="A259" s="140" t="s">
        <v>1732</v>
      </c>
      <c r="B259" s="141" t="s">
        <v>1791</v>
      </c>
      <c r="C259" s="136" t="s">
        <v>233</v>
      </c>
      <c r="D259" s="182">
        <f>VLOOKUP('673.1.1'!A87,'673.1.1'!A87:N381,14,FALSE)</f>
        <v>9232.5366479408422</v>
      </c>
    </row>
    <row r="260" spans="1:4" ht="54" thickTop="1" thickBot="1">
      <c r="A260" s="140" t="s">
        <v>1733</v>
      </c>
      <c r="B260" s="141" t="s">
        <v>2046</v>
      </c>
      <c r="C260" s="136" t="s">
        <v>233</v>
      </c>
      <c r="D260" s="182">
        <f>VLOOKUP('673.1.2'!A87,'673.1.2'!A87:N382,14,FALSE)</f>
        <v>12703.646988574306</v>
      </c>
    </row>
    <row r="261" spans="1:4" ht="54" thickTop="1" thickBot="1">
      <c r="A261" s="140" t="s">
        <v>1137</v>
      </c>
      <c r="B261" s="141" t="s">
        <v>1792</v>
      </c>
      <c r="C261" s="136" t="s">
        <v>387</v>
      </c>
      <c r="D261" s="182">
        <f>VLOOKUP('673.2'!A87,'673.2'!A87:N383,14,FALSE)</f>
        <v>145133.3869437454</v>
      </c>
    </row>
    <row r="262" spans="1:4" ht="54" thickTop="1" thickBot="1">
      <c r="A262" s="140" t="s">
        <v>1138</v>
      </c>
      <c r="B262" s="141" t="s">
        <v>1793</v>
      </c>
      <c r="C262" s="136" t="s">
        <v>387</v>
      </c>
      <c r="D262" s="182">
        <f>VLOOKUP('673.3'!A89,'673.3'!A89:N384,14,FALSE)</f>
        <v>94922.132247962392</v>
      </c>
    </row>
    <row r="263" spans="1:4" ht="54" thickTop="1" thickBot="1">
      <c r="A263" s="140" t="s">
        <v>1139</v>
      </c>
      <c r="B263" s="141" t="s">
        <v>1996</v>
      </c>
      <c r="C263" s="136" t="s">
        <v>144</v>
      </c>
      <c r="D263" s="182">
        <f>VLOOKUP('674.1'!A89,'674.1'!A89:N385,14,FALSE)</f>
        <v>118586.30754908225</v>
      </c>
    </row>
    <row r="264" spans="1:4" ht="54" thickTop="1" thickBot="1">
      <c r="A264" s="140" t="s">
        <v>1140</v>
      </c>
      <c r="B264" s="141" t="s">
        <v>1794</v>
      </c>
      <c r="C264" s="136" t="s">
        <v>144</v>
      </c>
      <c r="D264" s="182">
        <f>VLOOKUP('674.2'!A89,'674.2'!A89:N386,14,FALSE)</f>
        <v>219190.16336843156</v>
      </c>
    </row>
    <row r="265" spans="1:4" ht="54" thickTop="1" thickBot="1">
      <c r="A265" s="140" t="s">
        <v>1141</v>
      </c>
      <c r="B265" s="141" t="s">
        <v>1795</v>
      </c>
      <c r="C265" s="136" t="s">
        <v>233</v>
      </c>
      <c r="D265" s="182">
        <f>VLOOKUP('680.1'!A87,'680.1'!A87:N387,14,FALSE)</f>
        <v>172113.05018706783</v>
      </c>
    </row>
    <row r="266" spans="1:4" ht="54" thickTop="1" thickBot="1">
      <c r="A266" s="140" t="s">
        <v>1142</v>
      </c>
      <c r="B266" s="141" t="s">
        <v>1796</v>
      </c>
      <c r="C266" s="136" t="s">
        <v>144</v>
      </c>
      <c r="D266" s="182">
        <f>VLOOKUP('680.2'!A87,'680.2'!A87:N388,14,FALSE)</f>
        <v>9129.4066095124017</v>
      </c>
    </row>
    <row r="267" spans="1:4" ht="54" thickTop="1" thickBot="1">
      <c r="A267" s="140" t="s">
        <v>1143</v>
      </c>
      <c r="B267" s="141" t="s">
        <v>1797</v>
      </c>
      <c r="C267" s="136" t="s">
        <v>387</v>
      </c>
      <c r="D267" s="182">
        <f>VLOOKUP('680.3'!A89,'680.3'!A89:N389,14,FALSE)</f>
        <v>68993.674508507786</v>
      </c>
    </row>
    <row r="268" spans="1:4" ht="54" thickTop="1" thickBot="1">
      <c r="A268" s="140" t="s">
        <v>1144</v>
      </c>
      <c r="B268" s="141" t="s">
        <v>1798</v>
      </c>
      <c r="C268" s="136" t="s">
        <v>387</v>
      </c>
      <c r="D268" s="182">
        <f>VLOOKUP('681.1'!A89,'681.1'!A89:N390,14,FALSE)</f>
        <v>221612.66559118658</v>
      </c>
    </row>
    <row r="269" spans="1:4" ht="54" thickTop="1" thickBot="1">
      <c r="A269" s="140" t="s">
        <v>1692</v>
      </c>
      <c r="B269" s="141" t="s">
        <v>1799</v>
      </c>
      <c r="C269" s="136" t="s">
        <v>387</v>
      </c>
      <c r="D269" s="182">
        <f>VLOOKUP('681.2'!A89,'681.2'!A89:N391,14,FALSE)</f>
        <v>199282.25589405306</v>
      </c>
    </row>
    <row r="270" spans="1:4" ht="54" thickTop="1" thickBot="1">
      <c r="A270" s="140" t="s">
        <v>1693</v>
      </c>
      <c r="B270" s="141" t="s">
        <v>1800</v>
      </c>
      <c r="C270" s="136" t="s">
        <v>387</v>
      </c>
      <c r="D270" s="182">
        <f>VLOOKUP('681.3'!A89,'681.3'!A89:N392,14,FALSE)</f>
        <v>217011.52933391163</v>
      </c>
    </row>
    <row r="271" spans="1:4" ht="54" thickTop="1" thickBot="1">
      <c r="A271" s="140" t="s">
        <v>1694</v>
      </c>
      <c r="B271" s="141" t="s">
        <v>1801</v>
      </c>
      <c r="C271" s="136" t="s">
        <v>387</v>
      </c>
      <c r="D271" s="182">
        <f>VLOOKUP('681.4'!A89,'681.4'!A89:N393,14,FALSE)</f>
        <v>230914.26376806936</v>
      </c>
    </row>
    <row r="272" spans="1:4" ht="54" thickTop="1" thickBot="1">
      <c r="A272" s="140" t="s">
        <v>1145</v>
      </c>
      <c r="B272" s="141" t="s">
        <v>1802</v>
      </c>
      <c r="C272" s="136" t="s">
        <v>387</v>
      </c>
      <c r="D272" s="182">
        <f>VLOOKUP('682.1'!A89,'682.1'!A89:N394,14,FALSE)</f>
        <v>296411.96360161464</v>
      </c>
    </row>
    <row r="273" spans="1:4" ht="54" thickTop="1" thickBot="1">
      <c r="A273" s="140" t="s">
        <v>1695</v>
      </c>
      <c r="B273" s="141" t="s">
        <v>1803</v>
      </c>
      <c r="C273" s="136" t="s">
        <v>387</v>
      </c>
      <c r="D273" s="182">
        <f>VLOOKUP('682.2'!A89,'682.2'!A89:N395,14,FALSE)</f>
        <v>296411.96360161464</v>
      </c>
    </row>
    <row r="274" spans="1:4" ht="54" thickTop="1" thickBot="1">
      <c r="A274" s="140" t="s">
        <v>1697</v>
      </c>
      <c r="B274" s="141" t="s">
        <v>1804</v>
      </c>
      <c r="C274" s="136" t="s">
        <v>387</v>
      </c>
      <c r="D274" s="182">
        <f>VLOOKUP('682.3'!A89,'682.3'!A89:N396,14,FALSE)</f>
        <v>296411.96360161464</v>
      </c>
    </row>
    <row r="275" spans="1:4" ht="54" thickTop="1" thickBot="1">
      <c r="A275" s="140" t="s">
        <v>1699</v>
      </c>
      <c r="B275" s="141" t="s">
        <v>1997</v>
      </c>
      <c r="C275" s="136" t="s">
        <v>387</v>
      </c>
      <c r="D275" s="182">
        <f>VLOOKUP('682.4'!A89,'682.4'!A89:N397,14,FALSE)</f>
        <v>296411.96360161464</v>
      </c>
    </row>
    <row r="276" spans="1:4" ht="54" thickTop="1" thickBot="1">
      <c r="A276" s="140" t="s">
        <v>1701</v>
      </c>
      <c r="B276" s="141" t="s">
        <v>1805</v>
      </c>
      <c r="C276" s="136" t="s">
        <v>233</v>
      </c>
      <c r="D276" s="182">
        <f>VLOOKUP('683.1'!A89,'683.1'!A89:N398,14,FALSE)</f>
        <v>10395.203770733009</v>
      </c>
    </row>
    <row r="277" spans="1:4" ht="54" thickTop="1" thickBot="1">
      <c r="A277" s="140" t="s">
        <v>1703</v>
      </c>
      <c r="B277" s="141" t="s">
        <v>1806</v>
      </c>
      <c r="C277" s="136" t="s">
        <v>233</v>
      </c>
      <c r="D277" s="182">
        <f>VLOOKUP('683.2'!A89,'683.2'!A89:N399,14,FALSE)</f>
        <v>29425.571929840859</v>
      </c>
    </row>
    <row r="278" spans="1:4" ht="54" thickTop="1" thickBot="1">
      <c r="A278" s="140" t="s">
        <v>1705</v>
      </c>
      <c r="B278" s="141" t="s">
        <v>1807</v>
      </c>
      <c r="C278" s="136" t="s">
        <v>233</v>
      </c>
      <c r="D278" s="182">
        <f>VLOOKUP('683.3'!A89,'683.3'!A89:N400,14,FALSE)</f>
        <v>10395.203770733009</v>
      </c>
    </row>
    <row r="279" spans="1:4" ht="54" thickTop="1" thickBot="1">
      <c r="A279" s="140" t="s">
        <v>1706</v>
      </c>
      <c r="B279" s="141" t="s">
        <v>1808</v>
      </c>
      <c r="C279" s="136" t="s">
        <v>233</v>
      </c>
      <c r="D279" s="182">
        <f>VLOOKUP('683.4'!A89,'683.4'!A89:N401,14,FALSE)</f>
        <v>29425.571929840859</v>
      </c>
    </row>
    <row r="280" spans="1:4" ht="54" thickTop="1" thickBot="1">
      <c r="A280" s="140" t="s">
        <v>1707</v>
      </c>
      <c r="B280" s="141" t="s">
        <v>1809</v>
      </c>
      <c r="C280" s="136" t="s">
        <v>233</v>
      </c>
      <c r="D280" s="182">
        <f>VLOOKUP('683.5'!A87,'683.5'!A87:N402,14,FALSE)</f>
        <v>75422.340410809367</v>
      </c>
    </row>
    <row r="281" spans="1:4" ht="54" thickTop="1" thickBot="1">
      <c r="A281" s="140" t="s">
        <v>2047</v>
      </c>
      <c r="B281" s="141" t="s">
        <v>1810</v>
      </c>
      <c r="C281" s="136" t="s">
        <v>233</v>
      </c>
      <c r="D281" s="182">
        <f>VLOOKUP('690.1.1'!A89,'690.1.1'!A89:N403,14,FALSE)</f>
        <v>15428.568306966852</v>
      </c>
    </row>
    <row r="282" spans="1:4" ht="54" thickTop="1" thickBot="1">
      <c r="A282" s="140" t="s">
        <v>1710</v>
      </c>
      <c r="B282" s="141" t="s">
        <v>1811</v>
      </c>
      <c r="C282" s="136" t="s">
        <v>233</v>
      </c>
      <c r="D282" s="182">
        <f>VLOOKUP('690.1.2'!A89,'690.1.2'!A89:N404,14,FALSE)</f>
        <v>35823.481960447876</v>
      </c>
    </row>
    <row r="283" spans="1:4" ht="54" thickTop="1" thickBot="1">
      <c r="A283" s="140" t="s">
        <v>1146</v>
      </c>
      <c r="B283" s="141" t="s">
        <v>1812</v>
      </c>
      <c r="C283" s="136" t="s">
        <v>144</v>
      </c>
      <c r="D283" s="182">
        <f>VLOOKUP('700.1'!A89,'700.1'!A89:N405,14,FALSE)</f>
        <v>2072.672284345299</v>
      </c>
    </row>
    <row r="284" spans="1:4" ht="54" thickTop="1" thickBot="1">
      <c r="A284" s="140" t="s">
        <v>1147</v>
      </c>
      <c r="B284" s="141" t="s">
        <v>1813</v>
      </c>
      <c r="C284" s="136" t="s">
        <v>144</v>
      </c>
      <c r="D284" s="182">
        <f>VLOOKUP('700.2'!A89,'700.2'!A89:N406,14,FALSE)</f>
        <v>1325.9152113311577</v>
      </c>
    </row>
    <row r="285" spans="1:4" ht="54" thickTop="1" thickBot="1">
      <c r="A285" s="140" t="s">
        <v>1148</v>
      </c>
      <c r="B285" s="141" t="s">
        <v>1814</v>
      </c>
      <c r="C285" s="136" t="s">
        <v>233</v>
      </c>
      <c r="D285" s="182">
        <f>VLOOKUP('700.3'!A89,'700.3'!A89:N407,14,FALSE)</f>
        <v>42334.364891972829</v>
      </c>
    </row>
    <row r="286" spans="1:4" ht="54" thickTop="1" thickBot="1">
      <c r="A286" s="140" t="s">
        <v>1149</v>
      </c>
      <c r="B286" s="141" t="s">
        <v>1815</v>
      </c>
      <c r="C286" s="136" t="s">
        <v>233</v>
      </c>
      <c r="D286" s="182">
        <f>VLOOKUP('700.4'!A89,'700.4'!A89:N408,14,FALSE)</f>
        <v>47197.400946639798</v>
      </c>
    </row>
    <row r="287" spans="1:4" ht="54" thickTop="1" thickBot="1">
      <c r="A287" s="140" t="s">
        <v>1150</v>
      </c>
      <c r="B287" s="141" t="s">
        <v>1816</v>
      </c>
      <c r="C287" s="136" t="s">
        <v>1845</v>
      </c>
      <c r="D287" s="182">
        <f>VLOOKUP('701.1'!A89,'701.1'!A89:N409,14,FALSE)</f>
        <v>10416.170357424107</v>
      </c>
    </row>
    <row r="288" spans="1:4" ht="54" thickTop="1" thickBot="1">
      <c r="A288" s="140" t="s">
        <v>1713</v>
      </c>
      <c r="B288" s="141" t="s">
        <v>1817</v>
      </c>
      <c r="C288" s="136" t="s">
        <v>1845</v>
      </c>
      <c r="D288" s="182">
        <f>VLOOKUP('710.1'!A89,'710.1'!A89:N410,14,FALSE)</f>
        <v>521192.40605854127</v>
      </c>
    </row>
    <row r="289" spans="1:4" ht="54" thickTop="1" thickBot="1">
      <c r="A289" s="140" t="s">
        <v>1151</v>
      </c>
      <c r="B289" s="141" t="s">
        <v>1818</v>
      </c>
      <c r="C289" s="136" t="s">
        <v>233</v>
      </c>
      <c r="D289" s="182">
        <f>VLOOKUP('710.2'!A89,'710.2'!A89:N411,14,FALSE)</f>
        <v>468236.82199981564</v>
      </c>
    </row>
    <row r="290" spans="1:4" ht="54" thickTop="1" thickBot="1">
      <c r="A290" s="140" t="s">
        <v>1152</v>
      </c>
      <c r="B290" s="141" t="s">
        <v>1819</v>
      </c>
      <c r="C290" s="136" t="s">
        <v>1845</v>
      </c>
      <c r="D290" s="182">
        <f>VLOOKUP('720.1'!A89,'720.1'!A89:N412,14,FALSE)</f>
        <v>223703.59195537755</v>
      </c>
    </row>
    <row r="291" spans="1:4" ht="54" thickTop="1" thickBot="1">
      <c r="A291" s="140" t="s">
        <v>1153</v>
      </c>
      <c r="B291" s="141" t="s">
        <v>1820</v>
      </c>
      <c r="C291" s="136" t="s">
        <v>144</v>
      </c>
      <c r="D291" s="182">
        <f>VLOOKUP('730.1'!A89,'730.1'!A89:N413,14,FALSE)</f>
        <v>148402.96180584645</v>
      </c>
    </row>
    <row r="292" spans="1:4" ht="54" thickTop="1" thickBot="1">
      <c r="A292" s="140" t="s">
        <v>1154</v>
      </c>
      <c r="B292" s="141" t="s">
        <v>1821</v>
      </c>
      <c r="C292" s="136" t="s">
        <v>1845</v>
      </c>
      <c r="D292" s="182">
        <f>VLOOKUP('730.2'!A89,'730.2'!A89:N414,14,FALSE)</f>
        <v>68408.350194741652</v>
      </c>
    </row>
    <row r="293" spans="1:4" ht="54" thickTop="1" thickBot="1">
      <c r="A293" s="140" t="s">
        <v>1155</v>
      </c>
      <c r="B293" s="141" t="s">
        <v>1822</v>
      </c>
      <c r="C293" s="136" t="s">
        <v>1845</v>
      </c>
      <c r="D293" s="182">
        <f>VLOOKUP('730.3'!A89,'730.3'!A89:N415,14,FALSE)</f>
        <v>60269.637741772269</v>
      </c>
    </row>
    <row r="294" spans="1:4" ht="54" thickTop="1" thickBot="1">
      <c r="A294" s="140" t="s">
        <v>1714</v>
      </c>
      <c r="B294" s="141" t="s">
        <v>1823</v>
      </c>
      <c r="C294" s="136" t="s">
        <v>1845</v>
      </c>
      <c r="D294" s="182">
        <f>VLOOKUP('730.4'!A89,'730.4'!A89:N416,14,FALSE)</f>
        <v>46199.693199802379</v>
      </c>
    </row>
    <row r="295" spans="1:4" ht="54" thickTop="1" thickBot="1">
      <c r="A295" s="140" t="s">
        <v>1156</v>
      </c>
      <c r="B295" s="141" t="s">
        <v>1824</v>
      </c>
      <c r="C295" s="136" t="s">
        <v>144</v>
      </c>
      <c r="D295" s="182">
        <f>VLOOKUP('731.1'!A89,'731.1'!A89:N417,14,FALSE)</f>
        <v>173121.50413514249</v>
      </c>
    </row>
    <row r="296" spans="1:4" ht="54" thickTop="1" thickBot="1">
      <c r="A296" s="140" t="s">
        <v>1157</v>
      </c>
      <c r="B296" s="141" t="s">
        <v>1825</v>
      </c>
      <c r="C296" s="136" t="s">
        <v>1995</v>
      </c>
      <c r="D296" s="182">
        <f>VLOOKUP('740.1'!A89,'740.1'!A89:N418,14,FALSE)</f>
        <v>12405.679004039712</v>
      </c>
    </row>
    <row r="297" spans="1:4" ht="54" thickTop="1" thickBot="1">
      <c r="A297" s="140" t="s">
        <v>1717</v>
      </c>
      <c r="B297" s="141" t="s">
        <v>1826</v>
      </c>
      <c r="C297" s="136" t="s">
        <v>1845</v>
      </c>
      <c r="D297" s="182">
        <f>VLOOKUP('741.1'!A89,'741.1'!A89:N419,14,FALSE)</f>
        <v>71662.598490099772</v>
      </c>
    </row>
    <row r="298" spans="1:4" ht="54" thickTop="1" thickBot="1">
      <c r="A298" s="140" t="s">
        <v>1158</v>
      </c>
      <c r="B298" s="141" t="s">
        <v>1827</v>
      </c>
      <c r="C298" s="136" t="s">
        <v>144</v>
      </c>
      <c r="D298" s="182">
        <f>VLOOKUP('800.1'!A89,'800.1'!A89:N420,14,FALSE)</f>
        <v>15512.122420721478</v>
      </c>
    </row>
    <row r="299" spans="1:4" ht="54" thickTop="1" thickBot="1">
      <c r="A299" s="140" t="s">
        <v>1159</v>
      </c>
      <c r="B299" s="141" t="s">
        <v>1828</v>
      </c>
      <c r="C299" s="136" t="s">
        <v>144</v>
      </c>
      <c r="D299" s="182">
        <f>VLOOKUP('800.2'!A89,'800.2'!A89:N421,14,FALSE)</f>
        <v>24281.535127971074</v>
      </c>
    </row>
    <row r="300" spans="1:4" ht="54" thickTop="1" thickBot="1">
      <c r="A300" s="140" t="s">
        <v>1160</v>
      </c>
      <c r="B300" s="141" t="s">
        <v>1829</v>
      </c>
      <c r="C300" s="136" t="s">
        <v>144</v>
      </c>
      <c r="D300" s="182">
        <f>VLOOKUP('800.3'!A89,'800.3'!A89:N422,14,FALSE)</f>
        <v>53755.434367948539</v>
      </c>
    </row>
    <row r="301" spans="1:4" ht="54" thickTop="1" thickBot="1">
      <c r="A301" s="140" t="s">
        <v>1161</v>
      </c>
      <c r="B301" s="141" t="s">
        <v>1830</v>
      </c>
      <c r="C301" s="136" t="s">
        <v>144</v>
      </c>
      <c r="D301" s="182">
        <f>VLOOKUP('800.4'!A89,'800.4'!A89:N423,14,FALSE)</f>
        <v>62158.013823290275</v>
      </c>
    </row>
    <row r="302" spans="1:4" ht="54" thickTop="1" thickBot="1">
      <c r="A302" s="140" t="s">
        <v>1718</v>
      </c>
      <c r="B302" s="141" t="s">
        <v>1831</v>
      </c>
      <c r="C302" s="136" t="s">
        <v>1845</v>
      </c>
      <c r="D302" s="182">
        <f>VLOOKUP('802.1'!A89,'802.1'!A89:N424,14,FALSE)</f>
        <v>288791.93878891767</v>
      </c>
    </row>
    <row r="303" spans="1:4" ht="54" thickTop="1" thickBot="1">
      <c r="A303" s="140" t="s">
        <v>1719</v>
      </c>
      <c r="B303" s="141" t="s">
        <v>1881</v>
      </c>
      <c r="C303" s="136" t="s">
        <v>1845</v>
      </c>
      <c r="D303" s="182">
        <f>VLOOKUP('802.2'!A89,'802.2'!A89:N425,14,FALSE)</f>
        <v>75164.96570120519</v>
      </c>
    </row>
    <row r="304" spans="1:4" ht="54" thickTop="1" thickBot="1">
      <c r="A304" s="140" t="s">
        <v>1720</v>
      </c>
      <c r="B304" s="141" t="s">
        <v>1832</v>
      </c>
      <c r="C304" s="136" t="s">
        <v>1845</v>
      </c>
      <c r="D304" s="182">
        <f>VLOOKUP('802.3'!A89,'802.3'!A89:N426,14,FALSE)</f>
        <v>46632.501475857302</v>
      </c>
    </row>
    <row r="305" spans="1:4" ht="54" thickTop="1" thickBot="1">
      <c r="A305" s="140" t="s">
        <v>1721</v>
      </c>
      <c r="B305" s="141" t="s">
        <v>1833</v>
      </c>
      <c r="C305" s="136" t="s">
        <v>1845</v>
      </c>
      <c r="D305" s="182">
        <f>VLOOKUP('802.4'!A89,'802.4'!A89:N427,14,FALSE)</f>
        <v>39410.803262241883</v>
      </c>
    </row>
    <row r="306" spans="1:4" ht="54" thickTop="1" thickBot="1">
      <c r="A306" s="140" t="s">
        <v>1722</v>
      </c>
      <c r="B306" s="141" t="s">
        <v>1834</v>
      </c>
      <c r="C306" s="136" t="s">
        <v>1845</v>
      </c>
      <c r="D306" s="182">
        <f>VLOOKUP('802.5'!A89,'802.5'!A89:N428,14,FALSE)</f>
        <v>322240.90916912566</v>
      </c>
    </row>
    <row r="307" spans="1:4" ht="54" thickTop="1" thickBot="1">
      <c r="A307" s="140" t="s">
        <v>1723</v>
      </c>
      <c r="B307" s="141" t="s">
        <v>1835</v>
      </c>
      <c r="C307" s="136" t="s">
        <v>1845</v>
      </c>
      <c r="D307" s="182">
        <f>VLOOKUP('802.6'!A89,'802.6'!A89:N429,14,FALSE)</f>
        <v>313613.01052064152</v>
      </c>
    </row>
    <row r="308" spans="1:4" ht="54" thickTop="1" thickBot="1">
      <c r="A308" s="140" t="s">
        <v>1724</v>
      </c>
      <c r="B308" s="141" t="s">
        <v>1836</v>
      </c>
      <c r="C308" s="136" t="s">
        <v>1845</v>
      </c>
      <c r="D308" s="182">
        <f>VLOOKUP('802.7'!A89,'802.7'!A89:N430,14,FALSE)</f>
        <v>204643.90932331042</v>
      </c>
    </row>
    <row r="309" spans="1:4" ht="54" thickTop="1" thickBot="1">
      <c r="A309" s="140" t="s">
        <v>1725</v>
      </c>
      <c r="B309" s="141" t="s">
        <v>1837</v>
      </c>
      <c r="C309" s="136" t="s">
        <v>1845</v>
      </c>
      <c r="D309" s="182">
        <f>VLOOKUP('802.8'!A89,'802.8'!A89:N431,14,FALSE)</f>
        <v>174575.32197804525</v>
      </c>
    </row>
    <row r="310" spans="1:4" ht="54" thickTop="1" thickBot="1">
      <c r="A310" s="140" t="s">
        <v>1162</v>
      </c>
      <c r="B310" s="141" t="s">
        <v>1838</v>
      </c>
      <c r="C310" s="136" t="s">
        <v>233</v>
      </c>
      <c r="D310" s="182">
        <f>VLOOKUP('810.1'!A89,'810.1'!A89:N432,14,FALSE)</f>
        <v>15393.171579711223</v>
      </c>
    </row>
    <row r="311" spans="1:4" ht="54" thickTop="1" thickBot="1">
      <c r="A311" s="140" t="s">
        <v>1163</v>
      </c>
      <c r="B311" s="141" t="s">
        <v>1839</v>
      </c>
      <c r="C311" s="136" t="s">
        <v>233</v>
      </c>
      <c r="D311" s="182">
        <f>VLOOKUP('810.2'!A89,'810.2'!A89:N433,14,FALSE)</f>
        <v>12473.06334207522</v>
      </c>
    </row>
    <row r="312" spans="1:4" ht="54" thickTop="1" thickBot="1">
      <c r="A312" s="140" t="s">
        <v>1164</v>
      </c>
      <c r="B312" s="141" t="s">
        <v>1840</v>
      </c>
      <c r="C312" s="136" t="s">
        <v>233</v>
      </c>
      <c r="D312" s="182">
        <f>VLOOKUP('810.3'!A89,'810.3'!A89:N435,14,FALSE)</f>
        <v>5702.74075781186</v>
      </c>
    </row>
    <row r="313" spans="1:4" ht="57.75" thickTop="1" thickBot="1">
      <c r="A313" s="140" t="s">
        <v>1726</v>
      </c>
      <c r="B313" s="141" t="s">
        <v>2050</v>
      </c>
      <c r="C313" s="136" t="s">
        <v>233</v>
      </c>
      <c r="D313" s="182">
        <f>VLOOKUP('811.1'!A89,'811.1'!A89:N436,14,FALSE)</f>
        <v>32224.022055922338</v>
      </c>
    </row>
    <row r="314" spans="1:4" ht="57.75" thickTop="1" thickBot="1">
      <c r="A314" s="140" t="s">
        <v>1727</v>
      </c>
      <c r="B314" s="141" t="s">
        <v>2051</v>
      </c>
      <c r="C314" s="136" t="s">
        <v>233</v>
      </c>
      <c r="D314" s="182">
        <f>VLOOKUP('811.2'!A89,'811.2'!A89:N437,14,FALSE)</f>
        <v>40003.15076398231</v>
      </c>
    </row>
    <row r="315" spans="1:4" ht="54" thickTop="1" thickBot="1">
      <c r="A315" s="140" t="s">
        <v>1165</v>
      </c>
      <c r="B315" s="141" t="s">
        <v>2053</v>
      </c>
      <c r="C315" s="136" t="s">
        <v>233</v>
      </c>
      <c r="D315" s="182">
        <f>VLOOKUP('812.1'!A89,'812.1'!A89:N438,14,FALSE)</f>
        <v>69501.44145541967</v>
      </c>
    </row>
    <row r="316" spans="1:4" ht="54" thickTop="1" thickBot="1">
      <c r="A316" s="140" t="s">
        <v>1728</v>
      </c>
      <c r="B316" s="141" t="s">
        <v>1841</v>
      </c>
      <c r="C316" s="136" t="s">
        <v>1995</v>
      </c>
      <c r="D316" s="182">
        <f>VLOOKUP('820.1'!A89,'820.1'!A89:N439,14,FALSE)</f>
        <v>73834.862229477163</v>
      </c>
    </row>
    <row r="317" spans="1:4" ht="54" thickTop="1" thickBot="1">
      <c r="A317" s="140" t="s">
        <v>1729</v>
      </c>
      <c r="B317" s="141" t="s">
        <v>1842</v>
      </c>
      <c r="C317" s="136" t="s">
        <v>984</v>
      </c>
      <c r="D317" s="182">
        <f>VLOOKUP('820.1.2'!A88,'820.1.2'!A88:N440,14,FALSE)</f>
        <v>6254523.3685836587</v>
      </c>
    </row>
    <row r="318" spans="1:4" ht="57.75" thickTop="1" thickBot="1">
      <c r="A318" s="140" t="s">
        <v>1166</v>
      </c>
      <c r="B318" s="141" t="s">
        <v>1843</v>
      </c>
      <c r="C318" s="136" t="s">
        <v>1998</v>
      </c>
      <c r="D318" s="182">
        <f>VLOOKUP('900.1'!A88,'900.1'!A88:N441,14,FALSE)</f>
        <v>1669.8728677694562</v>
      </c>
    </row>
    <row r="319" spans="1:4" ht="57.75" thickTop="1" thickBot="1">
      <c r="A319" s="140" t="s">
        <v>1167</v>
      </c>
      <c r="B319" s="141" t="s">
        <v>2195</v>
      </c>
      <c r="C319" s="136" t="s">
        <v>1999</v>
      </c>
      <c r="D319" s="182">
        <f>VLOOKUP('900.2'!A88,'900.2'!A88:N442,14,FALSE)</f>
        <v>2049.3894286261511</v>
      </c>
    </row>
    <row r="320" spans="1:4" ht="54" thickTop="1" thickBot="1">
      <c r="A320" s="140" t="s">
        <v>1168</v>
      </c>
      <c r="B320" s="141" t="s">
        <v>1844</v>
      </c>
      <c r="C320" s="136" t="s">
        <v>1999</v>
      </c>
      <c r="D320" s="182">
        <f>VLOOKUP('900.3'!A88,'900.3'!A88:N443,14,FALSE)</f>
        <v>2049.3894286261511</v>
      </c>
    </row>
    <row r="321" spans="1:4" ht="53.25" thickTop="1">
      <c r="A321" s="115"/>
      <c r="B321" s="112"/>
      <c r="C321" s="139"/>
      <c r="D321" s="183" t="s">
        <v>2018</v>
      </c>
    </row>
    <row r="322" spans="1:4">
      <c r="A322" s="115"/>
      <c r="B322" s="112"/>
      <c r="C322" s="139"/>
      <c r="D322" s="183"/>
    </row>
    <row r="323" spans="1:4">
      <c r="A323" s="115"/>
      <c r="B323" s="112"/>
      <c r="C323" s="139"/>
      <c r="D323" s="183"/>
    </row>
    <row r="324" spans="1:4">
      <c r="A324" s="115"/>
      <c r="B324" s="112"/>
      <c r="C324" s="139"/>
      <c r="D324" s="183"/>
    </row>
    <row r="325" spans="1:4">
      <c r="A325" s="115"/>
      <c r="B325" s="112"/>
      <c r="C325" s="139"/>
      <c r="D325" s="183"/>
    </row>
    <row r="326" spans="1:4">
      <c r="A326" s="115"/>
      <c r="B326" s="112"/>
      <c r="C326" s="139"/>
      <c r="D326" s="183"/>
    </row>
    <row r="327" spans="1:4">
      <c r="A327" s="115"/>
      <c r="B327" s="112"/>
      <c r="C327" s="139"/>
      <c r="D327" s="183"/>
    </row>
    <row r="328" spans="1:4">
      <c r="A328" s="115"/>
      <c r="B328" s="112"/>
      <c r="C328" s="139"/>
      <c r="D328" s="183"/>
    </row>
    <row r="329" spans="1:4">
      <c r="A329" s="115"/>
      <c r="B329" s="112"/>
      <c r="C329" s="139"/>
      <c r="D329" s="183"/>
    </row>
    <row r="330" spans="1:4">
      <c r="A330" s="115"/>
      <c r="B330" s="112"/>
      <c r="C330" s="139"/>
      <c r="D330" s="183"/>
    </row>
    <row r="331" spans="1:4">
      <c r="A331" s="115"/>
      <c r="B331" s="112"/>
      <c r="C331" s="139"/>
      <c r="D331" s="183"/>
    </row>
    <row r="332" spans="1:4">
      <c r="A332" s="115"/>
      <c r="B332" s="112"/>
      <c r="C332" s="139"/>
      <c r="D332" s="183"/>
    </row>
    <row r="333" spans="1:4">
      <c r="A333" s="115"/>
      <c r="B333" s="112"/>
      <c r="C333" s="139"/>
      <c r="D333" s="183"/>
    </row>
    <row r="334" spans="1:4">
      <c r="A334" s="115"/>
      <c r="B334" s="112"/>
      <c r="C334" s="139"/>
      <c r="D334" s="183"/>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B6" sqref="B6"/>
    </sheetView>
  </sheetViews>
  <sheetFormatPr baseColWidth="10" defaultColWidth="9.140625" defaultRowHeight="15"/>
  <cols>
    <col min="1" max="1" width="11.5703125" customWidth="1"/>
    <col min="2" max="2" width="9.140625" style="2"/>
    <col min="3" max="3" width="84.5703125" style="1" customWidth="1"/>
    <col min="4" max="4" width="17.7109375" style="186" customWidth="1"/>
    <col min="5" max="5" width="10.85546875" customWidth="1"/>
  </cols>
  <sheetData>
    <row r="1" spans="1:4" ht="66" customHeight="1" thickTop="1">
      <c r="A1" s="670" t="s">
        <v>1850</v>
      </c>
      <c r="B1" s="671"/>
      <c r="C1" s="671"/>
      <c r="D1" s="672"/>
    </row>
    <row r="2" spans="1:4" ht="20.25" customHeight="1" thickBot="1">
      <c r="A2" s="673"/>
      <c r="B2" s="674"/>
      <c r="C2" s="674"/>
      <c r="D2" s="675"/>
    </row>
    <row r="3" spans="1:4" ht="16.5" thickTop="1" thickBot="1">
      <c r="A3" s="669" t="s">
        <v>2223</v>
      </c>
      <c r="B3" s="669"/>
      <c r="C3" s="669"/>
      <c r="D3" s="669"/>
    </row>
    <row r="4" spans="1:4" ht="16.5" thickTop="1" thickBot="1">
      <c r="A4" s="669"/>
      <c r="B4" s="669"/>
      <c r="C4" s="669"/>
      <c r="D4" s="669"/>
    </row>
    <row r="5" spans="1:4" ht="16.5" thickTop="1" thickBot="1">
      <c r="A5" s="669"/>
      <c r="B5" s="669"/>
      <c r="C5" s="669"/>
      <c r="D5" s="669"/>
    </row>
    <row r="6" spans="1:4" ht="20.25" customHeight="1" thickTop="1" thickBot="1">
      <c r="A6" s="653" t="s">
        <v>2237</v>
      </c>
      <c r="B6" s="654" t="s">
        <v>1882</v>
      </c>
      <c r="C6" s="655" t="s">
        <v>2343</v>
      </c>
      <c r="D6" s="656">
        <v>33832.699999999997</v>
      </c>
    </row>
    <row r="7" spans="1:4" ht="16.5" thickTop="1" thickBot="1">
      <c r="A7" s="6"/>
      <c r="B7" s="7"/>
      <c r="C7" s="8"/>
      <c r="D7" s="187" t="s">
        <v>1848</v>
      </c>
    </row>
    <row r="8" spans="1:4" ht="16.5" thickTop="1" thickBot="1">
      <c r="A8" s="657" t="s">
        <v>98</v>
      </c>
      <c r="B8" s="658" t="s">
        <v>1882</v>
      </c>
      <c r="C8" s="659" t="s">
        <v>99</v>
      </c>
      <c r="D8" s="660">
        <v>58677.433987924393</v>
      </c>
    </row>
    <row r="9" spans="1:4" ht="16.5" thickTop="1" thickBot="1">
      <c r="A9" s="657" t="s">
        <v>102</v>
      </c>
      <c r="B9" s="658" t="s">
        <v>1882</v>
      </c>
      <c r="C9" s="659" t="s">
        <v>103</v>
      </c>
      <c r="D9" s="660">
        <f>$D$6*1.85</f>
        <v>62590.494999999995</v>
      </c>
    </row>
    <row r="10" spans="1:4" ht="16.5" thickTop="1" thickBot="1">
      <c r="A10" s="657" t="s">
        <v>0</v>
      </c>
      <c r="B10" s="658" t="s">
        <v>1882</v>
      </c>
      <c r="C10" s="659" t="s">
        <v>1</v>
      </c>
      <c r="D10" s="660">
        <v>69346.058349365194</v>
      </c>
    </row>
    <row r="11" spans="1:4" ht="16.5" thickTop="1" thickBot="1">
      <c r="A11" s="657" t="s">
        <v>1674</v>
      </c>
      <c r="B11" s="658" t="s">
        <v>1882</v>
      </c>
      <c r="C11" s="659" t="s">
        <v>1673</v>
      </c>
      <c r="D11" s="660">
        <v>320058.73084322392</v>
      </c>
    </row>
    <row r="12" spans="1:4" ht="16.5" thickTop="1" thickBot="1">
      <c r="A12" s="657" t="s">
        <v>100</v>
      </c>
      <c r="B12" s="658" t="s">
        <v>1882</v>
      </c>
      <c r="C12" s="659" t="s">
        <v>101</v>
      </c>
      <c r="D12" s="660">
        <v>80014.682710805981</v>
      </c>
    </row>
    <row r="13" spans="1:4" ht="16.5" thickTop="1" thickBot="1">
      <c r="A13" s="657" t="s">
        <v>62</v>
      </c>
      <c r="B13" s="658" t="s">
        <v>1882</v>
      </c>
      <c r="C13" s="659" t="s">
        <v>63</v>
      </c>
      <c r="D13" s="660">
        <v>586774.33987924387</v>
      </c>
    </row>
    <row r="14" spans="1:4" ht="16.5" thickTop="1" thickBot="1">
      <c r="A14" s="657" t="s">
        <v>108</v>
      </c>
      <c r="B14" s="658" t="s">
        <v>1882</v>
      </c>
      <c r="C14" s="659" t="s">
        <v>109</v>
      </c>
      <c r="D14" s="660">
        <v>320058.73084322392</v>
      </c>
    </row>
    <row r="15" spans="1:4" ht="16.5" thickTop="1" thickBot="1">
      <c r="A15" s="657" t="s">
        <v>41</v>
      </c>
      <c r="B15" s="658" t="s">
        <v>1882</v>
      </c>
      <c r="C15" s="659" t="s">
        <v>42</v>
      </c>
      <c r="D15" s="660">
        <v>213372.48722881597</v>
      </c>
    </row>
    <row r="16" spans="1:4" ht="16.5" thickTop="1" thickBot="1">
      <c r="A16" s="657" t="s">
        <v>43</v>
      </c>
      <c r="B16" s="658" t="s">
        <v>1882</v>
      </c>
      <c r="C16" s="659" t="s">
        <v>44</v>
      </c>
      <c r="D16" s="660">
        <v>320058.73084322392</v>
      </c>
    </row>
    <row r="17" spans="1:4" ht="16.5" thickTop="1" thickBot="1">
      <c r="A17" s="657" t="s">
        <v>106</v>
      </c>
      <c r="B17" s="658" t="s">
        <v>1882</v>
      </c>
      <c r="C17" s="659" t="s">
        <v>107</v>
      </c>
      <c r="D17" s="660">
        <v>106686.24361440798</v>
      </c>
    </row>
    <row r="18" spans="1:4" ht="16.5" thickTop="1" thickBot="1">
      <c r="A18" s="657" t="s">
        <v>1675</v>
      </c>
      <c r="B18" s="658" t="s">
        <v>1882</v>
      </c>
      <c r="C18" s="659" t="s">
        <v>2000</v>
      </c>
      <c r="D18" s="660">
        <v>96017.619252967183</v>
      </c>
    </row>
    <row r="19" spans="1:4" ht="16.5" thickTop="1" thickBot="1">
      <c r="A19" s="657" t="s">
        <v>96</v>
      </c>
      <c r="B19" s="658" t="s">
        <v>92</v>
      </c>
      <c r="C19" s="659" t="s">
        <v>97</v>
      </c>
      <c r="D19" s="660">
        <v>2133724.8722881596</v>
      </c>
    </row>
    <row r="20" spans="1:4" ht="16.5" thickTop="1" thickBot="1">
      <c r="A20" s="657" t="s">
        <v>76</v>
      </c>
      <c r="B20" s="658" t="s">
        <v>1882</v>
      </c>
      <c r="C20" s="659" t="s">
        <v>77</v>
      </c>
      <c r="D20" s="660">
        <v>485912.31941843667</v>
      </c>
    </row>
    <row r="21" spans="1:4" ht="16.5" thickTop="1" thickBot="1">
      <c r="A21" s="657" t="s">
        <v>74</v>
      </c>
      <c r="B21" s="658" t="s">
        <v>1882</v>
      </c>
      <c r="C21" s="659" t="s">
        <v>75</v>
      </c>
      <c r="D21" s="660">
        <v>477235.31371453602</v>
      </c>
    </row>
    <row r="22" spans="1:4" ht="16.5" thickTop="1" thickBot="1">
      <c r="A22" s="657" t="s">
        <v>84</v>
      </c>
      <c r="B22" s="658" t="s">
        <v>1882</v>
      </c>
      <c r="C22" s="659" t="s">
        <v>85</v>
      </c>
      <c r="D22" s="660">
        <v>544482.10791976599</v>
      </c>
    </row>
    <row r="23" spans="1:4" ht="16.5" thickTop="1" thickBot="1">
      <c r="A23" s="657" t="s">
        <v>78</v>
      </c>
      <c r="B23" s="658" t="s">
        <v>1882</v>
      </c>
      <c r="C23" s="659" t="s">
        <v>79</v>
      </c>
      <c r="D23" s="660">
        <v>605221.14784707059</v>
      </c>
    </row>
    <row r="24" spans="1:4" ht="16.5" thickTop="1" thickBot="1">
      <c r="A24" s="657" t="s">
        <v>64</v>
      </c>
      <c r="B24" s="658" t="s">
        <v>1882</v>
      </c>
      <c r="C24" s="659" t="s">
        <v>65</v>
      </c>
      <c r="D24" s="660">
        <v>468558.30801063532</v>
      </c>
    </row>
    <row r="25" spans="1:4" ht="16.5" thickTop="1" thickBot="1">
      <c r="A25" s="657" t="s">
        <v>80</v>
      </c>
      <c r="B25" s="658" t="s">
        <v>1882</v>
      </c>
      <c r="C25" s="659" t="s">
        <v>81</v>
      </c>
      <c r="D25" s="660">
        <v>557497.61647561705</v>
      </c>
    </row>
    <row r="26" spans="1:4" ht="16.5" thickTop="1" thickBot="1">
      <c r="A26" s="657" t="s">
        <v>82</v>
      </c>
      <c r="B26" s="658" t="s">
        <v>1882</v>
      </c>
      <c r="C26" s="659" t="s">
        <v>83</v>
      </c>
      <c r="D26" s="660">
        <v>577020.87930939358</v>
      </c>
    </row>
    <row r="27" spans="1:4" ht="16.5" thickTop="1" thickBot="1">
      <c r="A27" s="657" t="s">
        <v>104</v>
      </c>
      <c r="B27" s="658" t="s">
        <v>1882</v>
      </c>
      <c r="C27" s="659" t="s">
        <v>105</v>
      </c>
      <c r="D27" s="660">
        <v>145339.84554033595</v>
      </c>
    </row>
    <row r="28" spans="1:4" ht="16.5" thickTop="1" thickBot="1">
      <c r="A28" s="657" t="s">
        <v>4</v>
      </c>
      <c r="B28" s="658" t="s">
        <v>1882</v>
      </c>
      <c r="C28" s="659" t="s">
        <v>5</v>
      </c>
      <c r="D28" s="660">
        <v>162693.85694813728</v>
      </c>
    </row>
    <row r="29" spans="1:4" ht="16.5" customHeight="1" thickTop="1" thickBot="1">
      <c r="A29" s="657" t="s">
        <v>45</v>
      </c>
      <c r="B29" s="658" t="s">
        <v>1882</v>
      </c>
      <c r="C29" s="659" t="s">
        <v>2226</v>
      </c>
      <c r="D29" s="660">
        <f>$D$43+$D$64</f>
        <v>169276.73861440798</v>
      </c>
    </row>
    <row r="30" spans="1:4" ht="16.5" thickTop="1" thickBot="1">
      <c r="A30" s="657" t="s">
        <v>66</v>
      </c>
      <c r="B30" s="658" t="s">
        <v>1882</v>
      </c>
      <c r="C30" s="659" t="s">
        <v>67</v>
      </c>
      <c r="D30" s="660">
        <v>160029.36542161196</v>
      </c>
    </row>
    <row r="31" spans="1:4" ht="16.5" thickTop="1" thickBot="1">
      <c r="A31" s="657" t="s">
        <v>23</v>
      </c>
      <c r="B31" s="658" t="s">
        <v>1882</v>
      </c>
      <c r="C31" s="659" t="s">
        <v>24</v>
      </c>
      <c r="D31" s="660">
        <f>$D$64*10</f>
        <v>625904.94999999995</v>
      </c>
    </row>
    <row r="32" spans="1:4" ht="16.5" thickTop="1" thickBot="1">
      <c r="A32" s="657" t="s">
        <v>7</v>
      </c>
      <c r="B32" s="658" t="s">
        <v>1882</v>
      </c>
      <c r="C32" s="659" t="s">
        <v>8</v>
      </c>
      <c r="D32" s="660">
        <f>$D$64*2</f>
        <v>125180.98999999999</v>
      </c>
    </row>
    <row r="33" spans="1:4" ht="16.5" thickTop="1" thickBot="1">
      <c r="A33" s="657" t="s">
        <v>9</v>
      </c>
      <c r="B33" s="658" t="s">
        <v>1882</v>
      </c>
      <c r="C33" s="659" t="s">
        <v>10</v>
      </c>
      <c r="D33" s="660">
        <f>$D$64*3</f>
        <v>187771.48499999999</v>
      </c>
    </row>
    <row r="34" spans="1:4" ht="16.5" thickTop="1" thickBot="1">
      <c r="A34" s="657" t="s">
        <v>11</v>
      </c>
      <c r="B34" s="658" t="s">
        <v>1882</v>
      </c>
      <c r="C34" s="659" t="s">
        <v>12</v>
      </c>
      <c r="D34" s="660">
        <f>$D$64*4</f>
        <v>250361.97999999998</v>
      </c>
    </row>
    <row r="35" spans="1:4" ht="16.5" thickTop="1" thickBot="1">
      <c r="A35" s="657" t="s">
        <v>13</v>
      </c>
      <c r="B35" s="658" t="s">
        <v>1882</v>
      </c>
      <c r="C35" s="659" t="s">
        <v>14</v>
      </c>
      <c r="D35" s="660">
        <f>$D$64*5</f>
        <v>312952.47499999998</v>
      </c>
    </row>
    <row r="36" spans="1:4" ht="16.5" thickTop="1" thickBot="1">
      <c r="A36" s="657" t="s">
        <v>15</v>
      </c>
      <c r="B36" s="658" t="s">
        <v>1882</v>
      </c>
      <c r="C36" s="659" t="s">
        <v>16</v>
      </c>
      <c r="D36" s="660">
        <f>$D$64*6</f>
        <v>375542.97</v>
      </c>
    </row>
    <row r="37" spans="1:4" ht="16.5" thickTop="1" thickBot="1">
      <c r="A37" s="657" t="s">
        <v>17</v>
      </c>
      <c r="B37" s="658" t="s">
        <v>1882</v>
      </c>
      <c r="C37" s="659" t="s">
        <v>18</v>
      </c>
      <c r="D37" s="660">
        <f>$D$64*7</f>
        <v>438133.46499999997</v>
      </c>
    </row>
    <row r="38" spans="1:4" ht="16.5" thickTop="1" thickBot="1">
      <c r="A38" s="657" t="s">
        <v>19</v>
      </c>
      <c r="B38" s="658" t="s">
        <v>1882</v>
      </c>
      <c r="C38" s="659" t="s">
        <v>20</v>
      </c>
      <c r="D38" s="660">
        <f>$D$64*8</f>
        <v>500723.95999999996</v>
      </c>
    </row>
    <row r="39" spans="1:4" ht="16.5" thickTop="1" thickBot="1">
      <c r="A39" s="657" t="s">
        <v>21</v>
      </c>
      <c r="B39" s="658" t="s">
        <v>1882</v>
      </c>
      <c r="C39" s="659" t="s">
        <v>22</v>
      </c>
      <c r="D39" s="660">
        <f>$D$64*9</f>
        <v>563314.45499999996</v>
      </c>
    </row>
    <row r="40" spans="1:4" ht="16.5" thickTop="1" thickBot="1">
      <c r="A40" s="657" t="s">
        <v>72</v>
      </c>
      <c r="B40" s="658" t="s">
        <v>1882</v>
      </c>
      <c r="C40" s="659" t="s">
        <v>73</v>
      </c>
      <c r="D40" s="660">
        <v>58677.433987924393</v>
      </c>
    </row>
    <row r="41" spans="1:4" ht="16.5" thickTop="1" thickBot="1">
      <c r="A41" s="657" t="s">
        <v>27</v>
      </c>
      <c r="B41" s="658" t="s">
        <v>1882</v>
      </c>
      <c r="C41" s="659" t="s">
        <v>28</v>
      </c>
      <c r="D41" s="660">
        <v>117354.86797584879</v>
      </c>
    </row>
    <row r="42" spans="1:4" ht="16.5" thickTop="1" thickBot="1">
      <c r="A42" s="657" t="s">
        <v>25</v>
      </c>
      <c r="B42" s="658" t="s">
        <v>1882</v>
      </c>
      <c r="C42" s="659" t="s">
        <v>26</v>
      </c>
      <c r="D42" s="660">
        <v>117354.86797584879</v>
      </c>
    </row>
    <row r="43" spans="1:4" ht="16.5" thickTop="1" thickBot="1">
      <c r="A43" s="657" t="s">
        <v>30</v>
      </c>
      <c r="B43" s="658" t="s">
        <v>1882</v>
      </c>
      <c r="C43" s="659" t="s">
        <v>31</v>
      </c>
      <c r="D43" s="660">
        <v>106686.24361440798</v>
      </c>
    </row>
    <row r="44" spans="1:4" ht="17.25" customHeight="1" thickTop="1" thickBot="1">
      <c r="A44" s="657" t="s">
        <v>40</v>
      </c>
      <c r="B44" s="658" t="s">
        <v>1882</v>
      </c>
      <c r="C44" s="659" t="s">
        <v>2225</v>
      </c>
      <c r="D44" s="660">
        <v>266715.60903601995</v>
      </c>
    </row>
    <row r="45" spans="1:4" ht="16.5" thickTop="1" thickBot="1">
      <c r="A45" s="657" t="s">
        <v>32</v>
      </c>
      <c r="B45" s="658" t="s">
        <v>1882</v>
      </c>
      <c r="C45" s="659" t="s">
        <v>33</v>
      </c>
      <c r="D45" s="660">
        <f>D43*2</f>
        <v>213372.48722881597</v>
      </c>
    </row>
    <row r="46" spans="1:4" ht="16.5" thickTop="1" thickBot="1">
      <c r="A46" s="657" t="s">
        <v>34</v>
      </c>
      <c r="B46" s="658" t="s">
        <v>1882</v>
      </c>
      <c r="C46" s="659" t="s">
        <v>35</v>
      </c>
      <c r="D46" s="660">
        <f>D43*3</f>
        <v>320058.73084322398</v>
      </c>
    </row>
    <row r="47" spans="1:4" ht="16.5" thickTop="1" thickBot="1">
      <c r="A47" s="657" t="s">
        <v>70</v>
      </c>
      <c r="B47" s="658" t="s">
        <v>1882</v>
      </c>
      <c r="C47" s="659" t="s">
        <v>71</v>
      </c>
      <c r="D47" s="660">
        <f>D43+(3*D8)</f>
        <v>282718.54557818116</v>
      </c>
    </row>
    <row r="48" spans="1:4" ht="16.5" thickTop="1" thickBot="1">
      <c r="A48" s="657" t="s">
        <v>36</v>
      </c>
      <c r="B48" s="658" t="s">
        <v>1882</v>
      </c>
      <c r="C48" s="659" t="s">
        <v>37</v>
      </c>
      <c r="D48" s="660">
        <v>117354.86797584879</v>
      </c>
    </row>
    <row r="49" spans="1:4" ht="16.5" thickTop="1" thickBot="1">
      <c r="A49" s="657" t="s">
        <v>38</v>
      </c>
      <c r="B49" s="658" t="s">
        <v>1882</v>
      </c>
      <c r="C49" s="659" t="s">
        <v>39</v>
      </c>
      <c r="D49" s="660">
        <v>128023.49233728957</v>
      </c>
    </row>
    <row r="50" spans="1:4" ht="16.5" thickTop="1" thickBot="1">
      <c r="A50" s="657" t="s">
        <v>89</v>
      </c>
      <c r="B50" s="658" t="s">
        <v>1882</v>
      </c>
      <c r="C50" s="659" t="s">
        <v>90</v>
      </c>
      <c r="D50" s="660">
        <v>133357.80451800997</v>
      </c>
    </row>
    <row r="51" spans="1:4" ht="16.5" thickTop="1" thickBot="1">
      <c r="A51" s="657" t="s">
        <v>46</v>
      </c>
      <c r="B51" s="658" t="s">
        <v>1882</v>
      </c>
      <c r="C51" s="659" t="s">
        <v>47</v>
      </c>
      <c r="D51" s="660">
        <f>$D$6*1.85</f>
        <v>62590.494999999995</v>
      </c>
    </row>
    <row r="52" spans="1:4" ht="16.5" thickTop="1" thickBot="1">
      <c r="A52" s="657" t="s">
        <v>48</v>
      </c>
      <c r="B52" s="658" t="s">
        <v>1882</v>
      </c>
      <c r="C52" s="659" t="s">
        <v>49</v>
      </c>
      <c r="D52" s="660">
        <f>D51*2</f>
        <v>125180.98999999999</v>
      </c>
    </row>
    <row r="53" spans="1:4" ht="16.5" thickTop="1" thickBot="1">
      <c r="A53" s="657" t="s">
        <v>50</v>
      </c>
      <c r="B53" s="658" t="s">
        <v>1882</v>
      </c>
      <c r="C53" s="659" t="s">
        <v>51</v>
      </c>
      <c r="D53" s="660">
        <v>106686.24361440798</v>
      </c>
    </row>
    <row r="54" spans="1:4" ht="16.5" thickTop="1" thickBot="1">
      <c r="A54" s="657" t="s">
        <v>68</v>
      </c>
      <c r="B54" s="658" t="s">
        <v>1882</v>
      </c>
      <c r="C54" s="659" t="s">
        <v>69</v>
      </c>
      <c r="D54" s="660">
        <v>213372.48722881597</v>
      </c>
    </row>
    <row r="55" spans="1:4" ht="46.5" thickTop="1" thickBot="1">
      <c r="A55" s="657" t="s">
        <v>29</v>
      </c>
      <c r="B55" s="658" t="s">
        <v>1882</v>
      </c>
      <c r="C55" s="659" t="s">
        <v>1883</v>
      </c>
      <c r="D55" s="661">
        <v>800146.82710805978</v>
      </c>
    </row>
    <row r="56" spans="1:4" ht="16.5" thickTop="1" thickBot="1">
      <c r="A56" s="657" t="s">
        <v>52</v>
      </c>
      <c r="B56" s="658" t="s">
        <v>1882</v>
      </c>
      <c r="C56" s="659" t="s">
        <v>53</v>
      </c>
      <c r="D56" s="660">
        <v>80014.682710805981</v>
      </c>
    </row>
    <row r="57" spans="1:4" ht="16.5" thickTop="1" thickBot="1">
      <c r="A57" s="657" t="s">
        <v>54</v>
      </c>
      <c r="B57" s="658" t="s">
        <v>1882</v>
      </c>
      <c r="C57" s="659" t="s">
        <v>55</v>
      </c>
      <c r="D57" s="660">
        <v>160029.36542161196</v>
      </c>
    </row>
    <row r="58" spans="1:4" ht="16.5" thickTop="1" thickBot="1">
      <c r="A58" s="657" t="s">
        <v>56</v>
      </c>
      <c r="B58" s="658" t="s">
        <v>1882</v>
      </c>
      <c r="C58" s="659" t="s">
        <v>57</v>
      </c>
      <c r="D58" s="660">
        <v>106686.24361440798</v>
      </c>
    </row>
    <row r="59" spans="1:4" ht="16.5" thickTop="1" thickBot="1">
      <c r="A59" s="657" t="s">
        <v>2</v>
      </c>
      <c r="B59" s="658" t="s">
        <v>1882</v>
      </c>
      <c r="C59" s="659" t="s">
        <v>3</v>
      </c>
      <c r="D59" s="660">
        <v>213372.48722881597</v>
      </c>
    </row>
    <row r="60" spans="1:4" ht="16.5" thickTop="1" thickBot="1">
      <c r="A60" s="657" t="s">
        <v>58</v>
      </c>
      <c r="B60" s="658" t="s">
        <v>1882</v>
      </c>
      <c r="C60" s="659" t="s">
        <v>59</v>
      </c>
      <c r="D60" s="660">
        <v>133357.80451800997</v>
      </c>
    </row>
    <row r="61" spans="1:4" ht="16.5" thickTop="1" thickBot="1">
      <c r="A61" s="657" t="s">
        <v>86</v>
      </c>
      <c r="B61" s="658" t="s">
        <v>1882</v>
      </c>
      <c r="C61" s="659" t="s">
        <v>87</v>
      </c>
      <c r="D61" s="660">
        <v>160029.36542161196</v>
      </c>
    </row>
    <row r="62" spans="1:4" ht="16.5" thickTop="1" thickBot="1">
      <c r="A62" s="657" t="s">
        <v>88</v>
      </c>
      <c r="B62" s="658" t="s">
        <v>1882</v>
      </c>
      <c r="C62" s="659" t="s">
        <v>87</v>
      </c>
      <c r="D62" s="660">
        <v>160029.36542161196</v>
      </c>
    </row>
    <row r="63" spans="1:4" ht="16.5" thickTop="1" thickBot="1">
      <c r="A63" s="657" t="s">
        <v>60</v>
      </c>
      <c r="B63" s="658" t="s">
        <v>1882</v>
      </c>
      <c r="C63" s="659" t="s">
        <v>61</v>
      </c>
      <c r="D63" s="660">
        <v>160029.36542161196</v>
      </c>
    </row>
    <row r="64" spans="1:4" ht="17.25" customHeight="1" thickTop="1" thickBot="1">
      <c r="A64" s="657" t="s">
        <v>6</v>
      </c>
      <c r="B64" s="658" t="s">
        <v>1882</v>
      </c>
      <c r="C64" s="659" t="s">
        <v>2224</v>
      </c>
      <c r="D64" s="660">
        <f>$D$6*1.85</f>
        <v>62590.494999999995</v>
      </c>
    </row>
    <row r="65" spans="1:4" ht="16.5" thickTop="1" thickBot="1">
      <c r="A65" s="657" t="s">
        <v>91</v>
      </c>
      <c r="B65" s="658" t="s">
        <v>92</v>
      </c>
      <c r="C65" s="659" t="s">
        <v>93</v>
      </c>
      <c r="D65" s="660">
        <v>533431.21807203989</v>
      </c>
    </row>
    <row r="66" spans="1:4" ht="16.5" thickTop="1" thickBot="1">
      <c r="A66" s="657" t="s">
        <v>94</v>
      </c>
      <c r="B66" s="658" t="s">
        <v>92</v>
      </c>
      <c r="C66" s="659" t="s">
        <v>95</v>
      </c>
      <c r="D66" s="660">
        <v>266715.60903601995</v>
      </c>
    </row>
    <row r="67" spans="1:4" ht="16.5" thickTop="1" thickBot="1">
      <c r="A67" s="657" t="s">
        <v>2228</v>
      </c>
      <c r="B67" s="658" t="s">
        <v>1882</v>
      </c>
      <c r="C67" s="659" t="s">
        <v>2227</v>
      </c>
      <c r="D67" s="660">
        <f>$D$6*1.85</f>
        <v>62590.494999999995</v>
      </c>
    </row>
    <row r="68" spans="1:4" ht="15.75" thickTop="1">
      <c r="A68" s="3"/>
      <c r="B68" s="4"/>
      <c r="C68" s="5"/>
      <c r="D68" s="188"/>
    </row>
    <row r="69" spans="1:4">
      <c r="A69" s="3"/>
      <c r="B69" s="4"/>
      <c r="C69" s="5"/>
      <c r="D69" s="188"/>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9" customWidth="1"/>
    <col min="3" max="3" width="89.7109375" style="10" customWidth="1"/>
    <col min="4" max="4" width="18" style="186" customWidth="1"/>
  </cols>
  <sheetData>
    <row r="1" spans="1:4" ht="15.75" customHeight="1" thickTop="1">
      <c r="A1" s="679" t="s">
        <v>1850</v>
      </c>
      <c r="B1" s="680"/>
      <c r="C1" s="680"/>
      <c r="D1" s="681"/>
    </row>
    <row r="2" spans="1:4" ht="89.25" customHeight="1" thickBot="1">
      <c r="A2" s="682"/>
      <c r="B2" s="683"/>
      <c r="C2" s="683"/>
      <c r="D2" s="684"/>
    </row>
    <row r="3" spans="1:4" ht="39.75" customHeight="1" thickTop="1" thickBot="1">
      <c r="A3" s="676" t="s">
        <v>110</v>
      </c>
      <c r="B3" s="677"/>
      <c r="C3" s="677"/>
      <c r="D3" s="678"/>
    </row>
    <row r="4" spans="1:4" ht="16.5" customHeight="1" thickTop="1" thickBot="1">
      <c r="A4" s="11"/>
      <c r="B4" s="11"/>
      <c r="C4" s="12"/>
      <c r="D4" s="189"/>
    </row>
    <row r="5" spans="1:4" ht="16.5" thickTop="1" thickBot="1">
      <c r="A5" s="11"/>
      <c r="B5" s="11"/>
      <c r="C5" s="12"/>
      <c r="D5" s="189"/>
    </row>
    <row r="6" spans="1:4" ht="16.5" thickTop="1" thickBot="1">
      <c r="A6" s="13"/>
      <c r="B6" s="11"/>
      <c r="C6" s="14" t="s">
        <v>111</v>
      </c>
      <c r="D6" s="190" t="s">
        <v>1846</v>
      </c>
    </row>
    <row r="7" spans="1:4" ht="30" customHeight="1" thickTop="1" thickBot="1">
      <c r="A7" s="13" t="s">
        <v>115</v>
      </c>
      <c r="B7" s="11" t="s">
        <v>92</v>
      </c>
      <c r="C7" s="14" t="s">
        <v>116</v>
      </c>
      <c r="D7" s="651">
        <v>31841.174378155709</v>
      </c>
    </row>
    <row r="8" spans="1:4" ht="30" customHeight="1" thickTop="1" thickBot="1">
      <c r="A8" s="13" t="s">
        <v>112</v>
      </c>
      <c r="B8" s="11" t="s">
        <v>113</v>
      </c>
      <c r="C8" s="14" t="s">
        <v>114</v>
      </c>
      <c r="D8" s="651">
        <v>1966.4679794371234</v>
      </c>
    </row>
    <row r="9" spans="1:4" ht="30" customHeight="1" thickTop="1" thickBot="1">
      <c r="A9" s="13" t="s">
        <v>117</v>
      </c>
      <c r="B9" s="11" t="s">
        <v>113</v>
      </c>
      <c r="C9" s="14" t="s">
        <v>118</v>
      </c>
      <c r="D9" s="651">
        <v>70875.043540358412</v>
      </c>
    </row>
    <row r="10" spans="1:4" ht="30" customHeight="1" thickTop="1" thickBot="1">
      <c r="A10" s="13" t="s">
        <v>119</v>
      </c>
      <c r="B10" s="11" t="s">
        <v>113</v>
      </c>
      <c r="C10" s="14" t="s">
        <v>120</v>
      </c>
      <c r="D10" s="651">
        <v>47946.443083820908</v>
      </c>
    </row>
    <row r="11" spans="1:4" ht="30" customHeight="1" thickTop="1" thickBot="1">
      <c r="A11" s="13" t="s">
        <v>123</v>
      </c>
      <c r="B11" s="11" t="s">
        <v>113</v>
      </c>
      <c r="C11" s="14" t="s">
        <v>124</v>
      </c>
      <c r="D11" s="651">
        <v>22838.080501928496</v>
      </c>
    </row>
    <row r="12" spans="1:4" ht="30" customHeight="1" thickTop="1" thickBot="1">
      <c r="A12" s="13" t="s">
        <v>121</v>
      </c>
      <c r="B12" s="11" t="s">
        <v>113</v>
      </c>
      <c r="C12" s="14" t="s">
        <v>122</v>
      </c>
      <c r="D12" s="651">
        <v>72932.031474404546</v>
      </c>
    </row>
    <row r="13" spans="1:4" ht="30" customHeight="1" thickTop="1" thickBot="1">
      <c r="A13" s="13" t="s">
        <v>125</v>
      </c>
      <c r="B13" s="11" t="s">
        <v>113</v>
      </c>
      <c r="C13" s="14" t="s">
        <v>126</v>
      </c>
      <c r="D13" s="651">
        <v>56102.603131867261</v>
      </c>
    </row>
    <row r="14" spans="1:4" ht="30" customHeight="1" thickTop="1" thickBot="1">
      <c r="A14" s="13" t="s">
        <v>131</v>
      </c>
      <c r="B14" s="11" t="s">
        <v>113</v>
      </c>
      <c r="C14" s="14" t="s">
        <v>132</v>
      </c>
      <c r="D14" s="651">
        <v>166473.47974070886</v>
      </c>
    </row>
    <row r="15" spans="1:4" ht="30" customHeight="1" thickTop="1" thickBot="1">
      <c r="A15" s="13" t="s">
        <v>129</v>
      </c>
      <c r="B15" s="11" t="s">
        <v>113</v>
      </c>
      <c r="C15" s="14" t="s">
        <v>130</v>
      </c>
      <c r="D15" s="651">
        <v>137860.85041027452</v>
      </c>
    </row>
    <row r="16" spans="1:4" ht="30" customHeight="1" thickTop="1" thickBot="1">
      <c r="A16" s="13" t="s">
        <v>127</v>
      </c>
      <c r="B16" s="11" t="s">
        <v>113</v>
      </c>
      <c r="C16" s="14" t="s">
        <v>128</v>
      </c>
      <c r="D16" s="651">
        <v>124855.10980553164</v>
      </c>
    </row>
    <row r="17" spans="1:4" ht="30" customHeight="1" thickTop="1" thickBot="1">
      <c r="A17" s="13" t="s">
        <v>1711</v>
      </c>
      <c r="B17" s="11" t="s">
        <v>113</v>
      </c>
      <c r="C17" s="14" t="s">
        <v>1712</v>
      </c>
      <c r="D17" s="651">
        <v>63111.136628951106</v>
      </c>
    </row>
    <row r="18" spans="1:4" ht="30" customHeight="1" thickTop="1" thickBot="1">
      <c r="A18" s="13" t="s">
        <v>133</v>
      </c>
      <c r="B18" s="11" t="s">
        <v>113</v>
      </c>
      <c r="C18" s="14" t="s">
        <v>134</v>
      </c>
      <c r="D18" s="651">
        <v>68594.356867910697</v>
      </c>
    </row>
    <row r="19" spans="1:4" ht="30" customHeight="1" thickTop="1" thickBot="1">
      <c r="A19" s="13" t="s">
        <v>146</v>
      </c>
      <c r="B19" s="11" t="s">
        <v>113</v>
      </c>
      <c r="C19" s="14" t="s">
        <v>147</v>
      </c>
      <c r="D19" s="651">
        <v>285162.828040344</v>
      </c>
    </row>
    <row r="20" spans="1:4" ht="30" customHeight="1" thickTop="1" thickBot="1">
      <c r="A20" s="13" t="s">
        <v>135</v>
      </c>
      <c r="B20" s="11" t="s">
        <v>113</v>
      </c>
      <c r="C20" s="14" t="s">
        <v>1884</v>
      </c>
      <c r="D20" s="651">
        <v>57664.33246368479</v>
      </c>
    </row>
    <row r="21" spans="1:4" ht="30" customHeight="1" thickTop="1" thickBot="1">
      <c r="A21" s="13" t="s">
        <v>136</v>
      </c>
      <c r="B21" s="11" t="s">
        <v>113</v>
      </c>
      <c r="C21" s="14" t="s">
        <v>137</v>
      </c>
      <c r="D21" s="651">
        <v>185753.18961317971</v>
      </c>
    </row>
    <row r="22" spans="1:4" ht="30" customHeight="1" thickTop="1" thickBot="1">
      <c r="A22" s="13" t="s">
        <v>138</v>
      </c>
      <c r="B22" s="11" t="s">
        <v>113</v>
      </c>
      <c r="C22" s="14" t="s">
        <v>139</v>
      </c>
      <c r="D22" s="651">
        <v>51631.749741580854</v>
      </c>
    </row>
    <row r="23" spans="1:4" ht="30" customHeight="1" thickTop="1" thickBot="1">
      <c r="A23" s="13" t="s">
        <v>143</v>
      </c>
      <c r="B23" s="11" t="s">
        <v>144</v>
      </c>
      <c r="C23" s="14" t="s">
        <v>145</v>
      </c>
      <c r="D23" s="651">
        <v>37994.450373071661</v>
      </c>
    </row>
    <row r="24" spans="1:4" ht="30" customHeight="1" thickTop="1" thickBot="1">
      <c r="A24" s="13" t="s">
        <v>140</v>
      </c>
      <c r="B24" s="11" t="s">
        <v>998</v>
      </c>
      <c r="C24" s="14" t="s">
        <v>142</v>
      </c>
      <c r="D24" s="651">
        <v>24862.814199274871</v>
      </c>
    </row>
    <row r="25" spans="1:4" ht="30" customHeight="1" thickTop="1" thickBot="1">
      <c r="A25" s="13" t="s">
        <v>148</v>
      </c>
      <c r="B25" s="11" t="s">
        <v>113</v>
      </c>
      <c r="C25" s="14" t="s">
        <v>149</v>
      </c>
      <c r="D25" s="651">
        <v>104045.92483794304</v>
      </c>
    </row>
    <row r="26" spans="1:4" ht="30" customHeight="1" thickTop="1" thickBot="1">
      <c r="A26" s="13" t="s">
        <v>150</v>
      </c>
      <c r="B26" s="11" t="s">
        <v>113</v>
      </c>
      <c r="C26" s="14" t="s">
        <v>151</v>
      </c>
      <c r="D26" s="651">
        <v>106647.07295889161</v>
      </c>
    </row>
    <row r="27" spans="1:4" ht="30" customHeight="1" thickTop="1" thickBot="1">
      <c r="A27" s="13" t="s">
        <v>152</v>
      </c>
      <c r="B27" s="11" t="s">
        <v>113</v>
      </c>
      <c r="C27" s="14" t="s">
        <v>153</v>
      </c>
      <c r="D27" s="651">
        <v>52022.962418971518</v>
      </c>
    </row>
    <row r="28" spans="1:4" ht="30" customHeight="1" thickTop="1" thickBot="1">
      <c r="A28" s="13" t="s">
        <v>154</v>
      </c>
      <c r="B28" s="11" t="s">
        <v>113</v>
      </c>
      <c r="C28" s="14" t="s">
        <v>155</v>
      </c>
      <c r="D28" s="651">
        <v>83236.739870354431</v>
      </c>
    </row>
    <row r="29" spans="1:4" ht="30" customHeight="1" thickTop="1" thickBot="1">
      <c r="A29" s="13" t="s">
        <v>156</v>
      </c>
      <c r="B29" s="11" t="s">
        <v>113</v>
      </c>
      <c r="C29" s="14" t="s">
        <v>157</v>
      </c>
      <c r="D29" s="651">
        <v>698.14815566259767</v>
      </c>
    </row>
    <row r="30" spans="1:4" ht="30" customHeight="1" thickTop="1" thickBot="1">
      <c r="A30" s="13" t="s">
        <v>166</v>
      </c>
      <c r="B30" s="11" t="s">
        <v>113</v>
      </c>
      <c r="C30" s="14" t="s">
        <v>167</v>
      </c>
      <c r="D30" s="651">
        <v>122253.96168458306</v>
      </c>
    </row>
    <row r="31" spans="1:4" ht="30" customHeight="1" thickTop="1" thickBot="1">
      <c r="A31" s="13" t="s">
        <v>162</v>
      </c>
      <c r="B31" s="11" t="s">
        <v>113</v>
      </c>
      <c r="C31" s="14" t="s">
        <v>163</v>
      </c>
      <c r="D31" s="651">
        <v>11177.653705340223</v>
      </c>
    </row>
    <row r="32" spans="1:4" ht="30" customHeight="1" thickTop="1" thickBot="1">
      <c r="A32" s="13" t="s">
        <v>164</v>
      </c>
      <c r="B32" s="11" t="s">
        <v>113</v>
      </c>
      <c r="C32" s="14" t="s">
        <v>165</v>
      </c>
      <c r="D32" s="651">
        <v>52022.962418971518</v>
      </c>
    </row>
    <row r="33" spans="1:4" ht="30" customHeight="1" thickTop="1" thickBot="1">
      <c r="A33" s="13" t="s">
        <v>171</v>
      </c>
      <c r="B33" s="11" t="s">
        <v>113</v>
      </c>
      <c r="C33" s="14" t="s">
        <v>172</v>
      </c>
      <c r="D33" s="651">
        <v>12322.158878557593</v>
      </c>
    </row>
    <row r="34" spans="1:4" ht="30" customHeight="1" thickTop="1" thickBot="1">
      <c r="A34" s="13" t="s">
        <v>160</v>
      </c>
      <c r="B34" s="11" t="s">
        <v>113</v>
      </c>
      <c r="C34" s="14" t="s">
        <v>161</v>
      </c>
      <c r="D34" s="651">
        <v>5714.2021920998313</v>
      </c>
    </row>
    <row r="35" spans="1:4" ht="30" customHeight="1" thickTop="1" thickBot="1">
      <c r="A35" s="13" t="s">
        <v>173</v>
      </c>
      <c r="B35" s="11" t="s">
        <v>113</v>
      </c>
      <c r="C35" s="14" t="s">
        <v>1886</v>
      </c>
      <c r="D35" s="651">
        <v>193983.22226786101</v>
      </c>
    </row>
    <row r="36" spans="1:4" ht="30" customHeight="1" thickTop="1" thickBot="1">
      <c r="A36" s="13" t="s">
        <v>170</v>
      </c>
      <c r="B36" s="11" t="s">
        <v>113</v>
      </c>
      <c r="C36" s="14" t="s">
        <v>1885</v>
      </c>
      <c r="D36" s="651">
        <v>78034.443628457273</v>
      </c>
    </row>
    <row r="37" spans="1:4" ht="30" customHeight="1" thickTop="1" thickBot="1">
      <c r="A37" s="13" t="s">
        <v>168</v>
      </c>
      <c r="B37" s="11" t="s">
        <v>113</v>
      </c>
      <c r="C37" s="14" t="s">
        <v>169</v>
      </c>
      <c r="D37" s="651">
        <v>104045.92483794304</v>
      </c>
    </row>
    <row r="38" spans="1:4" ht="30" customHeight="1" thickTop="1" thickBot="1">
      <c r="A38" s="13" t="s">
        <v>174</v>
      </c>
      <c r="B38" s="11" t="s">
        <v>113</v>
      </c>
      <c r="C38" s="14" t="s">
        <v>175</v>
      </c>
      <c r="D38" s="651">
        <v>72832.147386560115</v>
      </c>
    </row>
    <row r="39" spans="1:4" ht="30" customHeight="1" thickTop="1" thickBot="1">
      <c r="A39" s="13" t="s">
        <v>176</v>
      </c>
      <c r="B39" s="11" t="s">
        <v>113</v>
      </c>
      <c r="C39" s="14" t="s">
        <v>177</v>
      </c>
      <c r="D39" s="651">
        <v>41293.746649682835</v>
      </c>
    </row>
    <row r="40" spans="1:4" ht="30" customHeight="1" thickTop="1" thickBot="1">
      <c r="A40" s="13" t="s">
        <v>180</v>
      </c>
      <c r="B40" s="11" t="s">
        <v>113</v>
      </c>
      <c r="C40" s="14" t="s">
        <v>181</v>
      </c>
      <c r="D40" s="651">
        <v>78034.443628457273</v>
      </c>
    </row>
    <row r="41" spans="1:4" ht="30" customHeight="1" thickTop="1" thickBot="1">
      <c r="A41" s="13" t="s">
        <v>178</v>
      </c>
      <c r="B41" s="11" t="s">
        <v>113</v>
      </c>
      <c r="C41" s="14" t="s">
        <v>179</v>
      </c>
      <c r="D41" s="651">
        <v>82131.772148575488</v>
      </c>
    </row>
    <row r="42" spans="1:4" ht="30" customHeight="1" thickTop="1" thickBot="1">
      <c r="A42" s="13" t="s">
        <v>182</v>
      </c>
      <c r="B42" s="11" t="s">
        <v>113</v>
      </c>
      <c r="C42" s="14" t="s">
        <v>183</v>
      </c>
      <c r="D42" s="651">
        <v>77324.850421062511</v>
      </c>
    </row>
    <row r="43" spans="1:4" ht="30" customHeight="1" thickTop="1" thickBot="1">
      <c r="A43" s="13" t="s">
        <v>1672</v>
      </c>
      <c r="B43" s="11" t="s">
        <v>113</v>
      </c>
      <c r="C43" s="14" t="s">
        <v>1671</v>
      </c>
      <c r="D43" s="651">
        <v>10255.806811276045</v>
      </c>
    </row>
    <row r="44" spans="1:4" ht="30" customHeight="1" thickTop="1" thickBot="1">
      <c r="A44" s="13" t="s">
        <v>184</v>
      </c>
      <c r="B44" s="11" t="s">
        <v>113</v>
      </c>
      <c r="C44" s="14" t="s">
        <v>185</v>
      </c>
      <c r="D44" s="651">
        <v>16835.671098027564</v>
      </c>
    </row>
    <row r="45" spans="1:4" ht="30" customHeight="1" thickTop="1" thickBot="1">
      <c r="A45" s="13" t="s">
        <v>1603</v>
      </c>
      <c r="B45" s="11" t="s">
        <v>113</v>
      </c>
      <c r="C45" s="14" t="s">
        <v>1604</v>
      </c>
      <c r="D45" s="651">
        <v>2148.5483479035238</v>
      </c>
    </row>
    <row r="46" spans="1:4" ht="30" customHeight="1" thickTop="1" thickBot="1">
      <c r="A46" s="13" t="s">
        <v>188</v>
      </c>
      <c r="B46" s="11" t="s">
        <v>113</v>
      </c>
      <c r="C46" s="14" t="s">
        <v>189</v>
      </c>
      <c r="D46" s="651">
        <v>2289.0103464347471</v>
      </c>
    </row>
    <row r="47" spans="1:4" ht="30" customHeight="1" thickTop="1" thickBot="1">
      <c r="A47" s="13" t="s">
        <v>186</v>
      </c>
      <c r="B47" s="11" t="s">
        <v>113</v>
      </c>
      <c r="C47" s="14" t="s">
        <v>187</v>
      </c>
      <c r="D47" s="651">
        <v>3888.1962111939315</v>
      </c>
    </row>
    <row r="48" spans="1:4" ht="30" customHeight="1" thickTop="1" thickBot="1">
      <c r="A48" s="13" t="s">
        <v>190</v>
      </c>
      <c r="B48" s="11" t="s">
        <v>113</v>
      </c>
      <c r="C48" s="14" t="s">
        <v>191</v>
      </c>
      <c r="D48" s="651">
        <v>3778.9479901140908</v>
      </c>
    </row>
    <row r="49" spans="1:4" ht="30" customHeight="1" thickTop="1" thickBot="1">
      <c r="A49" s="13" t="s">
        <v>201</v>
      </c>
      <c r="B49" s="11" t="s">
        <v>113</v>
      </c>
      <c r="C49" s="14" t="s">
        <v>1888</v>
      </c>
      <c r="D49" s="651">
        <v>106274.58854797178</v>
      </c>
    </row>
    <row r="50" spans="1:4" ht="30" customHeight="1" thickTop="1" thickBot="1">
      <c r="A50" s="13" t="s">
        <v>192</v>
      </c>
      <c r="B50" s="11" t="s">
        <v>113</v>
      </c>
      <c r="C50" s="14" t="s">
        <v>193</v>
      </c>
      <c r="D50" s="651">
        <v>43970.848295763106</v>
      </c>
    </row>
    <row r="51" spans="1:4" ht="30" customHeight="1" thickTop="1" thickBot="1">
      <c r="A51" s="13" t="s">
        <v>194</v>
      </c>
      <c r="B51" s="11" t="s">
        <v>113</v>
      </c>
      <c r="C51" s="14" t="s">
        <v>1887</v>
      </c>
      <c r="D51" s="651">
        <v>1854.0983806121449</v>
      </c>
    </row>
    <row r="52" spans="1:4" ht="30" customHeight="1" thickTop="1" thickBot="1">
      <c r="A52" s="13" t="s">
        <v>224</v>
      </c>
      <c r="B52" s="11" t="s">
        <v>92</v>
      </c>
      <c r="C52" s="14" t="s">
        <v>1891</v>
      </c>
      <c r="D52" s="651">
        <v>129587.11846716129</v>
      </c>
    </row>
    <row r="53" spans="1:4" ht="30" customHeight="1" thickTop="1" thickBot="1">
      <c r="A53" s="13" t="s">
        <v>195</v>
      </c>
      <c r="B53" s="11" t="s">
        <v>113</v>
      </c>
      <c r="C53" s="14" t="s">
        <v>196</v>
      </c>
      <c r="D53" s="651">
        <v>16830.468801785664</v>
      </c>
    </row>
    <row r="54" spans="1:4" ht="30" customHeight="1" thickTop="1" thickBot="1">
      <c r="A54" s="13" t="s">
        <v>214</v>
      </c>
      <c r="B54" s="11" t="s">
        <v>113</v>
      </c>
      <c r="C54" s="14" t="s">
        <v>215</v>
      </c>
      <c r="D54" s="651">
        <v>14379.146812603727</v>
      </c>
    </row>
    <row r="55" spans="1:4" ht="30" customHeight="1" thickTop="1" thickBot="1">
      <c r="A55" s="13" t="s">
        <v>197</v>
      </c>
      <c r="B55" s="11" t="s">
        <v>113</v>
      </c>
      <c r="C55" s="14" t="s">
        <v>198</v>
      </c>
      <c r="D55" s="651">
        <v>154821.37661810761</v>
      </c>
    </row>
    <row r="56" spans="1:4" ht="30" customHeight="1" thickTop="1" thickBot="1">
      <c r="A56" s="13" t="s">
        <v>199</v>
      </c>
      <c r="B56" s="11" t="s">
        <v>113</v>
      </c>
      <c r="C56" s="14" t="s">
        <v>200</v>
      </c>
      <c r="D56" s="651">
        <v>6085.6461437712878</v>
      </c>
    </row>
    <row r="57" spans="1:4" ht="30" customHeight="1" thickTop="1" thickBot="1">
      <c r="A57" s="13" t="s">
        <v>202</v>
      </c>
      <c r="B57" s="11" t="s">
        <v>113</v>
      </c>
      <c r="C57" s="14" t="s">
        <v>203</v>
      </c>
      <c r="D57" s="651">
        <v>61525.476734420859</v>
      </c>
    </row>
    <row r="58" spans="1:4" ht="30" customHeight="1" thickTop="1" thickBot="1">
      <c r="A58" s="13" t="s">
        <v>212</v>
      </c>
      <c r="B58" s="11" t="s">
        <v>113</v>
      </c>
      <c r="C58" s="14" t="s">
        <v>213</v>
      </c>
      <c r="D58" s="651">
        <v>37601.156777184238</v>
      </c>
    </row>
    <row r="59" spans="1:4" ht="30" customHeight="1" thickTop="1" thickBot="1">
      <c r="A59" s="13" t="s">
        <v>206</v>
      </c>
      <c r="B59" s="11" t="s">
        <v>113</v>
      </c>
      <c r="C59" s="14" t="s">
        <v>207</v>
      </c>
      <c r="D59" s="651">
        <v>10416.037535526479</v>
      </c>
    </row>
    <row r="60" spans="1:4" ht="30" customHeight="1" thickTop="1" thickBot="1">
      <c r="A60" s="13" t="s">
        <v>204</v>
      </c>
      <c r="B60" s="11" t="s">
        <v>113</v>
      </c>
      <c r="C60" s="14" t="s">
        <v>205</v>
      </c>
      <c r="D60" s="651">
        <v>12673.83410450984</v>
      </c>
    </row>
    <row r="61" spans="1:4" ht="30" customHeight="1" thickTop="1" thickBot="1">
      <c r="A61" s="13" t="s">
        <v>208</v>
      </c>
      <c r="B61" s="11" t="s">
        <v>113</v>
      </c>
      <c r="C61" s="14" t="s">
        <v>209</v>
      </c>
      <c r="D61" s="651">
        <v>15111.630123462848</v>
      </c>
    </row>
    <row r="62" spans="1:4" ht="30" customHeight="1" thickTop="1" thickBot="1">
      <c r="A62" s="13" t="s">
        <v>210</v>
      </c>
      <c r="B62" s="11" t="s">
        <v>113</v>
      </c>
      <c r="C62" s="14" t="s">
        <v>211</v>
      </c>
      <c r="D62" s="651">
        <v>17510.929150225813</v>
      </c>
    </row>
    <row r="63" spans="1:4" ht="30" customHeight="1" thickTop="1" thickBot="1">
      <c r="A63" s="13" t="s">
        <v>217</v>
      </c>
      <c r="B63" s="11" t="s">
        <v>113</v>
      </c>
      <c r="C63" s="14" t="s">
        <v>218</v>
      </c>
      <c r="D63" s="651">
        <v>20317.047743105137</v>
      </c>
    </row>
    <row r="64" spans="1:4" ht="30" customHeight="1" thickTop="1" thickBot="1">
      <c r="A64" s="13" t="s">
        <v>219</v>
      </c>
      <c r="B64" s="11" t="s">
        <v>113</v>
      </c>
      <c r="C64" s="14" t="s">
        <v>220</v>
      </c>
      <c r="D64" s="651">
        <v>15316.600595393595</v>
      </c>
    </row>
    <row r="65" spans="1:4" ht="30" customHeight="1" thickTop="1" thickBot="1">
      <c r="A65" s="13" t="s">
        <v>216</v>
      </c>
      <c r="B65" s="11" t="s">
        <v>113</v>
      </c>
      <c r="C65" s="14" t="s">
        <v>1889</v>
      </c>
      <c r="D65" s="651">
        <v>3121.3777451382907</v>
      </c>
    </row>
    <row r="66" spans="1:4" ht="30" customHeight="1" thickTop="1" thickBot="1">
      <c r="A66" s="13" t="s">
        <v>221</v>
      </c>
      <c r="B66" s="11" t="s">
        <v>113</v>
      </c>
      <c r="C66" s="14" t="s">
        <v>1890</v>
      </c>
      <c r="D66" s="651">
        <v>84432.227546742404</v>
      </c>
    </row>
    <row r="67" spans="1:4" ht="30" customHeight="1" thickTop="1" thickBot="1">
      <c r="A67" s="13" t="s">
        <v>222</v>
      </c>
      <c r="B67" s="11" t="s">
        <v>113</v>
      </c>
      <c r="C67" s="14" t="s">
        <v>223</v>
      </c>
      <c r="D67" s="651">
        <v>23435.304110498288</v>
      </c>
    </row>
    <row r="68" spans="1:4" ht="30" customHeight="1" thickTop="1" thickBot="1">
      <c r="A68" s="13" t="s">
        <v>225</v>
      </c>
      <c r="B68" s="11" t="s">
        <v>113</v>
      </c>
      <c r="C68" s="14" t="s">
        <v>226</v>
      </c>
      <c r="D68" s="651">
        <v>79345.422281415362</v>
      </c>
    </row>
    <row r="69" spans="1:4" ht="30" customHeight="1" thickTop="1" thickBot="1">
      <c r="A69" s="13" t="s">
        <v>227</v>
      </c>
      <c r="B69" s="11" t="s">
        <v>113</v>
      </c>
      <c r="C69" s="14" t="s">
        <v>1892</v>
      </c>
      <c r="D69" s="651">
        <v>10404.592483794304</v>
      </c>
    </row>
    <row r="70" spans="1:4" ht="30" customHeight="1" thickTop="1" thickBot="1">
      <c r="A70" s="13" t="s">
        <v>232</v>
      </c>
      <c r="B70" s="11" t="s">
        <v>233</v>
      </c>
      <c r="C70" s="14" t="s">
        <v>1895</v>
      </c>
      <c r="D70" s="651">
        <v>2138.1437554197291</v>
      </c>
    </row>
    <row r="71" spans="1:4" ht="30" customHeight="1" thickTop="1" thickBot="1">
      <c r="A71" s="13" t="s">
        <v>228</v>
      </c>
      <c r="B71" s="11" t="s">
        <v>113</v>
      </c>
      <c r="C71" s="14" t="s">
        <v>1893</v>
      </c>
      <c r="D71" s="651">
        <v>2500.2235738557711</v>
      </c>
    </row>
    <row r="72" spans="1:4" ht="30" customHeight="1" thickTop="1" thickBot="1">
      <c r="A72" s="13" t="s">
        <v>229</v>
      </c>
      <c r="B72" s="11" t="s">
        <v>113</v>
      </c>
      <c r="C72" s="14" t="s">
        <v>1894</v>
      </c>
      <c r="D72" s="651">
        <v>9933.2644442784203</v>
      </c>
    </row>
    <row r="73" spans="1:4" ht="30" customHeight="1" thickTop="1" thickBot="1">
      <c r="A73" s="13" t="s">
        <v>230</v>
      </c>
      <c r="B73" s="11" t="s">
        <v>113</v>
      </c>
      <c r="C73" s="14" t="s">
        <v>231</v>
      </c>
      <c r="D73" s="651">
        <v>4484.3793605153442</v>
      </c>
    </row>
    <row r="74" spans="1:4" ht="30" customHeight="1" thickTop="1" thickBot="1">
      <c r="A74" s="13" t="s">
        <v>234</v>
      </c>
      <c r="B74" s="11" t="s">
        <v>113</v>
      </c>
      <c r="C74" s="14" t="s">
        <v>235</v>
      </c>
      <c r="D74" s="651">
        <v>10843.666286610422</v>
      </c>
    </row>
    <row r="75" spans="1:4" ht="30" customHeight="1" thickTop="1" thickBot="1">
      <c r="A75" s="13" t="s">
        <v>236</v>
      </c>
      <c r="B75" s="11" t="s">
        <v>113</v>
      </c>
      <c r="C75" s="14" t="s">
        <v>237</v>
      </c>
      <c r="D75" s="651">
        <v>364160.73693280056</v>
      </c>
    </row>
    <row r="76" spans="1:4" ht="30" customHeight="1" thickTop="1" thickBot="1">
      <c r="A76" s="13" t="s">
        <v>238</v>
      </c>
      <c r="B76" s="11" t="s">
        <v>113</v>
      </c>
      <c r="C76" s="14" t="s">
        <v>239</v>
      </c>
      <c r="D76" s="651">
        <v>549797.39511016186</v>
      </c>
    </row>
    <row r="77" spans="1:4" ht="30" customHeight="1" thickTop="1" thickBot="1">
      <c r="A77" s="13" t="s">
        <v>240</v>
      </c>
      <c r="B77" s="11" t="s">
        <v>113</v>
      </c>
      <c r="C77" s="14" t="s">
        <v>1896</v>
      </c>
      <c r="D77" s="651">
        <v>169184.91654198567</v>
      </c>
    </row>
    <row r="78" spans="1:4" ht="30" customHeight="1" thickTop="1" thickBot="1">
      <c r="A78" s="13" t="s">
        <v>241</v>
      </c>
      <c r="B78" s="11" t="s">
        <v>113</v>
      </c>
      <c r="C78" s="14" t="s">
        <v>1897</v>
      </c>
      <c r="D78" s="651">
        <v>112204.16580448615</v>
      </c>
    </row>
    <row r="79" spans="1:4" ht="30" customHeight="1" thickTop="1" thickBot="1">
      <c r="A79" s="13" t="s">
        <v>246</v>
      </c>
      <c r="B79" s="11" t="s">
        <v>113</v>
      </c>
      <c r="C79" s="14" t="s">
        <v>1902</v>
      </c>
      <c r="D79" s="651">
        <v>112204.16580448615</v>
      </c>
    </row>
    <row r="80" spans="1:4" ht="30" customHeight="1" thickTop="1" thickBot="1">
      <c r="A80" s="13" t="s">
        <v>243</v>
      </c>
      <c r="B80" s="11" t="s">
        <v>113</v>
      </c>
      <c r="C80" s="14" t="s">
        <v>1899</v>
      </c>
      <c r="D80" s="651">
        <v>198037.89195879566</v>
      </c>
    </row>
    <row r="81" spans="1:4" ht="30" customHeight="1" thickTop="1" thickBot="1">
      <c r="A81" s="13" t="s">
        <v>244</v>
      </c>
      <c r="B81" s="11" t="s">
        <v>113</v>
      </c>
      <c r="C81" s="14" t="s">
        <v>1900</v>
      </c>
      <c r="D81" s="651">
        <v>349640.08766241727</v>
      </c>
    </row>
    <row r="82" spans="1:4" ht="30" customHeight="1" thickTop="1" thickBot="1">
      <c r="A82" s="13" t="s">
        <v>245</v>
      </c>
      <c r="B82" s="11" t="s">
        <v>113</v>
      </c>
      <c r="C82" s="14" t="s">
        <v>1901</v>
      </c>
      <c r="D82" s="651">
        <v>219581.6411557401</v>
      </c>
    </row>
    <row r="83" spans="1:4" ht="30" customHeight="1" thickTop="1" thickBot="1">
      <c r="A83" s="13" t="s">
        <v>247</v>
      </c>
      <c r="B83" s="11" t="s">
        <v>113</v>
      </c>
      <c r="C83" s="14" t="s">
        <v>1903</v>
      </c>
      <c r="D83" s="651">
        <v>219581.6411557401</v>
      </c>
    </row>
    <row r="84" spans="1:4" ht="30" customHeight="1" thickTop="1" thickBot="1">
      <c r="A84" s="13" t="s">
        <v>242</v>
      </c>
      <c r="B84" s="11" t="s">
        <v>113</v>
      </c>
      <c r="C84" s="14" t="s">
        <v>1898</v>
      </c>
      <c r="D84" s="651">
        <v>223334.57766464472</v>
      </c>
    </row>
    <row r="85" spans="1:4" ht="30" customHeight="1" thickTop="1" thickBot="1">
      <c r="A85" s="13" t="s">
        <v>248</v>
      </c>
      <c r="B85" s="11" t="s">
        <v>113</v>
      </c>
      <c r="C85" s="14" t="s">
        <v>1904</v>
      </c>
      <c r="D85" s="651">
        <v>264169.48178579222</v>
      </c>
    </row>
    <row r="86" spans="1:4" ht="30" customHeight="1" thickTop="1" thickBot="1">
      <c r="A86" s="13" t="s">
        <v>249</v>
      </c>
      <c r="B86" s="11" t="s">
        <v>113</v>
      </c>
      <c r="C86" s="14" t="s">
        <v>250</v>
      </c>
      <c r="D86" s="651">
        <v>3789.3525825978854</v>
      </c>
    </row>
    <row r="87" spans="1:4" ht="30" customHeight="1" thickTop="1" thickBot="1">
      <c r="A87" s="13" t="s">
        <v>255</v>
      </c>
      <c r="B87" s="11" t="s">
        <v>113</v>
      </c>
      <c r="C87" s="14" t="s">
        <v>256</v>
      </c>
      <c r="D87" s="651">
        <v>2001307.7573691087</v>
      </c>
    </row>
    <row r="88" spans="1:4" ht="30" customHeight="1" thickTop="1" thickBot="1">
      <c r="A88" s="13" t="s">
        <v>253</v>
      </c>
      <c r="B88" s="11" t="s">
        <v>113</v>
      </c>
      <c r="C88" s="14" t="s">
        <v>254</v>
      </c>
      <c r="D88" s="651">
        <v>17095.78591012242</v>
      </c>
    </row>
    <row r="89" spans="1:4" ht="30" customHeight="1" thickTop="1" thickBot="1">
      <c r="A89" s="13" t="s">
        <v>251</v>
      </c>
      <c r="B89" s="11" t="s">
        <v>113</v>
      </c>
      <c r="C89" s="14" t="s">
        <v>252</v>
      </c>
      <c r="D89" s="651">
        <v>22440.625069047557</v>
      </c>
    </row>
    <row r="90" spans="1:4" ht="30" customHeight="1" thickTop="1" thickBot="1">
      <c r="A90" s="13" t="s">
        <v>257</v>
      </c>
      <c r="B90" s="11" t="s">
        <v>113</v>
      </c>
      <c r="C90" s="14" t="s">
        <v>258</v>
      </c>
      <c r="D90" s="651">
        <v>7376.8560710101601</v>
      </c>
    </row>
    <row r="91" spans="1:4" ht="30" customHeight="1" thickTop="1" thickBot="1">
      <c r="A91" s="13" t="s">
        <v>259</v>
      </c>
      <c r="B91" s="11" t="s">
        <v>113</v>
      </c>
      <c r="C91" s="14" t="s">
        <v>260</v>
      </c>
      <c r="D91" s="651">
        <v>76298.957602160386</v>
      </c>
    </row>
    <row r="92" spans="1:4" ht="30" customHeight="1" thickTop="1" thickBot="1">
      <c r="A92" s="13" t="s">
        <v>261</v>
      </c>
      <c r="B92" s="11" t="s">
        <v>113</v>
      </c>
      <c r="C92" s="14" t="s">
        <v>262</v>
      </c>
      <c r="D92" s="651">
        <v>7640.0922608501569</v>
      </c>
    </row>
    <row r="93" spans="1:4" ht="30" customHeight="1" thickTop="1" thickBot="1">
      <c r="A93" s="13" t="s">
        <v>263</v>
      </c>
      <c r="B93" s="11" t="s">
        <v>113</v>
      </c>
      <c r="C93" s="14" t="s">
        <v>264</v>
      </c>
      <c r="D93" s="651">
        <v>7608.8784833987747</v>
      </c>
    </row>
    <row r="94" spans="1:4" ht="30" customHeight="1" thickTop="1" thickBot="1">
      <c r="A94" s="13" t="s">
        <v>265</v>
      </c>
      <c r="B94" s="11" t="s">
        <v>113</v>
      </c>
      <c r="C94" s="14" t="s">
        <v>266</v>
      </c>
      <c r="D94" s="651">
        <v>16298.794125863778</v>
      </c>
    </row>
    <row r="95" spans="1:4" ht="30" customHeight="1" thickTop="1" thickBot="1">
      <c r="A95" s="13" t="s">
        <v>267</v>
      </c>
      <c r="B95" s="11" t="s">
        <v>113</v>
      </c>
      <c r="C95" s="14" t="s">
        <v>268</v>
      </c>
      <c r="D95" s="651">
        <v>54799.948152896213</v>
      </c>
    </row>
    <row r="96" spans="1:4" ht="30" customHeight="1" thickTop="1" thickBot="1">
      <c r="A96" s="13" t="s">
        <v>269</v>
      </c>
      <c r="B96" s="11" t="s">
        <v>113</v>
      </c>
      <c r="C96" s="14" t="s">
        <v>270</v>
      </c>
      <c r="D96" s="651">
        <v>187282.66470829744</v>
      </c>
    </row>
    <row r="97" spans="1:4" ht="30" customHeight="1" thickTop="1" thickBot="1">
      <c r="A97" s="13" t="s">
        <v>271</v>
      </c>
      <c r="B97" s="11" t="s">
        <v>113</v>
      </c>
      <c r="C97" s="14" t="s">
        <v>272</v>
      </c>
      <c r="D97" s="651">
        <v>156068.88725691455</v>
      </c>
    </row>
    <row r="98" spans="1:4" ht="30" customHeight="1" thickTop="1" thickBot="1">
      <c r="A98" s="13" t="s">
        <v>273</v>
      </c>
      <c r="B98" s="11" t="s">
        <v>113</v>
      </c>
      <c r="C98" s="14" t="s">
        <v>274</v>
      </c>
      <c r="D98" s="651">
        <v>7589.1097576795646</v>
      </c>
    </row>
    <row r="99" spans="1:4" ht="30" customHeight="1" thickTop="1" thickBot="1">
      <c r="A99" s="13" t="s">
        <v>275</v>
      </c>
      <c r="B99" s="11" t="s">
        <v>113</v>
      </c>
      <c r="C99" s="14" t="s">
        <v>276</v>
      </c>
      <c r="D99" s="651">
        <v>27964.423218693952</v>
      </c>
    </row>
    <row r="100" spans="1:4" ht="30" customHeight="1" thickTop="1" thickBot="1">
      <c r="A100" s="13" t="s">
        <v>277</v>
      </c>
      <c r="B100" s="11" t="s">
        <v>113</v>
      </c>
      <c r="C100" s="14" t="s">
        <v>278</v>
      </c>
      <c r="D100" s="651">
        <v>389598.92509642936</v>
      </c>
    </row>
    <row r="101" spans="1:4" ht="30" customHeight="1" thickTop="1" thickBot="1">
      <c r="A101" s="13" t="s">
        <v>279</v>
      </c>
      <c r="B101" s="11" t="s">
        <v>113</v>
      </c>
      <c r="C101" s="14" t="s">
        <v>1905</v>
      </c>
      <c r="D101" s="651">
        <v>439977.96190296137</v>
      </c>
    </row>
    <row r="102" spans="1:4" ht="30" customHeight="1" thickTop="1" thickBot="1">
      <c r="A102" s="13" t="s">
        <v>280</v>
      </c>
      <c r="B102" s="11" t="s">
        <v>113</v>
      </c>
      <c r="C102" s="14" t="s">
        <v>281</v>
      </c>
      <c r="D102" s="651">
        <v>498635.93294884847</v>
      </c>
    </row>
    <row r="103" spans="1:4" ht="30" customHeight="1" thickTop="1" thickBot="1">
      <c r="A103" s="13" t="s">
        <v>282</v>
      </c>
      <c r="B103" s="11" t="s">
        <v>113</v>
      </c>
      <c r="C103" s="14" t="s">
        <v>283</v>
      </c>
      <c r="D103" s="651">
        <v>568067.85951170465</v>
      </c>
    </row>
    <row r="104" spans="1:4" ht="30" customHeight="1" thickTop="1" thickBot="1">
      <c r="A104" s="13" t="s">
        <v>284</v>
      </c>
      <c r="B104" s="11" t="s">
        <v>113</v>
      </c>
      <c r="C104" s="14" t="s">
        <v>285</v>
      </c>
      <c r="D104" s="651">
        <v>583795.44151020807</v>
      </c>
    </row>
    <row r="105" spans="1:4" ht="30" customHeight="1" thickTop="1" thickBot="1">
      <c r="A105" s="13" t="s">
        <v>286</v>
      </c>
      <c r="B105" s="11" t="s">
        <v>113</v>
      </c>
      <c r="C105" s="14" t="s">
        <v>287</v>
      </c>
      <c r="D105" s="651">
        <v>261110.53159555671</v>
      </c>
    </row>
    <row r="106" spans="1:4" ht="30" customHeight="1" thickTop="1" thickBot="1">
      <c r="A106" s="13" t="s">
        <v>288</v>
      </c>
      <c r="B106" s="11" t="s">
        <v>113</v>
      </c>
      <c r="C106" s="14" t="s">
        <v>289</v>
      </c>
      <c r="D106" s="651">
        <v>7696.277060262646</v>
      </c>
    </row>
    <row r="107" spans="1:4" ht="30" customHeight="1" thickTop="1" thickBot="1">
      <c r="A107" s="13" t="s">
        <v>290</v>
      </c>
      <c r="B107" s="11" t="s">
        <v>113</v>
      </c>
      <c r="C107" s="14" t="s">
        <v>291</v>
      </c>
      <c r="D107" s="651">
        <v>709928.23527274968</v>
      </c>
    </row>
    <row r="108" spans="1:4" ht="30" customHeight="1" thickTop="1" thickBot="1">
      <c r="A108" s="13" t="s">
        <v>292</v>
      </c>
      <c r="B108" s="11" t="s">
        <v>113</v>
      </c>
      <c r="C108" s="14" t="s">
        <v>293</v>
      </c>
      <c r="D108" s="651">
        <v>5816.1671984410159</v>
      </c>
    </row>
    <row r="109" spans="1:4" ht="30" customHeight="1" thickTop="1" thickBot="1">
      <c r="A109" s="13" t="s">
        <v>294</v>
      </c>
      <c r="B109" s="11" t="s">
        <v>113</v>
      </c>
      <c r="C109" s="14" t="s">
        <v>1906</v>
      </c>
      <c r="D109" s="651">
        <v>515649.52257834893</v>
      </c>
    </row>
    <row r="110" spans="1:4" ht="30" customHeight="1" thickTop="1" thickBot="1">
      <c r="A110" s="13" t="s">
        <v>295</v>
      </c>
      <c r="B110" s="11" t="s">
        <v>113</v>
      </c>
      <c r="C110" s="14" t="s">
        <v>296</v>
      </c>
      <c r="D110" s="651">
        <v>2076.7566597653431</v>
      </c>
    </row>
    <row r="111" spans="1:4" ht="30" customHeight="1" thickTop="1" thickBot="1">
      <c r="A111" s="13" t="s">
        <v>297</v>
      </c>
      <c r="B111" s="11" t="s">
        <v>113</v>
      </c>
      <c r="C111" s="14" t="s">
        <v>298</v>
      </c>
      <c r="D111" s="651">
        <v>123424.47833900992</v>
      </c>
    </row>
    <row r="112" spans="1:4" ht="30" customHeight="1" thickTop="1" thickBot="1">
      <c r="A112" s="13" t="s">
        <v>299</v>
      </c>
      <c r="B112" s="11" t="s">
        <v>113</v>
      </c>
      <c r="C112" s="14" t="s">
        <v>300</v>
      </c>
      <c r="D112" s="651">
        <v>520869.50662746851</v>
      </c>
    </row>
    <row r="113" spans="1:4" ht="30" customHeight="1" thickTop="1" thickBot="1">
      <c r="A113" s="13" t="s">
        <v>301</v>
      </c>
      <c r="B113" s="11" t="s">
        <v>113</v>
      </c>
      <c r="C113" s="14" t="s">
        <v>302</v>
      </c>
      <c r="D113" s="651">
        <v>6916.973083226454</v>
      </c>
    </row>
    <row r="114" spans="1:4" ht="30" customHeight="1" thickTop="1" thickBot="1">
      <c r="A114" s="13" t="s">
        <v>305</v>
      </c>
      <c r="B114" s="11" t="s">
        <v>113</v>
      </c>
      <c r="C114" s="14" t="s">
        <v>306</v>
      </c>
      <c r="D114" s="651">
        <v>125161.00482455519</v>
      </c>
    </row>
    <row r="115" spans="1:4" ht="30" customHeight="1" thickTop="1" thickBot="1">
      <c r="A115" s="13" t="s">
        <v>303</v>
      </c>
      <c r="B115" s="11" t="s">
        <v>113</v>
      </c>
      <c r="C115" s="14" t="s">
        <v>304</v>
      </c>
      <c r="D115" s="651">
        <v>123799.04366842652</v>
      </c>
    </row>
    <row r="116" spans="1:4" ht="30" customHeight="1" thickTop="1" thickBot="1">
      <c r="A116" s="13" t="s">
        <v>309</v>
      </c>
      <c r="B116" s="11" t="s">
        <v>113</v>
      </c>
      <c r="C116" s="14" t="s">
        <v>1907</v>
      </c>
      <c r="D116" s="651">
        <v>126064.12345214853</v>
      </c>
    </row>
    <row r="117" spans="1:4" ht="30" customHeight="1" thickTop="1" thickBot="1">
      <c r="A117" s="13" t="s">
        <v>310</v>
      </c>
      <c r="B117" s="11" t="s">
        <v>113</v>
      </c>
      <c r="C117" s="14" t="s">
        <v>311</v>
      </c>
      <c r="D117" s="651">
        <v>123424.47833900992</v>
      </c>
    </row>
    <row r="118" spans="1:4" ht="30" customHeight="1" thickTop="1" thickBot="1">
      <c r="A118" s="13" t="s">
        <v>313</v>
      </c>
      <c r="B118" s="11" t="s">
        <v>113</v>
      </c>
      <c r="C118" s="14" t="s">
        <v>1909</v>
      </c>
      <c r="D118" s="651">
        <v>180375.05575830644</v>
      </c>
    </row>
    <row r="119" spans="1:4" ht="30" customHeight="1" thickTop="1" thickBot="1">
      <c r="A119" s="13" t="s">
        <v>318</v>
      </c>
      <c r="B119" s="11" t="s">
        <v>113</v>
      </c>
      <c r="C119" s="14" t="s">
        <v>319</v>
      </c>
      <c r="D119" s="651">
        <v>172326.06301284314</v>
      </c>
    </row>
    <row r="120" spans="1:4" ht="30" customHeight="1" thickTop="1" thickBot="1">
      <c r="A120" s="13" t="s">
        <v>314</v>
      </c>
      <c r="B120" s="11" t="s">
        <v>113</v>
      </c>
      <c r="C120" s="14" t="s">
        <v>315</v>
      </c>
      <c r="D120" s="651">
        <v>163581.00303021405</v>
      </c>
    </row>
    <row r="121" spans="1:4" ht="30" customHeight="1" thickTop="1" thickBot="1">
      <c r="A121" s="13" t="s">
        <v>1648</v>
      </c>
      <c r="B121" s="11" t="s">
        <v>113</v>
      </c>
      <c r="C121" s="14" t="s">
        <v>1649</v>
      </c>
      <c r="D121" s="651">
        <v>124855.10980553164</v>
      </c>
    </row>
    <row r="122" spans="1:4" ht="30" customHeight="1" thickTop="1" thickBot="1">
      <c r="A122" s="13" t="s">
        <v>322</v>
      </c>
      <c r="B122" s="11" t="s">
        <v>113</v>
      </c>
      <c r="C122" s="14" t="s">
        <v>323</v>
      </c>
      <c r="D122" s="651">
        <v>120893.04098770279</v>
      </c>
    </row>
    <row r="123" spans="1:4" ht="30" customHeight="1" thickTop="1" thickBot="1">
      <c r="A123" s="13" t="s">
        <v>320</v>
      </c>
      <c r="B123" s="11" t="s">
        <v>113</v>
      </c>
      <c r="C123" s="14" t="s">
        <v>321</v>
      </c>
      <c r="D123" s="651">
        <v>122017.77743520093</v>
      </c>
    </row>
    <row r="124" spans="1:4" ht="30" customHeight="1" thickTop="1" thickBot="1">
      <c r="A124" s="13" t="s">
        <v>312</v>
      </c>
      <c r="B124" s="11" t="s">
        <v>113</v>
      </c>
      <c r="C124" s="14" t="s">
        <v>1908</v>
      </c>
      <c r="D124" s="651">
        <v>140461.9985312231</v>
      </c>
    </row>
    <row r="125" spans="1:4" ht="30" customHeight="1" thickTop="1" thickBot="1">
      <c r="A125" s="13" t="s">
        <v>316</v>
      </c>
      <c r="B125" s="11" t="s">
        <v>113</v>
      </c>
      <c r="C125" s="14" t="s">
        <v>317</v>
      </c>
      <c r="D125" s="651">
        <v>162221.12279258211</v>
      </c>
    </row>
    <row r="126" spans="1:4" ht="30" customHeight="1" thickTop="1" thickBot="1">
      <c r="A126" s="13" t="s">
        <v>307</v>
      </c>
      <c r="B126" s="11" t="s">
        <v>113</v>
      </c>
      <c r="C126" s="14" t="s">
        <v>308</v>
      </c>
      <c r="D126" s="651">
        <v>116713.5161869626</v>
      </c>
    </row>
    <row r="127" spans="1:4" ht="30" customHeight="1" thickTop="1" thickBot="1">
      <c r="A127" s="13" t="s">
        <v>324</v>
      </c>
      <c r="B127" s="11" t="s">
        <v>113</v>
      </c>
      <c r="C127" s="14" t="s">
        <v>325</v>
      </c>
      <c r="D127" s="651">
        <v>3567.7347626930668</v>
      </c>
    </row>
    <row r="128" spans="1:4" ht="30" customHeight="1" thickTop="1" thickBot="1">
      <c r="A128" s="13" t="s">
        <v>326</v>
      </c>
      <c r="B128" s="11" t="s">
        <v>113</v>
      </c>
      <c r="C128" s="14" t="s">
        <v>327</v>
      </c>
      <c r="D128" s="651">
        <v>76912.828558704263</v>
      </c>
    </row>
    <row r="129" spans="1:4" ht="30" customHeight="1" thickTop="1" thickBot="1">
      <c r="A129" s="13" t="s">
        <v>328</v>
      </c>
      <c r="B129" s="11" t="s">
        <v>113</v>
      </c>
      <c r="C129" s="14" t="s">
        <v>329</v>
      </c>
      <c r="D129" s="651">
        <v>114.45051732173734</v>
      </c>
    </row>
    <row r="130" spans="1:4" ht="30" customHeight="1" thickTop="1" thickBot="1">
      <c r="A130" s="13" t="s">
        <v>330</v>
      </c>
      <c r="B130" s="11" t="s">
        <v>113</v>
      </c>
      <c r="C130" s="14" t="s">
        <v>331</v>
      </c>
      <c r="D130" s="651">
        <v>3965.1901955740091</v>
      </c>
    </row>
    <row r="131" spans="1:4" ht="30" customHeight="1" thickTop="1" thickBot="1">
      <c r="A131" s="13" t="s">
        <v>332</v>
      </c>
      <c r="B131" s="11" t="s">
        <v>113</v>
      </c>
      <c r="C131" s="14" t="s">
        <v>333</v>
      </c>
      <c r="D131" s="651">
        <v>4738.2514171199264</v>
      </c>
    </row>
    <row r="132" spans="1:4" ht="30" customHeight="1" thickTop="1" thickBot="1">
      <c r="A132" s="13" t="s">
        <v>334</v>
      </c>
      <c r="B132" s="11" t="s">
        <v>113</v>
      </c>
      <c r="C132" s="14" t="s">
        <v>1676</v>
      </c>
      <c r="D132" s="651">
        <v>3915.2481516517964</v>
      </c>
    </row>
    <row r="133" spans="1:4" ht="30" customHeight="1" thickTop="1" thickBot="1">
      <c r="A133" s="13" t="s">
        <v>335</v>
      </c>
      <c r="B133" s="11" t="s">
        <v>92</v>
      </c>
      <c r="C133" s="14" t="s">
        <v>1910</v>
      </c>
      <c r="D133" s="651">
        <v>211306.86875337848</v>
      </c>
    </row>
    <row r="134" spans="1:4" ht="30" customHeight="1" thickTop="1" thickBot="1">
      <c r="A134" s="13" t="s">
        <v>336</v>
      </c>
      <c r="B134" s="11" t="s">
        <v>113</v>
      </c>
      <c r="C134" s="14" t="s">
        <v>337</v>
      </c>
      <c r="D134" s="651">
        <v>58839.010955105172</v>
      </c>
    </row>
    <row r="135" spans="1:4" ht="30" customHeight="1" thickTop="1" thickBot="1">
      <c r="A135" s="13" t="s">
        <v>338</v>
      </c>
      <c r="B135" s="11" t="s">
        <v>339</v>
      </c>
      <c r="C135" s="14" t="s">
        <v>340</v>
      </c>
      <c r="D135" s="651">
        <v>1040.4592483794304</v>
      </c>
    </row>
    <row r="136" spans="1:4" ht="30" customHeight="1" thickTop="1" thickBot="1">
      <c r="A136" s="13" t="s">
        <v>352</v>
      </c>
      <c r="B136" s="11" t="s">
        <v>339</v>
      </c>
      <c r="C136" s="14" t="s">
        <v>353</v>
      </c>
      <c r="D136" s="651">
        <v>1066.4707295889161</v>
      </c>
    </row>
    <row r="137" spans="1:4" ht="30" customHeight="1" thickTop="1" thickBot="1">
      <c r="A137" s="13" t="s">
        <v>343</v>
      </c>
      <c r="B137" s="11" t="s">
        <v>344</v>
      </c>
      <c r="C137" s="14" t="s">
        <v>345</v>
      </c>
      <c r="D137" s="651">
        <v>0</v>
      </c>
    </row>
    <row r="138" spans="1:4" ht="30" customHeight="1" thickTop="1" thickBot="1">
      <c r="A138" s="13" t="s">
        <v>346</v>
      </c>
      <c r="B138" s="11" t="s">
        <v>344</v>
      </c>
      <c r="C138" s="14" t="s">
        <v>347</v>
      </c>
      <c r="D138" s="651">
        <v>0</v>
      </c>
    </row>
    <row r="139" spans="1:4" ht="30" customHeight="1" thickTop="1" thickBot="1">
      <c r="A139" s="13" t="s">
        <v>350</v>
      </c>
      <c r="B139" s="11" t="s">
        <v>339</v>
      </c>
      <c r="C139" s="14" t="s">
        <v>351</v>
      </c>
      <c r="D139" s="651">
        <v>2601.148120948576</v>
      </c>
    </row>
    <row r="140" spans="1:4" ht="30" customHeight="1" thickTop="1" thickBot="1">
      <c r="A140" s="13" t="s">
        <v>348</v>
      </c>
      <c r="B140" s="11" t="s">
        <v>339</v>
      </c>
      <c r="C140" s="14" t="s">
        <v>349</v>
      </c>
      <c r="D140" s="651">
        <v>4059.8719871765375</v>
      </c>
    </row>
    <row r="141" spans="1:4" ht="30" customHeight="1" thickTop="1" thickBot="1">
      <c r="A141" s="13" t="s">
        <v>356</v>
      </c>
      <c r="B141" s="11" t="s">
        <v>113</v>
      </c>
      <c r="C141" s="14" t="s">
        <v>357</v>
      </c>
      <c r="D141" s="651">
        <v>47569.796835907553</v>
      </c>
    </row>
    <row r="142" spans="1:4" ht="30" customHeight="1" thickTop="1" thickBot="1">
      <c r="A142" s="13" t="s">
        <v>341</v>
      </c>
      <c r="B142" s="11" t="s">
        <v>339</v>
      </c>
      <c r="C142" s="14" t="s">
        <v>342</v>
      </c>
      <c r="D142" s="651">
        <v>1040.4592483794304</v>
      </c>
    </row>
    <row r="143" spans="1:4" ht="30" customHeight="1" thickTop="1" thickBot="1">
      <c r="A143" s="13" t="s">
        <v>354</v>
      </c>
      <c r="B143" s="11" t="s">
        <v>113</v>
      </c>
      <c r="C143" s="14" t="s">
        <v>355</v>
      </c>
      <c r="D143" s="651">
        <v>45738.588558759751</v>
      </c>
    </row>
    <row r="144" spans="1:4" ht="30" customHeight="1" thickTop="1" thickBot="1">
      <c r="A144" s="13" t="s">
        <v>359</v>
      </c>
      <c r="B144" s="11" t="s">
        <v>113</v>
      </c>
      <c r="C144" s="14" t="s">
        <v>360</v>
      </c>
      <c r="D144" s="651">
        <v>624275.54902765818</v>
      </c>
    </row>
    <row r="145" spans="1:4" ht="68.25" customHeight="1" thickTop="1" thickBot="1">
      <c r="A145" s="13" t="s">
        <v>358</v>
      </c>
      <c r="B145" s="11" t="s">
        <v>113</v>
      </c>
      <c r="C145" s="14" t="s">
        <v>2197</v>
      </c>
      <c r="D145" s="651">
        <v>624431.6179149152</v>
      </c>
    </row>
    <row r="146" spans="1:4" ht="30" customHeight="1" thickTop="1" thickBot="1">
      <c r="A146" s="13" t="s">
        <v>361</v>
      </c>
      <c r="B146" s="11" t="s">
        <v>113</v>
      </c>
      <c r="C146" s="14" t="s">
        <v>1911</v>
      </c>
      <c r="D146" s="651">
        <v>140253.9066815472</v>
      </c>
    </row>
    <row r="147" spans="1:4" ht="30" customHeight="1" thickTop="1" thickBot="1">
      <c r="A147" s="13" t="s">
        <v>362</v>
      </c>
      <c r="B147" s="11" t="s">
        <v>113</v>
      </c>
      <c r="C147" s="14" t="s">
        <v>1912</v>
      </c>
      <c r="D147" s="651">
        <v>140064.54309834214</v>
      </c>
    </row>
    <row r="148" spans="1:4" ht="30" customHeight="1" thickTop="1" thickBot="1">
      <c r="A148" s="13" t="s">
        <v>367</v>
      </c>
      <c r="B148" s="11" t="s">
        <v>113</v>
      </c>
      <c r="C148" s="14" t="s">
        <v>368</v>
      </c>
      <c r="D148" s="651">
        <v>5096.1693985624497</v>
      </c>
    </row>
    <row r="149" spans="1:4" ht="30" customHeight="1" thickTop="1" thickBot="1">
      <c r="A149" s="13" t="s">
        <v>363</v>
      </c>
      <c r="B149" s="11" t="s">
        <v>113</v>
      </c>
      <c r="C149" s="14" t="s">
        <v>364</v>
      </c>
      <c r="D149" s="651">
        <v>5556.0523863461585</v>
      </c>
    </row>
    <row r="150" spans="1:4" ht="30" customHeight="1" thickTop="1" thickBot="1">
      <c r="A150" s="13" t="s">
        <v>158</v>
      </c>
      <c r="B150" s="11" t="s">
        <v>113</v>
      </c>
      <c r="C150" s="14" t="s">
        <v>159</v>
      </c>
      <c r="D150" s="651">
        <v>60273.804258620403</v>
      </c>
    </row>
    <row r="151" spans="1:4" ht="30" customHeight="1" thickTop="1" thickBot="1">
      <c r="A151" s="13" t="s">
        <v>369</v>
      </c>
      <c r="B151" s="11" t="s">
        <v>113</v>
      </c>
      <c r="C151" s="14" t="s">
        <v>370</v>
      </c>
      <c r="D151" s="651">
        <v>141160.14668688571</v>
      </c>
    </row>
    <row r="152" spans="1:4" ht="30" customHeight="1" thickTop="1" thickBot="1">
      <c r="A152" s="13" t="s">
        <v>371</v>
      </c>
      <c r="B152" s="11" t="s">
        <v>113</v>
      </c>
      <c r="C152" s="14" t="s">
        <v>372</v>
      </c>
      <c r="D152" s="651">
        <v>73567.752075164375</v>
      </c>
    </row>
    <row r="153" spans="1:4" ht="30" customHeight="1" thickTop="1" thickBot="1">
      <c r="A153" s="13" t="s">
        <v>365</v>
      </c>
      <c r="B153" s="11" t="s">
        <v>113</v>
      </c>
      <c r="C153" s="14" t="s">
        <v>366</v>
      </c>
      <c r="D153" s="651">
        <v>148543.24551338612</v>
      </c>
    </row>
    <row r="154" spans="1:4" ht="30" customHeight="1" thickTop="1" thickBot="1">
      <c r="A154" s="13" t="s">
        <v>373</v>
      </c>
      <c r="B154" s="11" t="s">
        <v>113</v>
      </c>
      <c r="C154" s="14" t="s">
        <v>374</v>
      </c>
      <c r="D154" s="651">
        <v>104045.92483794304</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202" customWidth="1"/>
    <col min="4" max="4" width="17.42578125" style="186" customWidth="1"/>
  </cols>
  <sheetData>
    <row r="1" spans="1:4" ht="81.75" customHeight="1" thickTop="1" thickBot="1">
      <c r="A1" s="686" t="s">
        <v>1850</v>
      </c>
      <c r="B1" s="687"/>
      <c r="C1" s="687"/>
      <c r="D1" s="688"/>
    </row>
    <row r="2" spans="1:4" ht="51.75" customHeight="1" thickTop="1" thickBot="1">
      <c r="A2" s="685" t="s">
        <v>375</v>
      </c>
      <c r="B2" s="685"/>
      <c r="C2" s="685"/>
      <c r="D2" s="685"/>
    </row>
    <row r="3" spans="1:4" ht="16.5" customHeight="1" thickTop="1" thickBot="1">
      <c r="A3" s="196"/>
      <c r="B3" s="196"/>
      <c r="C3" s="201"/>
      <c r="D3" s="197"/>
    </row>
    <row r="4" spans="1:4" ht="16.5" customHeight="1" thickTop="1" thickBot="1">
      <c r="A4" s="196"/>
      <c r="B4" s="196"/>
      <c r="C4" s="201" t="s">
        <v>375</v>
      </c>
      <c r="D4" s="197"/>
    </row>
    <row r="5" spans="1:4" ht="16.5" thickTop="1" thickBot="1">
      <c r="A5" s="196"/>
      <c r="B5" s="196"/>
      <c r="C5" s="201"/>
      <c r="D5" s="198" t="s">
        <v>1846</v>
      </c>
    </row>
    <row r="6" spans="1:4" ht="16.5" thickTop="1" thickBot="1">
      <c r="A6" s="662" t="s">
        <v>742</v>
      </c>
      <c r="B6" s="662" t="s">
        <v>377</v>
      </c>
      <c r="C6" s="663" t="s">
        <v>2238</v>
      </c>
      <c r="D6" s="650">
        <v>3284.8376209247972</v>
      </c>
    </row>
    <row r="7" spans="1:4" ht="16.5" thickTop="1" thickBot="1">
      <c r="A7" s="662" t="s">
        <v>747</v>
      </c>
      <c r="B7" s="662" t="s">
        <v>377</v>
      </c>
      <c r="C7" s="663" t="s">
        <v>748</v>
      </c>
      <c r="D7" s="650">
        <v>2402.0649938824236</v>
      </c>
    </row>
    <row r="8" spans="1:4" ht="16.5" thickTop="1" thickBot="1">
      <c r="A8" s="662" t="s">
        <v>743</v>
      </c>
      <c r="B8" s="662" t="s">
        <v>377</v>
      </c>
      <c r="C8" s="663" t="s">
        <v>744</v>
      </c>
      <c r="D8" s="650">
        <v>2402.0649938824236</v>
      </c>
    </row>
    <row r="9" spans="1:4" ht="16.5" thickTop="1" thickBot="1">
      <c r="A9" s="662" t="s">
        <v>745</v>
      </c>
      <c r="B9" s="662" t="s">
        <v>377</v>
      </c>
      <c r="C9" s="663" t="s">
        <v>746</v>
      </c>
      <c r="D9" s="650">
        <v>2966.0280794026448</v>
      </c>
    </row>
    <row r="10" spans="1:4" ht="16.5" thickTop="1" thickBot="1">
      <c r="A10" s="662" t="s">
        <v>1668</v>
      </c>
      <c r="B10" s="662" t="s">
        <v>377</v>
      </c>
      <c r="C10" s="663" t="s">
        <v>1667</v>
      </c>
      <c r="D10" s="650">
        <v>3135.3269393833734</v>
      </c>
    </row>
    <row r="11" spans="1:4" ht="16.5" thickTop="1" thickBot="1">
      <c r="A11" s="662" t="s">
        <v>751</v>
      </c>
      <c r="B11" s="662" t="s">
        <v>377</v>
      </c>
      <c r="C11" s="663" t="s">
        <v>752</v>
      </c>
      <c r="D11" s="650">
        <v>15453.468017851363</v>
      </c>
    </row>
    <row r="12" spans="1:4" ht="16.5" thickTop="1" thickBot="1">
      <c r="A12" s="662" t="s">
        <v>749</v>
      </c>
      <c r="B12" s="662" t="s">
        <v>377</v>
      </c>
      <c r="C12" s="663" t="s">
        <v>750</v>
      </c>
      <c r="D12" s="650">
        <v>13130.555737726163</v>
      </c>
    </row>
    <row r="13" spans="1:4" ht="16.5" thickTop="1" thickBot="1">
      <c r="A13" s="662" t="s">
        <v>753</v>
      </c>
      <c r="B13" s="662" t="s">
        <v>92</v>
      </c>
      <c r="C13" s="663" t="s">
        <v>1935</v>
      </c>
      <c r="D13" s="650">
        <v>947.15016756491571</v>
      </c>
    </row>
    <row r="14" spans="1:4" ht="16.5" thickTop="1" thickBot="1">
      <c r="A14" s="662" t="s">
        <v>755</v>
      </c>
      <c r="B14" s="662" t="s">
        <v>233</v>
      </c>
      <c r="C14" s="663" t="s">
        <v>1937</v>
      </c>
      <c r="D14" s="650">
        <v>21177.74830304394</v>
      </c>
    </row>
    <row r="15" spans="1:4" ht="16.5" thickTop="1" thickBot="1">
      <c r="A15" s="662" t="s">
        <v>756</v>
      </c>
      <c r="B15" s="662" t="s">
        <v>92</v>
      </c>
      <c r="C15" s="663" t="s">
        <v>1938</v>
      </c>
      <c r="D15" s="650">
        <v>1857.8900868015085</v>
      </c>
    </row>
    <row r="16" spans="1:4" ht="16.5" thickTop="1" thickBot="1">
      <c r="A16" s="662" t="s">
        <v>754</v>
      </c>
      <c r="B16" s="662" t="s">
        <v>233</v>
      </c>
      <c r="C16" s="663" t="s">
        <v>1936</v>
      </c>
      <c r="D16" s="650">
        <v>43005.208464845084</v>
      </c>
    </row>
    <row r="17" spans="1:4" ht="16.5" thickTop="1" thickBot="1">
      <c r="A17" s="662" t="s">
        <v>776</v>
      </c>
      <c r="B17" s="662" t="s">
        <v>422</v>
      </c>
      <c r="C17" s="663" t="s">
        <v>777</v>
      </c>
      <c r="D17" s="650">
        <v>8335.2204959343417</v>
      </c>
    </row>
    <row r="18" spans="1:4" ht="16.5" thickTop="1" thickBot="1">
      <c r="A18" s="662" t="s">
        <v>757</v>
      </c>
      <c r="B18" s="662" t="s">
        <v>387</v>
      </c>
      <c r="C18" s="663" t="s">
        <v>1939</v>
      </c>
      <c r="D18" s="650">
        <v>75855.783360586312</v>
      </c>
    </row>
    <row r="19" spans="1:4" ht="16.5" thickTop="1" thickBot="1">
      <c r="A19" s="662" t="s">
        <v>758</v>
      </c>
      <c r="B19" s="662" t="s">
        <v>387</v>
      </c>
      <c r="C19" s="663" t="s">
        <v>2239</v>
      </c>
      <c r="D19" s="650">
        <v>75330.297288698086</v>
      </c>
    </row>
    <row r="20" spans="1:4" ht="16.5" thickTop="1" thickBot="1">
      <c r="A20" s="662" t="s">
        <v>761</v>
      </c>
      <c r="B20" s="662" t="s">
        <v>387</v>
      </c>
      <c r="C20" s="663" t="s">
        <v>762</v>
      </c>
      <c r="D20" s="650">
        <v>76465.918862464925</v>
      </c>
    </row>
    <row r="21" spans="1:4" ht="16.5" thickTop="1" thickBot="1">
      <c r="A21" s="662" t="s">
        <v>759</v>
      </c>
      <c r="B21" s="662" t="s">
        <v>387</v>
      </c>
      <c r="C21" s="663" t="s">
        <v>2240</v>
      </c>
      <c r="D21" s="650">
        <v>76465.918862464925</v>
      </c>
    </row>
    <row r="22" spans="1:4" ht="16.5" thickTop="1" thickBot="1">
      <c r="A22" s="662" t="s">
        <v>760</v>
      </c>
      <c r="B22" s="662" t="s">
        <v>387</v>
      </c>
      <c r="C22" s="663" t="s">
        <v>2241</v>
      </c>
      <c r="D22" s="650">
        <v>76465.918862464925</v>
      </c>
    </row>
    <row r="23" spans="1:4" ht="16.5" thickTop="1" thickBot="1">
      <c r="A23" s="662" t="s">
        <v>763</v>
      </c>
      <c r="B23" s="662" t="s">
        <v>387</v>
      </c>
      <c r="C23" s="663" t="s">
        <v>764</v>
      </c>
      <c r="D23" s="650">
        <v>192385.06815991949</v>
      </c>
    </row>
    <row r="24" spans="1:4" ht="16.5" thickTop="1" thickBot="1">
      <c r="A24" s="662" t="s">
        <v>772</v>
      </c>
      <c r="B24" s="662" t="s">
        <v>387</v>
      </c>
      <c r="C24" s="663" t="s">
        <v>773</v>
      </c>
      <c r="D24" s="650">
        <v>137417.90582851393</v>
      </c>
    </row>
    <row r="25" spans="1:4" ht="16.5" thickTop="1" thickBot="1">
      <c r="A25" s="662" t="s">
        <v>765</v>
      </c>
      <c r="B25" s="662" t="s">
        <v>387</v>
      </c>
      <c r="C25" s="663" t="s">
        <v>766</v>
      </c>
      <c r="D25" s="650">
        <v>76465.918862464925</v>
      </c>
    </row>
    <row r="26" spans="1:4" ht="16.5" thickTop="1" thickBot="1">
      <c r="A26" s="662" t="s">
        <v>768</v>
      </c>
      <c r="B26" s="662" t="s">
        <v>387</v>
      </c>
      <c r="C26" s="663" t="s">
        <v>2002</v>
      </c>
      <c r="D26" s="650">
        <v>57326.352938669501</v>
      </c>
    </row>
    <row r="27" spans="1:4" ht="16.5" thickTop="1" thickBot="1">
      <c r="A27" s="662" t="s">
        <v>767</v>
      </c>
      <c r="B27" s="662" t="s">
        <v>387</v>
      </c>
      <c r="C27" s="663" t="s">
        <v>2004</v>
      </c>
      <c r="D27" s="650">
        <v>57185.637003101103</v>
      </c>
    </row>
    <row r="28" spans="1:4" ht="16.5" thickTop="1" thickBot="1">
      <c r="A28" s="662" t="s">
        <v>770</v>
      </c>
      <c r="B28" s="662" t="s">
        <v>387</v>
      </c>
      <c r="C28" s="663" t="s">
        <v>2003</v>
      </c>
      <c r="D28" s="650">
        <v>57641.864450451765</v>
      </c>
    </row>
    <row r="29" spans="1:4" ht="16.5" thickTop="1" thickBot="1">
      <c r="A29" s="662" t="s">
        <v>769</v>
      </c>
      <c r="B29" s="662" t="s">
        <v>387</v>
      </c>
      <c r="C29" s="663" t="s">
        <v>2001</v>
      </c>
      <c r="D29" s="650">
        <v>57995.852975866022</v>
      </c>
    </row>
    <row r="30" spans="1:4" ht="16.5" thickTop="1" thickBot="1">
      <c r="A30" s="662" t="s">
        <v>771</v>
      </c>
      <c r="B30" s="662" t="s">
        <v>387</v>
      </c>
      <c r="C30" s="663" t="s">
        <v>2242</v>
      </c>
      <c r="D30" s="650">
        <v>69079.431588370644</v>
      </c>
    </row>
    <row r="31" spans="1:4" ht="16.5" thickTop="1" thickBot="1">
      <c r="A31" s="662" t="s">
        <v>774</v>
      </c>
      <c r="B31" s="662" t="s">
        <v>422</v>
      </c>
      <c r="C31" s="663" t="s">
        <v>775</v>
      </c>
      <c r="D31" s="650">
        <v>13.192118959537337</v>
      </c>
    </row>
    <row r="32" spans="1:4" ht="16.5" thickTop="1" thickBot="1">
      <c r="A32" s="662" t="s">
        <v>779</v>
      </c>
      <c r="B32" s="662" t="s">
        <v>144</v>
      </c>
      <c r="C32" s="663" t="s">
        <v>1941</v>
      </c>
      <c r="D32" s="650">
        <v>417.7504337186823</v>
      </c>
    </row>
    <row r="33" spans="1:4" ht="16.5" thickTop="1" thickBot="1">
      <c r="A33" s="662" t="s">
        <v>780</v>
      </c>
      <c r="B33" s="662" t="s">
        <v>377</v>
      </c>
      <c r="C33" s="663" t="s">
        <v>781</v>
      </c>
      <c r="D33" s="650">
        <v>4412.7637919652389</v>
      </c>
    </row>
    <row r="34" spans="1:4" ht="16.5" thickTop="1" thickBot="1">
      <c r="A34" s="662" t="s">
        <v>786</v>
      </c>
      <c r="B34" s="662" t="s">
        <v>377</v>
      </c>
      <c r="C34" s="663" t="s">
        <v>787</v>
      </c>
      <c r="D34" s="650">
        <v>4130.2325775818153</v>
      </c>
    </row>
    <row r="35" spans="1:4" ht="16.5" thickTop="1" thickBot="1">
      <c r="A35" s="662" t="s">
        <v>782</v>
      </c>
      <c r="B35" s="662" t="s">
        <v>377</v>
      </c>
      <c r="C35" s="663" t="s">
        <v>783</v>
      </c>
      <c r="D35" s="650">
        <v>7406.2754525335868</v>
      </c>
    </row>
    <row r="36" spans="1:4" ht="16.5" thickTop="1" thickBot="1">
      <c r="A36" s="662" t="s">
        <v>784</v>
      </c>
      <c r="B36" s="662" t="s">
        <v>377</v>
      </c>
      <c r="C36" s="663" t="s">
        <v>785</v>
      </c>
      <c r="D36" s="650">
        <v>4474.327013776413</v>
      </c>
    </row>
    <row r="37" spans="1:4" ht="16.5" thickTop="1" thickBot="1">
      <c r="A37" s="662" t="s">
        <v>898</v>
      </c>
      <c r="B37" s="662" t="s">
        <v>377</v>
      </c>
      <c r="C37" s="663" t="s">
        <v>899</v>
      </c>
      <c r="D37" s="650">
        <v>5111.9460968207186</v>
      </c>
    </row>
    <row r="38" spans="1:4" ht="16.5" thickTop="1" thickBot="1">
      <c r="A38" s="662" t="s">
        <v>788</v>
      </c>
      <c r="B38" s="662" t="s">
        <v>377</v>
      </c>
      <c r="C38" s="663" t="s">
        <v>789</v>
      </c>
      <c r="D38" s="650">
        <v>5016.3032343640725</v>
      </c>
    </row>
    <row r="39" spans="1:4" ht="16.5" thickTop="1" thickBot="1">
      <c r="A39" s="662" t="s">
        <v>917</v>
      </c>
      <c r="B39" s="662" t="s">
        <v>92</v>
      </c>
      <c r="C39" s="663" t="s">
        <v>2243</v>
      </c>
      <c r="D39" s="650">
        <v>225533.56507549694</v>
      </c>
    </row>
    <row r="40" spans="1:4" ht="16.5" thickTop="1" thickBot="1">
      <c r="A40" s="662" t="s">
        <v>896</v>
      </c>
      <c r="B40" s="662" t="s">
        <v>92</v>
      </c>
      <c r="C40" s="663" t="s">
        <v>897</v>
      </c>
      <c r="D40" s="650">
        <v>31178.47381761987</v>
      </c>
    </row>
    <row r="41" spans="1:4" ht="16.5" thickTop="1" thickBot="1">
      <c r="A41" s="662" t="s">
        <v>827</v>
      </c>
      <c r="B41" s="662" t="s">
        <v>92</v>
      </c>
      <c r="C41" s="663" t="s">
        <v>828</v>
      </c>
      <c r="D41" s="650">
        <v>797.02385380538078</v>
      </c>
    </row>
    <row r="42" spans="1:4" ht="16.5" thickTop="1" thickBot="1">
      <c r="A42" s="662" t="s">
        <v>432</v>
      </c>
      <c r="B42" s="662" t="s">
        <v>92</v>
      </c>
      <c r="C42" s="663" t="s">
        <v>433</v>
      </c>
      <c r="D42" s="650">
        <v>17515.835948525699</v>
      </c>
    </row>
    <row r="43" spans="1:4" ht="16.5" thickTop="1" thickBot="1">
      <c r="A43" s="662" t="s">
        <v>376</v>
      </c>
      <c r="B43" s="662" t="s">
        <v>377</v>
      </c>
      <c r="C43" s="663" t="s">
        <v>378</v>
      </c>
      <c r="D43" s="650">
        <v>6972.0348701154835</v>
      </c>
    </row>
    <row r="44" spans="1:4" ht="16.5" thickTop="1" thickBot="1">
      <c r="A44" s="662" t="s">
        <v>379</v>
      </c>
      <c r="B44" s="662" t="s">
        <v>144</v>
      </c>
      <c r="C44" s="663" t="s">
        <v>2244</v>
      </c>
      <c r="D44" s="650">
        <v>12047.702639797473</v>
      </c>
    </row>
    <row r="45" spans="1:4" ht="16.5" thickTop="1" thickBot="1">
      <c r="A45" s="662" t="s">
        <v>778</v>
      </c>
      <c r="B45" s="662" t="s">
        <v>377</v>
      </c>
      <c r="C45" s="663" t="s">
        <v>1940</v>
      </c>
      <c r="D45" s="650">
        <v>5572.5709171578965</v>
      </c>
    </row>
    <row r="46" spans="1:4" ht="16.5" thickTop="1" thickBot="1">
      <c r="A46" s="662" t="s">
        <v>913</v>
      </c>
      <c r="B46" s="662" t="s">
        <v>92</v>
      </c>
      <c r="C46" s="663" t="s">
        <v>1954</v>
      </c>
      <c r="D46" s="650">
        <v>2382.2768154431178</v>
      </c>
    </row>
    <row r="47" spans="1:4" ht="16.5" thickTop="1" thickBot="1">
      <c r="A47" s="662" t="s">
        <v>914</v>
      </c>
      <c r="B47" s="662" t="s">
        <v>92</v>
      </c>
      <c r="C47" s="663" t="s">
        <v>1955</v>
      </c>
      <c r="D47" s="650">
        <v>17039.82032273573</v>
      </c>
    </row>
    <row r="48" spans="1:4" ht="16.5" thickTop="1" thickBot="1">
      <c r="A48" s="662" t="s">
        <v>797</v>
      </c>
      <c r="B48" s="662" t="s">
        <v>387</v>
      </c>
      <c r="C48" s="663" t="s">
        <v>798</v>
      </c>
      <c r="D48" s="650">
        <v>51852.72291370813</v>
      </c>
    </row>
    <row r="49" spans="1:4" ht="16.5" thickTop="1" thickBot="1">
      <c r="A49" s="662" t="s">
        <v>800</v>
      </c>
      <c r="B49" s="662" t="s">
        <v>387</v>
      </c>
      <c r="C49" s="663" t="s">
        <v>801</v>
      </c>
      <c r="D49" s="650">
        <v>45152.225825509791</v>
      </c>
    </row>
    <row r="50" spans="1:4" ht="16.5" thickTop="1" thickBot="1">
      <c r="A50" s="662" t="s">
        <v>799</v>
      </c>
      <c r="B50" s="662" t="s">
        <v>387</v>
      </c>
      <c r="C50" s="663" t="s">
        <v>1943</v>
      </c>
      <c r="D50" s="650">
        <v>52094.57842796632</v>
      </c>
    </row>
    <row r="51" spans="1:4" ht="16.5" thickTop="1" thickBot="1">
      <c r="A51" s="662" t="s">
        <v>796</v>
      </c>
      <c r="B51" s="662" t="s">
        <v>387</v>
      </c>
      <c r="C51" s="663" t="s">
        <v>1942</v>
      </c>
      <c r="D51" s="650">
        <v>61474.175008197373</v>
      </c>
    </row>
    <row r="52" spans="1:4" ht="16.5" thickTop="1" thickBot="1">
      <c r="A52" s="662" t="s">
        <v>802</v>
      </c>
      <c r="B52" s="662" t="s">
        <v>387</v>
      </c>
      <c r="C52" s="663" t="s">
        <v>803</v>
      </c>
      <c r="D52" s="650">
        <v>80581.859977840577</v>
      </c>
    </row>
    <row r="53" spans="1:4" ht="16.5" thickTop="1" thickBot="1">
      <c r="A53" s="662" t="s">
        <v>380</v>
      </c>
      <c r="B53" s="662" t="s">
        <v>144</v>
      </c>
      <c r="C53" s="663" t="s">
        <v>381</v>
      </c>
      <c r="D53" s="650">
        <v>3680.6011897109174</v>
      </c>
    </row>
    <row r="54" spans="1:4" ht="16.5" thickTop="1" thickBot="1">
      <c r="A54" s="662" t="s">
        <v>794</v>
      </c>
      <c r="B54" s="662" t="s">
        <v>377</v>
      </c>
      <c r="C54" s="663" t="s">
        <v>795</v>
      </c>
      <c r="D54" s="650">
        <v>3225.4730856068795</v>
      </c>
    </row>
    <row r="55" spans="1:4" ht="16.5" thickTop="1" thickBot="1">
      <c r="A55" s="662" t="s">
        <v>790</v>
      </c>
      <c r="B55" s="662" t="s">
        <v>422</v>
      </c>
      <c r="C55" s="663" t="s">
        <v>791</v>
      </c>
      <c r="D55" s="650">
        <v>2143.7193309248173</v>
      </c>
    </row>
    <row r="56" spans="1:4" ht="16.5" thickTop="1" thickBot="1">
      <c r="A56" s="662" t="s">
        <v>792</v>
      </c>
      <c r="B56" s="662" t="s">
        <v>606</v>
      </c>
      <c r="C56" s="663" t="s">
        <v>793</v>
      </c>
      <c r="D56" s="650">
        <v>9871.0030114738129</v>
      </c>
    </row>
    <row r="57" spans="1:4" ht="16.5" thickTop="1" thickBot="1">
      <c r="A57" s="662" t="s">
        <v>382</v>
      </c>
      <c r="B57" s="662" t="s">
        <v>377</v>
      </c>
      <c r="C57" s="663" t="s">
        <v>383</v>
      </c>
      <c r="D57" s="650">
        <v>4575.4665924662004</v>
      </c>
    </row>
    <row r="58" spans="1:4" ht="16.5" thickTop="1" thickBot="1">
      <c r="A58" s="662" t="s">
        <v>384</v>
      </c>
      <c r="B58" s="662" t="s">
        <v>377</v>
      </c>
      <c r="C58" s="663" t="s">
        <v>385</v>
      </c>
      <c r="D58" s="650">
        <v>3623.4353408862553</v>
      </c>
    </row>
    <row r="59" spans="1:4" ht="16.5" thickTop="1" thickBot="1">
      <c r="A59" s="662" t="s">
        <v>386</v>
      </c>
      <c r="B59" s="662" t="s">
        <v>387</v>
      </c>
      <c r="C59" s="663" t="s">
        <v>2245</v>
      </c>
      <c r="D59" s="650">
        <v>36314.605465866407</v>
      </c>
    </row>
    <row r="60" spans="1:4" ht="16.5" thickTop="1" thickBot="1">
      <c r="A60" s="662" t="s">
        <v>388</v>
      </c>
      <c r="B60" s="662" t="s">
        <v>377</v>
      </c>
      <c r="C60" s="663" t="s">
        <v>389</v>
      </c>
      <c r="D60" s="650">
        <v>10041.401214701171</v>
      </c>
    </row>
    <row r="61" spans="1:4" ht="16.5" thickTop="1" thickBot="1">
      <c r="A61" s="662" t="s">
        <v>390</v>
      </c>
      <c r="B61" s="662" t="s">
        <v>233</v>
      </c>
      <c r="C61" s="663" t="s">
        <v>391</v>
      </c>
      <c r="D61" s="650">
        <v>128860.61799676072</v>
      </c>
    </row>
    <row r="62" spans="1:4" ht="16.5" thickTop="1" thickBot="1">
      <c r="A62" s="662" t="s">
        <v>398</v>
      </c>
      <c r="B62" s="662" t="s">
        <v>233</v>
      </c>
      <c r="C62" s="663" t="s">
        <v>399</v>
      </c>
      <c r="D62" s="650">
        <v>4038.9870881116817</v>
      </c>
    </row>
    <row r="63" spans="1:4" ht="16.5" thickTop="1" thickBot="1">
      <c r="A63" s="662" t="s">
        <v>392</v>
      </c>
      <c r="B63" s="662" t="s">
        <v>387</v>
      </c>
      <c r="C63" s="663" t="s">
        <v>393</v>
      </c>
      <c r="D63" s="650">
        <v>26863.551574604531</v>
      </c>
    </row>
    <row r="64" spans="1:4" ht="16.5" thickTop="1" thickBot="1">
      <c r="A64" s="662" t="s">
        <v>400</v>
      </c>
      <c r="B64" s="662" t="s">
        <v>92</v>
      </c>
      <c r="C64" s="663" t="s">
        <v>401</v>
      </c>
      <c r="D64" s="650">
        <v>30341.873606935875</v>
      </c>
    </row>
    <row r="65" spans="1:4" ht="16.5" thickTop="1" thickBot="1">
      <c r="A65" s="662" t="s">
        <v>394</v>
      </c>
      <c r="B65" s="662" t="s">
        <v>92</v>
      </c>
      <c r="C65" s="663" t="s">
        <v>395</v>
      </c>
      <c r="D65" s="650">
        <v>67187.46186092365</v>
      </c>
    </row>
    <row r="66" spans="1:4" ht="16.5" thickTop="1" thickBot="1">
      <c r="A66" s="662" t="s">
        <v>396</v>
      </c>
      <c r="B66" s="662" t="s">
        <v>92</v>
      </c>
      <c r="C66" s="663" t="s">
        <v>397</v>
      </c>
      <c r="D66" s="650">
        <v>104271.60759942974</v>
      </c>
    </row>
    <row r="67" spans="1:4" ht="16.5" thickTop="1" thickBot="1">
      <c r="A67" s="662" t="s">
        <v>918</v>
      </c>
      <c r="B67" s="662" t="s">
        <v>144</v>
      </c>
      <c r="C67" s="663" t="s">
        <v>919</v>
      </c>
      <c r="D67" s="650">
        <v>14163.938389556588</v>
      </c>
    </row>
    <row r="68" spans="1:4" ht="16.5" thickTop="1" thickBot="1">
      <c r="A68" s="662" t="s">
        <v>402</v>
      </c>
      <c r="B68" s="662" t="s">
        <v>377</v>
      </c>
      <c r="C68" s="663" t="s">
        <v>403</v>
      </c>
      <c r="D68" s="650">
        <v>994.9056381984409</v>
      </c>
    </row>
    <row r="69" spans="1:4" ht="16.5" thickTop="1" thickBot="1">
      <c r="A69" s="662" t="s">
        <v>404</v>
      </c>
      <c r="B69" s="662" t="s">
        <v>377</v>
      </c>
      <c r="C69" s="663" t="s">
        <v>405</v>
      </c>
      <c r="D69" s="650">
        <v>7125.9429246434183</v>
      </c>
    </row>
    <row r="70" spans="1:4" ht="16.5" thickTop="1" thickBot="1">
      <c r="A70" s="662" t="s">
        <v>406</v>
      </c>
      <c r="B70" s="662" t="s">
        <v>144</v>
      </c>
      <c r="C70" s="663" t="s">
        <v>407</v>
      </c>
      <c r="D70" s="650">
        <v>61392.823607946884</v>
      </c>
    </row>
    <row r="71" spans="1:4" ht="16.5" thickTop="1" thickBot="1">
      <c r="A71" s="662" t="s">
        <v>408</v>
      </c>
      <c r="B71" s="662" t="s">
        <v>92</v>
      </c>
      <c r="C71" s="663" t="s">
        <v>409</v>
      </c>
      <c r="D71" s="650">
        <v>8639.7385752503269</v>
      </c>
    </row>
    <row r="72" spans="1:4" ht="16.5" thickTop="1" thickBot="1">
      <c r="A72" s="662" t="s">
        <v>410</v>
      </c>
      <c r="B72" s="662" t="s">
        <v>92</v>
      </c>
      <c r="C72" s="663" t="s">
        <v>411</v>
      </c>
      <c r="D72" s="650">
        <v>19036064.955811877</v>
      </c>
    </row>
    <row r="73" spans="1:4" ht="16.5" thickTop="1" thickBot="1">
      <c r="A73" s="662" t="s">
        <v>810</v>
      </c>
      <c r="B73" s="662" t="s">
        <v>377</v>
      </c>
      <c r="C73" s="663" t="s">
        <v>811</v>
      </c>
      <c r="D73" s="650">
        <v>1724.8695539595069</v>
      </c>
    </row>
    <row r="74" spans="1:4" ht="16.5" thickTop="1" thickBot="1">
      <c r="A74" s="662" t="s">
        <v>805</v>
      </c>
      <c r="B74" s="662" t="s">
        <v>377</v>
      </c>
      <c r="C74" s="663" t="s">
        <v>806</v>
      </c>
      <c r="D74" s="650">
        <v>1650.114213188795</v>
      </c>
    </row>
    <row r="75" spans="1:4" ht="16.5" thickTop="1" thickBot="1">
      <c r="A75" s="662" t="s">
        <v>808</v>
      </c>
      <c r="B75" s="662" t="s">
        <v>377</v>
      </c>
      <c r="C75" s="663" t="s">
        <v>809</v>
      </c>
      <c r="D75" s="650">
        <v>2037.0830360018906</v>
      </c>
    </row>
    <row r="76" spans="1:4" ht="16.5" thickTop="1" thickBot="1">
      <c r="A76" s="662" t="s">
        <v>822</v>
      </c>
      <c r="B76" s="662" t="s">
        <v>377</v>
      </c>
      <c r="C76" s="663" t="s">
        <v>823</v>
      </c>
      <c r="D76" s="650">
        <v>1963.4270384778069</v>
      </c>
    </row>
    <row r="77" spans="1:4" ht="16.5" thickTop="1" thickBot="1">
      <c r="A77" s="662" t="s">
        <v>807</v>
      </c>
      <c r="B77" s="662" t="s">
        <v>377</v>
      </c>
      <c r="C77" s="663" t="s">
        <v>2037</v>
      </c>
      <c r="D77" s="650">
        <v>2665.9073730731698</v>
      </c>
    </row>
    <row r="78" spans="1:4" ht="16.5" thickTop="1" thickBot="1">
      <c r="A78" s="662" t="s">
        <v>817</v>
      </c>
      <c r="B78" s="662" t="s">
        <v>377</v>
      </c>
      <c r="C78" s="663" t="s">
        <v>818</v>
      </c>
      <c r="D78" s="650">
        <v>1776.5386865510281</v>
      </c>
    </row>
    <row r="79" spans="1:4" ht="16.5" thickTop="1" thickBot="1">
      <c r="A79" s="662" t="s">
        <v>819</v>
      </c>
      <c r="B79" s="662" t="s">
        <v>377</v>
      </c>
      <c r="C79" s="663" t="s">
        <v>2023</v>
      </c>
      <c r="D79" s="650">
        <v>1858.9894300481365</v>
      </c>
    </row>
    <row r="80" spans="1:4" ht="16.5" thickTop="1" thickBot="1">
      <c r="A80" s="662" t="s">
        <v>820</v>
      </c>
      <c r="B80" s="662" t="s">
        <v>377</v>
      </c>
      <c r="C80" s="663" t="s">
        <v>2024</v>
      </c>
      <c r="D80" s="650">
        <v>1878.7776084874426</v>
      </c>
    </row>
    <row r="81" spans="1:4" ht="16.5" thickTop="1" thickBot="1">
      <c r="A81" s="662" t="s">
        <v>812</v>
      </c>
      <c r="B81" s="662" t="s">
        <v>377</v>
      </c>
      <c r="C81" s="663" t="s">
        <v>2246</v>
      </c>
      <c r="D81" s="650">
        <v>1945.8375465317572</v>
      </c>
    </row>
    <row r="82" spans="1:4" ht="16.5" thickTop="1" thickBot="1">
      <c r="A82" s="662" t="s">
        <v>813</v>
      </c>
      <c r="B82" s="662" t="s">
        <v>377</v>
      </c>
      <c r="C82" s="663" t="s">
        <v>2247</v>
      </c>
      <c r="D82" s="650">
        <v>2895.6701116184458</v>
      </c>
    </row>
    <row r="83" spans="1:4" ht="16.5" thickTop="1" thickBot="1">
      <c r="A83" s="662" t="s">
        <v>814</v>
      </c>
      <c r="B83" s="662" t="s">
        <v>377</v>
      </c>
      <c r="C83" s="663" t="s">
        <v>2248</v>
      </c>
      <c r="D83" s="650">
        <v>3048.4788228997531</v>
      </c>
    </row>
    <row r="84" spans="1:4" ht="16.5" thickTop="1" thickBot="1">
      <c r="A84" s="662" t="s">
        <v>815</v>
      </c>
      <c r="B84" s="662" t="s">
        <v>377</v>
      </c>
      <c r="C84" s="663" t="s">
        <v>2249</v>
      </c>
      <c r="D84" s="650">
        <v>3201.2875341810604</v>
      </c>
    </row>
    <row r="85" spans="1:4" ht="16.5" thickTop="1" thickBot="1">
      <c r="A85" s="662" t="s">
        <v>821</v>
      </c>
      <c r="B85" s="662" t="s">
        <v>377</v>
      </c>
      <c r="C85" s="663" t="s">
        <v>1944</v>
      </c>
      <c r="D85" s="650">
        <v>3201.2875341810604</v>
      </c>
    </row>
    <row r="86" spans="1:4" ht="16.5" thickTop="1" thickBot="1">
      <c r="A86" s="662" t="s">
        <v>816</v>
      </c>
      <c r="B86" s="662" t="s">
        <v>377</v>
      </c>
      <c r="C86" s="663" t="s">
        <v>2250</v>
      </c>
      <c r="D86" s="650">
        <v>3201.2875341810604</v>
      </c>
    </row>
    <row r="87" spans="1:4" ht="16.5" thickTop="1" thickBot="1">
      <c r="A87" s="662" t="s">
        <v>804</v>
      </c>
      <c r="B87" s="662" t="s">
        <v>377</v>
      </c>
      <c r="C87" s="663" t="s">
        <v>2251</v>
      </c>
      <c r="D87" s="650">
        <v>460.62482033717873</v>
      </c>
    </row>
    <row r="88" spans="1:4" ht="16.5" thickTop="1" thickBot="1">
      <c r="A88" s="662" t="s">
        <v>826</v>
      </c>
      <c r="B88" s="662" t="s">
        <v>377</v>
      </c>
      <c r="C88" s="663" t="s">
        <v>1945</v>
      </c>
      <c r="D88" s="650">
        <v>926.7463569074979</v>
      </c>
    </row>
    <row r="89" spans="1:4" ht="16.5" thickTop="1" thickBot="1">
      <c r="A89" s="662" t="s">
        <v>824</v>
      </c>
      <c r="B89" s="662" t="s">
        <v>377</v>
      </c>
      <c r="C89" s="663" t="s">
        <v>825</v>
      </c>
      <c r="D89" s="650">
        <v>514.49263942195614</v>
      </c>
    </row>
    <row r="90" spans="1:4" ht="16.5" thickTop="1" thickBot="1">
      <c r="A90" s="662" t="s">
        <v>915</v>
      </c>
      <c r="B90" s="662" t="s">
        <v>233</v>
      </c>
      <c r="C90" s="663" t="s">
        <v>916</v>
      </c>
      <c r="D90" s="650">
        <v>5217.4830484970171</v>
      </c>
    </row>
    <row r="91" spans="1:4" ht="16.5" thickTop="1" thickBot="1">
      <c r="A91" s="662" t="s">
        <v>412</v>
      </c>
      <c r="B91" s="662" t="s">
        <v>377</v>
      </c>
      <c r="C91" s="663" t="s">
        <v>2252</v>
      </c>
      <c r="D91" s="650">
        <v>13650.545093381259</v>
      </c>
    </row>
    <row r="92" spans="1:4" ht="16.5" thickTop="1" thickBot="1">
      <c r="A92" s="662" t="s">
        <v>413</v>
      </c>
      <c r="B92" s="662" t="s">
        <v>144</v>
      </c>
      <c r="C92" s="663" t="s">
        <v>414</v>
      </c>
      <c r="D92" s="650">
        <v>37310.390578662147</v>
      </c>
    </row>
    <row r="93" spans="1:4" ht="16.5" thickTop="1" thickBot="1">
      <c r="A93" s="662" t="s">
        <v>415</v>
      </c>
      <c r="B93" s="662" t="s">
        <v>144</v>
      </c>
      <c r="C93" s="663" t="s">
        <v>416</v>
      </c>
      <c r="D93" s="650">
        <v>949.83256508668831</v>
      </c>
    </row>
    <row r="94" spans="1:4" ht="16.5" thickTop="1" thickBot="1">
      <c r="A94" s="662" t="s">
        <v>417</v>
      </c>
      <c r="B94" s="662" t="s">
        <v>144</v>
      </c>
      <c r="C94" s="663" t="s">
        <v>418</v>
      </c>
      <c r="D94" s="650">
        <v>1445.6363693159667</v>
      </c>
    </row>
    <row r="95" spans="1:4" ht="16.5" thickTop="1" thickBot="1">
      <c r="A95" s="662" t="s">
        <v>419</v>
      </c>
      <c r="B95" s="662" t="s">
        <v>377</v>
      </c>
      <c r="C95" s="663" t="s">
        <v>420</v>
      </c>
      <c r="D95" s="650">
        <v>6157.4215243640519</v>
      </c>
    </row>
    <row r="96" spans="1:4" ht="16.5" thickTop="1" thickBot="1">
      <c r="A96" s="662" t="s">
        <v>436</v>
      </c>
      <c r="B96" s="662" t="s">
        <v>377</v>
      </c>
      <c r="C96" s="663" t="s">
        <v>437</v>
      </c>
      <c r="D96" s="650">
        <v>3907.0658985163082</v>
      </c>
    </row>
    <row r="97" spans="1:4" ht="16.5" thickTop="1" thickBot="1">
      <c r="A97" s="662" t="s">
        <v>434</v>
      </c>
      <c r="B97" s="662" t="s">
        <v>377</v>
      </c>
      <c r="C97" s="663" t="s">
        <v>435</v>
      </c>
      <c r="D97" s="650">
        <v>6157.4215243640519</v>
      </c>
    </row>
    <row r="98" spans="1:4" ht="16.5" thickTop="1" thickBot="1">
      <c r="A98" s="662" t="s">
        <v>421</v>
      </c>
      <c r="B98" s="662" t="s">
        <v>422</v>
      </c>
      <c r="C98" s="663" t="s">
        <v>423</v>
      </c>
      <c r="D98" s="650">
        <v>3907.0658985163082</v>
      </c>
    </row>
    <row r="99" spans="1:4" ht="16.5" thickTop="1" thickBot="1">
      <c r="A99" s="662" t="s">
        <v>835</v>
      </c>
      <c r="B99" s="662" t="s">
        <v>387</v>
      </c>
      <c r="C99" s="663" t="s">
        <v>2253</v>
      </c>
      <c r="D99" s="650">
        <v>445099.89500829653</v>
      </c>
    </row>
    <row r="100" spans="1:4" ht="16.5" thickTop="1" thickBot="1">
      <c r="A100" s="662" t="s">
        <v>836</v>
      </c>
      <c r="B100" s="662" t="s">
        <v>387</v>
      </c>
      <c r="C100" s="663" t="s">
        <v>2254</v>
      </c>
      <c r="D100" s="650">
        <v>437204.41181101341</v>
      </c>
    </row>
    <row r="101" spans="1:4" ht="16.5" thickTop="1" thickBot="1">
      <c r="A101" s="662" t="s">
        <v>837</v>
      </c>
      <c r="B101" s="662" t="s">
        <v>387</v>
      </c>
      <c r="C101" s="663" t="s">
        <v>2255</v>
      </c>
      <c r="D101" s="650">
        <v>502128.32592712983</v>
      </c>
    </row>
    <row r="102" spans="1:4" ht="16.5" thickTop="1" thickBot="1">
      <c r="A102" s="662" t="s">
        <v>838</v>
      </c>
      <c r="B102" s="662" t="s">
        <v>387</v>
      </c>
      <c r="C102" s="663" t="s">
        <v>2256</v>
      </c>
      <c r="D102" s="650">
        <v>465711.48153932701</v>
      </c>
    </row>
    <row r="103" spans="1:4" ht="16.5" thickTop="1" thickBot="1">
      <c r="A103" s="662" t="s">
        <v>839</v>
      </c>
      <c r="B103" s="662" t="s">
        <v>387</v>
      </c>
      <c r="C103" s="663" t="s">
        <v>2257</v>
      </c>
      <c r="D103" s="650">
        <v>469089.76333621517</v>
      </c>
    </row>
    <row r="104" spans="1:4" ht="16.5" thickTop="1" thickBot="1">
      <c r="A104" s="662" t="s">
        <v>833</v>
      </c>
      <c r="B104" s="662" t="s">
        <v>387</v>
      </c>
      <c r="C104" s="663" t="s">
        <v>2006</v>
      </c>
      <c r="D104" s="650">
        <v>413283.80210763233</v>
      </c>
    </row>
    <row r="105" spans="1:4" ht="16.5" thickTop="1" thickBot="1">
      <c r="A105" s="662" t="s">
        <v>832</v>
      </c>
      <c r="B105" s="662" t="s">
        <v>387</v>
      </c>
      <c r="C105" s="663" t="s">
        <v>2007</v>
      </c>
      <c r="D105" s="650">
        <v>451498.07270367211</v>
      </c>
    </row>
    <row r="106" spans="1:4" ht="16.5" thickTop="1" thickBot="1">
      <c r="A106" s="662" t="s">
        <v>1661</v>
      </c>
      <c r="B106" s="662" t="s">
        <v>387</v>
      </c>
      <c r="C106" s="663" t="s">
        <v>2005</v>
      </c>
      <c r="D106" s="650">
        <v>448661.76712737157</v>
      </c>
    </row>
    <row r="107" spans="1:4" ht="16.5" thickTop="1" thickBot="1">
      <c r="A107" s="662" t="s">
        <v>829</v>
      </c>
      <c r="B107" s="662" t="s">
        <v>387</v>
      </c>
      <c r="C107" s="663" t="s">
        <v>2005</v>
      </c>
      <c r="D107" s="650">
        <v>455532.66241879726</v>
      </c>
    </row>
    <row r="108" spans="1:4" ht="16.5" thickTop="1" thickBot="1">
      <c r="A108" s="662" t="s">
        <v>831</v>
      </c>
      <c r="B108" s="662" t="s">
        <v>387</v>
      </c>
      <c r="C108" s="663" t="s">
        <v>2008</v>
      </c>
      <c r="D108" s="650">
        <v>466775.64580206299</v>
      </c>
    </row>
    <row r="109" spans="1:4" ht="16.5" thickTop="1" thickBot="1">
      <c r="A109" s="662" t="s">
        <v>830</v>
      </c>
      <c r="B109" s="662" t="s">
        <v>387</v>
      </c>
      <c r="C109" s="663" t="s">
        <v>2009</v>
      </c>
      <c r="D109" s="650">
        <v>480575.70157698571</v>
      </c>
    </row>
    <row r="110" spans="1:4" ht="16.5" thickTop="1" thickBot="1">
      <c r="A110" s="662" t="s">
        <v>834</v>
      </c>
      <c r="B110" s="662" t="s">
        <v>387</v>
      </c>
      <c r="C110" s="663" t="s">
        <v>2010</v>
      </c>
      <c r="D110" s="650">
        <v>444179.74471086875</v>
      </c>
    </row>
    <row r="111" spans="1:4" ht="16.5" thickTop="1" thickBot="1">
      <c r="A111" s="662" t="s">
        <v>424</v>
      </c>
      <c r="B111" s="662" t="s">
        <v>144</v>
      </c>
      <c r="C111" s="663" t="s">
        <v>425</v>
      </c>
      <c r="D111" s="650">
        <v>3605.8458489402055</v>
      </c>
    </row>
    <row r="112" spans="1:4" ht="16.5" thickTop="1" thickBot="1">
      <c r="A112" s="662" t="s">
        <v>426</v>
      </c>
      <c r="B112" s="662" t="s">
        <v>233</v>
      </c>
      <c r="C112" s="663" t="s">
        <v>427</v>
      </c>
      <c r="D112" s="650">
        <v>1426.9475341232887</v>
      </c>
    </row>
    <row r="113" spans="1:4" ht="16.5" thickTop="1" thickBot="1">
      <c r="A113" s="662" t="s">
        <v>428</v>
      </c>
      <c r="B113" s="662" t="s">
        <v>92</v>
      </c>
      <c r="C113" s="663" t="s">
        <v>427</v>
      </c>
      <c r="D113" s="650">
        <v>2531.7874969845407</v>
      </c>
    </row>
    <row r="114" spans="1:4" ht="16.5" thickTop="1" thickBot="1">
      <c r="A114" s="662" t="s">
        <v>429</v>
      </c>
      <c r="B114" s="662" t="s">
        <v>144</v>
      </c>
      <c r="C114" s="663" t="s">
        <v>2258</v>
      </c>
      <c r="D114" s="650">
        <v>36931.337027224778</v>
      </c>
    </row>
    <row r="115" spans="1:4" ht="16.5" thickTop="1" thickBot="1">
      <c r="A115" s="662" t="s">
        <v>430</v>
      </c>
      <c r="B115" s="662" t="s">
        <v>92</v>
      </c>
      <c r="C115" s="663" t="s">
        <v>431</v>
      </c>
      <c r="D115" s="650">
        <v>35033.870583544653</v>
      </c>
    </row>
    <row r="116" spans="1:4" ht="16.5" thickTop="1" thickBot="1">
      <c r="A116" s="662" t="s">
        <v>438</v>
      </c>
      <c r="B116" s="662" t="s">
        <v>92</v>
      </c>
      <c r="C116" s="663" t="s">
        <v>1913</v>
      </c>
      <c r="D116" s="650">
        <v>278775</v>
      </c>
    </row>
    <row r="117" spans="1:4" ht="16.5" thickTop="1" thickBot="1">
      <c r="A117" s="662" t="s">
        <v>440</v>
      </c>
      <c r="B117" s="662" t="s">
        <v>92</v>
      </c>
      <c r="C117" s="663" t="s">
        <v>441</v>
      </c>
      <c r="D117" s="650">
        <v>27877.146047995648</v>
      </c>
    </row>
    <row r="118" spans="1:4" ht="16.5" thickTop="1" thickBot="1">
      <c r="A118" s="662" t="s">
        <v>439</v>
      </c>
      <c r="B118" s="662" t="s">
        <v>92</v>
      </c>
      <c r="C118" s="663" t="s">
        <v>2259</v>
      </c>
      <c r="D118" s="650">
        <v>40266.744437494461</v>
      </c>
    </row>
    <row r="119" spans="1:4" ht="16.5" thickTop="1" thickBot="1">
      <c r="A119" s="662" t="s">
        <v>443</v>
      </c>
      <c r="B119" s="662" t="s">
        <v>387</v>
      </c>
      <c r="C119" s="663" t="s">
        <v>2260</v>
      </c>
      <c r="D119" s="650">
        <v>5066.8730237089667</v>
      </c>
    </row>
    <row r="120" spans="1:4" ht="16.5" thickTop="1" thickBot="1">
      <c r="A120" s="662" t="s">
        <v>442</v>
      </c>
      <c r="B120" s="662" t="s">
        <v>387</v>
      </c>
      <c r="C120" s="663" t="s">
        <v>2261</v>
      </c>
      <c r="D120" s="650">
        <v>4882.1833582754425</v>
      </c>
    </row>
    <row r="121" spans="1:4" ht="16.5" thickTop="1" thickBot="1">
      <c r="A121" s="662" t="s">
        <v>840</v>
      </c>
      <c r="B121" s="662" t="s">
        <v>606</v>
      </c>
      <c r="C121" s="663" t="s">
        <v>2262</v>
      </c>
      <c r="D121" s="650">
        <v>20434.592268323333</v>
      </c>
    </row>
    <row r="122" spans="1:4" ht="16.5" thickTop="1" thickBot="1">
      <c r="A122" s="662" t="s">
        <v>841</v>
      </c>
      <c r="B122" s="662" t="s">
        <v>606</v>
      </c>
      <c r="C122" s="663" t="s">
        <v>1946</v>
      </c>
      <c r="D122" s="650">
        <v>45429.260323660077</v>
      </c>
    </row>
    <row r="123" spans="1:4" ht="16.5" thickTop="1" thickBot="1">
      <c r="A123" s="662" t="s">
        <v>444</v>
      </c>
      <c r="B123" s="662" t="s">
        <v>387</v>
      </c>
      <c r="C123" s="663" t="s">
        <v>1914</v>
      </c>
      <c r="D123" s="650">
        <v>2294.3293557128686</v>
      </c>
    </row>
    <row r="124" spans="1:4" ht="16.5" thickTop="1" thickBot="1">
      <c r="A124" s="662" t="s">
        <v>445</v>
      </c>
      <c r="B124" s="662" t="s">
        <v>144</v>
      </c>
      <c r="C124" s="663" t="s">
        <v>446</v>
      </c>
      <c r="D124" s="650">
        <v>19456.176778824316</v>
      </c>
    </row>
    <row r="125" spans="1:4" ht="16.5" thickTop="1" thickBot="1">
      <c r="A125" s="662" t="s">
        <v>865</v>
      </c>
      <c r="B125" s="662" t="s">
        <v>422</v>
      </c>
      <c r="C125" s="663" t="s">
        <v>1947</v>
      </c>
      <c r="D125" s="650">
        <v>4222.5774102985761</v>
      </c>
    </row>
    <row r="126" spans="1:4" ht="16.5" thickTop="1" thickBot="1">
      <c r="A126" s="662" t="s">
        <v>866</v>
      </c>
      <c r="B126" s="662" t="s">
        <v>422</v>
      </c>
      <c r="C126" s="663" t="s">
        <v>1948</v>
      </c>
      <c r="D126" s="650">
        <v>2742.8614003371381</v>
      </c>
    </row>
    <row r="127" spans="1:4" ht="16.5" thickTop="1" thickBot="1">
      <c r="A127" s="662" t="s">
        <v>864</v>
      </c>
      <c r="B127" s="662" t="s">
        <v>422</v>
      </c>
      <c r="C127" s="663" t="s">
        <v>2263</v>
      </c>
      <c r="D127" s="650">
        <v>2742.8614003371381</v>
      </c>
    </row>
    <row r="128" spans="1:4" ht="16.5" thickTop="1" thickBot="1">
      <c r="A128" s="662" t="s">
        <v>846</v>
      </c>
      <c r="B128" s="662" t="s">
        <v>422</v>
      </c>
      <c r="C128" s="663" t="s">
        <v>847</v>
      </c>
      <c r="D128" s="650">
        <v>2244.8589096146038</v>
      </c>
    </row>
    <row r="129" spans="1:4" ht="16.5" thickTop="1" thickBot="1">
      <c r="A129" s="662" t="s">
        <v>848</v>
      </c>
      <c r="B129" s="662" t="s">
        <v>422</v>
      </c>
      <c r="C129" s="663" t="s">
        <v>849</v>
      </c>
      <c r="D129" s="650">
        <v>3847.70136319839</v>
      </c>
    </row>
    <row r="130" spans="1:4" ht="16.5" thickTop="1" thickBot="1">
      <c r="A130" s="662" t="s">
        <v>850</v>
      </c>
      <c r="B130" s="662" t="s">
        <v>422</v>
      </c>
      <c r="C130" s="663" t="s">
        <v>851</v>
      </c>
      <c r="D130" s="650">
        <v>1871.0822057610458</v>
      </c>
    </row>
    <row r="131" spans="1:4" ht="16.5" thickTop="1" thickBot="1">
      <c r="A131" s="662" t="s">
        <v>852</v>
      </c>
      <c r="B131" s="662" t="s">
        <v>422</v>
      </c>
      <c r="C131" s="663" t="s">
        <v>853</v>
      </c>
      <c r="D131" s="650">
        <v>4397.372986512446</v>
      </c>
    </row>
    <row r="132" spans="1:4" ht="16.5" thickTop="1" thickBot="1">
      <c r="A132" s="662" t="s">
        <v>854</v>
      </c>
      <c r="B132" s="662" t="s">
        <v>422</v>
      </c>
      <c r="C132" s="663" t="s">
        <v>855</v>
      </c>
      <c r="D132" s="650">
        <v>1995.3079926300222</v>
      </c>
    </row>
    <row r="133" spans="1:4" ht="16.5" thickTop="1" thickBot="1">
      <c r="A133" s="662" t="s">
        <v>858</v>
      </c>
      <c r="B133" s="662" t="s">
        <v>422</v>
      </c>
      <c r="C133" s="663" t="s">
        <v>859</v>
      </c>
      <c r="D133" s="650">
        <v>3847.70136319839</v>
      </c>
    </row>
    <row r="134" spans="1:4" ht="16.5" thickTop="1" thickBot="1">
      <c r="A134" s="662" t="s">
        <v>856</v>
      </c>
      <c r="B134" s="662" t="s">
        <v>422</v>
      </c>
      <c r="C134" s="663" t="s">
        <v>857</v>
      </c>
      <c r="D134" s="650">
        <v>1745.7570756454411</v>
      </c>
    </row>
    <row r="135" spans="1:4" ht="16.5" thickTop="1" thickBot="1">
      <c r="A135" s="662" t="s">
        <v>860</v>
      </c>
      <c r="B135" s="662" t="s">
        <v>422</v>
      </c>
      <c r="C135" s="663" t="s">
        <v>861</v>
      </c>
      <c r="D135" s="650">
        <v>1871.0822057610458</v>
      </c>
    </row>
    <row r="136" spans="1:4" ht="16.5" thickTop="1" thickBot="1">
      <c r="A136" s="662" t="s">
        <v>862</v>
      </c>
      <c r="B136" s="662" t="s">
        <v>422</v>
      </c>
      <c r="C136" s="663" t="s">
        <v>863</v>
      </c>
      <c r="D136" s="650">
        <v>2244.8589096146038</v>
      </c>
    </row>
    <row r="137" spans="1:4" ht="16.5" thickTop="1" thickBot="1">
      <c r="A137" s="662" t="s">
        <v>845</v>
      </c>
      <c r="B137" s="662" t="s">
        <v>377</v>
      </c>
      <c r="C137" s="663" t="s">
        <v>2264</v>
      </c>
      <c r="D137" s="650">
        <v>672865.1268744485</v>
      </c>
    </row>
    <row r="138" spans="1:4" ht="31.5" thickTop="1" thickBot="1">
      <c r="A138" s="662" t="s">
        <v>842</v>
      </c>
      <c r="B138" s="662" t="s">
        <v>843</v>
      </c>
      <c r="C138" s="663" t="s">
        <v>844</v>
      </c>
      <c r="D138" s="650">
        <v>0</v>
      </c>
    </row>
    <row r="139" spans="1:4" ht="16.5" thickTop="1" thickBot="1">
      <c r="A139" s="662" t="s">
        <v>447</v>
      </c>
      <c r="B139" s="662" t="s">
        <v>377</v>
      </c>
      <c r="C139" s="663" t="s">
        <v>448</v>
      </c>
      <c r="D139" s="650">
        <v>3515.6997027167008</v>
      </c>
    </row>
    <row r="140" spans="1:4" ht="16.5" thickTop="1" thickBot="1">
      <c r="A140" s="662" t="s">
        <v>449</v>
      </c>
      <c r="B140" s="662" t="s">
        <v>450</v>
      </c>
      <c r="C140" s="663" t="s">
        <v>2265</v>
      </c>
      <c r="D140" s="650">
        <v>485.9097150096253</v>
      </c>
    </row>
    <row r="141" spans="1:4" ht="16.5" thickTop="1" thickBot="1">
      <c r="A141" s="662" t="s">
        <v>451</v>
      </c>
      <c r="B141" s="662" t="s">
        <v>144</v>
      </c>
      <c r="C141" s="663" t="s">
        <v>2266</v>
      </c>
      <c r="D141" s="650">
        <v>14016.626394508419</v>
      </c>
    </row>
    <row r="142" spans="1:4" ht="16.5" thickTop="1" thickBot="1">
      <c r="A142" s="662" t="s">
        <v>452</v>
      </c>
      <c r="B142" s="662" t="s">
        <v>92</v>
      </c>
      <c r="C142" s="663" t="s">
        <v>2267</v>
      </c>
      <c r="D142" s="650">
        <v>3525.5937919363537</v>
      </c>
    </row>
    <row r="143" spans="1:4" ht="16.5" thickTop="1" thickBot="1">
      <c r="A143" s="662" t="s">
        <v>453</v>
      </c>
      <c r="B143" s="662" t="s">
        <v>454</v>
      </c>
      <c r="C143" s="663" t="s">
        <v>455</v>
      </c>
      <c r="D143" s="650">
        <v>13398.795489903423</v>
      </c>
    </row>
    <row r="144" spans="1:4" ht="16.5" thickTop="1" thickBot="1">
      <c r="A144" s="662" t="s">
        <v>456</v>
      </c>
      <c r="B144" s="662" t="s">
        <v>422</v>
      </c>
      <c r="C144" s="663" t="s">
        <v>457</v>
      </c>
      <c r="D144" s="650">
        <v>16262.584647369653</v>
      </c>
    </row>
    <row r="145" spans="1:4" ht="16.5" thickTop="1" thickBot="1">
      <c r="A145" s="662" t="s">
        <v>873</v>
      </c>
      <c r="B145" s="662" t="s">
        <v>233</v>
      </c>
      <c r="C145" s="663" t="s">
        <v>875</v>
      </c>
      <c r="D145" s="650">
        <v>7310.6325900769416</v>
      </c>
    </row>
    <row r="146" spans="1:4" ht="31.5" thickTop="1" thickBot="1">
      <c r="A146" s="662" t="s">
        <v>867</v>
      </c>
      <c r="B146" s="662" t="s">
        <v>233</v>
      </c>
      <c r="C146" s="663" t="s">
        <v>2268</v>
      </c>
      <c r="D146" s="650">
        <v>3581.6602975143869</v>
      </c>
    </row>
    <row r="147" spans="1:4" ht="16.5" thickTop="1" thickBot="1">
      <c r="A147" s="662" t="s">
        <v>868</v>
      </c>
      <c r="B147" s="662" t="s">
        <v>233</v>
      </c>
      <c r="C147" s="663" t="s">
        <v>2269</v>
      </c>
      <c r="D147" s="650">
        <v>10031.507125481518</v>
      </c>
    </row>
    <row r="148" spans="1:4" ht="16.5" thickTop="1" thickBot="1">
      <c r="A148" s="662" t="s">
        <v>1691</v>
      </c>
      <c r="B148" s="662" t="s">
        <v>233</v>
      </c>
      <c r="C148" s="663" t="s">
        <v>1949</v>
      </c>
      <c r="D148" s="650">
        <v>6003.5134698361171</v>
      </c>
    </row>
    <row r="149" spans="1:4" ht="16.5" thickTop="1" thickBot="1">
      <c r="A149" s="662" t="s">
        <v>869</v>
      </c>
      <c r="B149" s="662" t="s">
        <v>144</v>
      </c>
      <c r="C149" s="663" t="s">
        <v>2270</v>
      </c>
      <c r="D149" s="650">
        <v>32074.438563621778</v>
      </c>
    </row>
    <row r="150" spans="1:4" ht="16.5" thickTop="1" thickBot="1">
      <c r="A150" s="662" t="s">
        <v>870</v>
      </c>
      <c r="B150" s="662" t="s">
        <v>233</v>
      </c>
      <c r="C150" s="663" t="s">
        <v>871</v>
      </c>
      <c r="D150" s="650">
        <v>6047.4871997012406</v>
      </c>
    </row>
    <row r="151" spans="1:4" ht="16.5" thickTop="1" thickBot="1">
      <c r="A151" s="662" t="s">
        <v>872</v>
      </c>
      <c r="B151" s="662" t="s">
        <v>450</v>
      </c>
      <c r="C151" s="663" t="s">
        <v>2271</v>
      </c>
      <c r="D151" s="650">
        <v>193842.79730494836</v>
      </c>
    </row>
    <row r="152" spans="1:4" ht="16.5" thickTop="1" thickBot="1">
      <c r="A152" s="662" t="s">
        <v>458</v>
      </c>
      <c r="B152" s="662" t="s">
        <v>92</v>
      </c>
      <c r="C152" s="663" t="s">
        <v>459</v>
      </c>
      <c r="D152" s="650">
        <v>1176.2972738920791</v>
      </c>
    </row>
    <row r="153" spans="1:4" ht="16.5" thickTop="1" thickBot="1">
      <c r="A153" s="662" t="s">
        <v>460</v>
      </c>
      <c r="B153" s="662" t="s">
        <v>377</v>
      </c>
      <c r="C153" s="663" t="s">
        <v>461</v>
      </c>
      <c r="D153" s="650">
        <v>23995.365044151789</v>
      </c>
    </row>
    <row r="154" spans="1:4" ht="16.5" thickTop="1" thickBot="1">
      <c r="A154" s="662" t="s">
        <v>462</v>
      </c>
      <c r="B154" s="662" t="s">
        <v>377</v>
      </c>
      <c r="C154" s="663" t="s">
        <v>463</v>
      </c>
      <c r="D154" s="650">
        <v>4251.1603347109076</v>
      </c>
    </row>
    <row r="155" spans="1:4" ht="16.5" thickTop="1" thickBot="1">
      <c r="A155" s="662" t="s">
        <v>909</v>
      </c>
      <c r="B155" s="662" t="s">
        <v>144</v>
      </c>
      <c r="C155" s="663" t="s">
        <v>2272</v>
      </c>
      <c r="D155" s="650">
        <v>63047.335194122192</v>
      </c>
    </row>
    <row r="156" spans="1:4" ht="16.5" thickTop="1" thickBot="1">
      <c r="A156" s="662" t="s">
        <v>910</v>
      </c>
      <c r="B156" s="662" t="s">
        <v>144</v>
      </c>
      <c r="C156" s="663" t="s">
        <v>2273</v>
      </c>
      <c r="D156" s="650">
        <v>16094.38513063555</v>
      </c>
    </row>
    <row r="157" spans="1:4" ht="16.5" thickTop="1" thickBot="1">
      <c r="A157" s="662" t="s">
        <v>911</v>
      </c>
      <c r="B157" s="662" t="s">
        <v>144</v>
      </c>
      <c r="C157" s="663" t="s">
        <v>2274</v>
      </c>
      <c r="D157" s="650">
        <v>1209022.5236577049</v>
      </c>
    </row>
    <row r="158" spans="1:4" ht="16.5" thickTop="1" thickBot="1">
      <c r="A158" s="662" t="s">
        <v>912</v>
      </c>
      <c r="B158" s="662" t="s">
        <v>144</v>
      </c>
      <c r="C158" s="663" t="s">
        <v>2275</v>
      </c>
      <c r="D158" s="650">
        <v>2386415.8427666724</v>
      </c>
    </row>
    <row r="159" spans="1:4" ht="16.5" thickTop="1" thickBot="1">
      <c r="A159" s="662" t="s">
        <v>466</v>
      </c>
      <c r="B159" s="662" t="s">
        <v>233</v>
      </c>
      <c r="C159" s="663" t="s">
        <v>467</v>
      </c>
      <c r="D159" s="650">
        <v>8695.8050808283606</v>
      </c>
    </row>
    <row r="160" spans="1:4" ht="16.5" thickTop="1" thickBot="1">
      <c r="A160" s="662" t="s">
        <v>902</v>
      </c>
      <c r="B160" s="662" t="s">
        <v>233</v>
      </c>
      <c r="C160" s="663" t="s">
        <v>467</v>
      </c>
      <c r="D160" s="650">
        <v>8590.2681291520639</v>
      </c>
    </row>
    <row r="161" spans="1:4" ht="16.5" thickTop="1" thickBot="1">
      <c r="A161" s="662" t="s">
        <v>468</v>
      </c>
      <c r="B161" s="662" t="s">
        <v>233</v>
      </c>
      <c r="C161" s="663" t="s">
        <v>469</v>
      </c>
      <c r="D161" s="650">
        <v>11302.347918583615</v>
      </c>
    </row>
    <row r="162" spans="1:4" ht="16.5" thickTop="1" thickBot="1">
      <c r="A162" s="662" t="s">
        <v>903</v>
      </c>
      <c r="B162" s="662" t="s">
        <v>233</v>
      </c>
      <c r="C162" s="663" t="s">
        <v>469</v>
      </c>
      <c r="D162" s="650">
        <v>11580.481759980526</v>
      </c>
    </row>
    <row r="163" spans="1:4" ht="16.5" thickTop="1" thickBot="1">
      <c r="A163" s="662" t="s">
        <v>894</v>
      </c>
      <c r="B163" s="662" t="s">
        <v>233</v>
      </c>
      <c r="C163" s="663" t="s">
        <v>895</v>
      </c>
      <c r="D163" s="650">
        <v>11671.38</v>
      </c>
    </row>
    <row r="164" spans="1:4" ht="16.5" thickTop="1" thickBot="1">
      <c r="A164" s="662" t="s">
        <v>900</v>
      </c>
      <c r="B164" s="662" t="s">
        <v>233</v>
      </c>
      <c r="C164" s="663" t="s">
        <v>895</v>
      </c>
      <c r="D164" s="650">
        <v>11671.72724945066</v>
      </c>
    </row>
    <row r="165" spans="1:4" ht="16.5" thickTop="1" thickBot="1">
      <c r="A165" s="662" t="s">
        <v>907</v>
      </c>
      <c r="B165" s="662" t="s">
        <v>874</v>
      </c>
      <c r="C165" s="663" t="s">
        <v>908</v>
      </c>
      <c r="D165" s="650">
        <v>16038.318625057516</v>
      </c>
    </row>
    <row r="166" spans="1:4" ht="16.5" thickTop="1" thickBot="1">
      <c r="A166" s="662" t="s">
        <v>905</v>
      </c>
      <c r="B166" s="662" t="s">
        <v>233</v>
      </c>
      <c r="C166" s="663" t="s">
        <v>906</v>
      </c>
      <c r="D166" s="650">
        <v>11495.832329990162</v>
      </c>
    </row>
    <row r="167" spans="1:4" ht="16.5" thickTop="1" thickBot="1">
      <c r="A167" s="662" t="s">
        <v>470</v>
      </c>
      <c r="B167" s="662" t="s">
        <v>233</v>
      </c>
      <c r="C167" s="663" t="s">
        <v>471</v>
      </c>
      <c r="D167" s="650">
        <v>7244.6719952792555</v>
      </c>
    </row>
    <row r="168" spans="1:4" ht="16.5" thickTop="1" thickBot="1">
      <c r="A168" s="662" t="s">
        <v>904</v>
      </c>
      <c r="B168" s="662" t="s">
        <v>233</v>
      </c>
      <c r="C168" s="663" t="s">
        <v>471</v>
      </c>
      <c r="D168" s="650">
        <v>7468.9380175913893</v>
      </c>
    </row>
    <row r="169" spans="1:4" ht="16.5" thickTop="1" thickBot="1">
      <c r="A169" s="662" t="s">
        <v>464</v>
      </c>
      <c r="B169" s="662" t="s">
        <v>233</v>
      </c>
      <c r="C169" s="663" t="s">
        <v>465</v>
      </c>
      <c r="D169" s="650">
        <v>12918.382491126937</v>
      </c>
    </row>
    <row r="170" spans="1:4" ht="16.5" thickTop="1" thickBot="1">
      <c r="A170" s="662" t="s">
        <v>901</v>
      </c>
      <c r="B170" s="662" t="s">
        <v>233</v>
      </c>
      <c r="C170" s="663" t="s">
        <v>465</v>
      </c>
      <c r="D170" s="650">
        <v>12789.759331271449</v>
      </c>
    </row>
    <row r="171" spans="1:4" ht="16.5" thickTop="1" thickBot="1">
      <c r="A171" s="662" t="s">
        <v>877</v>
      </c>
      <c r="B171" s="662" t="s">
        <v>233</v>
      </c>
      <c r="C171" s="663" t="s">
        <v>878</v>
      </c>
      <c r="D171" s="650">
        <v>13090.979380847552</v>
      </c>
    </row>
    <row r="172" spans="1:4" ht="16.5" thickTop="1" thickBot="1">
      <c r="A172" s="662" t="s">
        <v>890</v>
      </c>
      <c r="B172" s="662" t="s">
        <v>874</v>
      </c>
      <c r="C172" s="663" t="s">
        <v>891</v>
      </c>
      <c r="D172" s="650">
        <v>19167.049504961124</v>
      </c>
    </row>
    <row r="173" spans="1:4" ht="16.5" thickTop="1" thickBot="1">
      <c r="A173" s="662" t="s">
        <v>892</v>
      </c>
      <c r="B173" s="662" t="s">
        <v>874</v>
      </c>
      <c r="C173" s="663" t="s">
        <v>893</v>
      </c>
      <c r="D173" s="650">
        <v>4777.7457498457725</v>
      </c>
    </row>
    <row r="174" spans="1:4" ht="16.5" thickTop="1" thickBot="1">
      <c r="A174" s="662" t="s">
        <v>879</v>
      </c>
      <c r="B174" s="662" t="s">
        <v>233</v>
      </c>
      <c r="C174" s="663" t="s">
        <v>880</v>
      </c>
      <c r="D174" s="650">
        <v>5260.3574351155139</v>
      </c>
    </row>
    <row r="175" spans="1:4" ht="16.5" thickTop="1" thickBot="1">
      <c r="A175" s="662" t="s">
        <v>881</v>
      </c>
      <c r="B175" s="662" t="s">
        <v>233</v>
      </c>
      <c r="C175" s="663" t="s">
        <v>882</v>
      </c>
      <c r="D175" s="650">
        <v>4003.8081042195818</v>
      </c>
    </row>
    <row r="176" spans="1:4" ht="31.5" thickTop="1" thickBot="1">
      <c r="A176" s="662" t="s">
        <v>887</v>
      </c>
      <c r="B176" s="662" t="s">
        <v>233</v>
      </c>
      <c r="C176" s="663" t="s">
        <v>1952</v>
      </c>
      <c r="D176" s="650">
        <v>4920.6603719074274</v>
      </c>
    </row>
    <row r="177" spans="1:4" ht="31.5" thickTop="1" thickBot="1">
      <c r="A177" s="662" t="s">
        <v>883</v>
      </c>
      <c r="B177" s="662" t="s">
        <v>233</v>
      </c>
      <c r="C177" s="663" t="s">
        <v>1951</v>
      </c>
      <c r="D177" s="650">
        <v>5958.4403967243643</v>
      </c>
    </row>
    <row r="178" spans="1:4" ht="16.5" thickTop="1" thickBot="1">
      <c r="A178" s="662" t="s">
        <v>884</v>
      </c>
      <c r="B178" s="662" t="s">
        <v>233</v>
      </c>
      <c r="C178" s="663" t="s">
        <v>2276</v>
      </c>
      <c r="D178" s="650">
        <v>7485.4281662908115</v>
      </c>
    </row>
    <row r="179" spans="1:4" ht="31.5" thickTop="1" thickBot="1">
      <c r="A179" s="662" t="s">
        <v>889</v>
      </c>
      <c r="B179" s="662" t="s">
        <v>233</v>
      </c>
      <c r="C179" s="663" t="s">
        <v>1953</v>
      </c>
      <c r="D179" s="650">
        <v>5554.9814252118467</v>
      </c>
    </row>
    <row r="180" spans="1:4" ht="31.5" thickTop="1" thickBot="1">
      <c r="A180" s="662" t="s">
        <v>876</v>
      </c>
      <c r="B180" s="662" t="s">
        <v>233</v>
      </c>
      <c r="C180" s="663" t="s">
        <v>1950</v>
      </c>
      <c r="D180" s="650">
        <v>8385.790285279234</v>
      </c>
    </row>
    <row r="181" spans="1:4" ht="16.5" thickTop="1" thickBot="1">
      <c r="A181" s="662" t="s">
        <v>885</v>
      </c>
      <c r="B181" s="662" t="s">
        <v>233</v>
      </c>
      <c r="C181" s="663" t="s">
        <v>886</v>
      </c>
      <c r="D181" s="650">
        <v>5217.4830484970171</v>
      </c>
    </row>
    <row r="182" spans="1:4" ht="16.5" thickTop="1" thickBot="1">
      <c r="A182" s="662" t="s">
        <v>888</v>
      </c>
      <c r="B182" s="662" t="s">
        <v>233</v>
      </c>
      <c r="C182" s="663" t="s">
        <v>886</v>
      </c>
      <c r="D182" s="650">
        <v>6543.2910039305189</v>
      </c>
    </row>
    <row r="183" spans="1:4" ht="16.5" thickTop="1" thickBot="1">
      <c r="A183" s="662" t="s">
        <v>472</v>
      </c>
      <c r="B183" s="662" t="s">
        <v>377</v>
      </c>
      <c r="C183" s="663" t="s">
        <v>473</v>
      </c>
      <c r="D183" s="650">
        <v>7054.4856136125909</v>
      </c>
    </row>
    <row r="184" spans="1:4" ht="16.5" thickTop="1" thickBot="1">
      <c r="A184" s="662" t="s">
        <v>476</v>
      </c>
      <c r="B184" s="662" t="s">
        <v>92</v>
      </c>
      <c r="C184" s="663" t="s">
        <v>477</v>
      </c>
      <c r="D184" s="650">
        <v>8932.1638788534055</v>
      </c>
    </row>
    <row r="185" spans="1:4" ht="16.5" thickTop="1" thickBot="1">
      <c r="A185" s="662" t="s">
        <v>474</v>
      </c>
      <c r="B185" s="662" t="s">
        <v>387</v>
      </c>
      <c r="C185" s="663" t="s">
        <v>475</v>
      </c>
      <c r="D185" s="650">
        <v>96942.286174160137</v>
      </c>
    </row>
    <row r="186" spans="1:4" ht="16.5" thickTop="1" thickBot="1">
      <c r="A186" s="662" t="s">
        <v>478</v>
      </c>
      <c r="B186" s="662" t="s">
        <v>144</v>
      </c>
      <c r="C186" s="663" t="s">
        <v>1915</v>
      </c>
      <c r="D186" s="650">
        <v>1785.333432524053</v>
      </c>
    </row>
    <row r="187" spans="1:4" ht="16.5" thickTop="1" thickBot="1">
      <c r="A187" s="662" t="s">
        <v>1455</v>
      </c>
      <c r="B187" s="662" t="s">
        <v>377</v>
      </c>
      <c r="C187" s="663" t="s">
        <v>1454</v>
      </c>
      <c r="D187" s="650">
        <v>18583.298241001597</v>
      </c>
    </row>
    <row r="188" spans="1:4" ht="16.5" thickTop="1" thickBot="1">
      <c r="A188" s="662" t="s">
        <v>1709</v>
      </c>
      <c r="B188" s="662" t="s">
        <v>377</v>
      </c>
      <c r="C188" s="663" t="s">
        <v>1708</v>
      </c>
      <c r="D188" s="650">
        <v>13753.883358564302</v>
      </c>
    </row>
    <row r="189" spans="1:4" ht="16.5" thickTop="1" thickBot="1">
      <c r="A189" s="662" t="s">
        <v>479</v>
      </c>
      <c r="B189" s="662" t="s">
        <v>377</v>
      </c>
      <c r="C189" s="663" t="s">
        <v>480</v>
      </c>
      <c r="D189" s="650">
        <v>66672.969221501713</v>
      </c>
    </row>
    <row r="190" spans="1:4" ht="16.5" thickTop="1" thickBot="1">
      <c r="A190" s="662" t="s">
        <v>1666</v>
      </c>
      <c r="B190" s="662" t="s">
        <v>144</v>
      </c>
      <c r="C190" s="663" t="s">
        <v>1665</v>
      </c>
      <c r="D190" s="650">
        <v>594986.55194006639</v>
      </c>
    </row>
    <row r="191" spans="1:4" ht="16.5" thickTop="1" thickBot="1">
      <c r="A191" s="662" t="s">
        <v>488</v>
      </c>
      <c r="B191" s="662" t="s">
        <v>92</v>
      </c>
      <c r="C191" s="663" t="s">
        <v>489</v>
      </c>
      <c r="D191" s="650">
        <v>862523.82378273027</v>
      </c>
    </row>
    <row r="192" spans="1:4" ht="16.5" thickTop="1" thickBot="1">
      <c r="A192" s="662" t="s">
        <v>490</v>
      </c>
      <c r="B192" s="662" t="s">
        <v>92</v>
      </c>
      <c r="C192" s="663" t="s">
        <v>491</v>
      </c>
      <c r="D192" s="650">
        <v>493755.72776081011</v>
      </c>
    </row>
    <row r="193" spans="1:4" ht="16.5" thickTop="1" thickBot="1">
      <c r="A193" s="662" t="s">
        <v>481</v>
      </c>
      <c r="B193" s="662" t="s">
        <v>233</v>
      </c>
      <c r="C193" s="663" t="s">
        <v>482</v>
      </c>
      <c r="D193" s="650">
        <v>1951.3342627648979</v>
      </c>
    </row>
    <row r="194" spans="1:4" ht="16.5" thickTop="1" thickBot="1">
      <c r="A194" s="662" t="s">
        <v>492</v>
      </c>
      <c r="B194" s="662" t="s">
        <v>92</v>
      </c>
      <c r="C194" s="663" t="s">
        <v>493</v>
      </c>
      <c r="D194" s="650">
        <v>1143.3169764932361</v>
      </c>
    </row>
    <row r="195" spans="1:4" ht="16.5" thickTop="1" thickBot="1">
      <c r="A195" s="662" t="s">
        <v>483</v>
      </c>
      <c r="B195" s="662" t="s">
        <v>422</v>
      </c>
      <c r="C195" s="663" t="s">
        <v>2277</v>
      </c>
      <c r="D195" s="650">
        <v>819.01071873794308</v>
      </c>
    </row>
    <row r="196" spans="1:4" ht="16.5" thickTop="1" thickBot="1">
      <c r="A196" s="662" t="s">
        <v>484</v>
      </c>
      <c r="B196" s="662" t="s">
        <v>92</v>
      </c>
      <c r="C196" s="663" t="s">
        <v>485</v>
      </c>
      <c r="D196" s="650">
        <v>35944.126791752729</v>
      </c>
    </row>
    <row r="197" spans="1:4" ht="16.5" thickTop="1" thickBot="1">
      <c r="A197" s="662" t="s">
        <v>486</v>
      </c>
      <c r="B197" s="662" t="s">
        <v>144</v>
      </c>
      <c r="C197" s="663" t="s">
        <v>487</v>
      </c>
      <c r="D197" s="650">
        <v>1833.7045353756898</v>
      </c>
    </row>
    <row r="198" spans="1:4" ht="16.5" thickTop="1" thickBot="1">
      <c r="A198" s="662" t="s">
        <v>494</v>
      </c>
      <c r="B198" s="662" t="s">
        <v>92</v>
      </c>
      <c r="C198" s="663" t="s">
        <v>495</v>
      </c>
      <c r="D198" s="650">
        <v>19736.509306714484</v>
      </c>
    </row>
    <row r="199" spans="1:4" ht="16.5" thickTop="1" thickBot="1">
      <c r="A199" s="662" t="s">
        <v>925</v>
      </c>
      <c r="B199" s="662" t="s">
        <v>92</v>
      </c>
      <c r="C199" s="663" t="s">
        <v>926</v>
      </c>
      <c r="D199" s="650">
        <v>82665.115430200836</v>
      </c>
    </row>
    <row r="200" spans="1:4" ht="31.5" thickTop="1" thickBot="1">
      <c r="A200" s="662" t="s">
        <v>929</v>
      </c>
      <c r="B200" s="662" t="s">
        <v>92</v>
      </c>
      <c r="C200" s="663" t="s">
        <v>930</v>
      </c>
      <c r="D200" s="650">
        <v>131329.74292868745</v>
      </c>
    </row>
    <row r="201" spans="1:4" ht="16.5" thickTop="1" thickBot="1">
      <c r="A201" s="662" t="s">
        <v>927</v>
      </c>
      <c r="B201" s="662" t="s">
        <v>92</v>
      </c>
      <c r="C201" s="663" t="s">
        <v>928</v>
      </c>
      <c r="D201" s="650">
        <v>109940.9207222909</v>
      </c>
    </row>
    <row r="202" spans="1:4" ht="16.5" thickTop="1" thickBot="1">
      <c r="A202" s="662" t="s">
        <v>931</v>
      </c>
      <c r="B202" s="662" t="s">
        <v>233</v>
      </c>
      <c r="C202" s="663" t="s">
        <v>932</v>
      </c>
      <c r="D202" s="650">
        <v>6072.7720943736877</v>
      </c>
    </row>
    <row r="203" spans="1:4" ht="16.5" thickTop="1" thickBot="1">
      <c r="A203" s="662" t="s">
        <v>920</v>
      </c>
      <c r="B203" s="662" t="s">
        <v>233</v>
      </c>
      <c r="C203" s="663" t="s">
        <v>2278</v>
      </c>
      <c r="D203" s="650">
        <v>17768.684895250168</v>
      </c>
    </row>
    <row r="204" spans="1:4" ht="16.5" thickTop="1" thickBot="1">
      <c r="A204" s="662" t="s">
        <v>923</v>
      </c>
      <c r="B204" s="662" t="s">
        <v>92</v>
      </c>
      <c r="C204" s="663" t="s">
        <v>924</v>
      </c>
      <c r="D204" s="650">
        <v>124443.45683180896</v>
      </c>
    </row>
    <row r="205" spans="1:4" ht="16.5" thickTop="1" thickBot="1">
      <c r="A205" s="662" t="s">
        <v>921</v>
      </c>
      <c r="B205" s="662" t="s">
        <v>92</v>
      </c>
      <c r="C205" s="663" t="s">
        <v>922</v>
      </c>
      <c r="D205" s="650">
        <v>117019.59188732933</v>
      </c>
    </row>
    <row r="206" spans="1:4" ht="16.5" thickTop="1" thickBot="1">
      <c r="A206" s="662" t="s">
        <v>496</v>
      </c>
      <c r="B206" s="662" t="s">
        <v>144</v>
      </c>
      <c r="C206" s="663" t="s">
        <v>1916</v>
      </c>
      <c r="D206" s="650">
        <v>152932.93706817648</v>
      </c>
    </row>
    <row r="207" spans="1:4" ht="16.5" thickTop="1" thickBot="1">
      <c r="A207" s="662" t="s">
        <v>505</v>
      </c>
      <c r="B207" s="662" t="s">
        <v>144</v>
      </c>
      <c r="C207" s="663" t="s">
        <v>506</v>
      </c>
      <c r="D207" s="650">
        <v>115320.00722804226</v>
      </c>
    </row>
    <row r="208" spans="1:4" ht="16.5" thickTop="1" thickBot="1">
      <c r="A208" s="662" t="s">
        <v>507</v>
      </c>
      <c r="B208" s="662" t="s">
        <v>144</v>
      </c>
      <c r="C208" s="663" t="s">
        <v>508</v>
      </c>
      <c r="D208" s="650">
        <v>7118.2475219170219</v>
      </c>
    </row>
    <row r="209" spans="1:4" ht="16.5" thickTop="1" thickBot="1">
      <c r="A209" s="662" t="s">
        <v>509</v>
      </c>
      <c r="B209" s="662" t="s">
        <v>233</v>
      </c>
      <c r="C209" s="663" t="s">
        <v>510</v>
      </c>
      <c r="D209" s="650">
        <v>9257.5694798553286</v>
      </c>
    </row>
    <row r="210" spans="1:4" ht="16.5" thickTop="1" thickBot="1">
      <c r="A210" s="662" t="s">
        <v>512</v>
      </c>
      <c r="B210" s="662" t="s">
        <v>233</v>
      </c>
      <c r="C210" s="663" t="s">
        <v>1918</v>
      </c>
      <c r="D210" s="650">
        <v>11120.956282889974</v>
      </c>
    </row>
    <row r="211" spans="1:4" ht="16.5" thickTop="1" thickBot="1">
      <c r="A211" s="662" t="s">
        <v>511</v>
      </c>
      <c r="B211" s="662" t="s">
        <v>233</v>
      </c>
      <c r="C211" s="663" t="s">
        <v>1917</v>
      </c>
      <c r="D211" s="650">
        <v>5421.9608923698461</v>
      </c>
    </row>
    <row r="212" spans="1:4" ht="16.5" thickTop="1" thickBot="1">
      <c r="A212" s="662" t="s">
        <v>519</v>
      </c>
      <c r="B212" s="662" t="s">
        <v>387</v>
      </c>
      <c r="C212" s="663" t="s">
        <v>520</v>
      </c>
      <c r="D212" s="650">
        <v>43841.808675529086</v>
      </c>
    </row>
    <row r="213" spans="1:4" ht="16.5" thickTop="1" thickBot="1">
      <c r="A213" s="662" t="s">
        <v>515</v>
      </c>
      <c r="B213" s="662" t="s">
        <v>387</v>
      </c>
      <c r="C213" s="663" t="s">
        <v>516</v>
      </c>
      <c r="D213" s="650">
        <v>90816.745603948293</v>
      </c>
    </row>
    <row r="214" spans="1:4" ht="16.5" thickTop="1" thickBot="1">
      <c r="A214" s="662" t="s">
        <v>513</v>
      </c>
      <c r="B214" s="662" t="s">
        <v>387</v>
      </c>
      <c r="C214" s="663" t="s">
        <v>514</v>
      </c>
      <c r="D214" s="650">
        <v>50116.859927282341</v>
      </c>
    </row>
    <row r="215" spans="1:4" ht="16.5" thickTop="1" thickBot="1">
      <c r="A215" s="662" t="s">
        <v>521</v>
      </c>
      <c r="B215" s="662" t="s">
        <v>387</v>
      </c>
      <c r="C215" s="663" t="s">
        <v>522</v>
      </c>
      <c r="D215" s="650">
        <v>153682.68916237686</v>
      </c>
    </row>
    <row r="216" spans="1:4" ht="16.5" thickTop="1" thickBot="1">
      <c r="A216" s="662" t="s">
        <v>525</v>
      </c>
      <c r="B216" s="662" t="s">
        <v>387</v>
      </c>
      <c r="C216" s="663" t="s">
        <v>526</v>
      </c>
      <c r="D216" s="650">
        <v>63325.469035519105</v>
      </c>
    </row>
    <row r="217" spans="1:4" ht="16.5" thickTop="1" thickBot="1">
      <c r="A217" s="662" t="s">
        <v>527</v>
      </c>
      <c r="B217" s="662" t="s">
        <v>387</v>
      </c>
      <c r="C217" s="663" t="s">
        <v>528</v>
      </c>
      <c r="D217" s="650">
        <v>65966.091513919833</v>
      </c>
    </row>
    <row r="218" spans="1:4" ht="16.5" thickTop="1" thickBot="1">
      <c r="A218" s="662" t="s">
        <v>529</v>
      </c>
      <c r="B218" s="662" t="s">
        <v>387</v>
      </c>
      <c r="C218" s="663" t="s">
        <v>530</v>
      </c>
      <c r="D218" s="650">
        <v>52661.839543226422</v>
      </c>
    </row>
    <row r="219" spans="1:4" ht="16.5" thickTop="1" thickBot="1">
      <c r="A219" s="662" t="s">
        <v>531</v>
      </c>
      <c r="B219" s="662" t="s">
        <v>387</v>
      </c>
      <c r="C219" s="663" t="s">
        <v>532</v>
      </c>
      <c r="D219" s="650">
        <v>42731.471996434695</v>
      </c>
    </row>
    <row r="220" spans="1:4" ht="16.5" thickTop="1" thickBot="1">
      <c r="A220" s="662" t="s">
        <v>523</v>
      </c>
      <c r="B220" s="662" t="s">
        <v>387</v>
      </c>
      <c r="C220" s="663" t="s">
        <v>524</v>
      </c>
      <c r="D220" s="650">
        <v>10494.330632311952</v>
      </c>
    </row>
    <row r="221" spans="1:4" ht="16.5" thickTop="1" thickBot="1">
      <c r="A221" s="662" t="s">
        <v>533</v>
      </c>
      <c r="B221" s="662" t="s">
        <v>387</v>
      </c>
      <c r="C221" s="663" t="s">
        <v>534</v>
      </c>
      <c r="D221" s="650">
        <v>27992.577088891605</v>
      </c>
    </row>
    <row r="222" spans="1:4" ht="16.5" thickTop="1" thickBot="1">
      <c r="A222" s="662" t="s">
        <v>540</v>
      </c>
      <c r="B222" s="662" t="s">
        <v>387</v>
      </c>
      <c r="C222" s="663" t="s">
        <v>541</v>
      </c>
      <c r="D222" s="650">
        <v>52157.240993024119</v>
      </c>
    </row>
    <row r="223" spans="1:4" ht="16.5" thickTop="1" thickBot="1">
      <c r="A223" s="662" t="s">
        <v>551</v>
      </c>
      <c r="B223" s="662" t="s">
        <v>387</v>
      </c>
      <c r="C223" s="663" t="s">
        <v>1856</v>
      </c>
      <c r="D223" s="650">
        <v>4312.7235565220817</v>
      </c>
    </row>
    <row r="224" spans="1:4" ht="16.5" thickTop="1" thickBot="1">
      <c r="A224" s="662" t="s">
        <v>535</v>
      </c>
      <c r="B224" s="662" t="s">
        <v>387</v>
      </c>
      <c r="C224" s="663" t="s">
        <v>2279</v>
      </c>
      <c r="D224" s="650">
        <v>51625</v>
      </c>
    </row>
    <row r="225" spans="1:4" ht="16.5" thickTop="1" thickBot="1">
      <c r="A225" s="662" t="s">
        <v>536</v>
      </c>
      <c r="B225" s="662" t="s">
        <v>387</v>
      </c>
      <c r="C225" s="663" t="s">
        <v>2280</v>
      </c>
      <c r="D225" s="650">
        <v>51625</v>
      </c>
    </row>
    <row r="226" spans="1:4" ht="16.5" thickTop="1" thickBot="1">
      <c r="A226" s="662" t="s">
        <v>537</v>
      </c>
      <c r="B226" s="662" t="s">
        <v>387</v>
      </c>
      <c r="C226" s="663" t="s">
        <v>1919</v>
      </c>
      <c r="D226" s="650">
        <v>51625</v>
      </c>
    </row>
    <row r="227" spans="1:4" ht="16.5" thickTop="1" thickBot="1">
      <c r="A227" s="662" t="s">
        <v>538</v>
      </c>
      <c r="B227" s="662" t="s">
        <v>387</v>
      </c>
      <c r="C227" s="663" t="s">
        <v>2281</v>
      </c>
      <c r="D227" s="650">
        <v>49169.226048688914</v>
      </c>
    </row>
    <row r="228" spans="1:4" ht="16.5" thickTop="1" thickBot="1">
      <c r="A228" s="662" t="s">
        <v>539</v>
      </c>
      <c r="B228" s="662" t="s">
        <v>387</v>
      </c>
      <c r="C228" s="663" t="s">
        <v>2282</v>
      </c>
      <c r="D228" s="650">
        <v>48404.083149035752</v>
      </c>
    </row>
    <row r="229" spans="1:4" ht="16.5" thickTop="1" thickBot="1">
      <c r="A229" s="662" t="s">
        <v>542</v>
      </c>
      <c r="B229" s="662" t="s">
        <v>387</v>
      </c>
      <c r="C229" s="663" t="s">
        <v>543</v>
      </c>
      <c r="D229" s="650">
        <v>93444.175963389469</v>
      </c>
    </row>
    <row r="230" spans="1:4" ht="16.5" thickTop="1" thickBot="1">
      <c r="A230" s="662" t="s">
        <v>544</v>
      </c>
      <c r="B230" s="662" t="s">
        <v>387</v>
      </c>
      <c r="C230" s="663" t="s">
        <v>545</v>
      </c>
      <c r="D230" s="650">
        <v>87947.459730248913</v>
      </c>
    </row>
    <row r="231" spans="1:4" ht="16.5" thickTop="1" thickBot="1">
      <c r="A231" s="662" t="s">
        <v>517</v>
      </c>
      <c r="B231" s="662" t="s">
        <v>387</v>
      </c>
      <c r="C231" s="663" t="s">
        <v>518</v>
      </c>
      <c r="D231" s="650">
        <v>203399.38814788655</v>
      </c>
    </row>
    <row r="232" spans="1:4" ht="16.5" thickTop="1" thickBot="1">
      <c r="A232" s="662" t="s">
        <v>546</v>
      </c>
      <c r="B232" s="662" t="s">
        <v>387</v>
      </c>
      <c r="C232" s="663" t="s">
        <v>547</v>
      </c>
      <c r="D232" s="650">
        <v>41226.471091800806</v>
      </c>
    </row>
    <row r="233" spans="1:4" ht="16.5" thickTop="1" thickBot="1">
      <c r="A233" s="662" t="s">
        <v>548</v>
      </c>
      <c r="B233" s="662" t="s">
        <v>387</v>
      </c>
      <c r="C233" s="663" t="s">
        <v>549</v>
      </c>
      <c r="D233" s="650">
        <v>40220.572021136082</v>
      </c>
    </row>
    <row r="234" spans="1:4" ht="16.5" thickTop="1" thickBot="1">
      <c r="A234" s="662" t="s">
        <v>550</v>
      </c>
      <c r="B234" s="662" t="s">
        <v>387</v>
      </c>
      <c r="C234" s="663" t="s">
        <v>2283</v>
      </c>
      <c r="D234" s="650">
        <v>25513.558067745213</v>
      </c>
    </row>
    <row r="235" spans="1:4" ht="16.5" thickTop="1" thickBot="1">
      <c r="A235" s="662" t="s">
        <v>552</v>
      </c>
      <c r="B235" s="662" t="s">
        <v>144</v>
      </c>
      <c r="C235" s="663" t="s">
        <v>553</v>
      </c>
      <c r="D235" s="650">
        <v>1114.734052080905</v>
      </c>
    </row>
    <row r="236" spans="1:4" ht="16.5" thickTop="1" thickBot="1">
      <c r="A236" s="662" t="s">
        <v>556</v>
      </c>
      <c r="B236" s="662" t="s">
        <v>387</v>
      </c>
      <c r="C236" s="663" t="s">
        <v>2284</v>
      </c>
      <c r="D236" s="650">
        <v>451847.66385609983</v>
      </c>
    </row>
    <row r="237" spans="1:4" ht="16.5" thickTop="1" thickBot="1">
      <c r="A237" s="662" t="s">
        <v>557</v>
      </c>
      <c r="B237" s="662" t="s">
        <v>387</v>
      </c>
      <c r="C237" s="663" t="s">
        <v>2285</v>
      </c>
      <c r="D237" s="650">
        <v>458798.81120452943</v>
      </c>
    </row>
    <row r="238" spans="1:4" ht="16.5" thickTop="1" thickBot="1">
      <c r="A238" s="662" t="s">
        <v>558</v>
      </c>
      <c r="B238" s="662" t="s">
        <v>387</v>
      </c>
      <c r="C238" s="663" t="s">
        <v>2286</v>
      </c>
      <c r="D238" s="650">
        <v>419497.29013757443</v>
      </c>
    </row>
    <row r="239" spans="1:4" ht="16.5" thickTop="1" thickBot="1">
      <c r="A239" s="662" t="s">
        <v>570</v>
      </c>
      <c r="B239" s="662" t="s">
        <v>571</v>
      </c>
      <c r="C239" s="663" t="s">
        <v>572</v>
      </c>
      <c r="D239" s="650">
        <v>342157.39339404018</v>
      </c>
    </row>
    <row r="240" spans="1:4" ht="16.5" thickTop="1" thickBot="1">
      <c r="A240" s="662" t="s">
        <v>559</v>
      </c>
      <c r="B240" s="662" t="s">
        <v>387</v>
      </c>
      <c r="C240" s="663" t="s">
        <v>1920</v>
      </c>
      <c r="D240" s="650">
        <v>348703.98242771055</v>
      </c>
    </row>
    <row r="241" spans="1:4" ht="16.5" thickTop="1" thickBot="1">
      <c r="A241" s="662" t="s">
        <v>560</v>
      </c>
      <c r="B241" s="662" t="s">
        <v>387</v>
      </c>
      <c r="C241" s="663" t="s">
        <v>2011</v>
      </c>
      <c r="D241" s="650">
        <v>337481.88656613079</v>
      </c>
    </row>
    <row r="242" spans="1:4" ht="16.5" thickTop="1" thickBot="1">
      <c r="A242" s="664" t="s">
        <v>2013</v>
      </c>
      <c r="B242" s="662" t="s">
        <v>387</v>
      </c>
      <c r="C242" s="663" t="s">
        <v>2012</v>
      </c>
      <c r="D242" s="650">
        <v>455837.18049811333</v>
      </c>
    </row>
    <row r="243" spans="1:4" ht="16.5" thickTop="1" thickBot="1">
      <c r="A243" s="662" t="s">
        <v>561</v>
      </c>
      <c r="B243" s="662" t="s">
        <v>387</v>
      </c>
      <c r="C243" s="663" t="s">
        <v>562</v>
      </c>
      <c r="D243" s="650">
        <v>323559.8036908324</v>
      </c>
    </row>
    <row r="244" spans="1:4" ht="16.5" thickTop="1" thickBot="1">
      <c r="A244" s="662" t="s">
        <v>563</v>
      </c>
      <c r="B244" s="662" t="s">
        <v>387</v>
      </c>
      <c r="C244" s="663" t="s">
        <v>564</v>
      </c>
      <c r="D244" s="650">
        <v>464625</v>
      </c>
    </row>
    <row r="245" spans="1:4" ht="16.5" thickTop="1" thickBot="1">
      <c r="A245" s="662" t="s">
        <v>565</v>
      </c>
      <c r="B245" s="662" t="s">
        <v>387</v>
      </c>
      <c r="C245" s="663" t="s">
        <v>566</v>
      </c>
      <c r="D245" s="650">
        <v>464625</v>
      </c>
    </row>
    <row r="246" spans="1:4" ht="16.5" thickTop="1" thickBot="1">
      <c r="A246" s="662" t="s">
        <v>567</v>
      </c>
      <c r="B246" s="662" t="s">
        <v>387</v>
      </c>
      <c r="C246" s="663" t="s">
        <v>2014</v>
      </c>
      <c r="D246" s="650">
        <v>389284.03969049401</v>
      </c>
    </row>
    <row r="247" spans="1:4" ht="16.5" thickTop="1" thickBot="1">
      <c r="A247" s="662" t="s">
        <v>568</v>
      </c>
      <c r="B247" s="662" t="s">
        <v>387</v>
      </c>
      <c r="C247" s="663" t="s">
        <v>569</v>
      </c>
      <c r="D247" s="650">
        <v>362746.99306013808</v>
      </c>
    </row>
    <row r="248" spans="1:4" ht="16.5" thickTop="1" thickBot="1">
      <c r="A248" s="662" t="s">
        <v>573</v>
      </c>
      <c r="B248" s="662" t="s">
        <v>387</v>
      </c>
      <c r="C248" s="663" t="s">
        <v>574</v>
      </c>
      <c r="D248" s="650">
        <v>358070.38688898209</v>
      </c>
    </row>
    <row r="249" spans="1:4" ht="16.5" thickTop="1" thickBot="1">
      <c r="A249" s="662" t="s">
        <v>575</v>
      </c>
      <c r="B249" s="662" t="s">
        <v>387</v>
      </c>
      <c r="C249" s="663" t="s">
        <v>576</v>
      </c>
      <c r="D249" s="650">
        <v>367916.10500578344</v>
      </c>
    </row>
    <row r="250" spans="1:4" ht="16.5" thickTop="1" thickBot="1">
      <c r="A250" s="662" t="s">
        <v>577</v>
      </c>
      <c r="B250" s="662" t="s">
        <v>387</v>
      </c>
      <c r="C250" s="663" t="s">
        <v>578</v>
      </c>
      <c r="D250" s="650">
        <v>195341.2021501025</v>
      </c>
    </row>
    <row r="251" spans="1:4" ht="16.5" thickTop="1" thickBot="1">
      <c r="A251" s="662" t="s">
        <v>579</v>
      </c>
      <c r="B251" s="662" t="s">
        <v>387</v>
      </c>
      <c r="C251" s="663" t="s">
        <v>580</v>
      </c>
      <c r="D251" s="650">
        <v>197632.23347607546</v>
      </c>
    </row>
    <row r="252" spans="1:4" ht="16.5" thickTop="1" thickBot="1">
      <c r="A252" s="662" t="s">
        <v>581</v>
      </c>
      <c r="B252" s="662" t="s">
        <v>387</v>
      </c>
      <c r="C252" s="663" t="s">
        <v>2287</v>
      </c>
      <c r="D252" s="650">
        <v>294114.99417314504</v>
      </c>
    </row>
    <row r="253" spans="1:4" ht="16.5" thickTop="1" thickBot="1">
      <c r="A253" s="662" t="s">
        <v>582</v>
      </c>
      <c r="B253" s="662" t="s">
        <v>387</v>
      </c>
      <c r="C253" s="663" t="s">
        <v>2288</v>
      </c>
      <c r="D253" s="650">
        <v>167171.63079850379</v>
      </c>
    </row>
    <row r="254" spans="1:4" ht="16.5" thickTop="1" thickBot="1">
      <c r="A254" s="662" t="s">
        <v>584</v>
      </c>
      <c r="B254" s="662" t="s">
        <v>233</v>
      </c>
      <c r="C254" s="663" t="s">
        <v>1921</v>
      </c>
      <c r="D254" s="650">
        <v>14520.125601464097</v>
      </c>
    </row>
    <row r="255" spans="1:4" ht="16.5" thickTop="1" thickBot="1">
      <c r="A255" s="662" t="s">
        <v>583</v>
      </c>
      <c r="B255" s="662" t="s">
        <v>387</v>
      </c>
      <c r="C255" s="663" t="s">
        <v>2289</v>
      </c>
      <c r="D255" s="650">
        <v>461199.7768551652</v>
      </c>
    </row>
    <row r="256" spans="1:4" ht="16.5" thickTop="1" thickBot="1">
      <c r="A256" s="662" t="s">
        <v>554</v>
      </c>
      <c r="B256" s="662" t="s">
        <v>387</v>
      </c>
      <c r="C256" s="663" t="s">
        <v>555</v>
      </c>
      <c r="D256" s="650">
        <v>339481.59193174733</v>
      </c>
    </row>
    <row r="257" spans="1:4" ht="16.5" thickTop="1" thickBot="1">
      <c r="A257" s="662" t="s">
        <v>585</v>
      </c>
      <c r="B257" s="662" t="s">
        <v>387</v>
      </c>
      <c r="C257" s="663" t="s">
        <v>586</v>
      </c>
      <c r="D257" s="650">
        <v>429023.09936960699</v>
      </c>
    </row>
    <row r="258" spans="1:4" ht="16.5" thickTop="1" thickBot="1">
      <c r="A258" s="662" t="s">
        <v>587</v>
      </c>
      <c r="B258" s="662" t="s">
        <v>387</v>
      </c>
      <c r="C258" s="663" t="s">
        <v>588</v>
      </c>
      <c r="D258" s="650">
        <v>429023.09936960699</v>
      </c>
    </row>
    <row r="259" spans="1:4" ht="16.5" thickTop="1" thickBot="1">
      <c r="A259" s="662" t="s">
        <v>497</v>
      </c>
      <c r="B259" s="662" t="s">
        <v>387</v>
      </c>
      <c r="C259" s="663" t="s">
        <v>498</v>
      </c>
      <c r="D259" s="650">
        <v>429023.09936960699</v>
      </c>
    </row>
    <row r="260" spans="1:4" ht="16.5" thickTop="1" thickBot="1">
      <c r="A260" s="662" t="s">
        <v>1669</v>
      </c>
      <c r="B260" s="662" t="s">
        <v>387</v>
      </c>
      <c r="C260" s="663" t="s">
        <v>1670</v>
      </c>
      <c r="D260" s="650">
        <v>311482.41878337594</v>
      </c>
    </row>
    <row r="261" spans="1:4" ht="16.5" thickTop="1" thickBot="1">
      <c r="A261" s="662" t="s">
        <v>499</v>
      </c>
      <c r="B261" s="662" t="s">
        <v>377</v>
      </c>
      <c r="C261" s="663" t="s">
        <v>500</v>
      </c>
      <c r="D261" s="650">
        <v>2099.7456010596929</v>
      </c>
    </row>
    <row r="262" spans="1:4" ht="31.5" thickTop="1" thickBot="1">
      <c r="A262" s="662" t="s">
        <v>589</v>
      </c>
      <c r="B262" s="662" t="s">
        <v>377</v>
      </c>
      <c r="C262" s="663" t="s">
        <v>2290</v>
      </c>
      <c r="D262" s="650">
        <v>1990.9106196435098</v>
      </c>
    </row>
    <row r="263" spans="1:4" ht="16.5" thickTop="1" thickBot="1">
      <c r="A263" s="662" t="s">
        <v>590</v>
      </c>
      <c r="B263" s="662" t="s">
        <v>233</v>
      </c>
      <c r="C263" s="663" t="s">
        <v>2291</v>
      </c>
      <c r="D263" s="650">
        <v>63367.244078890981</v>
      </c>
    </row>
    <row r="264" spans="1:4" ht="16.5" thickTop="1" thickBot="1">
      <c r="A264" s="662" t="s">
        <v>591</v>
      </c>
      <c r="B264" s="662" t="s">
        <v>377</v>
      </c>
      <c r="C264" s="663" t="s">
        <v>2292</v>
      </c>
      <c r="D264" s="650">
        <v>772539.2810164796</v>
      </c>
    </row>
    <row r="265" spans="1:4" ht="16.5" thickTop="1" thickBot="1">
      <c r="A265" s="662" t="s">
        <v>592</v>
      </c>
      <c r="B265" s="662" t="s">
        <v>144</v>
      </c>
      <c r="C265" s="663" t="s">
        <v>2293</v>
      </c>
      <c r="D265" s="650">
        <v>9087.1712766279688</v>
      </c>
    </row>
    <row r="266" spans="1:4" ht="16.5" thickTop="1" thickBot="1">
      <c r="A266" s="662" t="s">
        <v>593</v>
      </c>
      <c r="B266" s="662" t="s">
        <v>92</v>
      </c>
      <c r="C266" s="663" t="s">
        <v>2294</v>
      </c>
      <c r="D266" s="650">
        <v>44907.072281511733</v>
      </c>
    </row>
    <row r="267" spans="1:4" ht="16.5" thickTop="1" thickBot="1">
      <c r="A267" s="662" t="s">
        <v>594</v>
      </c>
      <c r="B267" s="662" t="s">
        <v>92</v>
      </c>
      <c r="C267" s="663" t="s">
        <v>2295</v>
      </c>
      <c r="D267" s="650">
        <v>67334.773855971827</v>
      </c>
    </row>
    <row r="268" spans="1:4" ht="16.5" thickTop="1" thickBot="1">
      <c r="A268" s="662" t="s">
        <v>595</v>
      </c>
      <c r="B268" s="662" t="s">
        <v>92</v>
      </c>
      <c r="C268" s="663" t="s">
        <v>2296</v>
      </c>
      <c r="D268" s="650">
        <v>61211.431972253245</v>
      </c>
    </row>
    <row r="269" spans="1:4" ht="16.5" thickTop="1" thickBot="1">
      <c r="A269" s="662" t="s">
        <v>596</v>
      </c>
      <c r="B269" s="662" t="s">
        <v>377</v>
      </c>
      <c r="C269" s="663" t="s">
        <v>597</v>
      </c>
      <c r="D269" s="650">
        <v>75835.995182147017</v>
      </c>
    </row>
    <row r="270" spans="1:4" ht="16.5" thickTop="1" thickBot="1">
      <c r="A270" s="662" t="s">
        <v>599</v>
      </c>
      <c r="B270" s="662" t="s">
        <v>144</v>
      </c>
      <c r="C270" s="663" t="s">
        <v>600</v>
      </c>
      <c r="D270" s="650">
        <v>169591.28528433223</v>
      </c>
    </row>
    <row r="271" spans="1:4" ht="16.5" thickTop="1" thickBot="1">
      <c r="A271" s="662" t="s">
        <v>601</v>
      </c>
      <c r="B271" s="662" t="s">
        <v>387</v>
      </c>
      <c r="C271" s="663" t="s">
        <v>1922</v>
      </c>
      <c r="D271" s="650">
        <v>72362.070522802183</v>
      </c>
    </row>
    <row r="272" spans="1:4" ht="16.5" thickTop="1" thickBot="1">
      <c r="A272" s="662" t="s">
        <v>598</v>
      </c>
      <c r="B272" s="662" t="s">
        <v>387</v>
      </c>
      <c r="C272" s="663" t="s">
        <v>2297</v>
      </c>
      <c r="D272" s="650">
        <v>72362.070522802183</v>
      </c>
    </row>
    <row r="273" spans="1:4" ht="16.5" thickTop="1" thickBot="1">
      <c r="A273" s="662" t="s">
        <v>602</v>
      </c>
      <c r="B273" s="662" t="s">
        <v>387</v>
      </c>
      <c r="C273" s="663" t="s">
        <v>2298</v>
      </c>
      <c r="D273" s="650">
        <v>69541.155751954444</v>
      </c>
    </row>
    <row r="274" spans="1:4" ht="16.5" thickTop="1" thickBot="1">
      <c r="A274" s="662" t="s">
        <v>603</v>
      </c>
      <c r="B274" s="662" t="s">
        <v>144</v>
      </c>
      <c r="C274" s="663" t="s">
        <v>2299</v>
      </c>
      <c r="D274" s="650">
        <v>41382.577832821997</v>
      </c>
    </row>
    <row r="275" spans="1:4" ht="16.5" thickTop="1" thickBot="1">
      <c r="A275" s="662" t="s">
        <v>604</v>
      </c>
      <c r="B275" s="662" t="s">
        <v>144</v>
      </c>
      <c r="C275" s="663" t="s">
        <v>2300</v>
      </c>
      <c r="D275" s="650">
        <v>53332.438923669572</v>
      </c>
    </row>
    <row r="276" spans="1:4" ht="16.5" thickTop="1" thickBot="1">
      <c r="A276" s="662" t="s">
        <v>605</v>
      </c>
      <c r="B276" s="662" t="s">
        <v>606</v>
      </c>
      <c r="C276" s="663" t="s">
        <v>2301</v>
      </c>
      <c r="D276" s="650">
        <v>90028.516496115932</v>
      </c>
    </row>
    <row r="277" spans="1:4" ht="16.5" thickTop="1" thickBot="1">
      <c r="A277" s="662" t="s">
        <v>607</v>
      </c>
      <c r="B277" s="662" t="s">
        <v>606</v>
      </c>
      <c r="C277" s="663" t="s">
        <v>1923</v>
      </c>
      <c r="D277" s="650">
        <v>66620.200745663562</v>
      </c>
    </row>
    <row r="278" spans="1:4" ht="16.5" thickTop="1" thickBot="1">
      <c r="A278" s="662" t="s">
        <v>608</v>
      </c>
      <c r="B278" s="662" t="s">
        <v>606</v>
      </c>
      <c r="C278" s="663" t="s">
        <v>609</v>
      </c>
      <c r="D278" s="650">
        <v>41892.673099257445</v>
      </c>
    </row>
    <row r="279" spans="1:4" ht="16.5" thickTop="1" thickBot="1">
      <c r="A279" s="662" t="s">
        <v>501</v>
      </c>
      <c r="B279" s="662" t="s">
        <v>141</v>
      </c>
      <c r="C279" s="663" t="s">
        <v>502</v>
      </c>
      <c r="D279" s="650">
        <v>47271.759605008796</v>
      </c>
    </row>
    <row r="280" spans="1:4" ht="16.5" thickTop="1" thickBot="1">
      <c r="A280" s="662" t="s">
        <v>503</v>
      </c>
      <c r="B280" s="662" t="s">
        <v>141</v>
      </c>
      <c r="C280" s="663" t="s">
        <v>504</v>
      </c>
      <c r="D280" s="650">
        <v>45634.837510779529</v>
      </c>
    </row>
    <row r="281" spans="1:4" ht="16.5" thickTop="1" thickBot="1">
      <c r="A281" s="662" t="s">
        <v>610</v>
      </c>
      <c r="B281" s="662" t="s">
        <v>92</v>
      </c>
      <c r="C281" s="663" t="s">
        <v>2302</v>
      </c>
      <c r="D281" s="650">
        <v>69513.672170788748</v>
      </c>
    </row>
    <row r="282" spans="1:4" ht="16.5" thickTop="1" thickBot="1">
      <c r="A282" s="662" t="s">
        <v>611</v>
      </c>
      <c r="B282" s="662" t="s">
        <v>377</v>
      </c>
      <c r="C282" s="663" t="s">
        <v>2303</v>
      </c>
      <c r="D282" s="650">
        <v>8336.3198391809692</v>
      </c>
    </row>
    <row r="283" spans="1:4" ht="16.5" thickTop="1" thickBot="1">
      <c r="A283" s="662" t="s">
        <v>612</v>
      </c>
      <c r="B283" s="662" t="s">
        <v>144</v>
      </c>
      <c r="C283" s="663" t="s">
        <v>2304</v>
      </c>
      <c r="D283" s="650">
        <v>4597.453457398763</v>
      </c>
    </row>
    <row r="284" spans="1:4" ht="16.5" thickTop="1" thickBot="1">
      <c r="A284" s="662" t="s">
        <v>613</v>
      </c>
      <c r="B284" s="662" t="s">
        <v>92</v>
      </c>
      <c r="C284" s="663" t="s">
        <v>614</v>
      </c>
      <c r="D284" s="650">
        <v>23697.443024315569</v>
      </c>
    </row>
    <row r="285" spans="1:4" ht="16.5" thickTop="1" thickBot="1">
      <c r="A285" s="662" t="s">
        <v>615</v>
      </c>
      <c r="B285" s="662" t="s">
        <v>92</v>
      </c>
      <c r="C285" s="663" t="s">
        <v>2305</v>
      </c>
      <c r="D285" s="650">
        <v>74669.591997474592</v>
      </c>
    </row>
    <row r="286" spans="1:4" ht="16.5" thickTop="1" thickBot="1">
      <c r="A286" s="662" t="s">
        <v>616</v>
      </c>
      <c r="B286" s="662" t="s">
        <v>92</v>
      </c>
      <c r="C286" s="663" t="s">
        <v>617</v>
      </c>
      <c r="D286" s="650">
        <v>124804.04141670297</v>
      </c>
    </row>
    <row r="287" spans="1:4" ht="16.5" thickTop="1" thickBot="1">
      <c r="A287" s="662" t="s">
        <v>620</v>
      </c>
      <c r="B287" s="662" t="s">
        <v>92</v>
      </c>
      <c r="C287" s="663" t="s">
        <v>621</v>
      </c>
      <c r="D287" s="650">
        <v>34937.128377841385</v>
      </c>
    </row>
    <row r="288" spans="1:4" ht="16.5" thickTop="1" thickBot="1">
      <c r="A288" s="662" t="s">
        <v>618</v>
      </c>
      <c r="B288" s="662" t="s">
        <v>92</v>
      </c>
      <c r="C288" s="663" t="s">
        <v>2306</v>
      </c>
      <c r="D288" s="650">
        <v>41267.146791926054</v>
      </c>
    </row>
    <row r="289" spans="1:4" ht="16.5" thickTop="1" thickBot="1">
      <c r="A289" s="662" t="s">
        <v>619</v>
      </c>
      <c r="B289" s="662" t="s">
        <v>92</v>
      </c>
      <c r="C289" s="663" t="s">
        <v>2307</v>
      </c>
      <c r="D289" s="650">
        <v>119727.27430377436</v>
      </c>
    </row>
    <row r="290" spans="1:4" ht="16.5" thickTop="1" thickBot="1">
      <c r="A290" s="662" t="s">
        <v>622</v>
      </c>
      <c r="B290" s="662" t="s">
        <v>454</v>
      </c>
      <c r="C290" s="663" t="s">
        <v>623</v>
      </c>
      <c r="D290" s="650">
        <v>2841.8022925336677</v>
      </c>
    </row>
    <row r="291" spans="1:4" ht="16.5" thickTop="1" thickBot="1">
      <c r="A291" s="662" t="s">
        <v>624</v>
      </c>
      <c r="B291" s="662" t="s">
        <v>422</v>
      </c>
      <c r="C291" s="663" t="s">
        <v>1924</v>
      </c>
      <c r="D291" s="650">
        <v>80089.354203351162</v>
      </c>
    </row>
    <row r="292" spans="1:4" ht="16.5" thickTop="1" thickBot="1">
      <c r="A292" s="662" t="s">
        <v>625</v>
      </c>
      <c r="B292" s="662" t="s">
        <v>377</v>
      </c>
      <c r="C292" s="663" t="s">
        <v>2308</v>
      </c>
      <c r="D292" s="650">
        <v>3091.35320951825</v>
      </c>
    </row>
    <row r="293" spans="1:4" ht="16.5" thickTop="1" thickBot="1">
      <c r="A293" s="662" t="s">
        <v>626</v>
      </c>
      <c r="B293" s="662" t="s">
        <v>377</v>
      </c>
      <c r="C293" s="663" t="s">
        <v>1925</v>
      </c>
      <c r="D293" s="650">
        <v>5955.1423669844798</v>
      </c>
    </row>
    <row r="294" spans="1:4" ht="16.5" thickTop="1" thickBot="1">
      <c r="A294" s="662" t="s">
        <v>627</v>
      </c>
      <c r="B294" s="662" t="s">
        <v>92</v>
      </c>
      <c r="C294" s="663" t="s">
        <v>628</v>
      </c>
      <c r="D294" s="650">
        <v>1562.1667534585463</v>
      </c>
    </row>
    <row r="295" spans="1:4" ht="16.5" thickTop="1" thickBot="1">
      <c r="A295" s="662" t="s">
        <v>633</v>
      </c>
      <c r="B295" s="662" t="s">
        <v>92</v>
      </c>
      <c r="C295" s="663" t="s">
        <v>1926</v>
      </c>
      <c r="D295" s="650">
        <v>42386.278216993458</v>
      </c>
    </row>
    <row r="296" spans="1:4" ht="16.5" thickTop="1" thickBot="1">
      <c r="A296" s="662" t="s">
        <v>629</v>
      </c>
      <c r="B296" s="662" t="s">
        <v>92</v>
      </c>
      <c r="C296" s="663" t="s">
        <v>630</v>
      </c>
      <c r="D296" s="650">
        <v>48407.381178775635</v>
      </c>
    </row>
    <row r="297" spans="1:4" ht="16.5" thickTop="1" thickBot="1">
      <c r="A297" s="662" t="s">
        <v>631</v>
      </c>
      <c r="B297" s="662" t="s">
        <v>92</v>
      </c>
      <c r="C297" s="663" t="s">
        <v>632</v>
      </c>
      <c r="D297" s="650">
        <v>42001.508080673622</v>
      </c>
    </row>
    <row r="298" spans="1:4" ht="16.5" thickTop="1" thickBot="1">
      <c r="A298" s="662" t="s">
        <v>646</v>
      </c>
      <c r="B298" s="662" t="s">
        <v>144</v>
      </c>
      <c r="C298" s="663" t="s">
        <v>647</v>
      </c>
      <c r="D298" s="650">
        <v>5642.9288849420964</v>
      </c>
    </row>
    <row r="299" spans="1:4" ht="16.5" thickTop="1" thickBot="1">
      <c r="A299" s="662" t="s">
        <v>634</v>
      </c>
      <c r="B299" s="662" t="s">
        <v>377</v>
      </c>
      <c r="C299" s="663" t="s">
        <v>635</v>
      </c>
      <c r="D299" s="650">
        <v>34942.625094074523</v>
      </c>
    </row>
    <row r="300" spans="1:4" ht="16.5" thickTop="1" thickBot="1">
      <c r="A300" s="662" t="s">
        <v>650</v>
      </c>
      <c r="B300" s="662" t="s">
        <v>377</v>
      </c>
      <c r="C300" s="663" t="s">
        <v>651</v>
      </c>
      <c r="D300" s="650">
        <v>34942.625094074523</v>
      </c>
    </row>
    <row r="301" spans="1:4" ht="31.5" thickTop="1" thickBot="1">
      <c r="A301" s="662" t="s">
        <v>652</v>
      </c>
      <c r="B301" s="662" t="s">
        <v>92</v>
      </c>
      <c r="C301" s="663" t="s">
        <v>2309</v>
      </c>
      <c r="D301" s="650">
        <v>311791.33423567849</v>
      </c>
    </row>
    <row r="302" spans="1:4" ht="31.5" thickTop="1" thickBot="1">
      <c r="A302" s="662" t="s">
        <v>653</v>
      </c>
      <c r="B302" s="662" t="s">
        <v>92</v>
      </c>
      <c r="C302" s="663" t="s">
        <v>2310</v>
      </c>
      <c r="D302" s="650">
        <v>290167.25257450354</v>
      </c>
    </row>
    <row r="303" spans="1:4" ht="31.5" thickTop="1" thickBot="1">
      <c r="A303" s="662" t="s">
        <v>654</v>
      </c>
      <c r="B303" s="662" t="s">
        <v>92</v>
      </c>
      <c r="C303" s="663" t="s">
        <v>2311</v>
      </c>
      <c r="D303" s="650">
        <v>249432.18791394544</v>
      </c>
    </row>
    <row r="304" spans="1:4" ht="31.5" thickTop="1" thickBot="1">
      <c r="A304" s="662" t="s">
        <v>655</v>
      </c>
      <c r="B304" s="662" t="s">
        <v>92</v>
      </c>
      <c r="C304" s="663" t="s">
        <v>2312</v>
      </c>
      <c r="D304" s="650">
        <v>311791.33423567849</v>
      </c>
    </row>
    <row r="305" spans="1:4" ht="31.5" thickTop="1" thickBot="1">
      <c r="A305" s="662" t="s">
        <v>656</v>
      </c>
      <c r="B305" s="662" t="s">
        <v>92</v>
      </c>
      <c r="C305" s="663" t="s">
        <v>2313</v>
      </c>
      <c r="D305" s="650">
        <v>224489.18899120024</v>
      </c>
    </row>
    <row r="306" spans="1:4" ht="31.5" thickTop="1" thickBot="1">
      <c r="A306" s="662" t="s">
        <v>657</v>
      </c>
      <c r="B306" s="662" t="s">
        <v>233</v>
      </c>
      <c r="C306" s="663" t="s">
        <v>2314</v>
      </c>
      <c r="D306" s="650">
        <v>268333.19635322259</v>
      </c>
    </row>
    <row r="307" spans="1:4" ht="16.5" thickTop="1" thickBot="1">
      <c r="A307" s="662" t="s">
        <v>658</v>
      </c>
      <c r="B307" s="662" t="s">
        <v>92</v>
      </c>
      <c r="C307" s="663" t="s">
        <v>659</v>
      </c>
      <c r="D307" s="650">
        <v>133001.84400680882</v>
      </c>
    </row>
    <row r="308" spans="1:4" ht="16.5" thickTop="1" thickBot="1">
      <c r="A308" s="662" t="s">
        <v>636</v>
      </c>
      <c r="B308" s="662" t="s">
        <v>377</v>
      </c>
      <c r="C308" s="663" t="s">
        <v>637</v>
      </c>
      <c r="D308" s="650">
        <v>79771.64400507565</v>
      </c>
    </row>
    <row r="309" spans="1:4" ht="16.5" thickTop="1" thickBot="1">
      <c r="A309" s="662" t="s">
        <v>642</v>
      </c>
      <c r="B309" s="662" t="s">
        <v>377</v>
      </c>
      <c r="C309" s="663" t="s">
        <v>643</v>
      </c>
      <c r="D309" s="650">
        <v>6825.8222183139442</v>
      </c>
    </row>
    <row r="310" spans="1:4" ht="16.5" thickTop="1" thickBot="1">
      <c r="A310" s="662" t="s">
        <v>640</v>
      </c>
      <c r="B310" s="662" t="s">
        <v>377</v>
      </c>
      <c r="C310" s="663" t="s">
        <v>641</v>
      </c>
      <c r="D310" s="650">
        <v>28911.628043072702</v>
      </c>
    </row>
    <row r="311" spans="1:4" ht="16.5" thickTop="1" thickBot="1">
      <c r="A311" s="662" t="s">
        <v>638</v>
      </c>
      <c r="B311" s="662" t="s">
        <v>377</v>
      </c>
      <c r="C311" s="663" t="s">
        <v>639</v>
      </c>
      <c r="D311" s="650">
        <v>94776.579978302747</v>
      </c>
    </row>
    <row r="312" spans="1:4" ht="16.5" thickTop="1" thickBot="1">
      <c r="A312" s="662" t="s">
        <v>644</v>
      </c>
      <c r="B312" s="662" t="s">
        <v>377</v>
      </c>
      <c r="C312" s="663" t="s">
        <v>645</v>
      </c>
      <c r="D312" s="650">
        <v>16752.891735365793</v>
      </c>
    </row>
    <row r="313" spans="1:4" ht="16.5" thickTop="1" thickBot="1">
      <c r="A313" s="662" t="s">
        <v>660</v>
      </c>
      <c r="B313" s="662" t="s">
        <v>377</v>
      </c>
      <c r="C313" s="663" t="s">
        <v>661</v>
      </c>
      <c r="D313" s="650">
        <v>9125.6482902599546</v>
      </c>
    </row>
    <row r="314" spans="1:4" ht="16.5" thickTop="1" thickBot="1">
      <c r="A314" s="662" t="s">
        <v>662</v>
      </c>
      <c r="B314" s="662" t="s">
        <v>377</v>
      </c>
      <c r="C314" s="663" t="s">
        <v>663</v>
      </c>
      <c r="D314" s="650">
        <v>10102.964436512344</v>
      </c>
    </row>
    <row r="315" spans="1:4" ht="16.5" thickTop="1" thickBot="1">
      <c r="A315" s="662" t="s">
        <v>667</v>
      </c>
      <c r="B315" s="662" t="s">
        <v>377</v>
      </c>
      <c r="C315" s="663" t="s">
        <v>2315</v>
      </c>
      <c r="D315" s="650">
        <v>10565.787943342781</v>
      </c>
    </row>
    <row r="316" spans="1:4" ht="16.5" thickTop="1" thickBot="1">
      <c r="A316" s="662" t="s">
        <v>664</v>
      </c>
      <c r="B316" s="662" t="s">
        <v>92</v>
      </c>
      <c r="C316" s="663" t="s">
        <v>2316</v>
      </c>
      <c r="D316" s="650">
        <v>37584.346915721879</v>
      </c>
    </row>
    <row r="317" spans="1:4" ht="16.5" thickTop="1" thickBot="1">
      <c r="A317" s="662" t="s">
        <v>665</v>
      </c>
      <c r="B317" s="662" t="s">
        <v>377</v>
      </c>
      <c r="C317" s="663" t="s">
        <v>666</v>
      </c>
      <c r="D317" s="650">
        <v>19018.638166666326</v>
      </c>
    </row>
    <row r="318" spans="1:4" ht="16.5" thickTop="1" thickBot="1">
      <c r="A318" s="662" t="s">
        <v>668</v>
      </c>
      <c r="B318" s="662" t="s">
        <v>606</v>
      </c>
      <c r="C318" s="663" t="s">
        <v>2317</v>
      </c>
      <c r="D318" s="650">
        <v>30780.511562340493</v>
      </c>
    </row>
    <row r="319" spans="1:4" ht="16.5" thickTop="1" thickBot="1">
      <c r="A319" s="662" t="s">
        <v>669</v>
      </c>
      <c r="B319" s="662" t="s">
        <v>92</v>
      </c>
      <c r="C319" s="663" t="s">
        <v>2318</v>
      </c>
      <c r="D319" s="650">
        <v>13466.954771194365</v>
      </c>
    </row>
    <row r="320" spans="1:4" ht="16.5" thickTop="1" thickBot="1">
      <c r="A320" s="662" t="s">
        <v>673</v>
      </c>
      <c r="B320" s="662" t="s">
        <v>92</v>
      </c>
      <c r="C320" s="663" t="s">
        <v>2319</v>
      </c>
      <c r="D320" s="650">
        <v>149659.09287971797</v>
      </c>
    </row>
    <row r="321" spans="1:4" ht="16.5" thickTop="1" thickBot="1">
      <c r="A321" s="662" t="s">
        <v>674</v>
      </c>
      <c r="B321" s="662" t="s">
        <v>92</v>
      </c>
      <c r="C321" s="663" t="s">
        <v>2320</v>
      </c>
      <c r="D321" s="650">
        <v>224489.18899120024</v>
      </c>
    </row>
    <row r="322" spans="1:4" ht="16.5" thickTop="1" thickBot="1">
      <c r="A322" s="662" t="s">
        <v>672</v>
      </c>
      <c r="B322" s="662" t="s">
        <v>92</v>
      </c>
      <c r="C322" s="663" t="s">
        <v>2321</v>
      </c>
      <c r="D322" s="650">
        <v>116373.17805831198</v>
      </c>
    </row>
    <row r="323" spans="1:4" ht="31.5" thickTop="1" thickBot="1">
      <c r="A323" s="662" t="s">
        <v>671</v>
      </c>
      <c r="B323" s="662" t="s">
        <v>92</v>
      </c>
      <c r="C323" s="663" t="s">
        <v>2322</v>
      </c>
      <c r="D323" s="650">
        <v>148371.76193791645</v>
      </c>
    </row>
    <row r="324" spans="1:4" ht="16.5" thickTop="1" thickBot="1">
      <c r="A324" s="662" t="s">
        <v>675</v>
      </c>
      <c r="B324" s="662" t="s">
        <v>92</v>
      </c>
      <c r="C324" s="663" t="s">
        <v>676</v>
      </c>
      <c r="D324" s="650">
        <v>299319.28510268254</v>
      </c>
    </row>
    <row r="325" spans="1:4" ht="16.5" thickTop="1" thickBot="1">
      <c r="A325" s="662" t="s">
        <v>678</v>
      </c>
      <c r="B325" s="662" t="s">
        <v>92</v>
      </c>
      <c r="C325" s="663" t="s">
        <v>679</v>
      </c>
      <c r="D325" s="650">
        <v>15940.477076107618</v>
      </c>
    </row>
    <row r="326" spans="1:4" ht="16.5" thickTop="1" thickBot="1">
      <c r="A326" s="662" t="s">
        <v>670</v>
      </c>
      <c r="B326" s="662" t="s">
        <v>92</v>
      </c>
      <c r="C326" s="663" t="s">
        <v>2323</v>
      </c>
      <c r="D326" s="650">
        <v>18872.42551486479</v>
      </c>
    </row>
    <row r="327" spans="1:4" ht="16.5" thickTop="1" thickBot="1">
      <c r="A327" s="662" t="s">
        <v>677</v>
      </c>
      <c r="B327" s="662" t="s">
        <v>92</v>
      </c>
      <c r="C327" s="663" t="s">
        <v>2324</v>
      </c>
      <c r="D327" s="650">
        <v>14016.626394508419</v>
      </c>
    </row>
    <row r="328" spans="1:4" ht="16.5" thickTop="1" thickBot="1">
      <c r="A328" s="662" t="s">
        <v>680</v>
      </c>
      <c r="B328" s="662" t="s">
        <v>92</v>
      </c>
      <c r="C328" s="663" t="s">
        <v>2325</v>
      </c>
      <c r="D328" s="650">
        <v>87587.974488601525</v>
      </c>
    </row>
    <row r="329" spans="1:4" ht="16.5" thickTop="1" thickBot="1">
      <c r="A329" s="662" t="s">
        <v>681</v>
      </c>
      <c r="B329" s="662" t="s">
        <v>92</v>
      </c>
      <c r="C329" s="663" t="s">
        <v>682</v>
      </c>
      <c r="D329" s="650">
        <v>7122.6448949035339</v>
      </c>
    </row>
    <row r="330" spans="1:4" ht="16.5" thickTop="1" thickBot="1">
      <c r="A330" s="662" t="s">
        <v>683</v>
      </c>
      <c r="B330" s="662" t="s">
        <v>92</v>
      </c>
      <c r="C330" s="663" t="s">
        <v>2326</v>
      </c>
      <c r="D330" s="650">
        <v>34920.638229141958</v>
      </c>
    </row>
    <row r="331" spans="1:4" ht="16.5" thickTop="1" thickBot="1">
      <c r="A331" s="662" t="s">
        <v>684</v>
      </c>
      <c r="B331" s="662" t="s">
        <v>92</v>
      </c>
      <c r="C331" s="663" t="s">
        <v>2327</v>
      </c>
      <c r="D331" s="650">
        <v>1656.7102726685639</v>
      </c>
    </row>
    <row r="332" spans="1:4" ht="16.5" thickTop="1" thickBot="1">
      <c r="A332" s="662" t="s">
        <v>686</v>
      </c>
      <c r="B332" s="662" t="s">
        <v>387</v>
      </c>
      <c r="C332" s="663" t="s">
        <v>687</v>
      </c>
      <c r="D332" s="650">
        <v>66368.451142185717</v>
      </c>
    </row>
    <row r="333" spans="1:4" ht="16.5" thickTop="1" thickBot="1">
      <c r="A333" s="662" t="s">
        <v>685</v>
      </c>
      <c r="B333" s="662" t="s">
        <v>387</v>
      </c>
      <c r="C333" s="663" t="s">
        <v>2328</v>
      </c>
      <c r="D333" s="650">
        <v>25096.906977273156</v>
      </c>
    </row>
    <row r="334" spans="1:4" ht="16.5" thickTop="1" thickBot="1">
      <c r="A334" s="662" t="s">
        <v>690</v>
      </c>
      <c r="B334" s="662" t="s">
        <v>92</v>
      </c>
      <c r="C334" s="663" t="s">
        <v>1929</v>
      </c>
      <c r="D334" s="650">
        <v>676.09609667628854</v>
      </c>
    </row>
    <row r="335" spans="1:4" ht="16.5" thickTop="1" thickBot="1">
      <c r="A335" s="662" t="s">
        <v>688</v>
      </c>
      <c r="B335" s="662" t="s">
        <v>92</v>
      </c>
      <c r="C335" s="663" t="s">
        <v>689</v>
      </c>
      <c r="D335" s="650">
        <v>1983.2152169171131</v>
      </c>
    </row>
    <row r="336" spans="1:4" ht="16.5" thickTop="1" thickBot="1">
      <c r="A336" s="662" t="s">
        <v>691</v>
      </c>
      <c r="B336" s="662" t="s">
        <v>377</v>
      </c>
      <c r="C336" s="663" t="s">
        <v>692</v>
      </c>
      <c r="D336" s="650">
        <v>6079.3681538534556</v>
      </c>
    </row>
    <row r="337" spans="1:4" ht="16.5" thickTop="1" thickBot="1">
      <c r="A337" s="662" t="s">
        <v>696</v>
      </c>
      <c r="B337" s="662" t="s">
        <v>92</v>
      </c>
      <c r="C337" s="663" t="s">
        <v>697</v>
      </c>
      <c r="D337" s="650">
        <v>381226.9530359566</v>
      </c>
    </row>
    <row r="338" spans="1:4" ht="16.5" thickTop="1" thickBot="1">
      <c r="A338" s="662" t="s">
        <v>694</v>
      </c>
      <c r="B338" s="662" t="s">
        <v>92</v>
      </c>
      <c r="C338" s="663" t="s">
        <v>695</v>
      </c>
      <c r="D338" s="650">
        <v>83618.246025027416</v>
      </c>
    </row>
    <row r="339" spans="1:4" ht="16.5" thickTop="1" thickBot="1">
      <c r="A339" s="662" t="s">
        <v>693</v>
      </c>
      <c r="B339" s="662" t="s">
        <v>144</v>
      </c>
      <c r="C339" s="663" t="s">
        <v>2329</v>
      </c>
      <c r="D339" s="650">
        <v>115475.01462581682</v>
      </c>
    </row>
    <row r="340" spans="1:4" ht="31.5" thickTop="1" thickBot="1">
      <c r="A340" s="662" t="s">
        <v>648</v>
      </c>
      <c r="B340" s="662" t="s">
        <v>92</v>
      </c>
      <c r="C340" s="663" t="s">
        <v>1927</v>
      </c>
      <c r="D340" s="650">
        <v>2294000.6520821271</v>
      </c>
    </row>
    <row r="341" spans="1:4" ht="31.5" thickTop="1" thickBot="1">
      <c r="A341" s="662" t="s">
        <v>698</v>
      </c>
      <c r="B341" s="662" t="s">
        <v>92</v>
      </c>
      <c r="C341" s="663" t="s">
        <v>699</v>
      </c>
      <c r="D341" s="650">
        <v>2294000.6520821271</v>
      </c>
    </row>
    <row r="342" spans="1:4" ht="31.5" thickTop="1" thickBot="1">
      <c r="A342" s="662" t="s">
        <v>649</v>
      </c>
      <c r="B342" s="662" t="s">
        <v>92</v>
      </c>
      <c r="C342" s="663" t="s">
        <v>1928</v>
      </c>
      <c r="D342" s="650">
        <v>1362497.4369464691</v>
      </c>
    </row>
    <row r="343" spans="1:4" ht="31.5" thickTop="1" thickBot="1">
      <c r="A343" s="662" t="s">
        <v>700</v>
      </c>
      <c r="B343" s="662" t="s">
        <v>92</v>
      </c>
      <c r="C343" s="663" t="s">
        <v>701</v>
      </c>
      <c r="D343" s="650">
        <v>1362497.4369464691</v>
      </c>
    </row>
    <row r="344" spans="1:4" ht="16.5" thickTop="1" thickBot="1">
      <c r="A344" s="662" t="s">
        <v>737</v>
      </c>
      <c r="B344" s="662" t="s">
        <v>387</v>
      </c>
      <c r="C344" s="663" t="s">
        <v>2330</v>
      </c>
      <c r="D344" s="650">
        <v>68494.580981164487</v>
      </c>
    </row>
    <row r="345" spans="1:4" ht="16.5" thickTop="1" thickBot="1">
      <c r="A345" s="662" t="s">
        <v>702</v>
      </c>
      <c r="B345" s="662" t="s">
        <v>377</v>
      </c>
      <c r="C345" s="663" t="s">
        <v>2331</v>
      </c>
      <c r="D345" s="650">
        <v>80811.622716385857</v>
      </c>
    </row>
    <row r="346" spans="1:4" ht="16.5" thickTop="1" thickBot="1">
      <c r="A346" s="662" t="s">
        <v>703</v>
      </c>
      <c r="B346" s="662" t="s">
        <v>144</v>
      </c>
      <c r="C346" s="663" t="s">
        <v>2332</v>
      </c>
      <c r="D346" s="650">
        <v>34471.006841271061</v>
      </c>
    </row>
    <row r="347" spans="1:4" ht="16.5" thickTop="1" thickBot="1">
      <c r="A347" s="662" t="s">
        <v>708</v>
      </c>
      <c r="B347" s="662" t="s">
        <v>92</v>
      </c>
      <c r="C347" s="663" t="s">
        <v>2333</v>
      </c>
      <c r="D347" s="650">
        <v>85504.719036241251</v>
      </c>
    </row>
    <row r="348" spans="1:4" ht="16.5" thickTop="1" thickBot="1">
      <c r="A348" s="662" t="s">
        <v>713</v>
      </c>
      <c r="B348" s="662" t="s">
        <v>144</v>
      </c>
      <c r="C348" s="663" t="s">
        <v>1931</v>
      </c>
      <c r="D348" s="650">
        <v>11735.48915775509</v>
      </c>
    </row>
    <row r="349" spans="1:4" ht="16.5" thickTop="1" thickBot="1">
      <c r="A349" s="662" t="s">
        <v>704</v>
      </c>
      <c r="B349" s="662" t="s">
        <v>144</v>
      </c>
      <c r="C349" s="663" t="s">
        <v>2334</v>
      </c>
      <c r="D349" s="650">
        <v>69984.191080345568</v>
      </c>
    </row>
    <row r="350" spans="1:4" ht="16.5" thickTop="1" thickBot="1">
      <c r="A350" s="662" t="s">
        <v>705</v>
      </c>
      <c r="B350" s="662" t="s">
        <v>144</v>
      </c>
      <c r="C350" s="663" t="s">
        <v>2335</v>
      </c>
      <c r="D350" s="650">
        <v>20202.630843284809</v>
      </c>
    </row>
    <row r="351" spans="1:4" ht="16.5" thickTop="1" thickBot="1">
      <c r="A351" s="662" t="s">
        <v>736</v>
      </c>
      <c r="B351" s="662" t="s">
        <v>144</v>
      </c>
      <c r="C351" s="663" t="s">
        <v>1933</v>
      </c>
      <c r="D351" s="650">
        <v>791364.4347717393</v>
      </c>
    </row>
    <row r="352" spans="1:4" ht="16.5" thickTop="1" thickBot="1">
      <c r="A352" s="662" t="s">
        <v>709</v>
      </c>
      <c r="B352" s="662" t="s">
        <v>144</v>
      </c>
      <c r="C352" s="663" t="s">
        <v>710</v>
      </c>
      <c r="D352" s="650">
        <v>370862.3449067467</v>
      </c>
    </row>
    <row r="353" spans="1:4" ht="16.5" thickTop="1" thickBot="1">
      <c r="A353" s="662" t="s">
        <v>711</v>
      </c>
      <c r="B353" s="662" t="s">
        <v>144</v>
      </c>
      <c r="C353" s="663" t="s">
        <v>712</v>
      </c>
      <c r="D353" s="650">
        <v>981654.15470358555</v>
      </c>
    </row>
    <row r="354" spans="1:4" ht="16.5" thickTop="1" thickBot="1">
      <c r="A354" s="662" t="s">
        <v>707</v>
      </c>
      <c r="B354" s="662" t="s">
        <v>144</v>
      </c>
      <c r="C354" s="663" t="s">
        <v>2336</v>
      </c>
      <c r="D354" s="650">
        <v>4255.5577076974196</v>
      </c>
    </row>
    <row r="355" spans="1:4" ht="16.5" thickTop="1" thickBot="1">
      <c r="A355" s="662" t="s">
        <v>706</v>
      </c>
      <c r="B355" s="662" t="s">
        <v>144</v>
      </c>
      <c r="C355" s="663" t="s">
        <v>1930</v>
      </c>
      <c r="D355" s="650">
        <v>6034.2950807417037</v>
      </c>
    </row>
    <row r="356" spans="1:4" ht="16.5" thickTop="1" thickBot="1">
      <c r="A356" s="662" t="s">
        <v>716</v>
      </c>
      <c r="B356" s="662" t="s">
        <v>144</v>
      </c>
      <c r="C356" s="663" t="s">
        <v>717</v>
      </c>
      <c r="D356" s="650">
        <v>74835.592827715431</v>
      </c>
    </row>
    <row r="357" spans="1:4" ht="16.5" thickTop="1" thickBot="1">
      <c r="A357" s="662" t="s">
        <v>714</v>
      </c>
      <c r="B357" s="662" t="s">
        <v>144</v>
      </c>
      <c r="C357" s="663" t="s">
        <v>2337</v>
      </c>
      <c r="D357" s="650">
        <v>353218.98514161224</v>
      </c>
    </row>
    <row r="358" spans="1:4" ht="16.5" thickTop="1" thickBot="1">
      <c r="A358" s="662" t="s">
        <v>715</v>
      </c>
      <c r="B358" s="662" t="s">
        <v>144</v>
      </c>
      <c r="C358" s="663" t="s">
        <v>2338</v>
      </c>
      <c r="D358" s="650">
        <v>366396.81263894343</v>
      </c>
    </row>
    <row r="359" spans="1:4" ht="16.5" thickTop="1" thickBot="1">
      <c r="A359" s="662" t="s">
        <v>718</v>
      </c>
      <c r="B359" s="662" t="s">
        <v>144</v>
      </c>
      <c r="C359" s="663" t="s">
        <v>719</v>
      </c>
      <c r="D359" s="650">
        <v>181943.50600344568</v>
      </c>
    </row>
    <row r="360" spans="1:4" ht="16.5" thickTop="1" thickBot="1">
      <c r="A360" s="662" t="s">
        <v>720</v>
      </c>
      <c r="B360" s="662" t="s">
        <v>144</v>
      </c>
      <c r="C360" s="663" t="s">
        <v>721</v>
      </c>
      <c r="D360" s="650">
        <v>100655.86766126989</v>
      </c>
    </row>
    <row r="361" spans="1:4" ht="16.5" thickTop="1" thickBot="1">
      <c r="A361" s="662" t="s">
        <v>722</v>
      </c>
      <c r="B361" s="662" t="s">
        <v>144</v>
      </c>
      <c r="C361" s="663" t="s">
        <v>723</v>
      </c>
      <c r="D361" s="650">
        <v>252404.81205282788</v>
      </c>
    </row>
    <row r="362" spans="1:4" ht="16.5" thickTop="1" thickBot="1">
      <c r="A362" s="662" t="s">
        <v>724</v>
      </c>
      <c r="B362" s="662" t="s">
        <v>144</v>
      </c>
      <c r="C362" s="663" t="s">
        <v>725</v>
      </c>
      <c r="D362" s="650">
        <v>340086.23071739281</v>
      </c>
    </row>
    <row r="363" spans="1:4" ht="16.5" thickTop="1" thickBot="1">
      <c r="A363" s="662" t="s">
        <v>726</v>
      </c>
      <c r="B363" s="662" t="s">
        <v>144</v>
      </c>
      <c r="C363" s="663" t="s">
        <v>2339</v>
      </c>
      <c r="D363" s="650">
        <v>196552.67840788665</v>
      </c>
    </row>
    <row r="364" spans="1:4" ht="16.5" thickTop="1" thickBot="1">
      <c r="A364" s="662" t="s">
        <v>738</v>
      </c>
      <c r="B364" s="662" t="s">
        <v>144</v>
      </c>
      <c r="C364" s="663" t="s">
        <v>2340</v>
      </c>
      <c r="D364" s="650">
        <v>196552.67840788665</v>
      </c>
    </row>
    <row r="365" spans="1:4" ht="16.5" thickTop="1" thickBot="1">
      <c r="A365" s="662" t="s">
        <v>727</v>
      </c>
      <c r="B365" s="662" t="s">
        <v>144</v>
      </c>
      <c r="C365" s="663" t="s">
        <v>728</v>
      </c>
      <c r="D365" s="650">
        <v>85475.0367685823</v>
      </c>
    </row>
    <row r="366" spans="1:4" ht="16.5" thickTop="1" thickBot="1">
      <c r="A366" s="662" t="s">
        <v>729</v>
      </c>
      <c r="B366" s="662" t="s">
        <v>144</v>
      </c>
      <c r="C366" s="663" t="s">
        <v>1932</v>
      </c>
      <c r="D366" s="650">
        <v>85475.0367685823</v>
      </c>
    </row>
    <row r="367" spans="1:4" ht="16.5" thickTop="1" thickBot="1">
      <c r="A367" s="662" t="s">
        <v>730</v>
      </c>
      <c r="B367" s="662" t="s">
        <v>92</v>
      </c>
      <c r="C367" s="663" t="s">
        <v>2341</v>
      </c>
      <c r="D367" s="650">
        <v>41000.006382995416</v>
      </c>
    </row>
    <row r="368" spans="1:4" ht="16.5" thickTop="1" thickBot="1">
      <c r="A368" s="662" t="s">
        <v>732</v>
      </c>
      <c r="B368" s="662" t="s">
        <v>92</v>
      </c>
      <c r="C368" s="663" t="s">
        <v>733</v>
      </c>
      <c r="D368" s="650">
        <v>2819.815427601106</v>
      </c>
    </row>
    <row r="369" spans="1:4" ht="16.5" thickTop="1" thickBot="1">
      <c r="A369" s="662" t="s">
        <v>731</v>
      </c>
      <c r="B369" s="662" t="s">
        <v>92</v>
      </c>
      <c r="C369" s="663" t="s">
        <v>2342</v>
      </c>
      <c r="D369" s="650">
        <v>970.72008677262249</v>
      </c>
    </row>
    <row r="370" spans="1:4" ht="16.5" thickTop="1" thickBot="1">
      <c r="A370" s="662" t="s">
        <v>734</v>
      </c>
      <c r="B370" s="662" t="s">
        <v>92</v>
      </c>
      <c r="C370" s="663" t="s">
        <v>735</v>
      </c>
      <c r="D370" s="650">
        <v>47409.177510837311</v>
      </c>
    </row>
    <row r="371" spans="1:4" ht="16.5" thickTop="1" thickBot="1">
      <c r="A371" s="662" t="s">
        <v>741</v>
      </c>
      <c r="B371" s="662" t="s">
        <v>92</v>
      </c>
      <c r="C371" s="663" t="s">
        <v>1934</v>
      </c>
      <c r="D371" s="650">
        <v>47690.609381974107</v>
      </c>
    </row>
    <row r="372" spans="1:4" ht="16.5" thickTop="1" thickBot="1">
      <c r="A372" s="662" t="s">
        <v>739</v>
      </c>
      <c r="B372" s="662" t="s">
        <v>377</v>
      </c>
      <c r="C372" s="663" t="s">
        <v>740</v>
      </c>
      <c r="D372" s="650">
        <v>3186.9960719748951</v>
      </c>
    </row>
    <row r="373" spans="1:4" ht="16.5" thickTop="1" thickBot="1">
      <c r="A373" s="196"/>
      <c r="B373" s="196"/>
      <c r="C373" s="201"/>
      <c r="D373" s="197"/>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60" customWidth="1"/>
    <col min="2" max="2" width="9.140625" customWidth="1"/>
    <col min="3" max="3" width="101.5703125" customWidth="1"/>
    <col min="4" max="4" width="17.140625" style="186" customWidth="1"/>
    <col min="5" max="5" width="12.140625" customWidth="1"/>
  </cols>
  <sheetData>
    <row r="1" spans="1:5" ht="99.75" customHeight="1" thickTop="1" thickBot="1">
      <c r="A1" s="686" t="s">
        <v>1850</v>
      </c>
      <c r="B1" s="687"/>
      <c r="C1" s="687"/>
      <c r="D1" s="688"/>
    </row>
    <row r="2" spans="1:5" ht="16.5" thickTop="1" thickBot="1">
      <c r="A2" s="685" t="s">
        <v>1409</v>
      </c>
      <c r="B2" s="685"/>
      <c r="C2" s="685"/>
      <c r="D2" s="685"/>
    </row>
    <row r="3" spans="1:5" ht="16.5" thickTop="1" thickBot="1">
      <c r="A3" s="689"/>
      <c r="B3" s="689"/>
      <c r="C3" s="689"/>
      <c r="D3" s="689"/>
    </row>
    <row r="4" spans="1:5" ht="16.5" thickTop="1" thickBot="1">
      <c r="A4" s="690"/>
      <c r="B4" s="690"/>
      <c r="C4" s="690"/>
      <c r="D4" s="690"/>
    </row>
    <row r="5" spans="1:5" ht="30" customHeight="1" thickTop="1" thickBot="1">
      <c r="A5" s="203"/>
      <c r="B5" s="103"/>
      <c r="C5" s="104"/>
      <c r="D5" s="191"/>
    </row>
    <row r="6" spans="1:5" ht="30" customHeight="1" thickTop="1" thickBot="1">
      <c r="A6" s="204" t="s">
        <v>1266</v>
      </c>
      <c r="B6" s="103" t="s">
        <v>339</v>
      </c>
      <c r="C6" s="105" t="s">
        <v>2026</v>
      </c>
      <c r="D6" s="652">
        <v>677.94452636892879</v>
      </c>
    </row>
    <row r="7" spans="1:5" ht="30" customHeight="1" thickTop="1" thickBot="1">
      <c r="A7" s="204" t="s">
        <v>1352</v>
      </c>
      <c r="B7" s="103" t="s">
        <v>339</v>
      </c>
      <c r="C7" s="105" t="s">
        <v>2025</v>
      </c>
      <c r="D7" s="652">
        <v>1024.107110287609</v>
      </c>
      <c r="E7" s="106"/>
    </row>
    <row r="8" spans="1:5" ht="30" customHeight="1" thickTop="1" thickBot="1">
      <c r="A8" s="204" t="s">
        <v>1364</v>
      </c>
      <c r="B8" s="103" t="s">
        <v>339</v>
      </c>
      <c r="C8" s="105" t="s">
        <v>2027</v>
      </c>
      <c r="D8" s="652">
        <v>1181.2669777640426</v>
      </c>
    </row>
    <row r="9" spans="1:5" ht="30" customHeight="1" thickTop="1" thickBot="1">
      <c r="A9" s="204" t="s">
        <v>1225</v>
      </c>
      <c r="B9" s="103" t="s">
        <v>1223</v>
      </c>
      <c r="C9" s="105" t="s">
        <v>1226</v>
      </c>
      <c r="D9" s="652">
        <v>723.1408281268574</v>
      </c>
    </row>
    <row r="10" spans="1:5" ht="30" customHeight="1" thickTop="1" thickBot="1">
      <c r="A10" s="204" t="s">
        <v>1388</v>
      </c>
      <c r="B10" s="103" t="s">
        <v>339</v>
      </c>
      <c r="C10" s="105" t="s">
        <v>1389</v>
      </c>
      <c r="D10" s="652">
        <v>878.24631825065774</v>
      </c>
    </row>
    <row r="11" spans="1:5" ht="30" customHeight="1" thickTop="1" thickBot="1">
      <c r="A11" s="204" t="s">
        <v>1329</v>
      </c>
      <c r="B11" s="103" t="s">
        <v>339</v>
      </c>
      <c r="C11" s="105" t="s">
        <v>1330</v>
      </c>
      <c r="D11" s="652">
        <v>878.24631825065774</v>
      </c>
    </row>
    <row r="12" spans="1:5" ht="30" customHeight="1" thickTop="1" thickBot="1">
      <c r="A12" s="204" t="s">
        <v>1331</v>
      </c>
      <c r="B12" s="103" t="s">
        <v>339</v>
      </c>
      <c r="C12" s="105" t="s">
        <v>1332</v>
      </c>
      <c r="D12" s="652">
        <v>878.24631825065774</v>
      </c>
    </row>
    <row r="13" spans="1:5" ht="30" customHeight="1" thickTop="1" thickBot="1">
      <c r="A13" s="204" t="s">
        <v>1333</v>
      </c>
      <c r="B13" s="103" t="s">
        <v>339</v>
      </c>
      <c r="C13" s="105" t="s">
        <v>1334</v>
      </c>
      <c r="D13" s="652">
        <v>878.24631825065774</v>
      </c>
    </row>
    <row r="14" spans="1:5" ht="30" customHeight="1" thickTop="1" thickBot="1">
      <c r="A14" s="204" t="s">
        <v>1335</v>
      </c>
      <c r="B14" s="103" t="s">
        <v>339</v>
      </c>
      <c r="C14" s="105" t="s">
        <v>1336</v>
      </c>
      <c r="D14" s="652">
        <v>878.24631825065774</v>
      </c>
    </row>
    <row r="15" spans="1:5" ht="30" customHeight="1" thickTop="1" thickBot="1">
      <c r="A15" s="204" t="s">
        <v>1317</v>
      </c>
      <c r="B15" s="103" t="s">
        <v>339</v>
      </c>
      <c r="C15" s="105" t="s">
        <v>1860</v>
      </c>
      <c r="D15" s="652">
        <v>878.24631825065774</v>
      </c>
    </row>
    <row r="16" spans="1:5" ht="30" customHeight="1" thickTop="1" thickBot="1">
      <c r="A16" s="204" t="s">
        <v>1227</v>
      </c>
      <c r="B16" s="103" t="s">
        <v>339</v>
      </c>
      <c r="C16" s="105" t="s">
        <v>1228</v>
      </c>
      <c r="D16" s="652">
        <v>878.24631825065774</v>
      </c>
    </row>
    <row r="17" spans="1:4" ht="30" customHeight="1" thickTop="1" thickBot="1">
      <c r="A17" s="204" t="s">
        <v>1229</v>
      </c>
      <c r="B17" s="103" t="s">
        <v>339</v>
      </c>
      <c r="C17" s="105" t="s">
        <v>1230</v>
      </c>
      <c r="D17" s="652">
        <v>878.24631825065774</v>
      </c>
    </row>
    <row r="18" spans="1:4" ht="30" customHeight="1" thickTop="1" thickBot="1">
      <c r="A18" s="204" t="s">
        <v>1231</v>
      </c>
      <c r="B18" s="103" t="s">
        <v>339</v>
      </c>
      <c r="C18" s="105" t="s">
        <v>1232</v>
      </c>
      <c r="D18" s="652">
        <v>878.24631825065774</v>
      </c>
    </row>
    <row r="19" spans="1:4" ht="30" customHeight="1" thickTop="1" thickBot="1">
      <c r="A19" s="204" t="s">
        <v>1235</v>
      </c>
      <c r="B19" s="103" t="s">
        <v>339</v>
      </c>
      <c r="C19" s="105" t="s">
        <v>1236</v>
      </c>
      <c r="D19" s="652">
        <v>1027.1886763165587</v>
      </c>
    </row>
    <row r="20" spans="1:4" ht="30" customHeight="1" thickTop="1" thickBot="1">
      <c r="A20" s="204" t="s">
        <v>1407</v>
      </c>
      <c r="B20" s="103" t="s">
        <v>339</v>
      </c>
      <c r="C20" s="105" t="s">
        <v>1869</v>
      </c>
      <c r="D20" s="652">
        <v>1014.8624122007601</v>
      </c>
    </row>
    <row r="21" spans="1:4" ht="30" customHeight="1" thickTop="1" thickBot="1">
      <c r="A21" s="204" t="s">
        <v>1239</v>
      </c>
      <c r="B21" s="103" t="s">
        <v>339</v>
      </c>
      <c r="C21" s="105" t="s">
        <v>1240</v>
      </c>
      <c r="D21" s="652">
        <v>921.38824265595326</v>
      </c>
    </row>
    <row r="22" spans="1:4" ht="30" customHeight="1" thickTop="1" thickBot="1">
      <c r="A22" s="204" t="s">
        <v>1390</v>
      </c>
      <c r="B22" s="103" t="s">
        <v>339</v>
      </c>
      <c r="C22" s="105" t="s">
        <v>1391</v>
      </c>
      <c r="D22" s="652">
        <v>921.38824265595326</v>
      </c>
    </row>
    <row r="23" spans="1:4" ht="30" customHeight="1" thickTop="1" thickBot="1">
      <c r="A23" s="204" t="s">
        <v>1247</v>
      </c>
      <c r="B23" s="103" t="s">
        <v>339</v>
      </c>
      <c r="C23" s="105" t="s">
        <v>1248</v>
      </c>
      <c r="D23" s="652">
        <v>878.24631825065774</v>
      </c>
    </row>
    <row r="24" spans="1:4" ht="30" customHeight="1" thickTop="1" thickBot="1">
      <c r="A24" s="204" t="s">
        <v>1269</v>
      </c>
      <c r="B24" s="103" t="s">
        <v>339</v>
      </c>
      <c r="C24" s="105" t="s">
        <v>1270</v>
      </c>
      <c r="D24" s="652">
        <v>878.24631825065774</v>
      </c>
    </row>
    <row r="25" spans="1:4" ht="30" customHeight="1" thickTop="1" thickBot="1">
      <c r="A25" s="204" t="s">
        <v>1241</v>
      </c>
      <c r="B25" s="103" t="s">
        <v>339</v>
      </c>
      <c r="C25" s="105" t="s">
        <v>1242</v>
      </c>
      <c r="D25" s="652">
        <v>1027.1886763165587</v>
      </c>
    </row>
    <row r="26" spans="1:4" ht="30" customHeight="1" thickTop="1" thickBot="1">
      <c r="A26" s="204" t="s">
        <v>1246</v>
      </c>
      <c r="B26" s="103" t="s">
        <v>339</v>
      </c>
      <c r="C26" s="105" t="s">
        <v>1242</v>
      </c>
      <c r="D26" s="652">
        <v>955.28546897439969</v>
      </c>
    </row>
    <row r="27" spans="1:4" ht="30" customHeight="1" thickTop="1" thickBot="1">
      <c r="A27" s="204" t="s">
        <v>1303</v>
      </c>
      <c r="B27" s="103" t="s">
        <v>339</v>
      </c>
      <c r="C27" s="105" t="s">
        <v>1304</v>
      </c>
      <c r="D27" s="652">
        <v>441.69113081612028</v>
      </c>
    </row>
    <row r="28" spans="1:4" ht="30" customHeight="1" thickTop="1" thickBot="1">
      <c r="A28" s="204" t="s">
        <v>1249</v>
      </c>
      <c r="B28" s="103" t="s">
        <v>339</v>
      </c>
      <c r="C28" s="105" t="s">
        <v>1250</v>
      </c>
      <c r="D28" s="652">
        <v>1027.1886763165587</v>
      </c>
    </row>
    <row r="29" spans="1:4" ht="30" customHeight="1" thickTop="1" thickBot="1">
      <c r="A29" s="204" t="s">
        <v>1254</v>
      </c>
      <c r="B29" s="103" t="s">
        <v>339</v>
      </c>
      <c r="C29" s="105" t="s">
        <v>1255</v>
      </c>
      <c r="D29" s="652">
        <v>955.28546897439969</v>
      </c>
    </row>
    <row r="30" spans="1:4" ht="30" customHeight="1" thickTop="1" thickBot="1">
      <c r="A30" s="204" t="s">
        <v>1252</v>
      </c>
      <c r="B30" s="103" t="s">
        <v>339</v>
      </c>
      <c r="C30" s="105" t="s">
        <v>1253</v>
      </c>
      <c r="D30" s="652">
        <v>674.86296033997905</v>
      </c>
    </row>
    <row r="31" spans="1:4" ht="30" customHeight="1" thickTop="1" thickBot="1">
      <c r="A31" s="204" t="s">
        <v>1267</v>
      </c>
      <c r="B31" s="103" t="s">
        <v>339</v>
      </c>
      <c r="C31" s="105" t="s">
        <v>1268</v>
      </c>
      <c r="D31" s="652">
        <v>677.94452636892879</v>
      </c>
    </row>
    <row r="32" spans="1:4" ht="30" customHeight="1" thickTop="1" thickBot="1">
      <c r="A32" s="204" t="s">
        <v>1256</v>
      </c>
      <c r="B32" s="103" t="s">
        <v>339</v>
      </c>
      <c r="C32" s="105" t="s">
        <v>1257</v>
      </c>
      <c r="D32" s="652">
        <v>878.24631825065774</v>
      </c>
    </row>
    <row r="33" spans="1:4" ht="30" customHeight="1" thickTop="1" thickBot="1">
      <c r="A33" s="204" t="s">
        <v>1272</v>
      </c>
      <c r="B33" s="103" t="s">
        <v>339</v>
      </c>
      <c r="C33" s="105" t="s">
        <v>1257</v>
      </c>
      <c r="D33" s="652">
        <v>878.24631825065774</v>
      </c>
    </row>
    <row r="34" spans="1:4" ht="30" customHeight="1" thickTop="1" thickBot="1">
      <c r="A34" s="204" t="s">
        <v>1273</v>
      </c>
      <c r="B34" s="103" t="s">
        <v>339</v>
      </c>
      <c r="C34" s="105" t="s">
        <v>1274</v>
      </c>
      <c r="D34" s="652">
        <v>677.94452636892879</v>
      </c>
    </row>
    <row r="35" spans="1:4" ht="30" customHeight="1" thickTop="1" thickBot="1">
      <c r="A35" s="204" t="s">
        <v>1323</v>
      </c>
      <c r="B35" s="103" t="s">
        <v>339</v>
      </c>
      <c r="C35" s="105" t="s">
        <v>1864</v>
      </c>
      <c r="D35" s="652">
        <v>1014.8624122007601</v>
      </c>
    </row>
    <row r="36" spans="1:4" ht="30" customHeight="1" thickTop="1" thickBot="1">
      <c r="A36" s="204" t="s">
        <v>1404</v>
      </c>
      <c r="B36" s="103" t="s">
        <v>339</v>
      </c>
      <c r="C36" s="105" t="s">
        <v>1405</v>
      </c>
      <c r="D36" s="652">
        <v>1014.8624122007601</v>
      </c>
    </row>
    <row r="37" spans="1:4" ht="30" customHeight="1" thickTop="1" thickBot="1">
      <c r="A37" s="204" t="s">
        <v>1385</v>
      </c>
      <c r="B37" s="103" t="s">
        <v>339</v>
      </c>
      <c r="C37" s="105" t="s">
        <v>1386</v>
      </c>
      <c r="D37" s="652">
        <v>1027.1886763165587</v>
      </c>
    </row>
    <row r="38" spans="1:4" ht="30" customHeight="1" thickTop="1" thickBot="1">
      <c r="A38" s="204" t="s">
        <v>1264</v>
      </c>
      <c r="B38" s="103" t="s">
        <v>339</v>
      </c>
      <c r="C38" s="105" t="s">
        <v>1265</v>
      </c>
      <c r="D38" s="652">
        <v>878.24631825065774</v>
      </c>
    </row>
    <row r="39" spans="1:4" ht="30" customHeight="1" thickTop="1" thickBot="1">
      <c r="A39" s="204" t="s">
        <v>1221</v>
      </c>
      <c r="B39" s="103" t="s">
        <v>1223</v>
      </c>
      <c r="C39" s="105" t="s">
        <v>1280</v>
      </c>
      <c r="D39" s="652">
        <v>723.1408281268574</v>
      </c>
    </row>
    <row r="40" spans="1:4" ht="30" customHeight="1" thickTop="1" thickBot="1">
      <c r="A40" s="204" t="s">
        <v>1261</v>
      </c>
      <c r="B40" s="103" t="s">
        <v>339</v>
      </c>
      <c r="C40" s="105" t="s">
        <v>1262</v>
      </c>
      <c r="D40" s="652">
        <v>878.24631825065774</v>
      </c>
    </row>
    <row r="41" spans="1:4" ht="30" customHeight="1" thickTop="1" thickBot="1">
      <c r="A41" s="204" t="s">
        <v>1259</v>
      </c>
      <c r="B41" s="103" t="s">
        <v>339</v>
      </c>
      <c r="C41" s="105" t="s">
        <v>1260</v>
      </c>
      <c r="D41" s="652">
        <v>878.24631825065774</v>
      </c>
    </row>
    <row r="42" spans="1:4" ht="30" customHeight="1" thickTop="1" thickBot="1">
      <c r="A42" s="204" t="s">
        <v>1392</v>
      </c>
      <c r="B42" s="103" t="s">
        <v>339</v>
      </c>
      <c r="C42" s="105" t="s">
        <v>1260</v>
      </c>
      <c r="D42" s="652">
        <v>878.24631825065774</v>
      </c>
    </row>
    <row r="43" spans="1:4" ht="30" customHeight="1" thickTop="1" thickBot="1">
      <c r="A43" s="204" t="s">
        <v>1233</v>
      </c>
      <c r="B43" s="103" t="s">
        <v>339</v>
      </c>
      <c r="C43" s="105" t="s">
        <v>1234</v>
      </c>
      <c r="D43" s="652">
        <v>674.86296033997905</v>
      </c>
    </row>
    <row r="44" spans="1:4" ht="30" customHeight="1" thickTop="1" thickBot="1">
      <c r="A44" s="204" t="s">
        <v>1387</v>
      </c>
      <c r="B44" s="103" t="s">
        <v>339</v>
      </c>
      <c r="C44" s="105" t="s">
        <v>1234</v>
      </c>
      <c r="D44" s="652">
        <v>817.64218634798078</v>
      </c>
    </row>
    <row r="45" spans="1:4" ht="30" customHeight="1" thickTop="1" thickBot="1">
      <c r="A45" s="204" t="s">
        <v>1278</v>
      </c>
      <c r="B45" s="103" t="s">
        <v>339</v>
      </c>
      <c r="C45" s="105" t="s">
        <v>1279</v>
      </c>
      <c r="D45" s="652">
        <v>1027.1886763165587</v>
      </c>
    </row>
    <row r="46" spans="1:4" ht="30" customHeight="1" thickTop="1" thickBot="1">
      <c r="A46" s="204" t="s">
        <v>1287</v>
      </c>
      <c r="B46" s="103" t="s">
        <v>339</v>
      </c>
      <c r="C46" s="105" t="s">
        <v>1288</v>
      </c>
      <c r="D46" s="652">
        <v>878.24631825065774</v>
      </c>
    </row>
    <row r="47" spans="1:4" ht="30" customHeight="1" thickTop="1" thickBot="1">
      <c r="A47" s="204" t="s">
        <v>1291</v>
      </c>
      <c r="B47" s="103" t="s">
        <v>339</v>
      </c>
      <c r="C47" s="105" t="s">
        <v>1292</v>
      </c>
      <c r="D47" s="652">
        <v>878.24631825065774</v>
      </c>
    </row>
    <row r="48" spans="1:4" ht="30" customHeight="1" thickTop="1" thickBot="1">
      <c r="A48" s="204" t="s">
        <v>1283</v>
      </c>
      <c r="B48" s="103" t="s">
        <v>1223</v>
      </c>
      <c r="C48" s="105" t="s">
        <v>1284</v>
      </c>
      <c r="D48" s="652">
        <v>723.1408281268574</v>
      </c>
    </row>
    <row r="49" spans="1:4" ht="30" customHeight="1" thickTop="1" thickBot="1">
      <c r="A49" s="204" t="s">
        <v>1281</v>
      </c>
      <c r="B49" s="103" t="s">
        <v>339</v>
      </c>
      <c r="C49" s="105" t="s">
        <v>1282</v>
      </c>
      <c r="D49" s="652">
        <v>937.82326147701815</v>
      </c>
    </row>
    <row r="50" spans="1:4" ht="30" customHeight="1" thickTop="1" thickBot="1">
      <c r="A50" s="204" t="s">
        <v>1285</v>
      </c>
      <c r="B50" s="103" t="s">
        <v>339</v>
      </c>
      <c r="C50" s="105" t="s">
        <v>1286</v>
      </c>
      <c r="D50" s="652">
        <v>878.24631825065774</v>
      </c>
    </row>
    <row r="51" spans="1:4" ht="30" customHeight="1" thickTop="1" thickBot="1">
      <c r="A51" s="204" t="s">
        <v>1314</v>
      </c>
      <c r="B51" s="103" t="s">
        <v>1306</v>
      </c>
      <c r="C51" s="105" t="s">
        <v>1315</v>
      </c>
      <c r="D51" s="652">
        <v>674.86296033997905</v>
      </c>
    </row>
    <row r="52" spans="1:4" ht="30" customHeight="1" thickTop="1" thickBot="1">
      <c r="A52" s="204" t="s">
        <v>1316</v>
      </c>
      <c r="B52" s="103" t="s">
        <v>1306</v>
      </c>
      <c r="C52" s="105" t="s">
        <v>1315</v>
      </c>
      <c r="D52" s="652">
        <v>674.86296033997905</v>
      </c>
    </row>
    <row r="53" spans="1:4" ht="30" customHeight="1" thickTop="1" thickBot="1">
      <c r="A53" s="204" t="s">
        <v>1289</v>
      </c>
      <c r="B53" s="103" t="s">
        <v>339</v>
      </c>
      <c r="C53" s="105" t="s">
        <v>1290</v>
      </c>
      <c r="D53" s="652">
        <v>878.24631825065774</v>
      </c>
    </row>
    <row r="54" spans="1:4" ht="30" customHeight="1" thickTop="1" thickBot="1">
      <c r="A54" s="204" t="s">
        <v>1293</v>
      </c>
      <c r="B54" s="103" t="s">
        <v>339</v>
      </c>
      <c r="C54" s="105" t="s">
        <v>1294</v>
      </c>
      <c r="D54" s="652">
        <v>1232.6264115798706</v>
      </c>
    </row>
    <row r="55" spans="1:4" ht="30" customHeight="1" thickTop="1" thickBot="1">
      <c r="A55" s="204" t="s">
        <v>1378</v>
      </c>
      <c r="B55" s="103" t="s">
        <v>339</v>
      </c>
      <c r="C55" s="105" t="s">
        <v>2029</v>
      </c>
      <c r="D55" s="652">
        <v>1136.0706760061139</v>
      </c>
    </row>
    <row r="56" spans="1:4" ht="30" customHeight="1" thickTop="1" thickBot="1">
      <c r="A56" s="204" t="s">
        <v>1379</v>
      </c>
      <c r="B56" s="103" t="s">
        <v>339</v>
      </c>
      <c r="C56" s="105" t="s">
        <v>2030</v>
      </c>
      <c r="D56" s="652">
        <v>1136.0706760061139</v>
      </c>
    </row>
    <row r="57" spans="1:4" ht="30" customHeight="1" thickTop="1" thickBot="1">
      <c r="A57" s="204" t="s">
        <v>1380</v>
      </c>
      <c r="B57" s="103" t="s">
        <v>339</v>
      </c>
      <c r="C57" s="105" t="s">
        <v>2031</v>
      </c>
      <c r="D57" s="652">
        <v>1136.0706760061139</v>
      </c>
    </row>
    <row r="58" spans="1:4" ht="30" customHeight="1" thickTop="1" thickBot="1">
      <c r="A58" s="204" t="s">
        <v>1357</v>
      </c>
      <c r="B58" s="103" t="s">
        <v>339</v>
      </c>
      <c r="C58" s="105" t="s">
        <v>1867</v>
      </c>
      <c r="D58" s="652">
        <v>1136.0706760061139</v>
      </c>
    </row>
    <row r="59" spans="1:4" ht="30" customHeight="1" thickTop="1" thickBot="1">
      <c r="A59" s="204" t="s">
        <v>1295</v>
      </c>
      <c r="B59" s="103" t="s">
        <v>339</v>
      </c>
      <c r="C59" s="105" t="s">
        <v>1296</v>
      </c>
      <c r="D59" s="652">
        <v>879.27350692697428</v>
      </c>
    </row>
    <row r="60" spans="1:4" ht="30" customHeight="1" thickTop="1" thickBot="1">
      <c r="A60" s="204" t="s">
        <v>1376</v>
      </c>
      <c r="B60" s="103" t="s">
        <v>339</v>
      </c>
      <c r="C60" s="105" t="s">
        <v>1377</v>
      </c>
      <c r="D60" s="652">
        <v>1136.0706760061139</v>
      </c>
    </row>
    <row r="61" spans="1:4" ht="30" customHeight="1" thickTop="1" thickBot="1">
      <c r="A61" s="204" t="s">
        <v>1362</v>
      </c>
      <c r="B61" s="103" t="s">
        <v>339</v>
      </c>
      <c r="C61" s="105" t="s">
        <v>1363</v>
      </c>
      <c r="D61" s="652">
        <v>1232.6264115798706</v>
      </c>
    </row>
    <row r="62" spans="1:4" ht="30" customHeight="1" thickTop="1" thickBot="1">
      <c r="A62" s="204" t="s">
        <v>1369</v>
      </c>
      <c r="B62" s="103" t="s">
        <v>339</v>
      </c>
      <c r="C62" s="105" t="s">
        <v>1370</v>
      </c>
      <c r="D62" s="652">
        <v>1136.0706760061139</v>
      </c>
    </row>
    <row r="63" spans="1:4" ht="30" customHeight="1" thickTop="1" thickBot="1">
      <c r="A63" s="204" t="s">
        <v>1373</v>
      </c>
      <c r="B63" s="103" t="s">
        <v>339</v>
      </c>
      <c r="C63" s="105" t="s">
        <v>1374</v>
      </c>
      <c r="D63" s="652">
        <v>1136.0706760061139</v>
      </c>
    </row>
    <row r="64" spans="1:4" ht="30" customHeight="1" thickTop="1" thickBot="1">
      <c r="A64" s="204" t="s">
        <v>1360</v>
      </c>
      <c r="B64" s="103" t="s">
        <v>339</v>
      </c>
      <c r="C64" s="105" t="s">
        <v>1361</v>
      </c>
      <c r="D64" s="652">
        <v>1136.0706760061139</v>
      </c>
    </row>
    <row r="65" spans="1:4" ht="30" customHeight="1" thickTop="1" thickBot="1">
      <c r="A65" s="204" t="s">
        <v>1297</v>
      </c>
      <c r="B65" s="103" t="s">
        <v>339</v>
      </c>
      <c r="C65" s="105" t="s">
        <v>1298</v>
      </c>
      <c r="D65" s="652">
        <v>1136.0706760061139</v>
      </c>
    </row>
    <row r="66" spans="1:4" ht="30" customHeight="1" thickTop="1" thickBot="1">
      <c r="A66" s="204" t="s">
        <v>1367</v>
      </c>
      <c r="B66" s="103" t="s">
        <v>339</v>
      </c>
      <c r="C66" s="105" t="s">
        <v>1368</v>
      </c>
      <c r="D66" s="652">
        <v>1136.0706760061139</v>
      </c>
    </row>
    <row r="67" spans="1:4" ht="30" customHeight="1" thickTop="1" thickBot="1">
      <c r="A67" s="204" t="s">
        <v>1371</v>
      </c>
      <c r="B67" s="103" t="s">
        <v>339</v>
      </c>
      <c r="C67" s="105" t="s">
        <v>1372</v>
      </c>
      <c r="D67" s="652">
        <v>1136.0706760061139</v>
      </c>
    </row>
    <row r="68" spans="1:4" ht="30" customHeight="1" thickTop="1" thickBot="1">
      <c r="A68" s="204" t="s">
        <v>1343</v>
      </c>
      <c r="B68" s="103" t="s">
        <v>339</v>
      </c>
      <c r="C68" s="105" t="s">
        <v>1344</v>
      </c>
      <c r="D68" s="652">
        <v>1136.0706760061139</v>
      </c>
    </row>
    <row r="69" spans="1:4" ht="30" customHeight="1" thickTop="1" thickBot="1">
      <c r="A69" s="204" t="s">
        <v>1383</v>
      </c>
      <c r="B69" s="103" t="s">
        <v>339</v>
      </c>
      <c r="C69" s="105" t="s">
        <v>2033</v>
      </c>
      <c r="D69" s="652">
        <v>1136.0706760061139</v>
      </c>
    </row>
    <row r="70" spans="1:4" ht="30" customHeight="1" thickTop="1" thickBot="1">
      <c r="A70" s="204" t="s">
        <v>1384</v>
      </c>
      <c r="B70" s="103" t="s">
        <v>339</v>
      </c>
      <c r="C70" s="105" t="s">
        <v>2034</v>
      </c>
      <c r="D70" s="652">
        <v>1136.0706760061139</v>
      </c>
    </row>
    <row r="71" spans="1:4" ht="30" customHeight="1" thickTop="1" thickBot="1">
      <c r="A71" s="204" t="s">
        <v>1381</v>
      </c>
      <c r="B71" s="103" t="s">
        <v>339</v>
      </c>
      <c r="C71" s="105" t="s">
        <v>2035</v>
      </c>
      <c r="D71" s="652">
        <v>1136.0706760061139</v>
      </c>
    </row>
    <row r="72" spans="1:4" ht="30" customHeight="1" thickTop="1" thickBot="1">
      <c r="A72" s="204" t="s">
        <v>1382</v>
      </c>
      <c r="B72" s="103" t="s">
        <v>339</v>
      </c>
      <c r="C72" s="105" t="s">
        <v>2036</v>
      </c>
      <c r="D72" s="652">
        <v>1136.0706760061139</v>
      </c>
    </row>
    <row r="73" spans="1:4" ht="30" customHeight="1" thickTop="1" thickBot="1">
      <c r="A73" s="204" t="s">
        <v>1350</v>
      </c>
      <c r="B73" s="103" t="s">
        <v>339</v>
      </c>
      <c r="C73" s="105" t="s">
        <v>1351</v>
      </c>
      <c r="D73" s="652">
        <v>1136.0706760061139</v>
      </c>
    </row>
    <row r="74" spans="1:4" ht="30" customHeight="1" thickTop="1" thickBot="1">
      <c r="A74" s="204" t="s">
        <v>1349</v>
      </c>
      <c r="B74" s="103" t="s">
        <v>339</v>
      </c>
      <c r="C74" s="105" t="s">
        <v>1866</v>
      </c>
      <c r="D74" s="652">
        <v>1136.0706760061139</v>
      </c>
    </row>
    <row r="75" spans="1:4" ht="30" customHeight="1" thickTop="1" thickBot="1">
      <c r="A75" s="204" t="s">
        <v>1347</v>
      </c>
      <c r="B75" s="103" t="s">
        <v>339</v>
      </c>
      <c r="C75" s="105" t="s">
        <v>1348</v>
      </c>
      <c r="D75" s="652">
        <v>1136.0706760061139</v>
      </c>
    </row>
    <row r="76" spans="1:4" ht="30" customHeight="1" thickTop="1" thickBot="1">
      <c r="A76" s="204" t="s">
        <v>1375</v>
      </c>
      <c r="B76" s="103" t="s">
        <v>339</v>
      </c>
      <c r="C76" s="105" t="s">
        <v>2028</v>
      </c>
      <c r="D76" s="652">
        <v>1136.0706760061139</v>
      </c>
    </row>
    <row r="77" spans="1:4" ht="30" customHeight="1" thickTop="1" thickBot="1">
      <c r="A77" s="204" t="s">
        <v>1353</v>
      </c>
      <c r="B77" s="103" t="s">
        <v>339</v>
      </c>
      <c r="C77" s="105" t="s">
        <v>1354</v>
      </c>
      <c r="D77" s="652">
        <v>1136.0706760061139</v>
      </c>
    </row>
    <row r="78" spans="1:4" ht="30" customHeight="1" thickTop="1" thickBot="1">
      <c r="A78" s="204" t="s">
        <v>1355</v>
      </c>
      <c r="B78" s="103" t="s">
        <v>339</v>
      </c>
      <c r="C78" s="105" t="s">
        <v>1356</v>
      </c>
      <c r="D78" s="652">
        <v>1136.0706760061139</v>
      </c>
    </row>
    <row r="79" spans="1:4" ht="30" customHeight="1" thickTop="1" thickBot="1">
      <c r="A79" s="204" t="s">
        <v>1358</v>
      </c>
      <c r="B79" s="103" t="s">
        <v>339</v>
      </c>
      <c r="C79" s="105" t="s">
        <v>1359</v>
      </c>
      <c r="D79" s="652">
        <v>1136.0706760061139</v>
      </c>
    </row>
    <row r="80" spans="1:4" ht="30" customHeight="1" thickTop="1" thickBot="1">
      <c r="A80" s="204" t="s">
        <v>1337</v>
      </c>
      <c r="B80" s="103" t="s">
        <v>339</v>
      </c>
      <c r="C80" s="105" t="s">
        <v>1338</v>
      </c>
      <c r="D80" s="652">
        <v>1136.0706760061139</v>
      </c>
    </row>
    <row r="81" spans="1:4" ht="30" customHeight="1" thickTop="1" thickBot="1">
      <c r="A81" s="204" t="s">
        <v>1341</v>
      </c>
      <c r="B81" s="103" t="s">
        <v>339</v>
      </c>
      <c r="C81" s="105" t="s">
        <v>1342</v>
      </c>
      <c r="D81" s="652">
        <v>1136.0706760061139</v>
      </c>
    </row>
    <row r="82" spans="1:4" ht="30" customHeight="1" thickTop="1" thickBot="1">
      <c r="A82" s="204" t="s">
        <v>1345</v>
      </c>
      <c r="B82" s="103" t="s">
        <v>339</v>
      </c>
      <c r="C82" s="105" t="s">
        <v>1346</v>
      </c>
      <c r="D82" s="652">
        <v>1136.0706760061139</v>
      </c>
    </row>
    <row r="83" spans="1:4" ht="30" customHeight="1" thickTop="1" thickBot="1">
      <c r="A83" s="204" t="s">
        <v>1339</v>
      </c>
      <c r="B83" s="103" t="s">
        <v>339</v>
      </c>
      <c r="C83" s="105" t="s">
        <v>1340</v>
      </c>
      <c r="D83" s="652">
        <v>1136.0706760061139</v>
      </c>
    </row>
    <row r="84" spans="1:4" ht="30" customHeight="1" thickTop="1" thickBot="1">
      <c r="A84" s="204" t="s">
        <v>1305</v>
      </c>
      <c r="B84" s="103" t="s">
        <v>339</v>
      </c>
      <c r="C84" s="105" t="s">
        <v>1307</v>
      </c>
      <c r="D84" s="652">
        <v>946.04077088755059</v>
      </c>
    </row>
    <row r="85" spans="1:4" ht="30" customHeight="1" thickTop="1" thickBot="1">
      <c r="A85" s="204" t="s">
        <v>1308</v>
      </c>
      <c r="B85" s="103" t="s">
        <v>339</v>
      </c>
      <c r="C85" s="105" t="s">
        <v>1859</v>
      </c>
      <c r="D85" s="652">
        <v>946.04077088755059</v>
      </c>
    </row>
    <row r="86" spans="1:4" ht="30" customHeight="1" thickTop="1" thickBot="1">
      <c r="A86" s="204" t="s">
        <v>1309</v>
      </c>
      <c r="B86" s="103" t="s">
        <v>1306</v>
      </c>
      <c r="C86" s="105" t="s">
        <v>1310</v>
      </c>
      <c r="D86" s="652">
        <v>886.46382766119018</v>
      </c>
    </row>
    <row r="87" spans="1:4" ht="30" customHeight="1" thickTop="1" thickBot="1">
      <c r="A87" s="204" t="s">
        <v>1311</v>
      </c>
      <c r="B87" s="103" t="s">
        <v>339</v>
      </c>
      <c r="C87" s="105" t="s">
        <v>1312</v>
      </c>
      <c r="D87" s="652">
        <v>946.04077088755059</v>
      </c>
    </row>
    <row r="88" spans="1:4" ht="30" customHeight="1" thickTop="1" thickBot="1">
      <c r="A88" s="204" t="s">
        <v>1313</v>
      </c>
      <c r="B88" s="103" t="s">
        <v>339</v>
      </c>
      <c r="C88" s="105" t="s">
        <v>1312</v>
      </c>
      <c r="D88" s="652">
        <v>946.04077088755059</v>
      </c>
    </row>
    <row r="89" spans="1:4" ht="30" customHeight="1" thickTop="1" thickBot="1">
      <c r="A89" s="204" t="s">
        <v>1243</v>
      </c>
      <c r="B89" s="103" t="s">
        <v>339</v>
      </c>
      <c r="C89" s="105" t="s">
        <v>1852</v>
      </c>
      <c r="D89" s="652">
        <v>886.46382766119018</v>
      </c>
    </row>
    <row r="90" spans="1:4" ht="30" customHeight="1" thickTop="1" thickBot="1">
      <c r="A90" s="204" t="s">
        <v>1365</v>
      </c>
      <c r="B90" s="103" t="s">
        <v>339</v>
      </c>
      <c r="C90" s="105" t="s">
        <v>1366</v>
      </c>
      <c r="D90" s="652">
        <v>946.04077088755059</v>
      </c>
    </row>
    <row r="91" spans="1:4" ht="30" customHeight="1" thickTop="1" thickBot="1">
      <c r="A91" s="204" t="s">
        <v>1244</v>
      </c>
      <c r="B91" s="103" t="s">
        <v>339</v>
      </c>
      <c r="C91" s="105" t="s">
        <v>1245</v>
      </c>
      <c r="D91" s="652">
        <v>946.04077088755059</v>
      </c>
    </row>
    <row r="92" spans="1:4" ht="30" customHeight="1" thickTop="1" thickBot="1">
      <c r="A92" s="204" t="s">
        <v>1277</v>
      </c>
      <c r="B92" s="103" t="s">
        <v>339</v>
      </c>
      <c r="C92" s="105" t="s">
        <v>1858</v>
      </c>
      <c r="D92" s="652">
        <v>886.46382766119018</v>
      </c>
    </row>
    <row r="93" spans="1:4" ht="30" customHeight="1" thickTop="1" thickBot="1">
      <c r="A93" s="204" t="s">
        <v>1408</v>
      </c>
      <c r="B93" s="103" t="s">
        <v>1406</v>
      </c>
      <c r="C93" s="105" t="s">
        <v>1870</v>
      </c>
      <c r="D93" s="652">
        <v>54.440999844777615</v>
      </c>
    </row>
    <row r="94" spans="1:4" ht="30" customHeight="1" thickTop="1" thickBot="1">
      <c r="A94" s="204" t="s">
        <v>1399</v>
      </c>
      <c r="B94" s="103" t="s">
        <v>92</v>
      </c>
      <c r="C94" s="105" t="s">
        <v>1868</v>
      </c>
      <c r="D94" s="652">
        <v>263698.84979531064</v>
      </c>
    </row>
    <row r="95" spans="1:4" ht="30" customHeight="1" thickTop="1" thickBot="1">
      <c r="A95" s="204" t="s">
        <v>1222</v>
      </c>
      <c r="B95" s="103" t="s">
        <v>1223</v>
      </c>
      <c r="C95" s="105" t="s">
        <v>1224</v>
      </c>
      <c r="D95" s="652">
        <v>0</v>
      </c>
    </row>
    <row r="96" spans="1:4" ht="30" customHeight="1" thickTop="1" thickBot="1">
      <c r="A96" s="204" t="s">
        <v>1631</v>
      </c>
      <c r="B96" s="103" t="s">
        <v>339</v>
      </c>
      <c r="C96" s="105" t="s">
        <v>1851</v>
      </c>
      <c r="D96" s="652">
        <v>864.89286545854247</v>
      </c>
    </row>
    <row r="97" spans="1:4" ht="30" customHeight="1" thickTop="1" thickBot="1">
      <c r="A97" s="204" t="s">
        <v>1412</v>
      </c>
      <c r="B97" s="103" t="s">
        <v>339</v>
      </c>
      <c r="C97" s="105" t="s">
        <v>1411</v>
      </c>
      <c r="D97" s="652">
        <v>752.92929974003755</v>
      </c>
    </row>
    <row r="98" spans="1:4" ht="30" customHeight="1" thickTop="1" thickBot="1">
      <c r="A98" s="204" t="s">
        <v>1237</v>
      </c>
      <c r="B98" s="103" t="s">
        <v>92</v>
      </c>
      <c r="C98" s="105" t="s">
        <v>1238</v>
      </c>
      <c r="D98" s="652">
        <v>17093.446762583855</v>
      </c>
    </row>
    <row r="99" spans="1:4" ht="30" customHeight="1" thickTop="1" thickBot="1">
      <c r="A99" s="204" t="s">
        <v>1251</v>
      </c>
      <c r="B99" s="103" t="s">
        <v>339</v>
      </c>
      <c r="C99" s="105" t="s">
        <v>1853</v>
      </c>
      <c r="D99" s="652">
        <v>937.82326147701815</v>
      </c>
    </row>
    <row r="100" spans="1:4" ht="30" customHeight="1" thickTop="1" thickBot="1">
      <c r="A100" s="204" t="s">
        <v>1320</v>
      </c>
      <c r="B100" s="103" t="s">
        <v>1306</v>
      </c>
      <c r="C100" s="105" t="s">
        <v>1863</v>
      </c>
      <c r="D100" s="652">
        <v>922.41543133226969</v>
      </c>
    </row>
    <row r="101" spans="1:4" ht="30" customHeight="1" thickTop="1" thickBot="1">
      <c r="A101" s="204" t="s">
        <v>1393</v>
      </c>
      <c r="B101" s="103" t="s">
        <v>339</v>
      </c>
      <c r="C101" s="105" t="s">
        <v>1394</v>
      </c>
      <c r="D101" s="652">
        <v>3830.3865739844473</v>
      </c>
    </row>
    <row r="102" spans="1:4" ht="30" customHeight="1" thickTop="1" thickBot="1">
      <c r="A102" s="204" t="s">
        <v>1395</v>
      </c>
      <c r="B102" s="103" t="s">
        <v>141</v>
      </c>
      <c r="C102" s="105" t="s">
        <v>1396</v>
      </c>
      <c r="D102" s="652">
        <v>102587.38748108735</v>
      </c>
    </row>
    <row r="103" spans="1:4" ht="30" customHeight="1" thickTop="1" thickBot="1">
      <c r="A103" s="204" t="s">
        <v>1327</v>
      </c>
      <c r="B103" s="103" t="s">
        <v>344</v>
      </c>
      <c r="C103" s="105" t="s">
        <v>1328</v>
      </c>
      <c r="D103" s="652">
        <v>1.0271886763165587</v>
      </c>
    </row>
    <row r="104" spans="1:4" ht="30" customHeight="1" thickTop="1" thickBot="1">
      <c r="A104" s="204" t="s">
        <v>1325</v>
      </c>
      <c r="B104" s="103" t="s">
        <v>344</v>
      </c>
      <c r="C104" s="105" t="s">
        <v>1326</v>
      </c>
      <c r="D104" s="652">
        <v>0</v>
      </c>
    </row>
    <row r="105" spans="1:4" ht="30" customHeight="1" thickTop="1" thickBot="1">
      <c r="A105" s="204" t="s">
        <v>1275</v>
      </c>
      <c r="B105" s="103" t="s">
        <v>339</v>
      </c>
      <c r="C105" s="105" t="s">
        <v>1276</v>
      </c>
      <c r="D105" s="652">
        <v>1366.1609395010232</v>
      </c>
    </row>
    <row r="106" spans="1:4" ht="30" customHeight="1" thickTop="1" thickBot="1">
      <c r="A106" s="204" t="s">
        <v>1402</v>
      </c>
      <c r="B106" s="103" t="s">
        <v>92</v>
      </c>
      <c r="C106" s="105" t="s">
        <v>1403</v>
      </c>
      <c r="D106" s="652">
        <v>106750.58318619838</v>
      </c>
    </row>
    <row r="107" spans="1:4" ht="30" customHeight="1" thickTop="1" thickBot="1">
      <c r="A107" s="204" t="s">
        <v>1301</v>
      </c>
      <c r="B107" s="103" t="s">
        <v>339</v>
      </c>
      <c r="C107" s="105" t="s">
        <v>1302</v>
      </c>
      <c r="D107" s="652">
        <v>878.24631825065774</v>
      </c>
    </row>
    <row r="108" spans="1:4" ht="30" customHeight="1" thickTop="1" thickBot="1">
      <c r="A108" s="204" t="s">
        <v>1263</v>
      </c>
      <c r="B108" s="103" t="s">
        <v>339</v>
      </c>
      <c r="C108" s="105" t="s">
        <v>1855</v>
      </c>
      <c r="D108" s="652">
        <v>829.9684504637795</v>
      </c>
    </row>
    <row r="109" spans="1:4" ht="30" customHeight="1" thickTop="1" thickBot="1">
      <c r="A109" s="204" t="s">
        <v>1258</v>
      </c>
      <c r="B109" s="103" t="s">
        <v>339</v>
      </c>
      <c r="C109" s="105" t="s">
        <v>1854</v>
      </c>
      <c r="D109" s="652">
        <v>787.85371473480052</v>
      </c>
    </row>
    <row r="110" spans="1:4" ht="30" customHeight="1" thickTop="1" thickBot="1">
      <c r="A110" s="204" t="s">
        <v>1397</v>
      </c>
      <c r="B110" s="103" t="s">
        <v>339</v>
      </c>
      <c r="C110" s="105" t="s">
        <v>1398</v>
      </c>
      <c r="D110" s="652">
        <v>830.99563914009605</v>
      </c>
    </row>
    <row r="111" spans="1:4" ht="30" customHeight="1" thickTop="1" thickBot="1">
      <c r="A111" s="204" t="s">
        <v>1318</v>
      </c>
      <c r="B111" s="103" t="s">
        <v>1306</v>
      </c>
      <c r="C111" s="105" t="s">
        <v>1861</v>
      </c>
      <c r="D111" s="652">
        <v>733.41271489002293</v>
      </c>
    </row>
    <row r="112" spans="1:4" ht="30" customHeight="1" thickTop="1" thickBot="1">
      <c r="A112" s="204" t="s">
        <v>1319</v>
      </c>
      <c r="B112" s="103" t="s">
        <v>344</v>
      </c>
      <c r="C112" s="105" t="s">
        <v>1862</v>
      </c>
      <c r="D112" s="652">
        <v>2.0543773526331175</v>
      </c>
    </row>
    <row r="113" spans="1:4" ht="30" customHeight="1" thickTop="1" thickBot="1">
      <c r="A113" s="204" t="s">
        <v>1324</v>
      </c>
      <c r="B113" s="103" t="s">
        <v>1306</v>
      </c>
      <c r="C113" s="105" t="s">
        <v>1865</v>
      </c>
      <c r="D113" s="652">
        <v>539.27405506619334</v>
      </c>
    </row>
    <row r="114" spans="1:4" ht="30" customHeight="1" thickTop="1" thickBot="1">
      <c r="A114" s="204" t="s">
        <v>1400</v>
      </c>
      <c r="B114" s="103" t="s">
        <v>92</v>
      </c>
      <c r="C114" s="105" t="s">
        <v>1401</v>
      </c>
      <c r="D114" s="652">
        <v>815398.80627890537</v>
      </c>
    </row>
    <row r="115" spans="1:4" ht="30" customHeight="1" thickTop="1" thickBot="1">
      <c r="A115" s="204" t="s">
        <v>1321</v>
      </c>
      <c r="B115" s="103" t="s">
        <v>92</v>
      </c>
      <c r="C115" s="105" t="s">
        <v>1322</v>
      </c>
      <c r="D115" s="652">
        <v>769.36431856110255</v>
      </c>
    </row>
    <row r="116" spans="1:4" ht="30" customHeight="1" thickTop="1" thickBot="1">
      <c r="A116" s="204" t="s">
        <v>1271</v>
      </c>
      <c r="B116" s="103" t="s">
        <v>339</v>
      </c>
      <c r="C116" s="105" t="s">
        <v>1857</v>
      </c>
      <c r="D116" s="652">
        <v>14.380641468431822</v>
      </c>
    </row>
    <row r="117" spans="1:4" ht="30" customHeight="1" thickTop="1" thickBot="1">
      <c r="A117" s="204" t="s">
        <v>1299</v>
      </c>
      <c r="B117" s="103" t="s">
        <v>92</v>
      </c>
      <c r="C117" s="105" t="s">
        <v>1300</v>
      </c>
      <c r="D117" s="652">
        <v>387459.67746131122</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6" customWidth="1"/>
    <col min="2" max="2" width="15.42578125" style="536" customWidth="1"/>
    <col min="3" max="3" width="7.28515625" style="536" customWidth="1"/>
    <col min="4" max="4" width="11.42578125" style="536"/>
    <col min="5" max="5" width="5.7109375" style="536" customWidth="1"/>
    <col min="6" max="6" width="5.7109375" style="536" hidden="1" customWidth="1"/>
    <col min="7" max="7" width="9.5703125" style="536" customWidth="1"/>
    <col min="8" max="8" width="14" style="536" customWidth="1"/>
    <col min="9" max="9" width="16.28515625" style="536" customWidth="1"/>
    <col min="10" max="10" width="15.85546875" style="536" customWidth="1"/>
    <col min="11" max="11" width="11.7109375" style="536" customWidth="1"/>
    <col min="12" max="12" width="8.28515625" style="536" customWidth="1"/>
    <col min="13" max="13" width="16.5703125" style="536" customWidth="1"/>
    <col min="14" max="256" width="11.42578125" style="536"/>
    <col min="257" max="257" width="22.7109375" style="536" customWidth="1"/>
    <col min="258" max="258" width="15.42578125" style="536" customWidth="1"/>
    <col min="259" max="259" width="7.28515625" style="536" customWidth="1"/>
    <col min="260" max="260" width="11.42578125" style="536"/>
    <col min="261" max="261" width="5.7109375" style="536" customWidth="1"/>
    <col min="262" max="262" width="0" style="536" hidden="1" customWidth="1"/>
    <col min="263" max="263" width="9.5703125" style="536" customWidth="1"/>
    <col min="264" max="264" width="14" style="536" customWidth="1"/>
    <col min="265" max="265" width="16.28515625" style="536" customWidth="1"/>
    <col min="266" max="266" width="15.85546875" style="536" customWidth="1"/>
    <col min="267" max="267" width="11.7109375" style="536" customWidth="1"/>
    <col min="268" max="268" width="8.28515625" style="536" customWidth="1"/>
    <col min="269" max="269" width="16.5703125" style="536" customWidth="1"/>
    <col min="270" max="512" width="11.42578125" style="536"/>
    <col min="513" max="513" width="22.7109375" style="536" customWidth="1"/>
    <col min="514" max="514" width="15.42578125" style="536" customWidth="1"/>
    <col min="515" max="515" width="7.28515625" style="536" customWidth="1"/>
    <col min="516" max="516" width="11.42578125" style="536"/>
    <col min="517" max="517" width="5.7109375" style="536" customWidth="1"/>
    <col min="518" max="518" width="0" style="536" hidden="1" customWidth="1"/>
    <col min="519" max="519" width="9.5703125" style="536" customWidth="1"/>
    <col min="520" max="520" width="14" style="536" customWidth="1"/>
    <col min="521" max="521" width="16.28515625" style="536" customWidth="1"/>
    <col min="522" max="522" width="15.85546875" style="536" customWidth="1"/>
    <col min="523" max="523" width="11.7109375" style="536" customWidth="1"/>
    <col min="524" max="524" width="8.28515625" style="536" customWidth="1"/>
    <col min="525" max="525" width="16.5703125" style="536" customWidth="1"/>
    <col min="526" max="768" width="11.42578125" style="536"/>
    <col min="769" max="769" width="22.7109375" style="536" customWidth="1"/>
    <col min="770" max="770" width="15.42578125" style="536" customWidth="1"/>
    <col min="771" max="771" width="7.28515625" style="536" customWidth="1"/>
    <col min="772" max="772" width="11.42578125" style="536"/>
    <col min="773" max="773" width="5.7109375" style="536" customWidth="1"/>
    <col min="774" max="774" width="0" style="536" hidden="1" customWidth="1"/>
    <col min="775" max="775" width="9.5703125" style="536" customWidth="1"/>
    <col min="776" max="776" width="14" style="536" customWidth="1"/>
    <col min="777" max="777" width="16.28515625" style="536" customWidth="1"/>
    <col min="778" max="778" width="15.85546875" style="536" customWidth="1"/>
    <col min="779" max="779" width="11.7109375" style="536" customWidth="1"/>
    <col min="780" max="780" width="8.28515625" style="536" customWidth="1"/>
    <col min="781" max="781" width="16.5703125" style="536" customWidth="1"/>
    <col min="782" max="1024" width="11.42578125" style="536"/>
    <col min="1025" max="1025" width="22.7109375" style="536" customWidth="1"/>
    <col min="1026" max="1026" width="15.42578125" style="536" customWidth="1"/>
    <col min="1027" max="1027" width="7.28515625" style="536" customWidth="1"/>
    <col min="1028" max="1028" width="11.42578125" style="536"/>
    <col min="1029" max="1029" width="5.7109375" style="536" customWidth="1"/>
    <col min="1030" max="1030" width="0" style="536" hidden="1" customWidth="1"/>
    <col min="1031" max="1031" width="9.5703125" style="536" customWidth="1"/>
    <col min="1032" max="1032" width="14" style="536" customWidth="1"/>
    <col min="1033" max="1033" width="16.28515625" style="536" customWidth="1"/>
    <col min="1034" max="1034" width="15.85546875" style="536" customWidth="1"/>
    <col min="1035" max="1035" width="11.7109375" style="536" customWidth="1"/>
    <col min="1036" max="1036" width="8.28515625" style="536" customWidth="1"/>
    <col min="1037" max="1037" width="16.5703125" style="536" customWidth="1"/>
    <col min="1038" max="1280" width="11.42578125" style="536"/>
    <col min="1281" max="1281" width="22.7109375" style="536" customWidth="1"/>
    <col min="1282" max="1282" width="15.42578125" style="536" customWidth="1"/>
    <col min="1283" max="1283" width="7.28515625" style="536" customWidth="1"/>
    <col min="1284" max="1284" width="11.42578125" style="536"/>
    <col min="1285" max="1285" width="5.7109375" style="536" customWidth="1"/>
    <col min="1286" max="1286" width="0" style="536" hidden="1" customWidth="1"/>
    <col min="1287" max="1287" width="9.5703125" style="536" customWidth="1"/>
    <col min="1288" max="1288" width="14" style="536" customWidth="1"/>
    <col min="1289" max="1289" width="16.28515625" style="536" customWidth="1"/>
    <col min="1290" max="1290" width="15.85546875" style="536" customWidth="1"/>
    <col min="1291" max="1291" width="11.7109375" style="536" customWidth="1"/>
    <col min="1292" max="1292" width="8.28515625" style="536" customWidth="1"/>
    <col min="1293" max="1293" width="16.5703125" style="536" customWidth="1"/>
    <col min="1294" max="1536" width="11.42578125" style="536"/>
    <col min="1537" max="1537" width="22.7109375" style="536" customWidth="1"/>
    <col min="1538" max="1538" width="15.42578125" style="536" customWidth="1"/>
    <col min="1539" max="1539" width="7.28515625" style="536" customWidth="1"/>
    <col min="1540" max="1540" width="11.42578125" style="536"/>
    <col min="1541" max="1541" width="5.7109375" style="536" customWidth="1"/>
    <col min="1542" max="1542" width="0" style="536" hidden="1" customWidth="1"/>
    <col min="1543" max="1543" width="9.5703125" style="536" customWidth="1"/>
    <col min="1544" max="1544" width="14" style="536" customWidth="1"/>
    <col min="1545" max="1545" width="16.28515625" style="536" customWidth="1"/>
    <col min="1546" max="1546" width="15.85546875" style="536" customWidth="1"/>
    <col min="1547" max="1547" width="11.7109375" style="536" customWidth="1"/>
    <col min="1548" max="1548" width="8.28515625" style="536" customWidth="1"/>
    <col min="1549" max="1549" width="16.5703125" style="536" customWidth="1"/>
    <col min="1550" max="1792" width="11.42578125" style="536"/>
    <col min="1793" max="1793" width="22.7109375" style="536" customWidth="1"/>
    <col min="1794" max="1794" width="15.42578125" style="536" customWidth="1"/>
    <col min="1795" max="1795" width="7.28515625" style="536" customWidth="1"/>
    <col min="1796" max="1796" width="11.42578125" style="536"/>
    <col min="1797" max="1797" width="5.7109375" style="536" customWidth="1"/>
    <col min="1798" max="1798" width="0" style="536" hidden="1" customWidth="1"/>
    <col min="1799" max="1799" width="9.5703125" style="536" customWidth="1"/>
    <col min="1800" max="1800" width="14" style="536" customWidth="1"/>
    <col min="1801" max="1801" width="16.28515625" style="536" customWidth="1"/>
    <col min="1802" max="1802" width="15.85546875" style="536" customWidth="1"/>
    <col min="1803" max="1803" width="11.7109375" style="536" customWidth="1"/>
    <col min="1804" max="1804" width="8.28515625" style="536" customWidth="1"/>
    <col min="1805" max="1805" width="16.5703125" style="536" customWidth="1"/>
    <col min="1806" max="2048" width="11.42578125" style="536"/>
    <col min="2049" max="2049" width="22.7109375" style="536" customWidth="1"/>
    <col min="2050" max="2050" width="15.42578125" style="536" customWidth="1"/>
    <col min="2051" max="2051" width="7.28515625" style="536" customWidth="1"/>
    <col min="2052" max="2052" width="11.42578125" style="536"/>
    <col min="2053" max="2053" width="5.7109375" style="536" customWidth="1"/>
    <col min="2054" max="2054" width="0" style="536" hidden="1" customWidth="1"/>
    <col min="2055" max="2055" width="9.5703125" style="536" customWidth="1"/>
    <col min="2056" max="2056" width="14" style="536" customWidth="1"/>
    <col min="2057" max="2057" width="16.28515625" style="536" customWidth="1"/>
    <col min="2058" max="2058" width="15.85546875" style="536" customWidth="1"/>
    <col min="2059" max="2059" width="11.7109375" style="536" customWidth="1"/>
    <col min="2060" max="2060" width="8.28515625" style="536" customWidth="1"/>
    <col min="2061" max="2061" width="16.5703125" style="536" customWidth="1"/>
    <col min="2062" max="2304" width="11.42578125" style="536"/>
    <col min="2305" max="2305" width="22.7109375" style="536" customWidth="1"/>
    <col min="2306" max="2306" width="15.42578125" style="536" customWidth="1"/>
    <col min="2307" max="2307" width="7.28515625" style="536" customWidth="1"/>
    <col min="2308" max="2308" width="11.42578125" style="536"/>
    <col min="2309" max="2309" width="5.7109375" style="536" customWidth="1"/>
    <col min="2310" max="2310" width="0" style="536" hidden="1" customWidth="1"/>
    <col min="2311" max="2311" width="9.5703125" style="536" customWidth="1"/>
    <col min="2312" max="2312" width="14" style="536" customWidth="1"/>
    <col min="2313" max="2313" width="16.28515625" style="536" customWidth="1"/>
    <col min="2314" max="2314" width="15.85546875" style="536" customWidth="1"/>
    <col min="2315" max="2315" width="11.7109375" style="536" customWidth="1"/>
    <col min="2316" max="2316" width="8.28515625" style="536" customWidth="1"/>
    <col min="2317" max="2317" width="16.5703125" style="536" customWidth="1"/>
    <col min="2318" max="2560" width="11.42578125" style="536"/>
    <col min="2561" max="2561" width="22.7109375" style="536" customWidth="1"/>
    <col min="2562" max="2562" width="15.42578125" style="536" customWidth="1"/>
    <col min="2563" max="2563" width="7.28515625" style="536" customWidth="1"/>
    <col min="2564" max="2564" width="11.42578125" style="536"/>
    <col min="2565" max="2565" width="5.7109375" style="536" customWidth="1"/>
    <col min="2566" max="2566" width="0" style="536" hidden="1" customWidth="1"/>
    <col min="2567" max="2567" width="9.5703125" style="536" customWidth="1"/>
    <col min="2568" max="2568" width="14" style="536" customWidth="1"/>
    <col min="2569" max="2569" width="16.28515625" style="536" customWidth="1"/>
    <col min="2570" max="2570" width="15.85546875" style="536" customWidth="1"/>
    <col min="2571" max="2571" width="11.7109375" style="536" customWidth="1"/>
    <col min="2572" max="2572" width="8.28515625" style="536" customWidth="1"/>
    <col min="2573" max="2573" width="16.5703125" style="536" customWidth="1"/>
    <col min="2574" max="2816" width="11.42578125" style="536"/>
    <col min="2817" max="2817" width="22.7109375" style="536" customWidth="1"/>
    <col min="2818" max="2818" width="15.42578125" style="536" customWidth="1"/>
    <col min="2819" max="2819" width="7.28515625" style="536" customWidth="1"/>
    <col min="2820" max="2820" width="11.42578125" style="536"/>
    <col min="2821" max="2821" width="5.7109375" style="536" customWidth="1"/>
    <col min="2822" max="2822" width="0" style="536" hidden="1" customWidth="1"/>
    <col min="2823" max="2823" width="9.5703125" style="536" customWidth="1"/>
    <col min="2824" max="2824" width="14" style="536" customWidth="1"/>
    <col min="2825" max="2825" width="16.28515625" style="536" customWidth="1"/>
    <col min="2826" max="2826" width="15.85546875" style="536" customWidth="1"/>
    <col min="2827" max="2827" width="11.7109375" style="536" customWidth="1"/>
    <col min="2828" max="2828" width="8.28515625" style="536" customWidth="1"/>
    <col min="2829" max="2829" width="16.5703125" style="536" customWidth="1"/>
    <col min="2830" max="3072" width="11.42578125" style="536"/>
    <col min="3073" max="3073" width="22.7109375" style="536" customWidth="1"/>
    <col min="3074" max="3074" width="15.42578125" style="536" customWidth="1"/>
    <col min="3075" max="3075" width="7.28515625" style="536" customWidth="1"/>
    <col min="3076" max="3076" width="11.42578125" style="536"/>
    <col min="3077" max="3077" width="5.7109375" style="536" customWidth="1"/>
    <col min="3078" max="3078" width="0" style="536" hidden="1" customWidth="1"/>
    <col min="3079" max="3079" width="9.5703125" style="536" customWidth="1"/>
    <col min="3080" max="3080" width="14" style="536" customWidth="1"/>
    <col min="3081" max="3081" width="16.28515625" style="536" customWidth="1"/>
    <col min="3082" max="3082" width="15.85546875" style="536" customWidth="1"/>
    <col min="3083" max="3083" width="11.7109375" style="536" customWidth="1"/>
    <col min="3084" max="3084" width="8.28515625" style="536" customWidth="1"/>
    <col min="3085" max="3085" width="16.5703125" style="536" customWidth="1"/>
    <col min="3086" max="3328" width="11.42578125" style="536"/>
    <col min="3329" max="3329" width="22.7109375" style="536" customWidth="1"/>
    <col min="3330" max="3330" width="15.42578125" style="536" customWidth="1"/>
    <col min="3331" max="3331" width="7.28515625" style="536" customWidth="1"/>
    <col min="3332" max="3332" width="11.42578125" style="536"/>
    <col min="3333" max="3333" width="5.7109375" style="536" customWidth="1"/>
    <col min="3334" max="3334" width="0" style="536" hidden="1" customWidth="1"/>
    <col min="3335" max="3335" width="9.5703125" style="536" customWidth="1"/>
    <col min="3336" max="3336" width="14" style="536" customWidth="1"/>
    <col min="3337" max="3337" width="16.28515625" style="536" customWidth="1"/>
    <col min="3338" max="3338" width="15.85546875" style="536" customWidth="1"/>
    <col min="3339" max="3339" width="11.7109375" style="536" customWidth="1"/>
    <col min="3340" max="3340" width="8.28515625" style="536" customWidth="1"/>
    <col min="3341" max="3341" width="16.5703125" style="536" customWidth="1"/>
    <col min="3342" max="3584" width="11.42578125" style="536"/>
    <col min="3585" max="3585" width="22.7109375" style="536" customWidth="1"/>
    <col min="3586" max="3586" width="15.42578125" style="536" customWidth="1"/>
    <col min="3587" max="3587" width="7.28515625" style="536" customWidth="1"/>
    <col min="3588" max="3588" width="11.42578125" style="536"/>
    <col min="3589" max="3589" width="5.7109375" style="536" customWidth="1"/>
    <col min="3590" max="3590" width="0" style="536" hidden="1" customWidth="1"/>
    <col min="3591" max="3591" width="9.5703125" style="536" customWidth="1"/>
    <col min="3592" max="3592" width="14" style="536" customWidth="1"/>
    <col min="3593" max="3593" width="16.28515625" style="536" customWidth="1"/>
    <col min="3594" max="3594" width="15.85546875" style="536" customWidth="1"/>
    <col min="3595" max="3595" width="11.7109375" style="536" customWidth="1"/>
    <col min="3596" max="3596" width="8.28515625" style="536" customWidth="1"/>
    <col min="3597" max="3597" width="16.5703125" style="536" customWidth="1"/>
    <col min="3598" max="3840" width="11.42578125" style="536"/>
    <col min="3841" max="3841" width="22.7109375" style="536" customWidth="1"/>
    <col min="3842" max="3842" width="15.42578125" style="536" customWidth="1"/>
    <col min="3843" max="3843" width="7.28515625" style="536" customWidth="1"/>
    <col min="3844" max="3844" width="11.42578125" style="536"/>
    <col min="3845" max="3845" width="5.7109375" style="536" customWidth="1"/>
    <col min="3846" max="3846" width="0" style="536" hidden="1" customWidth="1"/>
    <col min="3847" max="3847" width="9.5703125" style="536" customWidth="1"/>
    <col min="3848" max="3848" width="14" style="536" customWidth="1"/>
    <col min="3849" max="3849" width="16.28515625" style="536" customWidth="1"/>
    <col min="3850" max="3850" width="15.85546875" style="536" customWidth="1"/>
    <col min="3851" max="3851" width="11.7109375" style="536" customWidth="1"/>
    <col min="3852" max="3852" width="8.28515625" style="536" customWidth="1"/>
    <col min="3853" max="3853" width="16.5703125" style="536" customWidth="1"/>
    <col min="3854" max="4096" width="11.42578125" style="536"/>
    <col min="4097" max="4097" width="22.7109375" style="536" customWidth="1"/>
    <col min="4098" max="4098" width="15.42578125" style="536" customWidth="1"/>
    <col min="4099" max="4099" width="7.28515625" style="536" customWidth="1"/>
    <col min="4100" max="4100" width="11.42578125" style="536"/>
    <col min="4101" max="4101" width="5.7109375" style="536" customWidth="1"/>
    <col min="4102" max="4102" width="0" style="536" hidden="1" customWidth="1"/>
    <col min="4103" max="4103" width="9.5703125" style="536" customWidth="1"/>
    <col min="4104" max="4104" width="14" style="536" customWidth="1"/>
    <col min="4105" max="4105" width="16.28515625" style="536" customWidth="1"/>
    <col min="4106" max="4106" width="15.85546875" style="536" customWidth="1"/>
    <col min="4107" max="4107" width="11.7109375" style="536" customWidth="1"/>
    <col min="4108" max="4108" width="8.28515625" style="536" customWidth="1"/>
    <col min="4109" max="4109" width="16.5703125" style="536" customWidth="1"/>
    <col min="4110" max="4352" width="11.42578125" style="536"/>
    <col min="4353" max="4353" width="22.7109375" style="536" customWidth="1"/>
    <col min="4354" max="4354" width="15.42578125" style="536" customWidth="1"/>
    <col min="4355" max="4355" width="7.28515625" style="536" customWidth="1"/>
    <col min="4356" max="4356" width="11.42578125" style="536"/>
    <col min="4357" max="4357" width="5.7109375" style="536" customWidth="1"/>
    <col min="4358" max="4358" width="0" style="536" hidden="1" customWidth="1"/>
    <col min="4359" max="4359" width="9.5703125" style="536" customWidth="1"/>
    <col min="4360" max="4360" width="14" style="536" customWidth="1"/>
    <col min="4361" max="4361" width="16.28515625" style="536" customWidth="1"/>
    <col min="4362" max="4362" width="15.85546875" style="536" customWidth="1"/>
    <col min="4363" max="4363" width="11.7109375" style="536" customWidth="1"/>
    <col min="4364" max="4364" width="8.28515625" style="536" customWidth="1"/>
    <col min="4365" max="4365" width="16.5703125" style="536" customWidth="1"/>
    <col min="4366" max="4608" width="11.42578125" style="536"/>
    <col min="4609" max="4609" width="22.7109375" style="536" customWidth="1"/>
    <col min="4610" max="4610" width="15.42578125" style="536" customWidth="1"/>
    <col min="4611" max="4611" width="7.28515625" style="536" customWidth="1"/>
    <col min="4612" max="4612" width="11.42578125" style="536"/>
    <col min="4613" max="4613" width="5.7109375" style="536" customWidth="1"/>
    <col min="4614" max="4614" width="0" style="536" hidden="1" customWidth="1"/>
    <col min="4615" max="4615" width="9.5703125" style="536" customWidth="1"/>
    <col min="4616" max="4616" width="14" style="536" customWidth="1"/>
    <col min="4617" max="4617" width="16.28515625" style="536" customWidth="1"/>
    <col min="4618" max="4618" width="15.85546875" style="536" customWidth="1"/>
    <col min="4619" max="4619" width="11.7109375" style="536" customWidth="1"/>
    <col min="4620" max="4620" width="8.28515625" style="536" customWidth="1"/>
    <col min="4621" max="4621" width="16.5703125" style="536" customWidth="1"/>
    <col min="4622" max="4864" width="11.42578125" style="536"/>
    <col min="4865" max="4865" width="22.7109375" style="536" customWidth="1"/>
    <col min="4866" max="4866" width="15.42578125" style="536" customWidth="1"/>
    <col min="4867" max="4867" width="7.28515625" style="536" customWidth="1"/>
    <col min="4868" max="4868" width="11.42578125" style="536"/>
    <col min="4869" max="4869" width="5.7109375" style="536" customWidth="1"/>
    <col min="4870" max="4870" width="0" style="536" hidden="1" customWidth="1"/>
    <col min="4871" max="4871" width="9.5703125" style="536" customWidth="1"/>
    <col min="4872" max="4872" width="14" style="536" customWidth="1"/>
    <col min="4873" max="4873" width="16.28515625" style="536" customWidth="1"/>
    <col min="4874" max="4874" width="15.85546875" style="536" customWidth="1"/>
    <col min="4875" max="4875" width="11.7109375" style="536" customWidth="1"/>
    <col min="4876" max="4876" width="8.28515625" style="536" customWidth="1"/>
    <col min="4877" max="4877" width="16.5703125" style="536" customWidth="1"/>
    <col min="4878" max="5120" width="11.42578125" style="536"/>
    <col min="5121" max="5121" width="22.7109375" style="536" customWidth="1"/>
    <col min="5122" max="5122" width="15.42578125" style="536" customWidth="1"/>
    <col min="5123" max="5123" width="7.28515625" style="536" customWidth="1"/>
    <col min="5124" max="5124" width="11.42578125" style="536"/>
    <col min="5125" max="5125" width="5.7109375" style="536" customWidth="1"/>
    <col min="5126" max="5126" width="0" style="536" hidden="1" customWidth="1"/>
    <col min="5127" max="5127" width="9.5703125" style="536" customWidth="1"/>
    <col min="5128" max="5128" width="14" style="536" customWidth="1"/>
    <col min="5129" max="5129" width="16.28515625" style="536" customWidth="1"/>
    <col min="5130" max="5130" width="15.85546875" style="536" customWidth="1"/>
    <col min="5131" max="5131" width="11.7109375" style="536" customWidth="1"/>
    <col min="5132" max="5132" width="8.28515625" style="536" customWidth="1"/>
    <col min="5133" max="5133" width="16.5703125" style="536" customWidth="1"/>
    <col min="5134" max="5376" width="11.42578125" style="536"/>
    <col min="5377" max="5377" width="22.7109375" style="536" customWidth="1"/>
    <col min="5378" max="5378" width="15.42578125" style="536" customWidth="1"/>
    <col min="5379" max="5379" width="7.28515625" style="536" customWidth="1"/>
    <col min="5380" max="5380" width="11.42578125" style="536"/>
    <col min="5381" max="5381" width="5.7109375" style="536" customWidth="1"/>
    <col min="5382" max="5382" width="0" style="536" hidden="1" customWidth="1"/>
    <col min="5383" max="5383" width="9.5703125" style="536" customWidth="1"/>
    <col min="5384" max="5384" width="14" style="536" customWidth="1"/>
    <col min="5385" max="5385" width="16.28515625" style="536" customWidth="1"/>
    <col min="5386" max="5386" width="15.85546875" style="536" customWidth="1"/>
    <col min="5387" max="5387" width="11.7109375" style="536" customWidth="1"/>
    <col min="5388" max="5388" width="8.28515625" style="536" customWidth="1"/>
    <col min="5389" max="5389" width="16.5703125" style="536" customWidth="1"/>
    <col min="5390" max="5632" width="11.42578125" style="536"/>
    <col min="5633" max="5633" width="22.7109375" style="536" customWidth="1"/>
    <col min="5634" max="5634" width="15.42578125" style="536" customWidth="1"/>
    <col min="5635" max="5635" width="7.28515625" style="536" customWidth="1"/>
    <col min="5636" max="5636" width="11.42578125" style="536"/>
    <col min="5637" max="5637" width="5.7109375" style="536" customWidth="1"/>
    <col min="5638" max="5638" width="0" style="536" hidden="1" customWidth="1"/>
    <col min="5639" max="5639" width="9.5703125" style="536" customWidth="1"/>
    <col min="5640" max="5640" width="14" style="536" customWidth="1"/>
    <col min="5641" max="5641" width="16.28515625" style="536" customWidth="1"/>
    <col min="5642" max="5642" width="15.85546875" style="536" customWidth="1"/>
    <col min="5643" max="5643" width="11.7109375" style="536" customWidth="1"/>
    <col min="5644" max="5644" width="8.28515625" style="536" customWidth="1"/>
    <col min="5645" max="5645" width="16.5703125" style="536" customWidth="1"/>
    <col min="5646" max="5888" width="11.42578125" style="536"/>
    <col min="5889" max="5889" width="22.7109375" style="536" customWidth="1"/>
    <col min="5890" max="5890" width="15.42578125" style="536" customWidth="1"/>
    <col min="5891" max="5891" width="7.28515625" style="536" customWidth="1"/>
    <col min="5892" max="5892" width="11.42578125" style="536"/>
    <col min="5893" max="5893" width="5.7109375" style="536" customWidth="1"/>
    <col min="5894" max="5894" width="0" style="536" hidden="1" customWidth="1"/>
    <col min="5895" max="5895" width="9.5703125" style="536" customWidth="1"/>
    <col min="5896" max="5896" width="14" style="536" customWidth="1"/>
    <col min="5897" max="5897" width="16.28515625" style="536" customWidth="1"/>
    <col min="5898" max="5898" width="15.85546875" style="536" customWidth="1"/>
    <col min="5899" max="5899" width="11.7109375" style="536" customWidth="1"/>
    <col min="5900" max="5900" width="8.28515625" style="536" customWidth="1"/>
    <col min="5901" max="5901" width="16.5703125" style="536" customWidth="1"/>
    <col min="5902" max="6144" width="11.42578125" style="536"/>
    <col min="6145" max="6145" width="22.7109375" style="536" customWidth="1"/>
    <col min="6146" max="6146" width="15.42578125" style="536" customWidth="1"/>
    <col min="6147" max="6147" width="7.28515625" style="536" customWidth="1"/>
    <col min="6148" max="6148" width="11.42578125" style="536"/>
    <col min="6149" max="6149" width="5.7109375" style="536" customWidth="1"/>
    <col min="6150" max="6150" width="0" style="536" hidden="1" customWidth="1"/>
    <col min="6151" max="6151" width="9.5703125" style="536" customWidth="1"/>
    <col min="6152" max="6152" width="14" style="536" customWidth="1"/>
    <col min="6153" max="6153" width="16.28515625" style="536" customWidth="1"/>
    <col min="6154" max="6154" width="15.85546875" style="536" customWidth="1"/>
    <col min="6155" max="6155" width="11.7109375" style="536" customWidth="1"/>
    <col min="6156" max="6156" width="8.28515625" style="536" customWidth="1"/>
    <col min="6157" max="6157" width="16.5703125" style="536" customWidth="1"/>
    <col min="6158" max="6400" width="11.42578125" style="536"/>
    <col min="6401" max="6401" width="22.7109375" style="536" customWidth="1"/>
    <col min="6402" max="6402" width="15.42578125" style="536" customWidth="1"/>
    <col min="6403" max="6403" width="7.28515625" style="536" customWidth="1"/>
    <col min="6404" max="6404" width="11.42578125" style="536"/>
    <col min="6405" max="6405" width="5.7109375" style="536" customWidth="1"/>
    <col min="6406" max="6406" width="0" style="536" hidden="1" customWidth="1"/>
    <col min="6407" max="6407" width="9.5703125" style="536" customWidth="1"/>
    <col min="6408" max="6408" width="14" style="536" customWidth="1"/>
    <col min="6409" max="6409" width="16.28515625" style="536" customWidth="1"/>
    <col min="6410" max="6410" width="15.85546875" style="536" customWidth="1"/>
    <col min="6411" max="6411" width="11.7109375" style="536" customWidth="1"/>
    <col min="6412" max="6412" width="8.28515625" style="536" customWidth="1"/>
    <col min="6413" max="6413" width="16.5703125" style="536" customWidth="1"/>
    <col min="6414" max="6656" width="11.42578125" style="536"/>
    <col min="6657" max="6657" width="22.7109375" style="536" customWidth="1"/>
    <col min="6658" max="6658" width="15.42578125" style="536" customWidth="1"/>
    <col min="6659" max="6659" width="7.28515625" style="536" customWidth="1"/>
    <col min="6660" max="6660" width="11.42578125" style="536"/>
    <col min="6661" max="6661" width="5.7109375" style="536" customWidth="1"/>
    <col min="6662" max="6662" width="0" style="536" hidden="1" customWidth="1"/>
    <col min="6663" max="6663" width="9.5703125" style="536" customWidth="1"/>
    <col min="6664" max="6664" width="14" style="536" customWidth="1"/>
    <col min="6665" max="6665" width="16.28515625" style="536" customWidth="1"/>
    <col min="6666" max="6666" width="15.85546875" style="536" customWidth="1"/>
    <col min="6667" max="6667" width="11.7109375" style="536" customWidth="1"/>
    <col min="6668" max="6668" width="8.28515625" style="536" customWidth="1"/>
    <col min="6669" max="6669" width="16.5703125" style="536" customWidth="1"/>
    <col min="6670" max="6912" width="11.42578125" style="536"/>
    <col min="6913" max="6913" width="22.7109375" style="536" customWidth="1"/>
    <col min="6914" max="6914" width="15.42578125" style="536" customWidth="1"/>
    <col min="6915" max="6915" width="7.28515625" style="536" customWidth="1"/>
    <col min="6916" max="6916" width="11.42578125" style="536"/>
    <col min="6917" max="6917" width="5.7109375" style="536" customWidth="1"/>
    <col min="6918" max="6918" width="0" style="536" hidden="1" customWidth="1"/>
    <col min="6919" max="6919" width="9.5703125" style="536" customWidth="1"/>
    <col min="6920" max="6920" width="14" style="536" customWidth="1"/>
    <col min="6921" max="6921" width="16.28515625" style="536" customWidth="1"/>
    <col min="6922" max="6922" width="15.85546875" style="536" customWidth="1"/>
    <col min="6923" max="6923" width="11.7109375" style="536" customWidth="1"/>
    <col min="6924" max="6924" width="8.28515625" style="536" customWidth="1"/>
    <col min="6925" max="6925" width="16.5703125" style="536" customWidth="1"/>
    <col min="6926" max="7168" width="11.42578125" style="536"/>
    <col min="7169" max="7169" width="22.7109375" style="536" customWidth="1"/>
    <col min="7170" max="7170" width="15.42578125" style="536" customWidth="1"/>
    <col min="7171" max="7171" width="7.28515625" style="536" customWidth="1"/>
    <col min="7172" max="7172" width="11.42578125" style="536"/>
    <col min="7173" max="7173" width="5.7109375" style="536" customWidth="1"/>
    <col min="7174" max="7174" width="0" style="536" hidden="1" customWidth="1"/>
    <col min="7175" max="7175" width="9.5703125" style="536" customWidth="1"/>
    <col min="7176" max="7176" width="14" style="536" customWidth="1"/>
    <col min="7177" max="7177" width="16.28515625" style="536" customWidth="1"/>
    <col min="7178" max="7178" width="15.85546875" style="536" customWidth="1"/>
    <col min="7179" max="7179" width="11.7109375" style="536" customWidth="1"/>
    <col min="7180" max="7180" width="8.28515625" style="536" customWidth="1"/>
    <col min="7181" max="7181" width="16.5703125" style="536" customWidth="1"/>
    <col min="7182" max="7424" width="11.42578125" style="536"/>
    <col min="7425" max="7425" width="22.7109375" style="536" customWidth="1"/>
    <col min="7426" max="7426" width="15.42578125" style="536" customWidth="1"/>
    <col min="7427" max="7427" width="7.28515625" style="536" customWidth="1"/>
    <col min="7428" max="7428" width="11.42578125" style="536"/>
    <col min="7429" max="7429" width="5.7109375" style="536" customWidth="1"/>
    <col min="7430" max="7430" width="0" style="536" hidden="1" customWidth="1"/>
    <col min="7431" max="7431" width="9.5703125" style="536" customWidth="1"/>
    <col min="7432" max="7432" width="14" style="536" customWidth="1"/>
    <col min="7433" max="7433" width="16.28515625" style="536" customWidth="1"/>
    <col min="7434" max="7434" width="15.85546875" style="536" customWidth="1"/>
    <col min="7435" max="7435" width="11.7109375" style="536" customWidth="1"/>
    <col min="7436" max="7436" width="8.28515625" style="536" customWidth="1"/>
    <col min="7437" max="7437" width="16.5703125" style="536" customWidth="1"/>
    <col min="7438" max="7680" width="11.42578125" style="536"/>
    <col min="7681" max="7681" width="22.7109375" style="536" customWidth="1"/>
    <col min="7682" max="7682" width="15.42578125" style="536" customWidth="1"/>
    <col min="7683" max="7683" width="7.28515625" style="536" customWidth="1"/>
    <col min="7684" max="7684" width="11.42578125" style="536"/>
    <col min="7685" max="7685" width="5.7109375" style="536" customWidth="1"/>
    <col min="7686" max="7686" width="0" style="536" hidden="1" customWidth="1"/>
    <col min="7687" max="7687" width="9.5703125" style="536" customWidth="1"/>
    <col min="7688" max="7688" width="14" style="536" customWidth="1"/>
    <col min="7689" max="7689" width="16.28515625" style="536" customWidth="1"/>
    <col min="7690" max="7690" width="15.85546875" style="536" customWidth="1"/>
    <col min="7691" max="7691" width="11.7109375" style="536" customWidth="1"/>
    <col min="7692" max="7692" width="8.28515625" style="536" customWidth="1"/>
    <col min="7693" max="7693" width="16.5703125" style="536" customWidth="1"/>
    <col min="7694" max="7936" width="11.42578125" style="536"/>
    <col min="7937" max="7937" width="22.7109375" style="536" customWidth="1"/>
    <col min="7938" max="7938" width="15.42578125" style="536" customWidth="1"/>
    <col min="7939" max="7939" width="7.28515625" style="536" customWidth="1"/>
    <col min="7940" max="7940" width="11.42578125" style="536"/>
    <col min="7941" max="7941" width="5.7109375" style="536" customWidth="1"/>
    <col min="7942" max="7942" width="0" style="536" hidden="1" customWidth="1"/>
    <col min="7943" max="7943" width="9.5703125" style="536" customWidth="1"/>
    <col min="7944" max="7944" width="14" style="536" customWidth="1"/>
    <col min="7945" max="7945" width="16.28515625" style="536" customWidth="1"/>
    <col min="7946" max="7946" width="15.85546875" style="536" customWidth="1"/>
    <col min="7947" max="7947" width="11.7109375" style="536" customWidth="1"/>
    <col min="7948" max="7948" width="8.28515625" style="536" customWidth="1"/>
    <col min="7949" max="7949" width="16.5703125" style="536" customWidth="1"/>
    <col min="7950" max="8192" width="11.42578125" style="536"/>
    <col min="8193" max="8193" width="22.7109375" style="536" customWidth="1"/>
    <col min="8194" max="8194" width="15.42578125" style="536" customWidth="1"/>
    <col min="8195" max="8195" width="7.28515625" style="536" customWidth="1"/>
    <col min="8196" max="8196" width="11.42578125" style="536"/>
    <col min="8197" max="8197" width="5.7109375" style="536" customWidth="1"/>
    <col min="8198" max="8198" width="0" style="536" hidden="1" customWidth="1"/>
    <col min="8199" max="8199" width="9.5703125" style="536" customWidth="1"/>
    <col min="8200" max="8200" width="14" style="536" customWidth="1"/>
    <col min="8201" max="8201" width="16.28515625" style="536" customWidth="1"/>
    <col min="8202" max="8202" width="15.85546875" style="536" customWidth="1"/>
    <col min="8203" max="8203" width="11.7109375" style="536" customWidth="1"/>
    <col min="8204" max="8204" width="8.28515625" style="536" customWidth="1"/>
    <col min="8205" max="8205" width="16.5703125" style="536" customWidth="1"/>
    <col min="8206" max="8448" width="11.42578125" style="536"/>
    <col min="8449" max="8449" width="22.7109375" style="536" customWidth="1"/>
    <col min="8450" max="8450" width="15.42578125" style="536" customWidth="1"/>
    <col min="8451" max="8451" width="7.28515625" style="536" customWidth="1"/>
    <col min="8452" max="8452" width="11.42578125" style="536"/>
    <col min="8453" max="8453" width="5.7109375" style="536" customWidth="1"/>
    <col min="8454" max="8454" width="0" style="536" hidden="1" customWidth="1"/>
    <col min="8455" max="8455" width="9.5703125" style="536" customWidth="1"/>
    <col min="8456" max="8456" width="14" style="536" customWidth="1"/>
    <col min="8457" max="8457" width="16.28515625" style="536" customWidth="1"/>
    <col min="8458" max="8458" width="15.85546875" style="536" customWidth="1"/>
    <col min="8459" max="8459" width="11.7109375" style="536" customWidth="1"/>
    <col min="8460" max="8460" width="8.28515625" style="536" customWidth="1"/>
    <col min="8461" max="8461" width="16.5703125" style="536" customWidth="1"/>
    <col min="8462" max="8704" width="11.42578125" style="536"/>
    <col min="8705" max="8705" width="22.7109375" style="536" customWidth="1"/>
    <col min="8706" max="8706" width="15.42578125" style="536" customWidth="1"/>
    <col min="8707" max="8707" width="7.28515625" style="536" customWidth="1"/>
    <col min="8708" max="8708" width="11.42578125" style="536"/>
    <col min="8709" max="8709" width="5.7109375" style="536" customWidth="1"/>
    <col min="8710" max="8710" width="0" style="536" hidden="1" customWidth="1"/>
    <col min="8711" max="8711" width="9.5703125" style="536" customWidth="1"/>
    <col min="8712" max="8712" width="14" style="536" customWidth="1"/>
    <col min="8713" max="8713" width="16.28515625" style="536" customWidth="1"/>
    <col min="8714" max="8714" width="15.85546875" style="536" customWidth="1"/>
    <col min="8715" max="8715" width="11.7109375" style="536" customWidth="1"/>
    <col min="8716" max="8716" width="8.28515625" style="536" customWidth="1"/>
    <col min="8717" max="8717" width="16.5703125" style="536" customWidth="1"/>
    <col min="8718" max="8960" width="11.42578125" style="536"/>
    <col min="8961" max="8961" width="22.7109375" style="536" customWidth="1"/>
    <col min="8962" max="8962" width="15.42578125" style="536" customWidth="1"/>
    <col min="8963" max="8963" width="7.28515625" style="536" customWidth="1"/>
    <col min="8964" max="8964" width="11.42578125" style="536"/>
    <col min="8965" max="8965" width="5.7109375" style="536" customWidth="1"/>
    <col min="8966" max="8966" width="0" style="536" hidden="1" customWidth="1"/>
    <col min="8967" max="8967" width="9.5703125" style="536" customWidth="1"/>
    <col min="8968" max="8968" width="14" style="536" customWidth="1"/>
    <col min="8969" max="8969" width="16.28515625" style="536" customWidth="1"/>
    <col min="8970" max="8970" width="15.85546875" style="536" customWidth="1"/>
    <col min="8971" max="8971" width="11.7109375" style="536" customWidth="1"/>
    <col min="8972" max="8972" width="8.28515625" style="536" customWidth="1"/>
    <col min="8973" max="8973" width="16.5703125" style="536" customWidth="1"/>
    <col min="8974" max="9216" width="11.42578125" style="536"/>
    <col min="9217" max="9217" width="22.7109375" style="536" customWidth="1"/>
    <col min="9218" max="9218" width="15.42578125" style="536" customWidth="1"/>
    <col min="9219" max="9219" width="7.28515625" style="536" customWidth="1"/>
    <col min="9220" max="9220" width="11.42578125" style="536"/>
    <col min="9221" max="9221" width="5.7109375" style="536" customWidth="1"/>
    <col min="9222" max="9222" width="0" style="536" hidden="1" customWidth="1"/>
    <col min="9223" max="9223" width="9.5703125" style="536" customWidth="1"/>
    <col min="9224" max="9224" width="14" style="536" customWidth="1"/>
    <col min="9225" max="9225" width="16.28515625" style="536" customWidth="1"/>
    <col min="9226" max="9226" width="15.85546875" style="536" customWidth="1"/>
    <col min="9227" max="9227" width="11.7109375" style="536" customWidth="1"/>
    <col min="9228" max="9228" width="8.28515625" style="536" customWidth="1"/>
    <col min="9229" max="9229" width="16.5703125" style="536" customWidth="1"/>
    <col min="9230" max="9472" width="11.42578125" style="536"/>
    <col min="9473" max="9473" width="22.7109375" style="536" customWidth="1"/>
    <col min="9474" max="9474" width="15.42578125" style="536" customWidth="1"/>
    <col min="9475" max="9475" width="7.28515625" style="536" customWidth="1"/>
    <col min="9476" max="9476" width="11.42578125" style="536"/>
    <col min="9477" max="9477" width="5.7109375" style="536" customWidth="1"/>
    <col min="9478" max="9478" width="0" style="536" hidden="1" customWidth="1"/>
    <col min="9479" max="9479" width="9.5703125" style="536" customWidth="1"/>
    <col min="9480" max="9480" width="14" style="536" customWidth="1"/>
    <col min="9481" max="9481" width="16.28515625" style="536" customWidth="1"/>
    <col min="9482" max="9482" width="15.85546875" style="536" customWidth="1"/>
    <col min="9483" max="9483" width="11.7109375" style="536" customWidth="1"/>
    <col min="9484" max="9484" width="8.28515625" style="536" customWidth="1"/>
    <col min="9485" max="9485" width="16.5703125" style="536" customWidth="1"/>
    <col min="9486" max="9728" width="11.42578125" style="536"/>
    <col min="9729" max="9729" width="22.7109375" style="536" customWidth="1"/>
    <col min="9730" max="9730" width="15.42578125" style="536" customWidth="1"/>
    <col min="9731" max="9731" width="7.28515625" style="536" customWidth="1"/>
    <col min="9732" max="9732" width="11.42578125" style="536"/>
    <col min="9733" max="9733" width="5.7109375" style="536" customWidth="1"/>
    <col min="9734" max="9734" width="0" style="536" hidden="1" customWidth="1"/>
    <col min="9735" max="9735" width="9.5703125" style="536" customWidth="1"/>
    <col min="9736" max="9736" width="14" style="536" customWidth="1"/>
    <col min="9737" max="9737" width="16.28515625" style="536" customWidth="1"/>
    <col min="9738" max="9738" width="15.85546875" style="536" customWidth="1"/>
    <col min="9739" max="9739" width="11.7109375" style="536" customWidth="1"/>
    <col min="9740" max="9740" width="8.28515625" style="536" customWidth="1"/>
    <col min="9741" max="9741" width="16.5703125" style="536" customWidth="1"/>
    <col min="9742" max="9984" width="11.42578125" style="536"/>
    <col min="9985" max="9985" width="22.7109375" style="536" customWidth="1"/>
    <col min="9986" max="9986" width="15.42578125" style="536" customWidth="1"/>
    <col min="9987" max="9987" width="7.28515625" style="536" customWidth="1"/>
    <col min="9988" max="9988" width="11.42578125" style="536"/>
    <col min="9989" max="9989" width="5.7109375" style="536" customWidth="1"/>
    <col min="9990" max="9990" width="0" style="536" hidden="1" customWidth="1"/>
    <col min="9991" max="9991" width="9.5703125" style="536" customWidth="1"/>
    <col min="9992" max="9992" width="14" style="536" customWidth="1"/>
    <col min="9993" max="9993" width="16.28515625" style="536" customWidth="1"/>
    <col min="9994" max="9994" width="15.85546875" style="536" customWidth="1"/>
    <col min="9995" max="9995" width="11.7109375" style="536" customWidth="1"/>
    <col min="9996" max="9996" width="8.28515625" style="536" customWidth="1"/>
    <col min="9997" max="9997" width="16.5703125" style="536" customWidth="1"/>
    <col min="9998" max="10240" width="11.42578125" style="536"/>
    <col min="10241" max="10241" width="22.7109375" style="536" customWidth="1"/>
    <col min="10242" max="10242" width="15.42578125" style="536" customWidth="1"/>
    <col min="10243" max="10243" width="7.28515625" style="536" customWidth="1"/>
    <col min="10244" max="10244" width="11.42578125" style="536"/>
    <col min="10245" max="10245" width="5.7109375" style="536" customWidth="1"/>
    <col min="10246" max="10246" width="0" style="536" hidden="1" customWidth="1"/>
    <col min="10247" max="10247" width="9.5703125" style="536" customWidth="1"/>
    <col min="10248" max="10248" width="14" style="536" customWidth="1"/>
    <col min="10249" max="10249" width="16.28515625" style="536" customWidth="1"/>
    <col min="10250" max="10250" width="15.85546875" style="536" customWidth="1"/>
    <col min="10251" max="10251" width="11.7109375" style="536" customWidth="1"/>
    <col min="10252" max="10252" width="8.28515625" style="536" customWidth="1"/>
    <col min="10253" max="10253" width="16.5703125" style="536" customWidth="1"/>
    <col min="10254" max="10496" width="11.42578125" style="536"/>
    <col min="10497" max="10497" width="22.7109375" style="536" customWidth="1"/>
    <col min="10498" max="10498" width="15.42578125" style="536" customWidth="1"/>
    <col min="10499" max="10499" width="7.28515625" style="536" customWidth="1"/>
    <col min="10500" max="10500" width="11.42578125" style="536"/>
    <col min="10501" max="10501" width="5.7109375" style="536" customWidth="1"/>
    <col min="10502" max="10502" width="0" style="536" hidden="1" customWidth="1"/>
    <col min="10503" max="10503" width="9.5703125" style="536" customWidth="1"/>
    <col min="10504" max="10504" width="14" style="536" customWidth="1"/>
    <col min="10505" max="10505" width="16.28515625" style="536" customWidth="1"/>
    <col min="10506" max="10506" width="15.85546875" style="536" customWidth="1"/>
    <col min="10507" max="10507" width="11.7109375" style="536" customWidth="1"/>
    <col min="10508" max="10508" width="8.28515625" style="536" customWidth="1"/>
    <col min="10509" max="10509" width="16.5703125" style="536" customWidth="1"/>
    <col min="10510" max="10752" width="11.42578125" style="536"/>
    <col min="10753" max="10753" width="22.7109375" style="536" customWidth="1"/>
    <col min="10754" max="10754" width="15.42578125" style="536" customWidth="1"/>
    <col min="10755" max="10755" width="7.28515625" style="536" customWidth="1"/>
    <col min="10756" max="10756" width="11.42578125" style="536"/>
    <col min="10757" max="10757" width="5.7109375" style="536" customWidth="1"/>
    <col min="10758" max="10758" width="0" style="536" hidden="1" customWidth="1"/>
    <col min="10759" max="10759" width="9.5703125" style="536" customWidth="1"/>
    <col min="10760" max="10760" width="14" style="536" customWidth="1"/>
    <col min="10761" max="10761" width="16.28515625" style="536" customWidth="1"/>
    <col min="10762" max="10762" width="15.85546875" style="536" customWidth="1"/>
    <col min="10763" max="10763" width="11.7109375" style="536" customWidth="1"/>
    <col min="10764" max="10764" width="8.28515625" style="536" customWidth="1"/>
    <col min="10765" max="10765" width="16.5703125" style="536" customWidth="1"/>
    <col min="10766" max="11008" width="11.42578125" style="536"/>
    <col min="11009" max="11009" width="22.7109375" style="536" customWidth="1"/>
    <col min="11010" max="11010" width="15.42578125" style="536" customWidth="1"/>
    <col min="11011" max="11011" width="7.28515625" style="536" customWidth="1"/>
    <col min="11012" max="11012" width="11.42578125" style="536"/>
    <col min="11013" max="11013" width="5.7109375" style="536" customWidth="1"/>
    <col min="11014" max="11014" width="0" style="536" hidden="1" customWidth="1"/>
    <col min="11015" max="11015" width="9.5703125" style="536" customWidth="1"/>
    <col min="11016" max="11016" width="14" style="536" customWidth="1"/>
    <col min="11017" max="11017" width="16.28515625" style="536" customWidth="1"/>
    <col min="11018" max="11018" width="15.85546875" style="536" customWidth="1"/>
    <col min="11019" max="11019" width="11.7109375" style="536" customWidth="1"/>
    <col min="11020" max="11020" width="8.28515625" style="536" customWidth="1"/>
    <col min="11021" max="11021" width="16.5703125" style="536" customWidth="1"/>
    <col min="11022" max="11264" width="11.42578125" style="536"/>
    <col min="11265" max="11265" width="22.7109375" style="536" customWidth="1"/>
    <col min="11266" max="11266" width="15.42578125" style="536" customWidth="1"/>
    <col min="11267" max="11267" width="7.28515625" style="536" customWidth="1"/>
    <col min="11268" max="11268" width="11.42578125" style="536"/>
    <col min="11269" max="11269" width="5.7109375" style="536" customWidth="1"/>
    <col min="11270" max="11270" width="0" style="536" hidden="1" customWidth="1"/>
    <col min="11271" max="11271" width="9.5703125" style="536" customWidth="1"/>
    <col min="11272" max="11272" width="14" style="536" customWidth="1"/>
    <col min="11273" max="11273" width="16.28515625" style="536" customWidth="1"/>
    <col min="11274" max="11274" width="15.85546875" style="536" customWidth="1"/>
    <col min="11275" max="11275" width="11.7109375" style="536" customWidth="1"/>
    <col min="11276" max="11276" width="8.28515625" style="536" customWidth="1"/>
    <col min="11277" max="11277" width="16.5703125" style="536" customWidth="1"/>
    <col min="11278" max="11520" width="11.42578125" style="536"/>
    <col min="11521" max="11521" width="22.7109375" style="536" customWidth="1"/>
    <col min="11522" max="11522" width="15.42578125" style="536" customWidth="1"/>
    <col min="11523" max="11523" width="7.28515625" style="536" customWidth="1"/>
    <col min="11524" max="11524" width="11.42578125" style="536"/>
    <col min="11525" max="11525" width="5.7109375" style="536" customWidth="1"/>
    <col min="11526" max="11526" width="0" style="536" hidden="1" customWidth="1"/>
    <col min="11527" max="11527" width="9.5703125" style="536" customWidth="1"/>
    <col min="11528" max="11528" width="14" style="536" customWidth="1"/>
    <col min="11529" max="11529" width="16.28515625" style="536" customWidth="1"/>
    <col min="11530" max="11530" width="15.85546875" style="536" customWidth="1"/>
    <col min="11531" max="11531" width="11.7109375" style="536" customWidth="1"/>
    <col min="11532" max="11532" width="8.28515625" style="536" customWidth="1"/>
    <col min="11533" max="11533" width="16.5703125" style="536" customWidth="1"/>
    <col min="11534" max="11776" width="11.42578125" style="536"/>
    <col min="11777" max="11777" width="22.7109375" style="536" customWidth="1"/>
    <col min="11778" max="11778" width="15.42578125" style="536" customWidth="1"/>
    <col min="11779" max="11779" width="7.28515625" style="536" customWidth="1"/>
    <col min="11780" max="11780" width="11.42578125" style="536"/>
    <col min="11781" max="11781" width="5.7109375" style="536" customWidth="1"/>
    <col min="11782" max="11782" width="0" style="536" hidden="1" customWidth="1"/>
    <col min="11783" max="11783" width="9.5703125" style="536" customWidth="1"/>
    <col min="11784" max="11784" width="14" style="536" customWidth="1"/>
    <col min="11785" max="11785" width="16.28515625" style="536" customWidth="1"/>
    <col min="11786" max="11786" width="15.85546875" style="536" customWidth="1"/>
    <col min="11787" max="11787" width="11.7109375" style="536" customWidth="1"/>
    <col min="11788" max="11788" width="8.28515625" style="536" customWidth="1"/>
    <col min="11789" max="11789" width="16.5703125" style="536" customWidth="1"/>
    <col min="11790" max="12032" width="11.42578125" style="536"/>
    <col min="12033" max="12033" width="22.7109375" style="536" customWidth="1"/>
    <col min="12034" max="12034" width="15.42578125" style="536" customWidth="1"/>
    <col min="12035" max="12035" width="7.28515625" style="536" customWidth="1"/>
    <col min="12036" max="12036" width="11.42578125" style="536"/>
    <col min="12037" max="12037" width="5.7109375" style="536" customWidth="1"/>
    <col min="12038" max="12038" width="0" style="536" hidden="1" customWidth="1"/>
    <col min="12039" max="12039" width="9.5703125" style="536" customWidth="1"/>
    <col min="12040" max="12040" width="14" style="536" customWidth="1"/>
    <col min="12041" max="12041" width="16.28515625" style="536" customWidth="1"/>
    <col min="12042" max="12042" width="15.85546875" style="536" customWidth="1"/>
    <col min="12043" max="12043" width="11.7109375" style="536" customWidth="1"/>
    <col min="12044" max="12044" width="8.28515625" style="536" customWidth="1"/>
    <col min="12045" max="12045" width="16.5703125" style="536" customWidth="1"/>
    <col min="12046" max="12288" width="11.42578125" style="536"/>
    <col min="12289" max="12289" width="22.7109375" style="536" customWidth="1"/>
    <col min="12290" max="12290" width="15.42578125" style="536" customWidth="1"/>
    <col min="12291" max="12291" width="7.28515625" style="536" customWidth="1"/>
    <col min="12292" max="12292" width="11.42578125" style="536"/>
    <col min="12293" max="12293" width="5.7109375" style="536" customWidth="1"/>
    <col min="12294" max="12294" width="0" style="536" hidden="1" customWidth="1"/>
    <col min="12295" max="12295" width="9.5703125" style="536" customWidth="1"/>
    <col min="12296" max="12296" width="14" style="536" customWidth="1"/>
    <col min="12297" max="12297" width="16.28515625" style="536" customWidth="1"/>
    <col min="12298" max="12298" width="15.85546875" style="536" customWidth="1"/>
    <col min="12299" max="12299" width="11.7109375" style="536" customWidth="1"/>
    <col min="12300" max="12300" width="8.28515625" style="536" customWidth="1"/>
    <col min="12301" max="12301" width="16.5703125" style="536" customWidth="1"/>
    <col min="12302" max="12544" width="11.42578125" style="536"/>
    <col min="12545" max="12545" width="22.7109375" style="536" customWidth="1"/>
    <col min="12546" max="12546" width="15.42578125" style="536" customWidth="1"/>
    <col min="12547" max="12547" width="7.28515625" style="536" customWidth="1"/>
    <col min="12548" max="12548" width="11.42578125" style="536"/>
    <col min="12549" max="12549" width="5.7109375" style="536" customWidth="1"/>
    <col min="12550" max="12550" width="0" style="536" hidden="1" customWidth="1"/>
    <col min="12551" max="12551" width="9.5703125" style="536" customWidth="1"/>
    <col min="12552" max="12552" width="14" style="536" customWidth="1"/>
    <col min="12553" max="12553" width="16.28515625" style="536" customWidth="1"/>
    <col min="12554" max="12554" width="15.85546875" style="536" customWidth="1"/>
    <col min="12555" max="12555" width="11.7109375" style="536" customWidth="1"/>
    <col min="12556" max="12556" width="8.28515625" style="536" customWidth="1"/>
    <col min="12557" max="12557" width="16.5703125" style="536" customWidth="1"/>
    <col min="12558" max="12800" width="11.42578125" style="536"/>
    <col min="12801" max="12801" width="22.7109375" style="536" customWidth="1"/>
    <col min="12802" max="12802" width="15.42578125" style="536" customWidth="1"/>
    <col min="12803" max="12803" width="7.28515625" style="536" customWidth="1"/>
    <col min="12804" max="12804" width="11.42578125" style="536"/>
    <col min="12805" max="12805" width="5.7109375" style="536" customWidth="1"/>
    <col min="12806" max="12806" width="0" style="536" hidden="1" customWidth="1"/>
    <col min="12807" max="12807" width="9.5703125" style="536" customWidth="1"/>
    <col min="12808" max="12808" width="14" style="536" customWidth="1"/>
    <col min="12809" max="12809" width="16.28515625" style="536" customWidth="1"/>
    <col min="12810" max="12810" width="15.85546875" style="536" customWidth="1"/>
    <col min="12811" max="12811" width="11.7109375" style="536" customWidth="1"/>
    <col min="12812" max="12812" width="8.28515625" style="536" customWidth="1"/>
    <col min="12813" max="12813" width="16.5703125" style="536" customWidth="1"/>
    <col min="12814" max="13056" width="11.42578125" style="536"/>
    <col min="13057" max="13057" width="22.7109375" style="536" customWidth="1"/>
    <col min="13058" max="13058" width="15.42578125" style="536" customWidth="1"/>
    <col min="13059" max="13059" width="7.28515625" style="536" customWidth="1"/>
    <col min="13060" max="13060" width="11.42578125" style="536"/>
    <col min="13061" max="13061" width="5.7109375" style="536" customWidth="1"/>
    <col min="13062" max="13062" width="0" style="536" hidden="1" customWidth="1"/>
    <col min="13063" max="13063" width="9.5703125" style="536" customWidth="1"/>
    <col min="13064" max="13064" width="14" style="536" customWidth="1"/>
    <col min="13065" max="13065" width="16.28515625" style="536" customWidth="1"/>
    <col min="13066" max="13066" width="15.85546875" style="536" customWidth="1"/>
    <col min="13067" max="13067" width="11.7109375" style="536" customWidth="1"/>
    <col min="13068" max="13068" width="8.28515625" style="536" customWidth="1"/>
    <col min="13069" max="13069" width="16.5703125" style="536" customWidth="1"/>
    <col min="13070" max="13312" width="11.42578125" style="536"/>
    <col min="13313" max="13313" width="22.7109375" style="536" customWidth="1"/>
    <col min="13314" max="13314" width="15.42578125" style="536" customWidth="1"/>
    <col min="13315" max="13315" width="7.28515625" style="536" customWidth="1"/>
    <col min="13316" max="13316" width="11.42578125" style="536"/>
    <col min="13317" max="13317" width="5.7109375" style="536" customWidth="1"/>
    <col min="13318" max="13318" width="0" style="536" hidden="1" customWidth="1"/>
    <col min="13319" max="13319" width="9.5703125" style="536" customWidth="1"/>
    <col min="13320" max="13320" width="14" style="536" customWidth="1"/>
    <col min="13321" max="13321" width="16.28515625" style="536" customWidth="1"/>
    <col min="13322" max="13322" width="15.85546875" style="536" customWidth="1"/>
    <col min="13323" max="13323" width="11.7109375" style="536" customWidth="1"/>
    <col min="13324" max="13324" width="8.28515625" style="536" customWidth="1"/>
    <col min="13325" max="13325" width="16.5703125" style="536" customWidth="1"/>
    <col min="13326" max="13568" width="11.42578125" style="536"/>
    <col min="13569" max="13569" width="22.7109375" style="536" customWidth="1"/>
    <col min="13570" max="13570" width="15.42578125" style="536" customWidth="1"/>
    <col min="13571" max="13571" width="7.28515625" style="536" customWidth="1"/>
    <col min="13572" max="13572" width="11.42578125" style="536"/>
    <col min="13573" max="13573" width="5.7109375" style="536" customWidth="1"/>
    <col min="13574" max="13574" width="0" style="536" hidden="1" customWidth="1"/>
    <col min="13575" max="13575" width="9.5703125" style="536" customWidth="1"/>
    <col min="13576" max="13576" width="14" style="536" customWidth="1"/>
    <col min="13577" max="13577" width="16.28515625" style="536" customWidth="1"/>
    <col min="13578" max="13578" width="15.85546875" style="536" customWidth="1"/>
    <col min="13579" max="13579" width="11.7109375" style="536" customWidth="1"/>
    <col min="13580" max="13580" width="8.28515625" style="536" customWidth="1"/>
    <col min="13581" max="13581" width="16.5703125" style="536" customWidth="1"/>
    <col min="13582" max="13824" width="11.42578125" style="536"/>
    <col min="13825" max="13825" width="22.7109375" style="536" customWidth="1"/>
    <col min="13826" max="13826" width="15.42578125" style="536" customWidth="1"/>
    <col min="13827" max="13827" width="7.28515625" style="536" customWidth="1"/>
    <col min="13828" max="13828" width="11.42578125" style="536"/>
    <col min="13829" max="13829" width="5.7109375" style="536" customWidth="1"/>
    <col min="13830" max="13830" width="0" style="536" hidden="1" customWidth="1"/>
    <col min="13831" max="13831" width="9.5703125" style="536" customWidth="1"/>
    <col min="13832" max="13832" width="14" style="536" customWidth="1"/>
    <col min="13833" max="13833" width="16.28515625" style="536" customWidth="1"/>
    <col min="13834" max="13834" width="15.85546875" style="536" customWidth="1"/>
    <col min="13835" max="13835" width="11.7109375" style="536" customWidth="1"/>
    <col min="13836" max="13836" width="8.28515625" style="536" customWidth="1"/>
    <col min="13837" max="13837" width="16.5703125" style="536" customWidth="1"/>
    <col min="13838" max="14080" width="11.42578125" style="536"/>
    <col min="14081" max="14081" width="22.7109375" style="536" customWidth="1"/>
    <col min="14082" max="14082" width="15.42578125" style="536" customWidth="1"/>
    <col min="14083" max="14083" width="7.28515625" style="536" customWidth="1"/>
    <col min="14084" max="14084" width="11.42578125" style="536"/>
    <col min="14085" max="14085" width="5.7109375" style="536" customWidth="1"/>
    <col min="14086" max="14086" width="0" style="536" hidden="1" customWidth="1"/>
    <col min="14087" max="14087" width="9.5703125" style="536" customWidth="1"/>
    <col min="14088" max="14088" width="14" style="536" customWidth="1"/>
    <col min="14089" max="14089" width="16.28515625" style="536" customWidth="1"/>
    <col min="14090" max="14090" width="15.85546875" style="536" customWidth="1"/>
    <col min="14091" max="14091" width="11.7109375" style="536" customWidth="1"/>
    <col min="14092" max="14092" width="8.28515625" style="536" customWidth="1"/>
    <col min="14093" max="14093" width="16.5703125" style="536" customWidth="1"/>
    <col min="14094" max="14336" width="11.42578125" style="536"/>
    <col min="14337" max="14337" width="22.7109375" style="536" customWidth="1"/>
    <col min="14338" max="14338" width="15.42578125" style="536" customWidth="1"/>
    <col min="14339" max="14339" width="7.28515625" style="536" customWidth="1"/>
    <col min="14340" max="14340" width="11.42578125" style="536"/>
    <col min="14341" max="14341" width="5.7109375" style="536" customWidth="1"/>
    <col min="14342" max="14342" width="0" style="536" hidden="1" customWidth="1"/>
    <col min="14343" max="14343" width="9.5703125" style="536" customWidth="1"/>
    <col min="14344" max="14344" width="14" style="536" customWidth="1"/>
    <col min="14345" max="14345" width="16.28515625" style="536" customWidth="1"/>
    <col min="14346" max="14346" width="15.85546875" style="536" customWidth="1"/>
    <col min="14347" max="14347" width="11.7109375" style="536" customWidth="1"/>
    <col min="14348" max="14348" width="8.28515625" style="536" customWidth="1"/>
    <col min="14349" max="14349" width="16.5703125" style="536" customWidth="1"/>
    <col min="14350" max="14592" width="11.42578125" style="536"/>
    <col min="14593" max="14593" width="22.7109375" style="536" customWidth="1"/>
    <col min="14594" max="14594" width="15.42578125" style="536" customWidth="1"/>
    <col min="14595" max="14595" width="7.28515625" style="536" customWidth="1"/>
    <col min="14596" max="14596" width="11.42578125" style="536"/>
    <col min="14597" max="14597" width="5.7109375" style="536" customWidth="1"/>
    <col min="14598" max="14598" width="0" style="536" hidden="1" customWidth="1"/>
    <col min="14599" max="14599" width="9.5703125" style="536" customWidth="1"/>
    <col min="14600" max="14600" width="14" style="536" customWidth="1"/>
    <col min="14601" max="14601" width="16.28515625" style="536" customWidth="1"/>
    <col min="14602" max="14602" width="15.85546875" style="536" customWidth="1"/>
    <col min="14603" max="14603" width="11.7109375" style="536" customWidth="1"/>
    <col min="14604" max="14604" width="8.28515625" style="536" customWidth="1"/>
    <col min="14605" max="14605" width="16.5703125" style="536" customWidth="1"/>
    <col min="14606" max="14848" width="11.42578125" style="536"/>
    <col min="14849" max="14849" width="22.7109375" style="536" customWidth="1"/>
    <col min="14850" max="14850" width="15.42578125" style="536" customWidth="1"/>
    <col min="14851" max="14851" width="7.28515625" style="536" customWidth="1"/>
    <col min="14852" max="14852" width="11.42578125" style="536"/>
    <col min="14853" max="14853" width="5.7109375" style="536" customWidth="1"/>
    <col min="14854" max="14854" width="0" style="536" hidden="1" customWidth="1"/>
    <col min="14855" max="14855" width="9.5703125" style="536" customWidth="1"/>
    <col min="14856" max="14856" width="14" style="536" customWidth="1"/>
    <col min="14857" max="14857" width="16.28515625" style="536" customWidth="1"/>
    <col min="14858" max="14858" width="15.85546875" style="536" customWidth="1"/>
    <col min="14859" max="14859" width="11.7109375" style="536" customWidth="1"/>
    <col min="14860" max="14860" width="8.28515625" style="536" customWidth="1"/>
    <col min="14861" max="14861" width="16.5703125" style="536" customWidth="1"/>
    <col min="14862" max="15104" width="11.42578125" style="536"/>
    <col min="15105" max="15105" width="22.7109375" style="536" customWidth="1"/>
    <col min="15106" max="15106" width="15.42578125" style="536" customWidth="1"/>
    <col min="15107" max="15107" width="7.28515625" style="536" customWidth="1"/>
    <col min="15108" max="15108" width="11.42578125" style="536"/>
    <col min="15109" max="15109" width="5.7109375" style="536" customWidth="1"/>
    <col min="15110" max="15110" width="0" style="536" hidden="1" customWidth="1"/>
    <col min="15111" max="15111" width="9.5703125" style="536" customWidth="1"/>
    <col min="15112" max="15112" width="14" style="536" customWidth="1"/>
    <col min="15113" max="15113" width="16.28515625" style="536" customWidth="1"/>
    <col min="15114" max="15114" width="15.85546875" style="536" customWidth="1"/>
    <col min="15115" max="15115" width="11.7109375" style="536" customWidth="1"/>
    <col min="15116" max="15116" width="8.28515625" style="536" customWidth="1"/>
    <col min="15117" max="15117" width="16.5703125" style="536" customWidth="1"/>
    <col min="15118" max="15360" width="11.42578125" style="536"/>
    <col min="15361" max="15361" width="22.7109375" style="536" customWidth="1"/>
    <col min="15362" max="15362" width="15.42578125" style="536" customWidth="1"/>
    <col min="15363" max="15363" width="7.28515625" style="536" customWidth="1"/>
    <col min="15364" max="15364" width="11.42578125" style="536"/>
    <col min="15365" max="15365" width="5.7109375" style="536" customWidth="1"/>
    <col min="15366" max="15366" width="0" style="536" hidden="1" customWidth="1"/>
    <col min="15367" max="15367" width="9.5703125" style="536" customWidth="1"/>
    <col min="15368" max="15368" width="14" style="536" customWidth="1"/>
    <col min="15369" max="15369" width="16.28515625" style="536" customWidth="1"/>
    <col min="15370" max="15370" width="15.85546875" style="536" customWidth="1"/>
    <col min="15371" max="15371" width="11.7109375" style="536" customWidth="1"/>
    <col min="15372" max="15372" width="8.28515625" style="536" customWidth="1"/>
    <col min="15373" max="15373" width="16.5703125" style="536" customWidth="1"/>
    <col min="15374" max="15616" width="11.42578125" style="536"/>
    <col min="15617" max="15617" width="22.7109375" style="536" customWidth="1"/>
    <col min="15618" max="15618" width="15.42578125" style="536" customWidth="1"/>
    <col min="15619" max="15619" width="7.28515625" style="536" customWidth="1"/>
    <col min="15620" max="15620" width="11.42578125" style="536"/>
    <col min="15621" max="15621" width="5.7109375" style="536" customWidth="1"/>
    <col min="15622" max="15622" width="0" style="536" hidden="1" customWidth="1"/>
    <col min="15623" max="15623" width="9.5703125" style="536" customWidth="1"/>
    <col min="15624" max="15624" width="14" style="536" customWidth="1"/>
    <col min="15625" max="15625" width="16.28515625" style="536" customWidth="1"/>
    <col min="15626" max="15626" width="15.85546875" style="536" customWidth="1"/>
    <col min="15627" max="15627" width="11.7109375" style="536" customWidth="1"/>
    <col min="15628" max="15628" width="8.28515625" style="536" customWidth="1"/>
    <col min="15629" max="15629" width="16.5703125" style="536" customWidth="1"/>
    <col min="15630" max="15872" width="11.42578125" style="536"/>
    <col min="15873" max="15873" width="22.7109375" style="536" customWidth="1"/>
    <col min="15874" max="15874" width="15.42578125" style="536" customWidth="1"/>
    <col min="15875" max="15875" width="7.28515625" style="536" customWidth="1"/>
    <col min="15876" max="15876" width="11.42578125" style="536"/>
    <col min="15877" max="15877" width="5.7109375" style="536" customWidth="1"/>
    <col min="15878" max="15878" width="0" style="536" hidden="1" customWidth="1"/>
    <col min="15879" max="15879" width="9.5703125" style="536" customWidth="1"/>
    <col min="15880" max="15880" width="14" style="536" customWidth="1"/>
    <col min="15881" max="15881" width="16.28515625" style="536" customWidth="1"/>
    <col min="15882" max="15882" width="15.85546875" style="536" customWidth="1"/>
    <col min="15883" max="15883" width="11.7109375" style="536" customWidth="1"/>
    <col min="15884" max="15884" width="8.28515625" style="536" customWidth="1"/>
    <col min="15885" max="15885" width="16.5703125" style="536" customWidth="1"/>
    <col min="15886" max="16128" width="11.42578125" style="536"/>
    <col min="16129" max="16129" width="22.7109375" style="536" customWidth="1"/>
    <col min="16130" max="16130" width="15.42578125" style="536" customWidth="1"/>
    <col min="16131" max="16131" width="7.28515625" style="536" customWidth="1"/>
    <col min="16132" max="16132" width="11.42578125" style="536"/>
    <col min="16133" max="16133" width="5.7109375" style="536" customWidth="1"/>
    <col min="16134" max="16134" width="0" style="536" hidden="1" customWidth="1"/>
    <col min="16135" max="16135" width="9.5703125" style="536" customWidth="1"/>
    <col min="16136" max="16136" width="14" style="536" customWidth="1"/>
    <col min="16137" max="16137" width="16.28515625" style="536" customWidth="1"/>
    <col min="16138" max="16138" width="15.85546875" style="536" customWidth="1"/>
    <col min="16139" max="16139" width="11.7109375" style="536" customWidth="1"/>
    <col min="16140" max="16140" width="8.28515625" style="536" customWidth="1"/>
    <col min="16141" max="16141" width="16.5703125" style="536" customWidth="1"/>
    <col min="16142" max="16384" width="11.42578125" style="536"/>
  </cols>
  <sheetData>
    <row r="1" spans="1:13" s="493" customFormat="1">
      <c r="A1" s="695"/>
      <c r="B1" s="698"/>
      <c r="C1" s="699"/>
      <c r="D1" s="699"/>
      <c r="E1" s="699"/>
      <c r="F1" s="699"/>
      <c r="G1" s="699"/>
      <c r="H1" s="699"/>
      <c r="I1" s="700"/>
      <c r="J1" s="707" t="s">
        <v>933</v>
      </c>
      <c r="K1" s="714" t="s">
        <v>2198</v>
      </c>
      <c r="L1" s="715"/>
      <c r="M1" s="716"/>
    </row>
    <row r="2" spans="1:13" s="493" customFormat="1">
      <c r="A2" s="696"/>
      <c r="B2" s="720" t="s">
        <v>934</v>
      </c>
      <c r="C2" s="721"/>
      <c r="D2" s="721"/>
      <c r="E2" s="721"/>
      <c r="F2" s="721"/>
      <c r="G2" s="721"/>
      <c r="H2" s="721"/>
      <c r="I2" s="722"/>
      <c r="J2" s="708"/>
      <c r="K2" s="717"/>
      <c r="L2" s="718"/>
      <c r="M2" s="719"/>
    </row>
    <row r="3" spans="1:13" s="493" customFormat="1">
      <c r="A3" s="696"/>
      <c r="B3" s="701" t="s">
        <v>2199</v>
      </c>
      <c r="C3" s="702"/>
      <c r="D3" s="702"/>
      <c r="E3" s="702"/>
      <c r="F3" s="702"/>
      <c r="G3" s="702"/>
      <c r="H3" s="702"/>
      <c r="I3" s="703"/>
      <c r="J3" s="712" t="s">
        <v>935</v>
      </c>
      <c r="K3" s="724">
        <v>1</v>
      </c>
      <c r="L3" s="725"/>
      <c r="M3" s="726"/>
    </row>
    <row r="4" spans="1:13" s="493" customFormat="1">
      <c r="A4" s="696"/>
      <c r="B4" s="701" t="s">
        <v>2200</v>
      </c>
      <c r="C4" s="702"/>
      <c r="D4" s="702"/>
      <c r="E4" s="702"/>
      <c r="F4" s="702"/>
      <c r="G4" s="702"/>
      <c r="H4" s="702"/>
      <c r="I4" s="703"/>
      <c r="J4" s="723"/>
      <c r="K4" s="727"/>
      <c r="L4" s="728"/>
      <c r="M4" s="729"/>
    </row>
    <row r="5" spans="1:13" s="493" customFormat="1">
      <c r="A5" s="696"/>
      <c r="B5" s="709" t="s">
        <v>2201</v>
      </c>
      <c r="C5" s="710"/>
      <c r="D5" s="710"/>
      <c r="E5" s="710"/>
      <c r="F5" s="710"/>
      <c r="G5" s="710"/>
      <c r="H5" s="710"/>
      <c r="I5" s="711"/>
      <c r="J5" s="712" t="s">
        <v>936</v>
      </c>
      <c r="K5" s="730"/>
      <c r="L5" s="730" t="s">
        <v>937</v>
      </c>
      <c r="M5" s="732"/>
    </row>
    <row r="6" spans="1:13" s="493" customFormat="1" ht="13.5" customHeight="1" thickBot="1">
      <c r="A6" s="697"/>
      <c r="B6" s="704"/>
      <c r="C6" s="705"/>
      <c r="D6" s="705"/>
      <c r="E6" s="705"/>
      <c r="F6" s="705"/>
      <c r="G6" s="705"/>
      <c r="H6" s="705"/>
      <c r="I6" s="706"/>
      <c r="J6" s="713"/>
      <c r="K6" s="731"/>
      <c r="L6" s="731"/>
      <c r="M6" s="733"/>
    </row>
    <row r="7" spans="1:13" s="498" customFormat="1" ht="9" thickBot="1">
      <c r="A7" s="494"/>
      <c r="B7" s="495"/>
      <c r="C7" s="495"/>
      <c r="D7" s="495"/>
      <c r="E7" s="495"/>
      <c r="F7" s="495"/>
      <c r="G7" s="495"/>
      <c r="H7" s="495"/>
      <c r="I7" s="495"/>
      <c r="J7" s="495"/>
      <c r="K7" s="496"/>
      <c r="L7" s="496"/>
      <c r="M7" s="497"/>
    </row>
    <row r="8" spans="1:13" s="493" customFormat="1" ht="21.95" customHeight="1">
      <c r="A8" s="499"/>
      <c r="B8" s="500"/>
      <c r="C8" s="500"/>
      <c r="D8" s="500"/>
      <c r="E8" s="500"/>
      <c r="F8" s="500"/>
      <c r="G8" s="501"/>
      <c r="H8" s="500"/>
      <c r="I8" s="500"/>
      <c r="J8" s="502" t="s">
        <v>938</v>
      </c>
      <c r="K8" s="503"/>
      <c r="L8" s="503"/>
      <c r="M8" s="504"/>
    </row>
    <row r="9" spans="1:13" s="511" customFormat="1" ht="11.25">
      <c r="A9" s="505"/>
      <c r="B9" s="506"/>
      <c r="C9" s="506"/>
      <c r="D9" s="506"/>
      <c r="E9" s="506"/>
      <c r="F9" s="506"/>
      <c r="G9" s="507"/>
      <c r="H9" s="506"/>
      <c r="I9" s="506"/>
      <c r="J9" s="508"/>
      <c r="K9" s="509" t="s">
        <v>2202</v>
      </c>
      <c r="L9" s="509" t="s">
        <v>2203</v>
      </c>
      <c r="M9" s="510" t="s">
        <v>2204</v>
      </c>
    </row>
    <row r="10" spans="1:13" s="493" customFormat="1" ht="27.75" customHeight="1">
      <c r="A10" s="692" t="s">
        <v>2205</v>
      </c>
      <c r="B10" s="693"/>
      <c r="C10" s="693"/>
      <c r="D10" s="693"/>
      <c r="E10" s="512" t="s">
        <v>2206</v>
      </c>
      <c r="F10" s="513"/>
      <c r="H10" s="694" t="s">
        <v>2207</v>
      </c>
      <c r="I10" s="694"/>
      <c r="J10" s="514" t="s">
        <v>2206</v>
      </c>
      <c r="K10" s="515"/>
      <c r="L10" s="515"/>
      <c r="M10" s="516"/>
    </row>
    <row r="11" spans="1:13" s="493" customFormat="1" ht="24" customHeight="1">
      <c r="A11" s="517" t="s">
        <v>939</v>
      </c>
      <c r="B11" s="518"/>
      <c r="C11" s="691"/>
      <c r="D11" s="691"/>
      <c r="E11" s="519"/>
      <c r="F11" s="519"/>
      <c r="G11" s="520"/>
      <c r="I11" s="521" t="s">
        <v>940</v>
      </c>
      <c r="J11" s="518"/>
      <c r="K11" s="522"/>
      <c r="L11" s="522"/>
      <c r="M11" s="523"/>
    </row>
    <row r="12" spans="1:13" s="493" customFormat="1" ht="13.5" thickBot="1">
      <c r="A12" s="524"/>
      <c r="B12" s="525"/>
      <c r="C12" s="526"/>
      <c r="D12" s="526"/>
      <c r="E12" s="526"/>
      <c r="F12" s="526"/>
      <c r="G12" s="525"/>
      <c r="H12" s="526"/>
      <c r="I12" s="525"/>
      <c r="J12" s="526"/>
      <c r="K12" s="734"/>
      <c r="L12" s="734"/>
      <c r="M12" s="735"/>
    </row>
    <row r="13" spans="1:13" s="493" customFormat="1">
      <c r="A13" s="527"/>
      <c r="B13" s="528"/>
      <c r="C13" s="528"/>
      <c r="D13" s="528"/>
      <c r="E13" s="528"/>
      <c r="F13" s="528"/>
      <c r="G13" s="528"/>
      <c r="H13" s="528"/>
      <c r="I13" s="528"/>
      <c r="J13" s="528"/>
      <c r="K13" s="528"/>
      <c r="L13" s="528"/>
      <c r="M13" s="529"/>
    </row>
    <row r="14" spans="1:13">
      <c r="A14" s="530" t="s">
        <v>941</v>
      </c>
      <c r="B14" s="531"/>
      <c r="C14" s="532" t="s">
        <v>937</v>
      </c>
      <c r="D14" s="533"/>
      <c r="E14" s="493"/>
      <c r="F14" s="493"/>
      <c r="G14" s="534"/>
      <c r="H14" s="534"/>
      <c r="I14" s="534"/>
      <c r="J14" s="534"/>
      <c r="K14" s="534"/>
      <c r="L14" s="534"/>
      <c r="M14" s="535"/>
    </row>
    <row r="15" spans="1:13" ht="19.5" customHeight="1">
      <c r="A15" s="537" t="s">
        <v>2208</v>
      </c>
      <c r="B15" s="538"/>
      <c r="C15" s="539"/>
      <c r="D15" s="539"/>
      <c r="E15" s="539"/>
      <c r="F15" s="539"/>
      <c r="G15" s="539"/>
      <c r="H15" s="539"/>
      <c r="I15" s="539"/>
      <c r="J15" s="539"/>
      <c r="K15" s="539"/>
      <c r="L15" s="539"/>
      <c r="M15" s="535"/>
    </row>
    <row r="16" spans="1:13" ht="18" customHeight="1">
      <c r="A16" s="537"/>
      <c r="B16" s="540"/>
      <c r="C16" s="541"/>
      <c r="D16" s="539"/>
      <c r="E16" s="539"/>
      <c r="F16" s="539"/>
      <c r="G16" s="539"/>
      <c r="H16" s="539"/>
      <c r="I16" s="539"/>
      <c r="J16" s="539"/>
      <c r="K16" s="539"/>
      <c r="L16" s="539"/>
      <c r="M16" s="535"/>
    </row>
    <row r="17" spans="1:13" ht="6" customHeight="1">
      <c r="A17" s="537"/>
      <c r="B17" s="542"/>
      <c r="C17" s="543"/>
      <c r="D17" s="543"/>
      <c r="E17" s="543"/>
      <c r="F17" s="543"/>
      <c r="G17" s="543"/>
      <c r="H17" s="543"/>
      <c r="I17" s="543"/>
      <c r="J17" s="543"/>
      <c r="K17" s="543"/>
      <c r="L17" s="543"/>
      <c r="M17" s="544"/>
    </row>
    <row r="18" spans="1:13" ht="18" customHeight="1">
      <c r="A18" s="537" t="s">
        <v>2209</v>
      </c>
      <c r="B18" s="540"/>
      <c r="C18" s="539"/>
      <c r="D18" s="539"/>
      <c r="E18" s="539"/>
      <c r="F18" s="539"/>
      <c r="G18" s="539"/>
      <c r="H18" s="545"/>
      <c r="I18" s="532" t="s">
        <v>2210</v>
      </c>
      <c r="J18" s="539"/>
      <c r="K18" s="539"/>
      <c r="L18" s="539"/>
      <c r="M18" s="546"/>
    </row>
    <row r="19" spans="1:13" ht="4.5" customHeight="1">
      <c r="A19" s="537"/>
      <c r="B19" s="542"/>
      <c r="C19" s="543"/>
      <c r="D19" s="543"/>
      <c r="E19" s="543"/>
      <c r="F19" s="543"/>
      <c r="G19" s="543"/>
      <c r="H19" s="543"/>
      <c r="I19" s="543"/>
      <c r="J19" s="543"/>
      <c r="K19" s="543"/>
      <c r="L19" s="543"/>
      <c r="M19" s="544"/>
    </row>
    <row r="20" spans="1:13" ht="18.75" customHeight="1">
      <c r="A20" s="537" t="s">
        <v>2211</v>
      </c>
      <c r="B20" s="540"/>
      <c r="C20" s="522"/>
      <c r="D20" s="522"/>
      <c r="E20" s="522"/>
      <c r="F20" s="522"/>
      <c r="G20" s="522"/>
      <c r="H20" s="522"/>
      <c r="I20" s="522"/>
      <c r="J20" s="522"/>
      <c r="K20" s="522"/>
      <c r="L20" s="522"/>
      <c r="M20" s="547"/>
    </row>
    <row r="21" spans="1:13" ht="3.75" customHeight="1">
      <c r="A21" s="537"/>
      <c r="B21" s="542"/>
      <c r="C21" s="519"/>
      <c r="D21" s="519"/>
      <c r="E21" s="519"/>
      <c r="F21" s="519"/>
      <c r="G21" s="519"/>
      <c r="H21" s="519"/>
      <c r="I21" s="519"/>
      <c r="J21" s="519"/>
      <c r="K21" s="519"/>
      <c r="L21" s="519"/>
      <c r="M21" s="523"/>
    </row>
    <row r="22" spans="1:13" ht="18" customHeight="1">
      <c r="A22" s="537" t="s">
        <v>2212</v>
      </c>
      <c r="B22" s="540"/>
      <c r="C22" s="522"/>
      <c r="D22" s="522"/>
      <c r="E22" s="522"/>
      <c r="F22" s="522"/>
      <c r="G22" s="522"/>
      <c r="H22" s="522"/>
      <c r="I22" s="522"/>
      <c r="J22" s="548" t="s">
        <v>2213</v>
      </c>
      <c r="K22" s="549"/>
      <c r="L22" s="548" t="s">
        <v>937</v>
      </c>
      <c r="M22" s="550"/>
    </row>
    <row r="23" spans="1:13" ht="3.75" customHeight="1">
      <c r="A23" s="537"/>
      <c r="B23" s="542"/>
      <c r="C23" s="519"/>
      <c r="D23" s="519"/>
      <c r="E23" s="519"/>
      <c r="F23" s="519"/>
      <c r="G23" s="519"/>
      <c r="H23" s="519"/>
      <c r="I23" s="519"/>
      <c r="J23" s="519"/>
      <c r="K23" s="519"/>
      <c r="L23" s="519"/>
      <c r="M23" s="523"/>
    </row>
    <row r="24" spans="1:13" ht="19.5" customHeight="1">
      <c r="A24" s="537" t="s">
        <v>2214</v>
      </c>
      <c r="B24" s="542"/>
      <c r="C24" s="519"/>
      <c r="D24" s="519"/>
      <c r="E24" s="551"/>
      <c r="F24" s="551"/>
      <c r="G24" s="545"/>
      <c r="H24" s="522"/>
      <c r="I24" s="522"/>
      <c r="J24" s="493"/>
      <c r="K24" s="519"/>
      <c r="L24" s="519"/>
      <c r="M24" s="523"/>
    </row>
    <row r="25" spans="1:13" s="557" customFormat="1" ht="11.25">
      <c r="A25" s="552"/>
      <c r="B25" s="553"/>
      <c r="C25" s="554"/>
      <c r="D25" s="554"/>
      <c r="E25" s="736" t="s">
        <v>2202</v>
      </c>
      <c r="F25" s="736"/>
      <c r="G25" s="736"/>
      <c r="H25" s="554" t="s">
        <v>2203</v>
      </c>
      <c r="I25" s="554" t="s">
        <v>2204</v>
      </c>
      <c r="J25" s="555"/>
      <c r="K25" s="554"/>
      <c r="L25" s="554"/>
      <c r="M25" s="556"/>
    </row>
    <row r="26" spans="1:13" ht="12.75" customHeight="1">
      <c r="A26" s="558"/>
      <c r="B26" s="534"/>
      <c r="C26" s="534"/>
      <c r="D26" s="534"/>
      <c r="E26" s="534"/>
      <c r="F26" s="534"/>
      <c r="G26" s="534"/>
      <c r="H26" s="534"/>
      <c r="I26" s="534"/>
      <c r="J26" s="534"/>
      <c r="K26" s="534"/>
      <c r="L26" s="534"/>
      <c r="M26" s="535"/>
    </row>
    <row r="27" spans="1:13" ht="15">
      <c r="A27" s="737" t="s">
        <v>942</v>
      </c>
      <c r="B27" s="738"/>
      <c r="C27" s="738"/>
      <c r="D27" s="738"/>
      <c r="E27" s="738"/>
      <c r="F27" s="738"/>
      <c r="G27" s="738"/>
      <c r="H27" s="738"/>
      <c r="I27" s="738"/>
      <c r="J27" s="738"/>
      <c r="K27" s="738"/>
      <c r="L27" s="738"/>
      <c r="M27" s="739"/>
    </row>
    <row r="28" spans="1:13" ht="13.5" thickBot="1">
      <c r="A28" s="559"/>
      <c r="B28" s="560"/>
      <c r="C28" s="560"/>
      <c r="D28" s="560"/>
      <c r="E28" s="560"/>
      <c r="F28" s="560"/>
      <c r="G28" s="560"/>
      <c r="H28" s="560"/>
      <c r="I28" s="560"/>
      <c r="J28" s="560"/>
      <c r="K28" s="560"/>
      <c r="L28" s="560"/>
      <c r="M28" s="561"/>
    </row>
    <row r="29" spans="1:13" ht="25.5">
      <c r="A29" s="562" t="s">
        <v>943</v>
      </c>
      <c r="B29" s="740" t="s">
        <v>944</v>
      </c>
      <c r="C29" s="741"/>
      <c r="D29" s="741"/>
      <c r="E29" s="741"/>
      <c r="F29" s="741"/>
      <c r="G29" s="741"/>
      <c r="H29" s="741"/>
      <c r="I29" s="742"/>
      <c r="J29" s="563" t="s">
        <v>2215</v>
      </c>
      <c r="K29" s="743" t="s">
        <v>945</v>
      </c>
      <c r="L29" s="744"/>
      <c r="M29" s="562" t="s">
        <v>946</v>
      </c>
    </row>
    <row r="30" spans="1:13" ht="13.5" thickBot="1">
      <c r="A30" s="564"/>
      <c r="B30" s="565"/>
      <c r="C30" s="566"/>
      <c r="D30" s="566"/>
      <c r="E30" s="566"/>
      <c r="F30" s="566"/>
      <c r="G30" s="566"/>
      <c r="H30" s="566"/>
      <c r="I30" s="566"/>
      <c r="J30" s="567"/>
      <c r="K30" s="745"/>
      <c r="L30" s="746"/>
      <c r="M30" s="568"/>
    </row>
    <row r="31" spans="1:13">
      <c r="A31" s="559"/>
      <c r="B31" s="560"/>
      <c r="C31" s="560"/>
      <c r="D31" s="560"/>
      <c r="E31" s="560"/>
      <c r="F31" s="560"/>
      <c r="G31" s="560"/>
      <c r="H31" s="560"/>
      <c r="I31" s="560"/>
      <c r="J31" s="560"/>
      <c r="K31" s="560"/>
      <c r="L31" s="560"/>
      <c r="M31" s="561"/>
    </row>
    <row r="32" spans="1:13">
      <c r="A32" s="569" t="s">
        <v>947</v>
      </c>
      <c r="B32" s="570"/>
      <c r="C32" s="570"/>
      <c r="D32" s="570"/>
      <c r="E32" s="570"/>
      <c r="F32" s="570"/>
      <c r="G32" s="570"/>
      <c r="H32" s="570"/>
      <c r="I32" s="570"/>
      <c r="J32" s="570"/>
      <c r="K32" s="570"/>
      <c r="L32" s="570"/>
      <c r="M32" s="571"/>
    </row>
    <row r="33" spans="1:13" s="574" customFormat="1" ht="3.75" customHeight="1" thickBot="1">
      <c r="A33" s="572"/>
      <c r="B33" s="560"/>
      <c r="C33" s="560"/>
      <c r="D33" s="560"/>
      <c r="E33" s="560"/>
      <c r="F33" s="560"/>
      <c r="G33" s="560"/>
      <c r="H33" s="573"/>
      <c r="I33" s="573"/>
      <c r="J33" s="560"/>
      <c r="K33" s="560"/>
      <c r="L33" s="560"/>
      <c r="M33" s="561"/>
    </row>
    <row r="34" spans="1:13" s="577" customFormat="1" ht="12">
      <c r="A34" s="747" t="s">
        <v>944</v>
      </c>
      <c r="B34" s="748"/>
      <c r="C34" s="748"/>
      <c r="D34" s="748"/>
      <c r="E34" s="748"/>
      <c r="F34" s="748"/>
      <c r="G34" s="749"/>
      <c r="H34" s="750" t="s">
        <v>948</v>
      </c>
      <c r="I34" s="751"/>
      <c r="J34" s="575" t="s">
        <v>949</v>
      </c>
      <c r="K34" s="752" t="s">
        <v>950</v>
      </c>
      <c r="L34" s="749"/>
      <c r="M34" s="576" t="s">
        <v>951</v>
      </c>
    </row>
    <row r="35" spans="1:13" s="577" customFormat="1" ht="12">
      <c r="A35" s="753"/>
      <c r="B35" s="754"/>
      <c r="C35" s="754"/>
      <c r="D35" s="754"/>
      <c r="E35" s="754"/>
      <c r="F35" s="754"/>
      <c r="G35" s="755"/>
      <c r="H35" s="756"/>
      <c r="I35" s="757"/>
      <c r="J35" s="578"/>
      <c r="K35" s="758"/>
      <c r="L35" s="755"/>
      <c r="M35" s="579"/>
    </row>
    <row r="36" spans="1:13" s="577" customFormat="1" thickBot="1">
      <c r="A36" s="759"/>
      <c r="B36" s="760"/>
      <c r="C36" s="760"/>
      <c r="D36" s="760"/>
      <c r="E36" s="760"/>
      <c r="F36" s="760"/>
      <c r="G36" s="761"/>
      <c r="H36" s="762"/>
      <c r="I36" s="763"/>
      <c r="J36" s="580"/>
      <c r="K36" s="764"/>
      <c r="L36" s="761"/>
      <c r="M36" s="581"/>
    </row>
    <row r="37" spans="1:13" s="577" customFormat="1" thickBot="1">
      <c r="A37" s="765" t="s">
        <v>953</v>
      </c>
      <c r="B37" s="766"/>
      <c r="C37" s="766"/>
      <c r="D37" s="766"/>
      <c r="E37" s="766"/>
      <c r="F37" s="766"/>
      <c r="G37" s="766"/>
      <c r="H37" s="766"/>
      <c r="I37" s="766"/>
      <c r="J37" s="766"/>
      <c r="K37" s="766"/>
      <c r="L37" s="767"/>
      <c r="M37" s="582">
        <v>0</v>
      </c>
    </row>
    <row r="38" spans="1:13" s="577" customFormat="1" ht="12">
      <c r="A38" s="583"/>
      <c r="B38" s="584"/>
      <c r="C38" s="584"/>
      <c r="D38" s="584"/>
      <c r="E38" s="584"/>
      <c r="F38" s="584"/>
      <c r="G38" s="584"/>
      <c r="H38" s="584"/>
      <c r="I38" s="584"/>
      <c r="J38" s="584"/>
      <c r="K38" s="584"/>
      <c r="L38" s="584"/>
      <c r="M38" s="585"/>
    </row>
    <row r="39" spans="1:13">
      <c r="A39" s="586" t="s">
        <v>954</v>
      </c>
      <c r="B39" s="587"/>
      <c r="C39" s="587"/>
      <c r="D39" s="587"/>
      <c r="E39" s="587"/>
      <c r="F39" s="587"/>
      <c r="G39" s="587"/>
      <c r="H39" s="587"/>
      <c r="I39" s="587"/>
      <c r="J39" s="587"/>
      <c r="K39" s="587"/>
      <c r="L39" s="587"/>
      <c r="M39" s="588"/>
    </row>
    <row r="40" spans="1:13" s="577" customFormat="1" ht="3.75" customHeight="1" thickBot="1">
      <c r="A40" s="589"/>
      <c r="B40" s="590"/>
      <c r="C40" s="590"/>
      <c r="D40" s="590"/>
      <c r="E40" s="590"/>
      <c r="F40" s="590"/>
      <c r="G40" s="590"/>
      <c r="H40" s="590"/>
      <c r="I40" s="584"/>
      <c r="J40" s="584"/>
      <c r="K40" s="584"/>
      <c r="L40" s="584"/>
      <c r="M40" s="585"/>
    </row>
    <row r="41" spans="1:13" s="577" customFormat="1" ht="12">
      <c r="A41" s="747" t="s">
        <v>944</v>
      </c>
      <c r="B41" s="748"/>
      <c r="C41" s="748"/>
      <c r="D41" s="748"/>
      <c r="E41" s="748"/>
      <c r="F41" s="748"/>
      <c r="G41" s="748"/>
      <c r="H41" s="749"/>
      <c r="I41" s="591" t="s">
        <v>945</v>
      </c>
      <c r="J41" s="575" t="s">
        <v>946</v>
      </c>
      <c r="K41" s="752" t="s">
        <v>955</v>
      </c>
      <c r="L41" s="749"/>
      <c r="M41" s="576" t="s">
        <v>951</v>
      </c>
    </row>
    <row r="42" spans="1:13" s="577" customFormat="1" ht="12">
      <c r="A42" s="768"/>
      <c r="B42" s="769"/>
      <c r="C42" s="769"/>
      <c r="D42" s="769"/>
      <c r="E42" s="769"/>
      <c r="F42" s="769"/>
      <c r="G42" s="769"/>
      <c r="H42" s="757"/>
      <c r="I42" s="592"/>
      <c r="J42" s="578"/>
      <c r="K42" s="758"/>
      <c r="L42" s="755"/>
      <c r="M42" s="579"/>
    </row>
    <row r="43" spans="1:13" s="577" customFormat="1" thickBot="1">
      <c r="A43" s="770"/>
      <c r="B43" s="771"/>
      <c r="C43" s="771"/>
      <c r="D43" s="771"/>
      <c r="E43" s="771"/>
      <c r="F43" s="771"/>
      <c r="G43" s="771"/>
      <c r="H43" s="763"/>
      <c r="I43" s="593"/>
      <c r="J43" s="594"/>
      <c r="K43" s="764"/>
      <c r="L43" s="761"/>
      <c r="M43" s="595"/>
    </row>
    <row r="44" spans="1:13" s="577" customFormat="1" thickBot="1">
      <c r="A44" s="765" t="s">
        <v>953</v>
      </c>
      <c r="B44" s="766"/>
      <c r="C44" s="766"/>
      <c r="D44" s="766"/>
      <c r="E44" s="766"/>
      <c r="F44" s="766"/>
      <c r="G44" s="766"/>
      <c r="H44" s="766"/>
      <c r="I44" s="766"/>
      <c r="J44" s="766"/>
      <c r="K44" s="766"/>
      <c r="L44" s="767"/>
      <c r="M44" s="582">
        <v>0</v>
      </c>
    </row>
    <row r="45" spans="1:13" s="577" customFormat="1" ht="12">
      <c r="A45" s="596"/>
      <c r="B45" s="584"/>
      <c r="C45" s="584"/>
      <c r="D45" s="584"/>
      <c r="E45" s="584"/>
      <c r="F45" s="584"/>
      <c r="G45" s="584"/>
      <c r="H45" s="584"/>
      <c r="I45" s="584"/>
      <c r="J45" s="584"/>
      <c r="K45" s="584"/>
      <c r="L45" s="584"/>
      <c r="M45" s="585"/>
    </row>
    <row r="46" spans="1:13" s="577" customFormat="1">
      <c r="A46" s="586" t="s">
        <v>956</v>
      </c>
      <c r="B46" s="592"/>
      <c r="C46" s="592"/>
      <c r="D46" s="592"/>
      <c r="E46" s="592"/>
      <c r="F46" s="592"/>
      <c r="G46" s="592"/>
      <c r="H46" s="592"/>
      <c r="I46" s="592"/>
      <c r="J46" s="592"/>
      <c r="K46" s="592"/>
      <c r="L46" s="592"/>
      <c r="M46" s="597"/>
    </row>
    <row r="47" spans="1:13" s="577" customFormat="1" ht="3.75" customHeight="1" thickBot="1">
      <c r="A47" s="596"/>
      <c r="B47" s="584"/>
      <c r="C47" s="584"/>
      <c r="D47" s="584"/>
      <c r="E47" s="584"/>
      <c r="F47" s="584"/>
      <c r="G47" s="584"/>
      <c r="H47" s="584"/>
      <c r="I47" s="584"/>
      <c r="J47" s="584"/>
      <c r="K47" s="584"/>
      <c r="L47" s="584"/>
      <c r="M47" s="585"/>
    </row>
    <row r="48" spans="1:13" s="577" customFormat="1" ht="36" customHeight="1">
      <c r="A48" s="772" t="s">
        <v>957</v>
      </c>
      <c r="B48" s="773"/>
      <c r="C48" s="773"/>
      <c r="D48" s="773"/>
      <c r="E48" s="774"/>
      <c r="F48" s="598"/>
      <c r="G48" s="599" t="s">
        <v>945</v>
      </c>
      <c r="H48" s="600" t="s">
        <v>958</v>
      </c>
      <c r="I48" s="601" t="s">
        <v>2233</v>
      </c>
      <c r="J48" s="600" t="s">
        <v>2234</v>
      </c>
      <c r="K48" s="775" t="s">
        <v>961</v>
      </c>
      <c r="L48" s="774"/>
      <c r="M48" s="602" t="s">
        <v>951</v>
      </c>
    </row>
    <row r="49" spans="1:13" s="577" customFormat="1" ht="12">
      <c r="A49" s="603"/>
      <c r="B49" s="604"/>
      <c r="C49" s="604"/>
      <c r="D49" s="604"/>
      <c r="E49" s="604"/>
      <c r="F49" s="604"/>
      <c r="G49" s="605"/>
      <c r="H49" s="578"/>
      <c r="I49" s="592"/>
      <c r="J49" s="578"/>
      <c r="K49" s="758"/>
      <c r="L49" s="755"/>
      <c r="M49" s="579"/>
    </row>
    <row r="50" spans="1:13" s="577" customFormat="1" thickBot="1">
      <c r="A50" s="606"/>
      <c r="B50" s="607"/>
      <c r="C50" s="607"/>
      <c r="D50" s="607"/>
      <c r="E50" s="607"/>
      <c r="F50" s="607"/>
      <c r="G50" s="608"/>
      <c r="H50" s="580"/>
      <c r="I50" s="590"/>
      <c r="J50" s="580"/>
      <c r="K50" s="764"/>
      <c r="L50" s="761"/>
      <c r="M50" s="581"/>
    </row>
    <row r="51" spans="1:13" s="577" customFormat="1" thickBot="1">
      <c r="A51" s="776" t="s">
        <v>953</v>
      </c>
      <c r="B51" s="777"/>
      <c r="C51" s="777"/>
      <c r="D51" s="777"/>
      <c r="E51" s="777"/>
      <c r="F51" s="777"/>
      <c r="G51" s="777"/>
      <c r="H51" s="777"/>
      <c r="I51" s="777"/>
      <c r="J51" s="777"/>
      <c r="K51" s="777"/>
      <c r="L51" s="778"/>
      <c r="M51" s="609">
        <v>0</v>
      </c>
    </row>
    <row r="52" spans="1:13" s="577" customFormat="1" ht="12">
      <c r="A52" s="596"/>
      <c r="B52" s="584"/>
      <c r="C52" s="584"/>
      <c r="D52" s="584"/>
      <c r="E52" s="584"/>
      <c r="F52" s="584"/>
      <c r="G52" s="584"/>
      <c r="H52" s="584"/>
      <c r="I52" s="584"/>
      <c r="J52" s="584"/>
      <c r="K52" s="584"/>
      <c r="L52" s="584"/>
      <c r="M52" s="585"/>
    </row>
    <row r="53" spans="1:13">
      <c r="A53" s="586" t="s">
        <v>962</v>
      </c>
      <c r="B53" s="587"/>
      <c r="C53" s="587"/>
      <c r="D53" s="587"/>
      <c r="E53" s="587"/>
      <c r="F53" s="587"/>
      <c r="G53" s="587"/>
      <c r="H53" s="587"/>
      <c r="I53" s="587"/>
      <c r="J53" s="587"/>
      <c r="K53" s="587"/>
      <c r="L53" s="587"/>
      <c r="M53" s="588"/>
    </row>
    <row r="54" spans="1:13" s="577" customFormat="1" ht="3.75" customHeight="1" thickBot="1">
      <c r="A54" s="596"/>
      <c r="B54" s="584"/>
      <c r="C54" s="584"/>
      <c r="D54" s="584"/>
      <c r="E54" s="584"/>
      <c r="F54" s="584"/>
      <c r="G54" s="584"/>
      <c r="H54" s="584"/>
      <c r="I54" s="584"/>
      <c r="J54" s="584"/>
      <c r="K54" s="584"/>
      <c r="L54" s="584"/>
      <c r="M54" s="585"/>
    </row>
    <row r="55" spans="1:13" s="577" customFormat="1" ht="25.5" customHeight="1">
      <c r="A55" s="772" t="s">
        <v>944</v>
      </c>
      <c r="B55" s="773"/>
      <c r="C55" s="773"/>
      <c r="D55" s="773"/>
      <c r="E55" s="773"/>
      <c r="F55" s="773"/>
      <c r="G55" s="774"/>
      <c r="H55" s="599" t="s">
        <v>964</v>
      </c>
      <c r="I55" s="601" t="s">
        <v>965</v>
      </c>
      <c r="J55" s="600" t="s">
        <v>966</v>
      </c>
      <c r="K55" s="779" t="s">
        <v>950</v>
      </c>
      <c r="L55" s="780"/>
      <c r="M55" s="610" t="s">
        <v>951</v>
      </c>
    </row>
    <row r="56" spans="1:13" s="577" customFormat="1" ht="12">
      <c r="A56" s="768"/>
      <c r="B56" s="769"/>
      <c r="C56" s="769"/>
      <c r="D56" s="769"/>
      <c r="E56" s="769"/>
      <c r="F56" s="769"/>
      <c r="G56" s="769"/>
      <c r="H56" s="578"/>
      <c r="I56" s="592"/>
      <c r="J56" s="578"/>
      <c r="K56" s="758"/>
      <c r="L56" s="755"/>
      <c r="M56" s="579"/>
    </row>
    <row r="57" spans="1:13" s="577" customFormat="1" thickBot="1">
      <c r="A57" s="770"/>
      <c r="B57" s="771"/>
      <c r="C57" s="771"/>
      <c r="D57" s="771"/>
      <c r="E57" s="771"/>
      <c r="F57" s="771"/>
      <c r="G57" s="771"/>
      <c r="H57" s="580"/>
      <c r="I57" s="590"/>
      <c r="J57" s="580"/>
      <c r="K57" s="764"/>
      <c r="L57" s="761"/>
      <c r="M57" s="581"/>
    </row>
    <row r="58" spans="1:13" s="577" customFormat="1" thickBot="1">
      <c r="A58" s="765" t="s">
        <v>953</v>
      </c>
      <c r="B58" s="766"/>
      <c r="C58" s="766"/>
      <c r="D58" s="766"/>
      <c r="E58" s="766"/>
      <c r="F58" s="766"/>
      <c r="G58" s="766"/>
      <c r="H58" s="766"/>
      <c r="I58" s="766"/>
      <c r="J58" s="766"/>
      <c r="K58" s="766"/>
      <c r="L58" s="767"/>
      <c r="M58" s="582">
        <v>0</v>
      </c>
    </row>
    <row r="59" spans="1:13" s="577" customFormat="1" ht="8.25" customHeight="1" thickBot="1">
      <c r="A59" s="596"/>
      <c r="B59" s="584"/>
      <c r="C59" s="584"/>
      <c r="D59" s="584"/>
      <c r="E59" s="584"/>
      <c r="F59" s="584"/>
      <c r="G59" s="584"/>
      <c r="H59" s="584"/>
      <c r="I59" s="584"/>
      <c r="J59" s="584"/>
      <c r="K59" s="584"/>
      <c r="L59" s="584"/>
      <c r="M59" s="585"/>
    </row>
    <row r="60" spans="1:13" s="577" customFormat="1" thickBot="1">
      <c r="A60" s="765" t="s">
        <v>967</v>
      </c>
      <c r="B60" s="766"/>
      <c r="C60" s="766"/>
      <c r="D60" s="766"/>
      <c r="E60" s="766"/>
      <c r="F60" s="766"/>
      <c r="G60" s="766"/>
      <c r="H60" s="766"/>
      <c r="I60" s="766"/>
      <c r="J60" s="766"/>
      <c r="K60" s="766"/>
      <c r="L60" s="767"/>
      <c r="M60" s="582">
        <v>0</v>
      </c>
    </row>
    <row r="61" spans="1:13" s="577" customFormat="1" ht="9" customHeight="1">
      <c r="A61" s="596"/>
      <c r="B61" s="584"/>
      <c r="C61" s="584"/>
      <c r="D61" s="584"/>
      <c r="E61" s="584"/>
      <c r="F61" s="584"/>
      <c r="G61" s="584"/>
      <c r="H61" s="584"/>
      <c r="I61" s="584"/>
      <c r="J61" s="584"/>
      <c r="K61" s="584"/>
      <c r="L61" s="584"/>
      <c r="M61" s="585"/>
    </row>
    <row r="62" spans="1:13">
      <c r="A62" s="586" t="s">
        <v>968</v>
      </c>
      <c r="B62" s="587"/>
      <c r="C62" s="587"/>
      <c r="D62" s="587"/>
      <c r="E62" s="587"/>
      <c r="F62" s="587"/>
      <c r="G62" s="587"/>
      <c r="H62" s="587"/>
      <c r="I62" s="587"/>
      <c r="J62" s="587"/>
      <c r="K62" s="587"/>
      <c r="L62" s="587"/>
      <c r="M62" s="588"/>
    </row>
    <row r="63" spans="1:13" s="577" customFormat="1" ht="3.75" customHeight="1" thickBot="1">
      <c r="A63" s="596"/>
      <c r="B63" s="584"/>
      <c r="C63" s="584"/>
      <c r="D63" s="584"/>
      <c r="E63" s="584"/>
      <c r="F63" s="584"/>
      <c r="G63" s="584"/>
      <c r="H63" s="584"/>
      <c r="I63" s="584"/>
      <c r="J63" s="584"/>
      <c r="K63" s="584"/>
      <c r="L63" s="584"/>
      <c r="M63" s="585"/>
    </row>
    <row r="64" spans="1:13" s="577" customFormat="1" ht="12">
      <c r="A64" s="747" t="s">
        <v>944</v>
      </c>
      <c r="B64" s="748"/>
      <c r="C64" s="748"/>
      <c r="D64" s="748"/>
      <c r="E64" s="748"/>
      <c r="F64" s="748"/>
      <c r="G64" s="748"/>
      <c r="H64" s="611"/>
      <c r="I64" s="612"/>
      <c r="J64" s="613" t="s">
        <v>970</v>
      </c>
      <c r="K64" s="781" t="s">
        <v>971</v>
      </c>
      <c r="L64" s="782"/>
      <c r="M64" s="614"/>
    </row>
    <row r="65" spans="1:13" s="577" customFormat="1" ht="12">
      <c r="A65" s="768" t="s">
        <v>2235</v>
      </c>
      <c r="B65" s="769"/>
      <c r="C65" s="769"/>
      <c r="D65" s="769"/>
      <c r="E65" s="769"/>
      <c r="F65" s="769"/>
      <c r="G65" s="769"/>
      <c r="H65" s="615"/>
      <c r="I65" s="616"/>
      <c r="J65" s="617"/>
      <c r="K65" s="793"/>
      <c r="L65" s="794"/>
      <c r="M65" s="618"/>
    </row>
    <row r="66" spans="1:13" s="577" customFormat="1" ht="12">
      <c r="A66" s="619" t="s">
        <v>973</v>
      </c>
      <c r="B66" s="620"/>
      <c r="C66" s="620"/>
      <c r="D66" s="620"/>
      <c r="E66" s="620"/>
      <c r="F66" s="620"/>
      <c r="G66" s="620"/>
      <c r="H66" s="615"/>
      <c r="I66" s="616"/>
      <c r="J66" s="617"/>
      <c r="K66" s="793"/>
      <c r="L66" s="794"/>
      <c r="M66" s="618"/>
    </row>
    <row r="67" spans="1:13" s="577" customFormat="1" thickBot="1">
      <c r="A67" s="606" t="s">
        <v>974</v>
      </c>
      <c r="B67" s="607"/>
      <c r="C67" s="607"/>
      <c r="D67" s="607"/>
      <c r="E67" s="607"/>
      <c r="F67" s="607"/>
      <c r="G67" s="607"/>
      <c r="H67" s="621"/>
      <c r="I67" s="622"/>
      <c r="J67" s="617"/>
      <c r="K67" s="795"/>
      <c r="L67" s="796"/>
      <c r="M67" s="618"/>
    </row>
    <row r="68" spans="1:13" s="577" customFormat="1" thickBot="1">
      <c r="A68" s="765" t="s">
        <v>953</v>
      </c>
      <c r="B68" s="766"/>
      <c r="C68" s="766"/>
      <c r="D68" s="766"/>
      <c r="E68" s="766"/>
      <c r="F68" s="766"/>
      <c r="G68" s="766"/>
      <c r="H68" s="766"/>
      <c r="I68" s="766"/>
      <c r="J68" s="766"/>
      <c r="K68" s="766"/>
      <c r="L68" s="767"/>
      <c r="M68" s="582">
        <v>0</v>
      </c>
    </row>
    <row r="69" spans="1:13" s="577" customFormat="1" ht="7.5" customHeight="1" thickBot="1">
      <c r="A69" s="596"/>
      <c r="B69" s="584"/>
      <c r="C69" s="584"/>
      <c r="D69" s="584"/>
      <c r="E69" s="584"/>
      <c r="F69" s="584"/>
      <c r="G69" s="584"/>
      <c r="H69" s="584"/>
      <c r="I69" s="584"/>
      <c r="J69" s="584"/>
      <c r="K69" s="584"/>
      <c r="L69" s="584"/>
      <c r="M69" s="585"/>
    </row>
    <row r="70" spans="1:13" s="577" customFormat="1" thickBot="1">
      <c r="A70" s="765" t="s">
        <v>2236</v>
      </c>
      <c r="B70" s="766"/>
      <c r="C70" s="766"/>
      <c r="D70" s="766"/>
      <c r="E70" s="766"/>
      <c r="F70" s="766"/>
      <c r="G70" s="766"/>
      <c r="H70" s="766"/>
      <c r="I70" s="766"/>
      <c r="J70" s="766"/>
      <c r="K70" s="766"/>
      <c r="L70" s="767"/>
      <c r="M70" s="582">
        <f>ROUND(M60+M68,0)</f>
        <v>0</v>
      </c>
    </row>
    <row r="71" spans="1:13">
      <c r="A71" s="527"/>
      <c r="B71" s="528"/>
      <c r="C71" s="528"/>
      <c r="D71" s="528"/>
      <c r="E71" s="528"/>
      <c r="F71" s="528"/>
      <c r="G71" s="528"/>
      <c r="H71" s="528"/>
      <c r="I71" s="528"/>
      <c r="J71" s="528"/>
      <c r="K71" s="528"/>
      <c r="L71" s="528"/>
      <c r="M71" s="529"/>
    </row>
    <row r="72" spans="1:13">
      <c r="A72" s="558"/>
      <c r="B72" s="493"/>
      <c r="C72" s="493"/>
      <c r="D72" s="493"/>
      <c r="E72" s="493"/>
      <c r="F72" s="493"/>
      <c r="G72" s="493"/>
      <c r="H72" s="493"/>
      <c r="I72" s="493"/>
      <c r="J72" s="493"/>
      <c r="K72" s="493"/>
      <c r="L72" s="493"/>
      <c r="M72" s="535"/>
    </row>
    <row r="73" spans="1:13">
      <c r="A73" s="558"/>
      <c r="B73" s="493"/>
      <c r="C73" s="493"/>
      <c r="D73" s="493"/>
      <c r="E73" s="493"/>
      <c r="F73" s="493"/>
      <c r="G73" s="493"/>
      <c r="H73" s="493"/>
      <c r="I73" s="493"/>
      <c r="J73" s="493"/>
      <c r="K73" s="493"/>
      <c r="L73" s="493"/>
      <c r="M73" s="535"/>
    </row>
    <row r="74" spans="1:13">
      <c r="A74" s="558"/>
      <c r="B74" s="493"/>
      <c r="C74" s="493"/>
      <c r="D74" s="493"/>
      <c r="E74" s="493"/>
      <c r="F74" s="493"/>
      <c r="G74" s="493"/>
      <c r="H74" s="493"/>
      <c r="I74" s="493"/>
      <c r="J74" s="493"/>
      <c r="K74" s="493"/>
      <c r="L74" s="493"/>
      <c r="M74" s="535"/>
    </row>
    <row r="75" spans="1:13" s="577" customFormat="1" ht="12">
      <c r="A75" s="623"/>
      <c r="B75" s="624"/>
      <c r="C75" s="624"/>
      <c r="D75" s="625" t="s">
        <v>976</v>
      </c>
      <c r="E75" s="625"/>
      <c r="F75" s="625"/>
      <c r="G75" s="625"/>
      <c r="H75" s="625"/>
      <c r="I75" s="625"/>
      <c r="J75" s="624"/>
      <c r="K75" s="624"/>
      <c r="L75" s="624"/>
      <c r="M75" s="626"/>
    </row>
    <row r="76" spans="1:13" s="577" customFormat="1" ht="12">
      <c r="A76" s="623"/>
      <c r="B76" s="624"/>
      <c r="C76" s="624"/>
      <c r="D76" s="624" t="s">
        <v>977</v>
      </c>
      <c r="E76" s="624"/>
      <c r="F76" s="624"/>
      <c r="G76" s="624"/>
      <c r="H76" s="624"/>
      <c r="I76" s="624"/>
      <c r="J76" s="624"/>
      <c r="K76" s="624"/>
      <c r="L76" s="624"/>
      <c r="M76" s="626"/>
    </row>
    <row r="77" spans="1:13">
      <c r="A77" s="558"/>
      <c r="B77" s="493"/>
      <c r="C77" s="493"/>
      <c r="D77" s="493" t="s">
        <v>978</v>
      </c>
      <c r="E77" s="493"/>
      <c r="F77" s="493"/>
      <c r="G77" s="493"/>
      <c r="H77" s="493"/>
      <c r="I77" s="493"/>
      <c r="J77" s="493"/>
      <c r="K77" s="493"/>
      <c r="L77" s="493"/>
      <c r="M77" s="535"/>
    </row>
    <row r="78" spans="1:13">
      <c r="A78" s="558"/>
      <c r="B78" s="493"/>
      <c r="C78" s="493"/>
      <c r="D78" s="493" t="s">
        <v>979</v>
      </c>
      <c r="E78" s="493"/>
      <c r="F78" s="493"/>
      <c r="G78" s="493"/>
      <c r="H78" s="493"/>
      <c r="I78" s="493"/>
      <c r="J78" s="493"/>
      <c r="K78" s="493"/>
      <c r="L78" s="493"/>
      <c r="M78" s="535"/>
    </row>
    <row r="79" spans="1:13" ht="13.5" thickBot="1">
      <c r="A79" s="558"/>
      <c r="B79" s="493"/>
      <c r="C79" s="493"/>
      <c r="D79" s="493"/>
      <c r="E79" s="493" t="s">
        <v>980</v>
      </c>
      <c r="F79" s="493"/>
      <c r="G79" s="493"/>
      <c r="H79" s="493"/>
      <c r="I79" s="493"/>
      <c r="J79" s="493"/>
      <c r="K79" s="493"/>
      <c r="L79" s="493"/>
      <c r="M79" s="535"/>
    </row>
    <row r="80" spans="1:13">
      <c r="A80" s="627" t="s">
        <v>2216</v>
      </c>
      <c r="B80" s="628"/>
      <c r="C80" s="628"/>
      <c r="D80" s="628"/>
      <c r="E80" s="628"/>
      <c r="F80" s="628"/>
      <c r="G80" s="628"/>
      <c r="H80" s="628"/>
      <c r="I80" s="628"/>
      <c r="J80" s="628"/>
      <c r="K80" s="628"/>
      <c r="L80" s="628"/>
      <c r="M80" s="629"/>
    </row>
    <row r="81" spans="1:13">
      <c r="A81" s="630"/>
      <c r="B81" s="631"/>
      <c r="C81" s="631"/>
      <c r="D81" s="631"/>
      <c r="E81" s="631"/>
      <c r="F81" s="631"/>
      <c r="G81" s="631"/>
      <c r="H81" s="631"/>
      <c r="I81" s="631"/>
      <c r="J81" s="631"/>
      <c r="K81" s="631"/>
      <c r="L81" s="631"/>
      <c r="M81" s="632"/>
    </row>
    <row r="82" spans="1:13">
      <c r="A82" s="630"/>
      <c r="B82" s="631"/>
      <c r="C82" s="631"/>
      <c r="D82" s="631"/>
      <c r="E82" s="631"/>
      <c r="F82" s="631"/>
      <c r="G82" s="631"/>
      <c r="H82" s="631"/>
      <c r="I82" s="631"/>
      <c r="J82" s="631"/>
      <c r="K82" s="631"/>
      <c r="L82" s="631"/>
      <c r="M82" s="632"/>
    </row>
    <row r="83" spans="1:13">
      <c r="A83" s="630"/>
      <c r="B83" s="631"/>
      <c r="C83" s="631"/>
      <c r="D83" s="631"/>
      <c r="E83" s="631"/>
      <c r="F83" s="631"/>
      <c r="G83" s="631"/>
      <c r="H83" s="631"/>
      <c r="I83" s="631"/>
      <c r="J83" s="631"/>
      <c r="K83" s="631"/>
      <c r="L83" s="631"/>
      <c r="M83" s="632"/>
    </row>
    <row r="84" spans="1:13" ht="13.5" thickBot="1">
      <c r="A84" s="633"/>
      <c r="B84" s="634"/>
      <c r="C84" s="634"/>
      <c r="D84" s="634"/>
      <c r="E84" s="634"/>
      <c r="F84" s="634"/>
      <c r="G84" s="634"/>
      <c r="H84" s="634"/>
      <c r="I84" s="634"/>
      <c r="J84" s="634"/>
      <c r="K84" s="634"/>
      <c r="L84" s="634"/>
      <c r="M84" s="635"/>
    </row>
    <row r="85" spans="1:13">
      <c r="A85" s="636"/>
      <c r="B85" s="637"/>
      <c r="C85" s="637"/>
      <c r="D85" s="637"/>
      <c r="E85" s="637"/>
      <c r="F85" s="637"/>
      <c r="G85" s="637"/>
      <c r="H85" s="637"/>
      <c r="I85" s="637"/>
      <c r="J85" s="637"/>
      <c r="K85" s="637"/>
      <c r="L85" s="637"/>
      <c r="M85" s="638"/>
    </row>
    <row r="86" spans="1:13">
      <c r="A86" s="517" t="s">
        <v>2217</v>
      </c>
      <c r="B86" s="519"/>
      <c r="C86" s="519"/>
      <c r="D86" s="519"/>
      <c r="E86" s="519"/>
      <c r="F86" s="519"/>
      <c r="G86" s="519"/>
      <c r="H86" s="519"/>
      <c r="I86" s="519"/>
      <c r="J86" s="519"/>
      <c r="K86" s="519"/>
      <c r="L86" s="519"/>
      <c r="M86" s="523"/>
    </row>
    <row r="87" spans="1:13" ht="17.25" customHeight="1">
      <c r="A87" s="783" t="s">
        <v>2218</v>
      </c>
      <c r="B87" s="784"/>
      <c r="C87" s="784"/>
      <c r="D87" s="784"/>
      <c r="E87" s="784"/>
      <c r="F87" s="784"/>
      <c r="G87" s="784"/>
      <c r="H87" s="784"/>
      <c r="I87" s="784"/>
      <c r="J87" s="784"/>
      <c r="K87" s="784"/>
      <c r="L87" s="784"/>
      <c r="M87" s="785"/>
    </row>
    <row r="88" spans="1:13" ht="17.25" customHeight="1">
      <c r="A88" s="783"/>
      <c r="B88" s="784"/>
      <c r="C88" s="784"/>
      <c r="D88" s="784"/>
      <c r="E88" s="784"/>
      <c r="F88" s="784"/>
      <c r="G88" s="784"/>
      <c r="H88" s="784"/>
      <c r="I88" s="784"/>
      <c r="J88" s="784"/>
      <c r="K88" s="784"/>
      <c r="L88" s="784"/>
      <c r="M88" s="785"/>
    </row>
    <row r="89" spans="1:13" ht="18.75" customHeight="1">
      <c r="A89" s="786" t="s">
        <v>2219</v>
      </c>
      <c r="B89" s="787"/>
      <c r="C89" s="787"/>
      <c r="D89" s="787"/>
      <c r="E89" s="787"/>
      <c r="F89" s="787"/>
      <c r="G89" s="787"/>
      <c r="H89" s="787"/>
      <c r="I89" s="787"/>
      <c r="J89" s="787"/>
      <c r="K89" s="787"/>
      <c r="L89" s="787"/>
      <c r="M89" s="788"/>
    </row>
    <row r="90" spans="1:13" ht="21.75" customHeight="1">
      <c r="A90" s="786"/>
      <c r="B90" s="787"/>
      <c r="C90" s="787"/>
      <c r="D90" s="787"/>
      <c r="E90" s="787"/>
      <c r="F90" s="787"/>
      <c r="G90" s="787"/>
      <c r="H90" s="787"/>
      <c r="I90" s="787"/>
      <c r="J90" s="787"/>
      <c r="K90" s="787"/>
      <c r="L90" s="787"/>
      <c r="M90" s="788"/>
    </row>
    <row r="91" spans="1:13">
      <c r="A91" s="639"/>
      <c r="B91" s="640"/>
      <c r="C91" s="640"/>
      <c r="D91" s="640"/>
      <c r="E91" s="640"/>
      <c r="F91" s="640"/>
      <c r="G91" s="640"/>
      <c r="H91" s="640"/>
      <c r="I91" s="640"/>
      <c r="J91" s="640"/>
      <c r="K91" s="640"/>
      <c r="L91" s="640"/>
      <c r="M91" s="641"/>
    </row>
    <row r="92" spans="1:13">
      <c r="A92" s="639"/>
      <c r="B92" s="640"/>
      <c r="C92" s="640"/>
      <c r="D92" s="640"/>
      <c r="E92" s="640"/>
      <c r="F92" s="640"/>
      <c r="G92" s="640"/>
      <c r="H92" s="640"/>
      <c r="I92" s="640"/>
      <c r="J92" s="640"/>
      <c r="K92" s="640"/>
      <c r="L92" s="640"/>
      <c r="M92" s="641"/>
    </row>
    <row r="93" spans="1:13">
      <c r="A93" s="639"/>
      <c r="B93" s="640"/>
      <c r="C93" s="640"/>
      <c r="D93" s="640"/>
      <c r="E93" s="640"/>
      <c r="F93" s="640"/>
      <c r="G93" s="640"/>
      <c r="H93" s="640"/>
      <c r="I93" s="640"/>
      <c r="J93" s="640"/>
      <c r="K93" s="640"/>
      <c r="L93" s="640"/>
      <c r="M93" s="641"/>
    </row>
    <row r="94" spans="1:13">
      <c r="A94" s="517"/>
      <c r="B94" s="519"/>
      <c r="C94" s="519"/>
      <c r="D94" s="519"/>
      <c r="E94" s="519"/>
      <c r="F94" s="519"/>
      <c r="G94" s="519"/>
      <c r="H94" s="519"/>
      <c r="I94" s="519"/>
      <c r="J94" s="519"/>
      <c r="K94" s="519"/>
      <c r="L94" s="519"/>
      <c r="M94" s="523"/>
    </row>
    <row r="95" spans="1:13" s="577" customFormat="1" ht="12">
      <c r="A95" s="623"/>
      <c r="B95" s="624"/>
      <c r="C95" s="624"/>
      <c r="D95" s="624" t="s">
        <v>976</v>
      </c>
      <c r="E95" s="625"/>
      <c r="F95" s="624"/>
      <c r="G95" s="624"/>
      <c r="H95" s="624"/>
      <c r="I95" s="624"/>
      <c r="J95" s="624"/>
      <c r="K95" s="624"/>
      <c r="L95" s="624"/>
      <c r="M95" s="626"/>
    </row>
    <row r="96" spans="1:13" s="577" customFormat="1" ht="12">
      <c r="A96" s="623"/>
      <c r="B96" s="624"/>
      <c r="C96" s="624"/>
      <c r="D96" s="642" t="s">
        <v>977</v>
      </c>
      <c r="E96" s="624"/>
      <c r="F96" s="624"/>
      <c r="G96" s="642"/>
      <c r="H96" s="642"/>
      <c r="I96" s="642"/>
      <c r="J96" s="624"/>
      <c r="K96" s="624"/>
      <c r="L96" s="624"/>
      <c r="M96" s="626"/>
    </row>
    <row r="97" spans="1:13">
      <c r="A97" s="558"/>
      <c r="B97" s="493"/>
      <c r="C97" s="493"/>
      <c r="D97" s="643" t="s">
        <v>981</v>
      </c>
      <c r="E97" s="493"/>
      <c r="F97" s="493"/>
      <c r="G97" s="643"/>
      <c r="H97" s="643"/>
      <c r="I97" s="643"/>
      <c r="J97" s="493"/>
      <c r="K97" s="493"/>
      <c r="L97" s="493"/>
      <c r="M97" s="535"/>
    </row>
    <row r="98" spans="1:13">
      <c r="A98" s="644"/>
      <c r="B98" s="519"/>
      <c r="C98" s="519"/>
      <c r="D98" s="493" t="s">
        <v>979</v>
      </c>
      <c r="E98" s="493"/>
      <c r="F98" s="493"/>
      <c r="G98" s="493"/>
      <c r="H98" s="493"/>
      <c r="I98" s="493"/>
      <c r="J98" s="519"/>
      <c r="K98" s="519"/>
      <c r="L98" s="519"/>
      <c r="M98" s="523"/>
    </row>
    <row r="99" spans="1:13" ht="13.5" customHeight="1">
      <c r="A99" s="644"/>
      <c r="B99" s="519"/>
      <c r="C99" s="519"/>
      <c r="D99" s="519"/>
      <c r="E99" s="493"/>
      <c r="F99" s="493"/>
      <c r="G99" s="493"/>
      <c r="H99" s="493"/>
      <c r="I99" s="493"/>
      <c r="J99" s="519"/>
      <c r="K99" s="519"/>
      <c r="L99" s="519"/>
      <c r="M99" s="523"/>
    </row>
    <row r="100" spans="1:13">
      <c r="A100" s="645" t="s">
        <v>2220</v>
      </c>
      <c r="B100" s="646"/>
      <c r="C100" s="646"/>
      <c r="D100" s="493"/>
      <c r="E100" s="493"/>
      <c r="F100" s="493"/>
      <c r="G100" s="493"/>
      <c r="H100" s="493"/>
      <c r="I100" s="789"/>
      <c r="J100" s="789"/>
      <c r="K100" s="789"/>
      <c r="L100" s="789"/>
      <c r="M100" s="790"/>
    </row>
    <row r="101" spans="1:13" ht="13.5" thickBot="1">
      <c r="A101" s="647" t="s">
        <v>2221</v>
      </c>
      <c r="B101" s="648"/>
      <c r="C101" s="648"/>
      <c r="D101" s="649"/>
      <c r="E101" s="649"/>
      <c r="F101" s="649"/>
      <c r="G101" s="649"/>
      <c r="H101" s="649"/>
      <c r="I101" s="791"/>
      <c r="J101" s="791"/>
      <c r="K101" s="791"/>
      <c r="L101" s="791"/>
      <c r="M101" s="792"/>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49"/>
      <c r="C7" s="350"/>
      <c r="D7" s="350"/>
      <c r="E7" s="350"/>
      <c r="F7" s="350"/>
      <c r="G7" s="350"/>
      <c r="H7" s="350"/>
      <c r="I7" s="350"/>
      <c r="J7" s="350"/>
      <c r="K7" s="350"/>
      <c r="L7" s="351"/>
      <c r="M7" s="351"/>
      <c r="N7" s="352"/>
    </row>
    <row r="8" spans="2:14" ht="17.2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5.25">
      <c r="B10" s="811" t="s">
        <v>2205</v>
      </c>
      <c r="C10" s="812"/>
      <c r="D10" s="812"/>
      <c r="E10" s="812"/>
      <c r="F10" s="362" t="s">
        <v>2206</v>
      </c>
      <c r="G10" s="82"/>
      <c r="H10" s="363"/>
      <c r="I10" s="813" t="s">
        <v>2207</v>
      </c>
      <c r="J10" s="813"/>
      <c r="K10" s="364" t="s">
        <v>2206</v>
      </c>
      <c r="L10" s="360"/>
      <c r="M10" s="360"/>
      <c r="N10" s="361"/>
    </row>
    <row r="11" spans="2:14">
      <c r="B11" s="365" t="s">
        <v>939</v>
      </c>
      <c r="C11" s="366"/>
      <c r="D11" s="799"/>
      <c r="E11" s="799"/>
      <c r="F11" s="367"/>
      <c r="G11" s="368"/>
      <c r="H11" s="366"/>
      <c r="I11" s="363"/>
      <c r="J11" s="369" t="s">
        <v>940</v>
      </c>
      <c r="K11" s="370"/>
      <c r="L11" s="367"/>
      <c r="M11" s="367"/>
      <c r="N11" s="371"/>
    </row>
    <row r="12" spans="2:14" ht="15.75" thickBot="1">
      <c r="B12" s="372"/>
      <c r="C12" s="373"/>
      <c r="D12" s="374"/>
      <c r="E12" s="374"/>
      <c r="F12" s="374"/>
      <c r="G12" s="374"/>
      <c r="H12" s="373"/>
      <c r="I12" s="374"/>
      <c r="J12" s="373"/>
      <c r="K12" s="374"/>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30"/>
      <c r="E25" s="330"/>
      <c r="F25" s="814" t="s">
        <v>2222</v>
      </c>
      <c r="G25" s="815"/>
      <c r="H25" s="815"/>
      <c r="I25" s="330" t="s">
        <v>2203</v>
      </c>
      <c r="J25" s="330" t="s">
        <v>2204</v>
      </c>
      <c r="K25" s="268"/>
      <c r="L25" s="330"/>
      <c r="M25" s="330"/>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179" t="s">
        <v>983</v>
      </c>
      <c r="C31" s="84" t="s">
        <v>1220</v>
      </c>
      <c r="D31" s="85"/>
      <c r="E31" s="85"/>
      <c r="F31" s="85"/>
      <c r="G31" s="85"/>
      <c r="H31" s="85"/>
      <c r="I31" s="85"/>
      <c r="J31" s="86"/>
      <c r="K31" s="312"/>
      <c r="L31" s="310" t="s">
        <v>984</v>
      </c>
      <c r="M31" s="207"/>
      <c r="N31" s="87"/>
    </row>
    <row r="32" spans="1:14" ht="5.25" customHeight="1">
      <c r="B32" s="17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129</v>
      </c>
      <c r="B36" s="870" t="str">
        <f>VLOOKUP(A36,EQUIPOS!A6:D154,3,FALSE)</f>
        <v xml:space="preserve">Buldozer, Potencia al volante de 140 HP, motor de 2200 RPM, longitud de hoja 4,80m. </v>
      </c>
      <c r="C36" s="871"/>
      <c r="D36" s="871"/>
      <c r="E36" s="871"/>
      <c r="F36" s="871"/>
      <c r="G36" s="871"/>
      <c r="H36" s="872"/>
      <c r="I36" s="271"/>
      <c r="J36" s="272"/>
      <c r="K36" s="273">
        <f>VLOOKUP(A36,EQUIPOS!A6:D161,4,FALSE)</f>
        <v>137860.85041027452</v>
      </c>
      <c r="L36" s="274"/>
      <c r="M36" s="275">
        <v>0.15</v>
      </c>
      <c r="N36" s="276">
        <f>K36/M36</f>
        <v>919072.33606849681</v>
      </c>
    </row>
    <row r="37" spans="1:14">
      <c r="A37" t="s">
        <v>150</v>
      </c>
      <c r="B37" s="870" t="str">
        <f>VLOOKUP(A37,EQUIPOS!A7:D154,3,FALSE)</f>
        <v>Cargador : Potencia en el volante 125 hp, Clasificación de RPM del motor 2300.</v>
      </c>
      <c r="C37" s="871"/>
      <c r="D37" s="871"/>
      <c r="E37" s="871"/>
      <c r="F37" s="871"/>
      <c r="G37" s="871"/>
      <c r="H37" s="872"/>
      <c r="I37" s="271"/>
      <c r="J37" s="272"/>
      <c r="K37" s="273">
        <f>VLOOKUP(A37,EQUIPOS!A7:D162,4,FALSE)</f>
        <v>106647.07295889161</v>
      </c>
      <c r="L37" s="274"/>
      <c r="M37" s="275">
        <v>0.15</v>
      </c>
      <c r="N37" s="276">
        <f>K37/M37</f>
        <v>710980.48639261082</v>
      </c>
    </row>
    <row r="38" spans="1:14">
      <c r="A38" t="s">
        <v>273</v>
      </c>
      <c r="B38" s="870" t="str">
        <f>VLOOKUP(A38,EQUIPOS!A8:D154,3,FALSE)</f>
        <v>Motosierra, 93.6 cm3 - 7.1 HP, 45-90 cm - 7.9 kg</v>
      </c>
      <c r="C38" s="871"/>
      <c r="D38" s="871"/>
      <c r="E38" s="871"/>
      <c r="F38" s="871"/>
      <c r="G38" s="871"/>
      <c r="H38" s="872"/>
      <c r="I38" s="271"/>
      <c r="J38" s="272"/>
      <c r="K38" s="273">
        <f>VLOOKUP(A38,EQUIPOS!A8:D163,4,FALSE)</f>
        <v>7589.1097576795646</v>
      </c>
      <c r="L38" s="274"/>
      <c r="M38" s="275">
        <v>0.15</v>
      </c>
      <c r="N38" s="277">
        <f>K38/M38</f>
        <v>50594.065051197096</v>
      </c>
    </row>
    <row r="39" spans="1:14">
      <c r="B39" s="870"/>
      <c r="C39" s="871"/>
      <c r="D39" s="871"/>
      <c r="E39" s="871"/>
      <c r="F39" s="871"/>
      <c r="G39" s="871"/>
      <c r="H39" s="872"/>
      <c r="I39" s="873"/>
      <c r="J39" s="874"/>
      <c r="K39" s="278"/>
      <c r="L39" s="875"/>
      <c r="M39" s="876"/>
      <c r="N39" s="279"/>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10431.749166666668</v>
      </c>
    </row>
    <row r="43" spans="1:14" ht="15.75" thickBot="1">
      <c r="B43" s="821" t="s">
        <v>953</v>
      </c>
      <c r="C43" s="822"/>
      <c r="D43" s="822"/>
      <c r="E43" s="822"/>
      <c r="F43" s="822"/>
      <c r="G43" s="822"/>
      <c r="H43" s="822"/>
      <c r="I43" s="822"/>
      <c r="J43" s="822"/>
      <c r="K43" s="822"/>
      <c r="L43" s="822"/>
      <c r="M43" s="823"/>
      <c r="N43" s="102">
        <f>SUM(N36:N42)</f>
        <v>1691078.6366789716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884" t="s">
        <v>957</v>
      </c>
      <c r="C58" s="885"/>
      <c r="D58" s="885"/>
      <c r="E58" s="885"/>
      <c r="F58" s="885"/>
      <c r="G58" s="886"/>
      <c r="H58" s="76" t="s">
        <v>945</v>
      </c>
      <c r="I58" s="77" t="s">
        <v>958</v>
      </c>
      <c r="J58" s="78" t="s">
        <v>959</v>
      </c>
      <c r="K58" s="76" t="s">
        <v>960</v>
      </c>
      <c r="L58" s="907" t="s">
        <v>961</v>
      </c>
      <c r="M58" s="886"/>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35</v>
      </c>
      <c r="J59" s="290">
        <v>1</v>
      </c>
      <c r="K59" s="283">
        <f>I59*J59</f>
        <v>35</v>
      </c>
      <c r="L59" s="908">
        <v>983.54</v>
      </c>
      <c r="M59" s="909"/>
      <c r="N59" s="291">
        <f>K59*L59</f>
        <v>34423.9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51"/>
      <c r="J64" s="51"/>
      <c r="K64" s="51"/>
      <c r="L64" s="899"/>
      <c r="M64" s="900"/>
      <c r="N64" s="300"/>
    </row>
    <row r="65" spans="1:15" ht="15.75" thickBot="1">
      <c r="B65" s="910" t="s">
        <v>953</v>
      </c>
      <c r="C65" s="864"/>
      <c r="D65" s="864"/>
      <c r="E65" s="864"/>
      <c r="F65" s="864"/>
      <c r="G65" s="864"/>
      <c r="H65" s="864"/>
      <c r="I65" s="864"/>
      <c r="J65" s="864"/>
      <c r="K65" s="864"/>
      <c r="L65" s="864"/>
      <c r="M65" s="865"/>
      <c r="N65" s="305">
        <f>N59+N60+N61+N62+N63</f>
        <v>34423.9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1.2</v>
      </c>
      <c r="N70" s="300">
        <f>K70/M70</f>
        <v>208634.98333333334</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51"/>
      <c r="J75" s="51"/>
      <c r="K75" s="51"/>
      <c r="L75" s="899"/>
      <c r="M75" s="900"/>
      <c r="N75" s="300"/>
    </row>
    <row r="76" spans="1:15" ht="15.75" thickBot="1">
      <c r="B76" s="821" t="s">
        <v>953</v>
      </c>
      <c r="C76" s="822"/>
      <c r="D76" s="822"/>
      <c r="E76" s="822"/>
      <c r="F76" s="822"/>
      <c r="G76" s="822"/>
      <c r="H76" s="822"/>
      <c r="I76" s="864"/>
      <c r="J76" s="864"/>
      <c r="K76" s="864"/>
      <c r="L76" s="864"/>
      <c r="M76" s="865"/>
      <c r="N76" s="305">
        <f>N70+N71+N72+N73+N74</f>
        <v>208634.98333333334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1934137.5200123049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386827.50400246098</v>
      </c>
      <c r="M83" s="857"/>
      <c r="N83" s="54"/>
    </row>
    <row r="84" spans="1:14">
      <c r="B84" s="92" t="s">
        <v>973</v>
      </c>
      <c r="C84" s="93"/>
      <c r="D84" s="93"/>
      <c r="E84" s="93"/>
      <c r="F84" s="93"/>
      <c r="G84" s="93"/>
      <c r="H84" s="93"/>
      <c r="I84" s="90"/>
      <c r="J84" s="91"/>
      <c r="K84" s="308">
        <v>0.05</v>
      </c>
      <c r="L84" s="856">
        <f>N78*K84</f>
        <v>96706.876000615244</v>
      </c>
      <c r="M84" s="857"/>
      <c r="N84" s="54"/>
    </row>
    <row r="85" spans="1:14" ht="15.75" thickBot="1">
      <c r="B85" s="94" t="s">
        <v>974</v>
      </c>
      <c r="C85" s="95"/>
      <c r="D85" s="95"/>
      <c r="E85" s="95"/>
      <c r="F85" s="95"/>
      <c r="G85" s="95"/>
      <c r="H85" s="95"/>
      <c r="I85" s="96"/>
      <c r="J85" s="97"/>
      <c r="K85" s="309">
        <v>0.05</v>
      </c>
      <c r="L85" s="858">
        <f>N78*K85</f>
        <v>96706.876000615244</v>
      </c>
      <c r="M85" s="859"/>
      <c r="N85" s="54"/>
    </row>
    <row r="86" spans="1:14" ht="15.75" thickBot="1">
      <c r="B86" s="821" t="s">
        <v>953</v>
      </c>
      <c r="C86" s="822"/>
      <c r="D86" s="822"/>
      <c r="E86" s="822"/>
      <c r="F86" s="822"/>
      <c r="G86" s="822"/>
      <c r="H86" s="822"/>
      <c r="I86" s="822"/>
      <c r="J86" s="822"/>
      <c r="K86" s="822"/>
      <c r="L86" s="822"/>
      <c r="M86" s="823"/>
      <c r="N86" s="55">
        <f>L83+L84+L85</f>
        <v>580241.25600369147</v>
      </c>
    </row>
    <row r="87" spans="1:14" ht="15.75" thickBot="1">
      <c r="B87" s="36"/>
      <c r="C87" s="37"/>
      <c r="D87" s="37"/>
      <c r="E87" s="37"/>
      <c r="F87" s="37"/>
      <c r="G87" s="37"/>
      <c r="H87" s="37"/>
      <c r="I87" s="37"/>
      <c r="J87" s="37"/>
      <c r="K87" s="37"/>
      <c r="L87" s="37"/>
      <c r="M87" s="37"/>
      <c r="N87" s="38"/>
    </row>
    <row r="88" spans="1:14" ht="15.75" thickBot="1">
      <c r="A88" t="s">
        <v>2015</v>
      </c>
      <c r="B88" s="821" t="s">
        <v>975</v>
      </c>
      <c r="C88" s="822"/>
      <c r="D88" s="822"/>
      <c r="E88" s="822"/>
      <c r="F88" s="822"/>
      <c r="G88" s="822"/>
      <c r="H88" s="822"/>
      <c r="I88" s="822"/>
      <c r="J88" s="822"/>
      <c r="K88" s="822"/>
      <c r="L88" s="822"/>
      <c r="M88" s="823"/>
      <c r="N88" s="192">
        <f>N78+N86</f>
        <v>2514378.7760159965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4"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811" t="s">
        <v>2205</v>
      </c>
      <c r="C10" s="812"/>
      <c r="D10" s="812"/>
      <c r="E10" s="812"/>
      <c r="F10" s="395" t="s">
        <v>2206</v>
      </c>
      <c r="G10" s="82"/>
      <c r="H10" s="363"/>
      <c r="I10" s="813" t="s">
        <v>2207</v>
      </c>
      <c r="J10" s="813"/>
      <c r="K10" s="396" t="s">
        <v>2206</v>
      </c>
      <c r="L10" s="360"/>
      <c r="M10" s="360"/>
      <c r="N10" s="36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985</v>
      </c>
      <c r="C31" s="84" t="s">
        <v>1169</v>
      </c>
      <c r="D31" s="85"/>
      <c r="E31" s="85"/>
      <c r="F31" s="85"/>
      <c r="G31" s="85"/>
      <c r="H31" s="85"/>
      <c r="I31" s="85"/>
      <c r="J31" s="86"/>
      <c r="K31" s="312"/>
      <c r="L31" s="310" t="s">
        <v>984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249</v>
      </c>
      <c r="B36" s="870" t="str">
        <f>VLOOKUP(A36,EQUIPOS!A6:D154,3,FALSE)</f>
        <v>Guadañadora, Cilindraje 41.5 cm3, Longitud del mango 1450 mm, Peso 7.4 kg</v>
      </c>
      <c r="C36" s="871"/>
      <c r="D36" s="871"/>
      <c r="E36" s="871"/>
      <c r="F36" s="871"/>
      <c r="G36" s="871"/>
      <c r="H36" s="872"/>
      <c r="I36" s="271"/>
      <c r="J36" s="272"/>
      <c r="K36" s="273">
        <f>VLOOKUP(A36,EQUIPOS!A6:D161,4,FALSE)</f>
        <v>3789.3525825978854</v>
      </c>
      <c r="L36" s="274"/>
      <c r="M36" s="275">
        <v>0.36</v>
      </c>
      <c r="N36" s="276">
        <f>K36/M36</f>
        <v>10525.979396105238</v>
      </c>
    </row>
    <row r="37" spans="1:14">
      <c r="A37" t="s">
        <v>273</v>
      </c>
      <c r="B37" s="870" t="str">
        <f>VLOOKUP(A37,EQUIPOS!A7:D154,3,FALSE)</f>
        <v>Motosierra, 93.6 cm3 - 7.1 HP, 45-90 cm - 7.9 kg</v>
      </c>
      <c r="C37" s="871"/>
      <c r="D37" s="871"/>
      <c r="E37" s="871"/>
      <c r="F37" s="871"/>
      <c r="G37" s="871"/>
      <c r="H37" s="872"/>
      <c r="I37" s="271"/>
      <c r="J37" s="272"/>
      <c r="K37" s="273">
        <f>VLOOKUP(A37,EQUIPOS!A7:D162,4,FALSE)</f>
        <v>7589.1097576795646</v>
      </c>
      <c r="L37" s="274"/>
      <c r="M37" s="275">
        <v>0.10299999999999999</v>
      </c>
      <c r="N37" s="276">
        <f>K37/M37</f>
        <v>73680.677259024902</v>
      </c>
    </row>
    <row r="38" spans="1:14">
      <c r="B38" s="870"/>
      <c r="C38" s="871"/>
      <c r="D38" s="871"/>
      <c r="E38" s="871"/>
      <c r="F38" s="871"/>
      <c r="G38" s="871"/>
      <c r="H38" s="872"/>
      <c r="I38" s="271"/>
      <c r="J38" s="272"/>
      <c r="K38" s="273"/>
      <c r="L38" s="274"/>
      <c r="M38" s="275"/>
      <c r="N38" s="277"/>
    </row>
    <row r="39" spans="1:14">
      <c r="B39" s="870"/>
      <c r="C39" s="871"/>
      <c r="D39" s="871"/>
      <c r="E39" s="871"/>
      <c r="F39" s="871"/>
      <c r="G39" s="871"/>
      <c r="H39" s="872"/>
      <c r="I39" s="873"/>
      <c r="J39" s="874"/>
      <c r="K39" s="278"/>
      <c r="L39" s="875"/>
      <c r="M39" s="876"/>
      <c r="N39" s="279"/>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2173.2810763888888</v>
      </c>
    </row>
    <row r="43" spans="1:14" ht="15.75" thickBot="1">
      <c r="B43" s="821" t="s">
        <v>953</v>
      </c>
      <c r="C43" s="822"/>
      <c r="D43" s="822"/>
      <c r="E43" s="822"/>
      <c r="F43" s="822"/>
      <c r="G43" s="822"/>
      <c r="H43" s="822"/>
      <c r="I43" s="822"/>
      <c r="J43" s="822"/>
      <c r="K43" s="822"/>
      <c r="L43" s="822"/>
      <c r="M43" s="823"/>
      <c r="N43" s="102">
        <f>SUM(N36:N42)</f>
        <v>86379.937731519021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1221</v>
      </c>
      <c r="B59" s="49" t="str">
        <f>VLOOKUP(A59,TRANSPORTE!A5:D94,3,FALSE)</f>
        <v>Transporte de material desmontado</v>
      </c>
      <c r="C59" s="321"/>
      <c r="D59" s="321"/>
      <c r="E59" s="321"/>
      <c r="F59" s="321"/>
      <c r="G59" s="321"/>
      <c r="H59" s="315" t="str">
        <f>VLOOKUP(A59,TRANSPORTE!A6:D120,2,FALSE)</f>
        <v>tkm</v>
      </c>
      <c r="I59" s="283">
        <v>50</v>
      </c>
      <c r="J59" s="290">
        <v>1</v>
      </c>
      <c r="K59" s="283">
        <f>I59*J59</f>
        <v>50</v>
      </c>
      <c r="L59" s="908">
        <f>'900.2'!N78</f>
        <v>1576.4534066355006</v>
      </c>
      <c r="M59" s="909"/>
      <c r="N59" s="291">
        <f>K59*L59</f>
        <v>78822.670331775036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48"/>
    </row>
    <row r="65" spans="1:15" ht="15.75" thickBot="1">
      <c r="B65" s="910" t="s">
        <v>953</v>
      </c>
      <c r="C65" s="864"/>
      <c r="D65" s="864"/>
      <c r="E65" s="864"/>
      <c r="F65" s="864"/>
      <c r="G65" s="864"/>
      <c r="H65" s="864"/>
      <c r="I65" s="864"/>
      <c r="J65" s="864"/>
      <c r="K65" s="864"/>
      <c r="L65" s="864"/>
      <c r="M65" s="865"/>
      <c r="N65" s="107">
        <f>N59+N60+N61+N62+N63</f>
        <v>78822.670331775036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2.88</v>
      </c>
      <c r="N70" s="300">
        <f>K70/M70</f>
        <v>43465.621527777774</v>
      </c>
      <c r="O70" s="109"/>
    </row>
    <row r="71" spans="1:15">
      <c r="B71" s="52"/>
      <c r="C71" s="50"/>
      <c r="D71" s="50"/>
      <c r="E71" s="50"/>
      <c r="F71" s="50"/>
      <c r="G71" s="50"/>
      <c r="H71" s="50"/>
      <c r="I71" s="283"/>
      <c r="J71" s="301"/>
      <c r="K71" s="302"/>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N70+N71+N72+N73+N74</f>
        <v>43465.621527777774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208668.22959107184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41733.645918214374</v>
      </c>
      <c r="M83" s="857"/>
      <c r="N83" s="54"/>
    </row>
    <row r="84" spans="1:14">
      <c r="B84" s="92" t="s">
        <v>973</v>
      </c>
      <c r="C84" s="93"/>
      <c r="D84" s="93"/>
      <c r="E84" s="93"/>
      <c r="F84" s="93"/>
      <c r="G84" s="93"/>
      <c r="H84" s="93"/>
      <c r="I84" s="90"/>
      <c r="J84" s="91"/>
      <c r="K84" s="308">
        <v>0.05</v>
      </c>
      <c r="L84" s="856">
        <f>N78*K84</f>
        <v>10433.411479553593</v>
      </c>
      <c r="M84" s="857"/>
      <c r="N84" s="54"/>
    </row>
    <row r="85" spans="1:14" ht="15.75" thickBot="1">
      <c r="B85" s="94" t="s">
        <v>974</v>
      </c>
      <c r="C85" s="95"/>
      <c r="D85" s="95"/>
      <c r="E85" s="95"/>
      <c r="F85" s="95"/>
      <c r="G85" s="95"/>
      <c r="H85" s="95"/>
      <c r="I85" s="96"/>
      <c r="J85" s="97"/>
      <c r="K85" s="309">
        <v>0.05</v>
      </c>
      <c r="L85" s="858">
        <f>N78*K85</f>
        <v>10433.411479553593</v>
      </c>
      <c r="M85" s="859"/>
      <c r="N85" s="54"/>
    </row>
    <row r="86" spans="1:14" ht="15.75" thickBot="1">
      <c r="B86" s="821" t="s">
        <v>953</v>
      </c>
      <c r="C86" s="822"/>
      <c r="D86" s="822"/>
      <c r="E86" s="822"/>
      <c r="F86" s="822"/>
      <c r="G86" s="822"/>
      <c r="H86" s="822"/>
      <c r="I86" s="822"/>
      <c r="J86" s="822"/>
      <c r="K86" s="822"/>
      <c r="L86" s="822"/>
      <c r="M86" s="823"/>
      <c r="N86" s="55">
        <f>L83+L84+L85</f>
        <v>62600.46887732156</v>
      </c>
    </row>
    <row r="87" spans="1:14" ht="15.75" thickBot="1">
      <c r="B87" s="36"/>
      <c r="C87" s="37"/>
      <c r="D87" s="37"/>
      <c r="E87" s="37"/>
      <c r="F87" s="37"/>
      <c r="G87" s="37"/>
      <c r="H87" s="37"/>
      <c r="I87" s="37"/>
      <c r="J87" s="37"/>
      <c r="K87" s="37"/>
      <c r="L87" s="37"/>
      <c r="M87" s="37"/>
      <c r="N87" s="38"/>
    </row>
    <row r="88" spans="1:14" ht="15.75" thickBot="1">
      <c r="A88" t="s">
        <v>2015</v>
      </c>
      <c r="B88" s="821" t="s">
        <v>975</v>
      </c>
      <c r="C88" s="822"/>
      <c r="D88" s="822"/>
      <c r="E88" s="822"/>
      <c r="F88" s="822"/>
      <c r="G88" s="822"/>
      <c r="H88" s="822"/>
      <c r="I88" s="822"/>
      <c r="J88" s="822"/>
      <c r="K88" s="822"/>
      <c r="L88" s="822"/>
      <c r="M88" s="823"/>
      <c r="N88" s="192">
        <f>N78+N86</f>
        <v>271268.69846839341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8.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9.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986</v>
      </c>
      <c r="C31" s="84" t="s">
        <v>1170</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150</v>
      </c>
      <c r="B36" s="870" t="str">
        <f>VLOOKUP(A36,EQUIPOS!A6:D154,3,FALSE)</f>
        <v>Cargador : Potencia en el volante 125 hp, Clasificación de RPM del motor 2300.</v>
      </c>
      <c r="C36" s="871"/>
      <c r="D36" s="871"/>
      <c r="E36" s="871"/>
      <c r="F36" s="871"/>
      <c r="G36" s="871"/>
      <c r="H36" s="872"/>
      <c r="I36" s="271"/>
      <c r="J36" s="272"/>
      <c r="K36" s="273">
        <f>VLOOKUP(A36,EQUIPOS!A6:D161,4,FALSE)</f>
        <v>106647.07295889161</v>
      </c>
      <c r="L36" s="274"/>
      <c r="M36" s="275">
        <v>2.375</v>
      </c>
      <c r="N36" s="276">
        <f>K36/M36</f>
        <v>44904.030719533308</v>
      </c>
    </row>
    <row r="37" spans="1:14">
      <c r="A37" t="s">
        <v>180</v>
      </c>
      <c r="B37" s="870" t="str">
        <f>VLOOKUP(A37,EQUIPOS!A7:D154,3,FALSE)</f>
        <v>Compresor 120 HP, con martillo.</v>
      </c>
      <c r="C37" s="871"/>
      <c r="D37" s="871"/>
      <c r="E37" s="871"/>
      <c r="F37" s="871"/>
      <c r="G37" s="871"/>
      <c r="H37" s="872"/>
      <c r="I37" s="271"/>
      <c r="J37" s="272"/>
      <c r="K37" s="273">
        <f>VLOOKUP(A37,EQUIPOS!A7:D162,4,FALSE)</f>
        <v>78034.443628457273</v>
      </c>
      <c r="L37" s="274"/>
      <c r="M37" s="275">
        <v>2.375</v>
      </c>
      <c r="N37" s="276">
        <f>K37/M37</f>
        <v>32856.60784356096</v>
      </c>
    </row>
    <row r="38" spans="1:14">
      <c r="A38" t="s">
        <v>195</v>
      </c>
      <c r="B38" s="870" t="str">
        <f>VLOOKUP(A38,EQUIPOS!A7:D154,3,FALSE)</f>
        <v xml:space="preserve">Equipo de oxicorte, Capacidad de corte: hasta 6´´ (152mm) </v>
      </c>
      <c r="C38" s="871"/>
      <c r="D38" s="871"/>
      <c r="E38" s="871"/>
      <c r="F38" s="871"/>
      <c r="G38" s="871"/>
      <c r="H38" s="872"/>
      <c r="I38" s="271"/>
      <c r="J38" s="272"/>
      <c r="K38" s="273">
        <f>VLOOKUP(A38,EQUIPOS!A7:D162,4,FALSE)</f>
        <v>16830.468801785664</v>
      </c>
      <c r="L38" s="274"/>
      <c r="M38" s="275">
        <v>2.375</v>
      </c>
      <c r="N38" s="277">
        <f>K38/M38</f>
        <v>7086.5131796992273</v>
      </c>
    </row>
    <row r="39" spans="1:14">
      <c r="B39" s="870"/>
      <c r="C39" s="871"/>
      <c r="D39" s="871"/>
      <c r="E39" s="871"/>
      <c r="F39" s="871"/>
      <c r="G39" s="871"/>
      <c r="H39" s="872"/>
      <c r="I39" s="873"/>
      <c r="J39" s="874"/>
      <c r="K39" s="278"/>
      <c r="L39" s="875"/>
      <c r="M39" s="876"/>
      <c r="N39" s="279"/>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0.1</v>
      </c>
      <c r="M42" s="883"/>
      <c r="N42" s="108">
        <f>N76*L42</f>
        <v>1549.7775190231998</v>
      </c>
    </row>
    <row r="43" spans="1:14" ht="15.75" thickBot="1">
      <c r="B43" s="821" t="s">
        <v>953</v>
      </c>
      <c r="C43" s="822"/>
      <c r="D43" s="822"/>
      <c r="E43" s="822"/>
      <c r="F43" s="822"/>
      <c r="G43" s="822"/>
      <c r="H43" s="822"/>
      <c r="I43" s="822"/>
      <c r="J43" s="822"/>
      <c r="K43" s="822"/>
      <c r="L43" s="822"/>
      <c r="M43" s="823"/>
      <c r="N43" s="102">
        <f>SUM(N36:N42)</f>
        <v>86396.929261816695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08">
        <f>'900.2'!N78</f>
        <v>1576.4534066355006</v>
      </c>
      <c r="M59" s="909"/>
      <c r="N59" s="291">
        <f>K59*L59</f>
        <v>1576.4534066355006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48"/>
    </row>
    <row r="65" spans="1:15" ht="15.75" thickBot="1">
      <c r="B65" s="910" t="s">
        <v>953</v>
      </c>
      <c r="C65" s="864"/>
      <c r="D65" s="864"/>
      <c r="E65" s="864"/>
      <c r="F65" s="864"/>
      <c r="G65" s="864"/>
      <c r="H65" s="864"/>
      <c r="I65" s="864"/>
      <c r="J65" s="864"/>
      <c r="K65" s="864"/>
      <c r="L65" s="864"/>
      <c r="M65" s="865"/>
      <c r="N65" s="107">
        <f>N59+N60+N61+N62+N63</f>
        <v>1576.4534066355006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9</v>
      </c>
      <c r="B70" s="52" t="str">
        <f>VLOOKUP(A70,'MANO DE OBRA'!A8:D68,3,FALSE)</f>
        <v>Obrero (3)</v>
      </c>
      <c r="C70" s="50"/>
      <c r="D70" s="50"/>
      <c r="E70" s="50"/>
      <c r="F70" s="50"/>
      <c r="G70" s="50"/>
      <c r="H70" s="50"/>
      <c r="I70" s="296">
        <f>K70/J70*100</f>
        <v>101498.09999999999</v>
      </c>
      <c r="J70" s="297">
        <v>185</v>
      </c>
      <c r="K70" s="298">
        <f>VLOOKUP(A70,'MANO DE OBRA'!A8:D99,4,FALSE)</f>
        <v>187771.48499999999</v>
      </c>
      <c r="L70" s="53"/>
      <c r="M70" s="299">
        <v>19</v>
      </c>
      <c r="N70" s="300">
        <f>K70/M70</f>
        <v>9882.7097368421037</v>
      </c>
      <c r="O70" s="109"/>
    </row>
    <row r="71" spans="1:15">
      <c r="A71" t="s">
        <v>30</v>
      </c>
      <c r="B71" s="52" t="str">
        <f>VLOOKUP(A71,'MANO DE OBRA'!A8:D68,3,FALSE)</f>
        <v>Oficial</v>
      </c>
      <c r="C71" s="50"/>
      <c r="D71" s="50"/>
      <c r="E71" s="50"/>
      <c r="F71" s="50"/>
      <c r="G71" s="50"/>
      <c r="H71" s="50"/>
      <c r="I71" s="296">
        <f>K71/J71*100</f>
        <v>57668.23979157189</v>
      </c>
      <c r="J71" s="297">
        <v>185</v>
      </c>
      <c r="K71" s="302">
        <f>VLOOKUP(A71,'MANO DE OBRA'!A8:D99,4,FALSE)</f>
        <v>106686.24361440798</v>
      </c>
      <c r="L71" s="53"/>
      <c r="M71" s="299">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N70+N71+N72+N73+N74</f>
        <v>15497.775190231998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85">
        <f>N43+N54+N65+N76</f>
        <v>103471.15785868419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20694.23157173684</v>
      </c>
      <c r="M83" s="857"/>
      <c r="N83" s="54"/>
    </row>
    <row r="84" spans="1:14">
      <c r="B84" s="92" t="s">
        <v>973</v>
      </c>
      <c r="C84" s="93"/>
      <c r="D84" s="93"/>
      <c r="E84" s="93"/>
      <c r="F84" s="93"/>
      <c r="G84" s="93"/>
      <c r="H84" s="93"/>
      <c r="I84" s="90"/>
      <c r="J84" s="91"/>
      <c r="K84" s="308">
        <v>0.05</v>
      </c>
      <c r="L84" s="856">
        <f>N78*K84</f>
        <v>5173.55789293421</v>
      </c>
      <c r="M84" s="857"/>
      <c r="N84" s="54"/>
    </row>
    <row r="85" spans="1:14" ht="15.75" thickBot="1">
      <c r="B85" s="94" t="s">
        <v>974</v>
      </c>
      <c r="C85" s="95"/>
      <c r="D85" s="95"/>
      <c r="E85" s="95"/>
      <c r="F85" s="95"/>
      <c r="G85" s="95"/>
      <c r="H85" s="95"/>
      <c r="I85" s="96"/>
      <c r="J85" s="97"/>
      <c r="K85" s="309">
        <v>0.05</v>
      </c>
      <c r="L85" s="858">
        <f>N78*K85</f>
        <v>5173.55789293421</v>
      </c>
      <c r="M85" s="859"/>
      <c r="N85" s="54"/>
    </row>
    <row r="86" spans="1:14" ht="15.75" thickBot="1">
      <c r="B86" s="821" t="s">
        <v>953</v>
      </c>
      <c r="C86" s="822"/>
      <c r="D86" s="822"/>
      <c r="E86" s="822"/>
      <c r="F86" s="822"/>
      <c r="G86" s="822"/>
      <c r="H86" s="822"/>
      <c r="I86" s="822"/>
      <c r="J86" s="822"/>
      <c r="K86" s="822"/>
      <c r="L86" s="822"/>
      <c r="M86" s="823"/>
      <c r="N86" s="55">
        <f>L83+L84+L85</f>
        <v>31041.347357605257</v>
      </c>
    </row>
    <row r="87" spans="1:14" ht="15.75" thickBot="1">
      <c r="B87" s="36"/>
      <c r="C87" s="37"/>
      <c r="D87" s="37"/>
      <c r="E87" s="37"/>
      <c r="F87" s="37"/>
      <c r="G87" s="37"/>
      <c r="H87" s="37"/>
      <c r="I87" s="37"/>
      <c r="J87" s="37"/>
      <c r="K87" s="37"/>
      <c r="L87" s="37"/>
      <c r="M87" s="37"/>
      <c r="N87" s="38"/>
    </row>
    <row r="88" spans="1:14" ht="15.75" thickBot="1">
      <c r="A88" t="s">
        <v>2015</v>
      </c>
      <c r="B88" s="821" t="s">
        <v>975</v>
      </c>
      <c r="C88" s="822"/>
      <c r="D88" s="822"/>
      <c r="E88" s="822"/>
      <c r="F88" s="822"/>
      <c r="G88" s="822"/>
      <c r="H88" s="822"/>
      <c r="I88" s="822"/>
      <c r="J88" s="822"/>
      <c r="K88" s="822"/>
      <c r="L88" s="822"/>
      <c r="M88" s="823"/>
      <c r="N88" s="55">
        <f>N78+N86</f>
        <v>134512.50521628946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c r="B106" s="824"/>
      <c r="C106" s="825"/>
      <c r="D106" s="825"/>
      <c r="E106" s="825"/>
      <c r="F106" s="825"/>
      <c r="G106" s="825"/>
      <c r="H106" s="825"/>
      <c r="I106" s="825"/>
      <c r="J106" s="825"/>
      <c r="K106" s="825"/>
      <c r="L106" s="825"/>
      <c r="M106" s="825"/>
      <c r="N106" s="826"/>
    </row>
    <row r="107" spans="2:14" ht="27.7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49"/>
      <c r="C7" s="350"/>
      <c r="D7" s="350"/>
      <c r="E7" s="350"/>
      <c r="F7" s="350"/>
      <c r="G7" s="350"/>
      <c r="H7" s="350"/>
      <c r="I7" s="350"/>
      <c r="J7" s="350"/>
      <c r="K7" s="350"/>
      <c r="L7" s="351"/>
      <c r="M7" s="351"/>
      <c r="N7" s="352"/>
    </row>
    <row r="8" spans="2:14" ht="19.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811" t="s">
        <v>2205</v>
      </c>
      <c r="C10" s="812"/>
      <c r="D10" s="812"/>
      <c r="E10" s="812"/>
      <c r="F10" s="395" t="s">
        <v>2206</v>
      </c>
      <c r="G10" s="82"/>
      <c r="H10" s="363"/>
      <c r="I10" s="813" t="s">
        <v>2207</v>
      </c>
      <c r="J10" s="813"/>
      <c r="K10" s="396" t="s">
        <v>2206</v>
      </c>
      <c r="L10" s="360"/>
      <c r="M10" s="360"/>
      <c r="N10" s="36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988</v>
      </c>
      <c r="C31" s="84" t="s">
        <v>1171</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312</v>
      </c>
      <c r="B36" s="870" t="str">
        <f>VLOOKUP(A36,EQUIPOS!A6:D154,3,FALSE)</f>
        <v>Retroexcavadora sobre oruga, potencia 138 HP, balde de 1,5 m3.</v>
      </c>
      <c r="C36" s="871"/>
      <c r="D36" s="871"/>
      <c r="E36" s="871"/>
      <c r="F36" s="871"/>
      <c r="G36" s="871"/>
      <c r="H36" s="872"/>
      <c r="I36" s="271"/>
      <c r="J36" s="272"/>
      <c r="K36" s="273">
        <f>VLOOKUP(A36,EQUIPOS!A6:D161,4,FALSE)</f>
        <v>140461.9985312231</v>
      </c>
      <c r="L36" s="274"/>
      <c r="M36" s="275">
        <v>2.5</v>
      </c>
      <c r="N36" s="276">
        <f>K36/M36</f>
        <v>56184.799412489243</v>
      </c>
    </row>
    <row r="37" spans="1:14">
      <c r="A37" t="s">
        <v>180</v>
      </c>
      <c r="B37" s="870" t="str">
        <f>VLOOKUP(A37,EQUIPOS!A7:D154,3,FALSE)</f>
        <v>Compresor 120 HP, con martillo.</v>
      </c>
      <c r="C37" s="871"/>
      <c r="D37" s="871"/>
      <c r="E37" s="871"/>
      <c r="F37" s="871"/>
      <c r="G37" s="871"/>
      <c r="H37" s="872"/>
      <c r="I37" s="271"/>
      <c r="J37" s="272"/>
      <c r="K37" s="273">
        <f>VLOOKUP(A37,EQUIPOS!A7:D162,4,FALSE)</f>
        <v>78034.443628457273</v>
      </c>
      <c r="L37" s="274"/>
      <c r="M37" s="275">
        <v>2.5</v>
      </c>
      <c r="N37" s="276">
        <f>K37/M37</f>
        <v>31213.77745138291</v>
      </c>
    </row>
    <row r="38" spans="1:14">
      <c r="A38" t="s">
        <v>195</v>
      </c>
      <c r="B38" s="870" t="str">
        <f>VLOOKUP(A38,EQUIPOS!A8:D154,3,FALSE)</f>
        <v xml:space="preserve">Equipo de oxicorte, Capacidad de corte: hasta 6´´ (152mm) </v>
      </c>
      <c r="C38" s="871"/>
      <c r="D38" s="871"/>
      <c r="E38" s="871"/>
      <c r="F38" s="871"/>
      <c r="G38" s="871"/>
      <c r="H38" s="872"/>
      <c r="I38" s="271"/>
      <c r="J38" s="272"/>
      <c r="K38" s="273">
        <f>VLOOKUP(A38,EQUIPOS!A8:D163,4,FALSE)</f>
        <v>16830.468801785664</v>
      </c>
      <c r="L38" s="274"/>
      <c r="M38" s="275">
        <v>2.5</v>
      </c>
      <c r="N38" s="276">
        <f>K38/M38</f>
        <v>6732.1875207142657</v>
      </c>
    </row>
    <row r="39" spans="1:14">
      <c r="B39" s="870"/>
      <c r="C39" s="871"/>
      <c r="D39" s="871"/>
      <c r="E39" s="871"/>
      <c r="F39" s="871"/>
      <c r="G39" s="871"/>
      <c r="H39" s="872"/>
      <c r="I39" s="873"/>
      <c r="J39" s="874"/>
      <c r="K39" s="278"/>
      <c r="L39" s="875"/>
      <c r="M39" s="876"/>
      <c r="N39" s="279"/>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N76*L42</f>
        <v>294.45772861440798</v>
      </c>
    </row>
    <row r="43" spans="1:14" ht="15.75" thickBot="1">
      <c r="B43" s="821" t="s">
        <v>953</v>
      </c>
      <c r="C43" s="822"/>
      <c r="D43" s="822"/>
      <c r="E43" s="822"/>
      <c r="F43" s="822"/>
      <c r="G43" s="822"/>
      <c r="H43" s="822"/>
      <c r="I43" s="822"/>
      <c r="J43" s="822"/>
      <c r="K43" s="822"/>
      <c r="L43" s="822"/>
      <c r="M43" s="823"/>
      <c r="N43" s="102">
        <f>SUM(N36:N42)</f>
        <v>94425.222113200827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08">
        <f>'900.2'!N78</f>
        <v>1576.4534066355006</v>
      </c>
      <c r="M59" s="909"/>
      <c r="N59" s="291">
        <f>K59*L59</f>
        <v>1576.4534066355006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48"/>
    </row>
    <row r="65" spans="1:15" ht="15.75" thickBot="1">
      <c r="B65" s="910" t="s">
        <v>953</v>
      </c>
      <c r="C65" s="864"/>
      <c r="D65" s="864"/>
      <c r="E65" s="864"/>
      <c r="F65" s="864"/>
      <c r="G65" s="864"/>
      <c r="H65" s="864"/>
      <c r="I65" s="864"/>
      <c r="J65" s="864"/>
      <c r="K65" s="864"/>
      <c r="L65" s="864"/>
      <c r="M65" s="865"/>
      <c r="N65" s="107">
        <f>N59+N60+N61+N62+N63</f>
        <v>1576.4534066355006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9</v>
      </c>
      <c r="B70" s="52" t="str">
        <f>VLOOKUP(A70,'MANO DE OBRA'!A8:D68,3,FALSE)</f>
        <v>Obrero (3)</v>
      </c>
      <c r="C70" s="50"/>
      <c r="D70" s="50"/>
      <c r="E70" s="50"/>
      <c r="F70" s="50"/>
      <c r="G70" s="50"/>
      <c r="H70" s="50"/>
      <c r="I70" s="296">
        <f>K70/J70*100</f>
        <v>101498.09999999999</v>
      </c>
      <c r="J70" s="297">
        <v>185</v>
      </c>
      <c r="K70" s="298">
        <f>VLOOKUP(A70,'MANO DE OBRA'!A8:D99,4,FALSE)</f>
        <v>187771.48499999999</v>
      </c>
      <c r="L70" s="53"/>
      <c r="M70" s="299">
        <v>20</v>
      </c>
      <c r="N70" s="300">
        <f>K70/M70</f>
        <v>9388.5742499999997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N70+N71+N72+N73+N74</f>
        <v>14722.886430720398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110724.56195055673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22144.912390111349</v>
      </c>
      <c r="M83" s="857"/>
      <c r="N83" s="54"/>
    </row>
    <row r="84" spans="1:14">
      <c r="B84" s="92" t="s">
        <v>973</v>
      </c>
      <c r="C84" s="93"/>
      <c r="D84" s="93"/>
      <c r="E84" s="93"/>
      <c r="F84" s="93"/>
      <c r="G84" s="93"/>
      <c r="H84" s="93"/>
      <c r="I84" s="90"/>
      <c r="J84" s="91"/>
      <c r="K84" s="308">
        <v>0.05</v>
      </c>
      <c r="L84" s="856">
        <f>N78*K84</f>
        <v>5536.2280975278372</v>
      </c>
      <c r="M84" s="857"/>
      <c r="N84" s="54"/>
    </row>
    <row r="85" spans="1:14" ht="15.75" thickBot="1">
      <c r="B85" s="94" t="s">
        <v>974</v>
      </c>
      <c r="C85" s="95"/>
      <c r="D85" s="95"/>
      <c r="E85" s="95"/>
      <c r="F85" s="95"/>
      <c r="G85" s="95"/>
      <c r="H85" s="95"/>
      <c r="I85" s="96"/>
      <c r="J85" s="97"/>
      <c r="K85" s="309">
        <v>0.05</v>
      </c>
      <c r="L85" s="858">
        <f>N78*K85</f>
        <v>5536.2280975278372</v>
      </c>
      <c r="M85" s="859"/>
      <c r="N85" s="54"/>
    </row>
    <row r="86" spans="1:14" ht="15.75" thickBot="1">
      <c r="B86" s="821" t="s">
        <v>953</v>
      </c>
      <c r="C86" s="822"/>
      <c r="D86" s="822"/>
      <c r="E86" s="822"/>
      <c r="F86" s="822"/>
      <c r="G86" s="822"/>
      <c r="H86" s="822"/>
      <c r="I86" s="822"/>
      <c r="J86" s="822"/>
      <c r="K86" s="822"/>
      <c r="L86" s="822"/>
      <c r="M86" s="823"/>
      <c r="N86" s="55">
        <f>L83+L84+L85</f>
        <v>33217.368585167023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143941.93053572375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8.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0"/>
      <c r="C1" s="842"/>
      <c r="D1" s="843"/>
      <c r="E1" s="843"/>
      <c r="F1" s="843"/>
      <c r="G1" s="843"/>
      <c r="H1" s="843"/>
      <c r="I1" s="843"/>
      <c r="J1" s="844"/>
      <c r="K1" s="845" t="s">
        <v>933</v>
      </c>
      <c r="L1" s="847" t="s">
        <v>2198</v>
      </c>
      <c r="M1" s="848"/>
      <c r="N1" s="849"/>
    </row>
    <row r="2" spans="2:14">
      <c r="B2" s="831"/>
      <c r="C2" s="808" t="s">
        <v>934</v>
      </c>
      <c r="D2" s="809"/>
      <c r="E2" s="809"/>
      <c r="F2" s="809"/>
      <c r="G2" s="809"/>
      <c r="H2" s="809"/>
      <c r="I2" s="809"/>
      <c r="J2" s="810"/>
      <c r="K2" s="846"/>
      <c r="L2" s="850"/>
      <c r="M2" s="851"/>
      <c r="N2" s="852"/>
    </row>
    <row r="3" spans="2:14">
      <c r="B3" s="831"/>
      <c r="C3" s="808" t="s">
        <v>2199</v>
      </c>
      <c r="D3" s="809"/>
      <c r="E3" s="809"/>
      <c r="F3" s="809"/>
      <c r="G3" s="809"/>
      <c r="H3" s="809"/>
      <c r="I3" s="809"/>
      <c r="J3" s="810"/>
      <c r="K3" s="833" t="s">
        <v>935</v>
      </c>
      <c r="L3" s="802">
        <v>1</v>
      </c>
      <c r="M3" s="803"/>
      <c r="N3" s="804"/>
    </row>
    <row r="4" spans="2:14">
      <c r="B4" s="831"/>
      <c r="C4" s="808" t="s">
        <v>2200</v>
      </c>
      <c r="D4" s="809"/>
      <c r="E4" s="809"/>
      <c r="F4" s="809"/>
      <c r="G4" s="809"/>
      <c r="H4" s="809"/>
      <c r="I4" s="809"/>
      <c r="J4" s="810"/>
      <c r="K4" s="853"/>
      <c r="L4" s="805"/>
      <c r="M4" s="806"/>
      <c r="N4" s="807"/>
    </row>
    <row r="5" spans="2:14">
      <c r="B5" s="831"/>
      <c r="C5" s="808" t="s">
        <v>2201</v>
      </c>
      <c r="D5" s="809"/>
      <c r="E5" s="809"/>
      <c r="F5" s="809"/>
      <c r="G5" s="809"/>
      <c r="H5" s="809"/>
      <c r="I5" s="809"/>
      <c r="J5" s="810"/>
      <c r="K5" s="833" t="s">
        <v>936</v>
      </c>
      <c r="L5" s="835"/>
      <c r="M5" s="835" t="s">
        <v>937</v>
      </c>
      <c r="N5" s="837"/>
    </row>
    <row r="6" spans="2:14" ht="15.75" thickBot="1">
      <c r="B6" s="832"/>
      <c r="C6" s="839"/>
      <c r="D6" s="840"/>
      <c r="E6" s="840"/>
      <c r="F6" s="840"/>
      <c r="G6" s="840"/>
      <c r="H6" s="840"/>
      <c r="I6" s="840"/>
      <c r="J6" s="841"/>
      <c r="K6" s="834"/>
      <c r="L6" s="836"/>
      <c r="M6" s="836"/>
      <c r="N6" s="838"/>
    </row>
    <row r="7" spans="2:14" ht="15.75" thickBot="1">
      <c r="B7" s="349"/>
      <c r="C7" s="350"/>
      <c r="D7" s="350"/>
      <c r="E7" s="350"/>
      <c r="F7" s="350"/>
      <c r="G7" s="350"/>
      <c r="H7" s="350"/>
      <c r="I7" s="350"/>
      <c r="J7" s="350"/>
      <c r="K7" s="350"/>
      <c r="L7" s="351"/>
      <c r="M7" s="351"/>
      <c r="N7" s="352"/>
    </row>
    <row r="8" spans="2:14" ht="18.75" customHeight="1">
      <c r="B8" s="353"/>
      <c r="C8" s="80"/>
      <c r="D8" s="80"/>
      <c r="E8" s="80"/>
      <c r="F8" s="80"/>
      <c r="G8" s="80"/>
      <c r="H8" s="81"/>
      <c r="I8" s="80"/>
      <c r="J8" s="80"/>
      <c r="K8" s="354" t="s">
        <v>938</v>
      </c>
      <c r="L8" s="355"/>
      <c r="M8" s="355"/>
      <c r="N8" s="356"/>
    </row>
    <row r="9" spans="2:14">
      <c r="B9" s="357"/>
      <c r="C9" s="82"/>
      <c r="D9" s="82"/>
      <c r="E9" s="82"/>
      <c r="F9" s="82"/>
      <c r="G9" s="82"/>
      <c r="H9" s="358"/>
      <c r="I9" s="82"/>
      <c r="J9" s="82"/>
      <c r="K9" s="359"/>
      <c r="L9" s="360" t="s">
        <v>2202</v>
      </c>
      <c r="M9" s="360" t="s">
        <v>2203</v>
      </c>
      <c r="N9" s="361" t="s">
        <v>2204</v>
      </c>
    </row>
    <row r="10" spans="2:14" ht="36">
      <c r="B10" s="811" t="s">
        <v>2205</v>
      </c>
      <c r="C10" s="812"/>
      <c r="D10" s="812"/>
      <c r="E10" s="812"/>
      <c r="F10" s="395" t="s">
        <v>2206</v>
      </c>
      <c r="G10" s="82"/>
      <c r="H10" s="363"/>
      <c r="I10" s="813" t="s">
        <v>2207</v>
      </c>
      <c r="J10" s="813"/>
      <c r="K10" s="396" t="s">
        <v>2206</v>
      </c>
      <c r="L10" s="360"/>
      <c r="M10" s="360"/>
      <c r="N10" s="36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989</v>
      </c>
      <c r="C31" s="84" t="s">
        <v>1172</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150</v>
      </c>
      <c r="B36" s="870" t="str">
        <f>VLOOKUP(A36,EQUIPOS!A6:D154,3,FALSE)</f>
        <v>Cargador : Potencia en el volante 125 hp, Clasificación de RPM del motor 2300.</v>
      </c>
      <c r="C36" s="871"/>
      <c r="D36" s="871"/>
      <c r="E36" s="871"/>
      <c r="F36" s="871"/>
      <c r="G36" s="871"/>
      <c r="H36" s="872"/>
      <c r="I36" s="271"/>
      <c r="J36" s="272"/>
      <c r="K36" s="273">
        <f>VLOOKUP(A36,EQUIPOS!A6:D161,4,FALSE)</f>
        <v>106647.07295889161</v>
      </c>
      <c r="L36" s="274"/>
      <c r="M36" s="275">
        <v>9.25</v>
      </c>
      <c r="N36" s="276">
        <f>K36/M36</f>
        <v>11529.413292853147</v>
      </c>
    </row>
    <row r="37" spans="1:14">
      <c r="A37" t="s">
        <v>180</v>
      </c>
      <c r="B37" s="870" t="str">
        <f>VLOOKUP(A37,EQUIPOS!A7:D154,3,FALSE)</f>
        <v>Compresor 120 HP, con martillo.</v>
      </c>
      <c r="C37" s="871"/>
      <c r="D37" s="871"/>
      <c r="E37" s="871"/>
      <c r="F37" s="871"/>
      <c r="G37" s="871"/>
      <c r="H37" s="872"/>
      <c r="I37" s="271"/>
      <c r="J37" s="272"/>
      <c r="K37" s="273">
        <f>VLOOKUP(A37,EQUIPOS!A7:D162,4,FALSE)</f>
        <v>78034.443628457273</v>
      </c>
      <c r="L37" s="274"/>
      <c r="M37" s="275">
        <v>9.25</v>
      </c>
      <c r="N37" s="276">
        <f>K37/M37</f>
        <v>8436.1560679413269</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9"/>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N76*L42</f>
        <v>62.666819895785942</v>
      </c>
    </row>
    <row r="43" spans="1:14" ht="15.75" thickBot="1">
      <c r="B43" s="821" t="s">
        <v>953</v>
      </c>
      <c r="C43" s="822"/>
      <c r="D43" s="822"/>
      <c r="E43" s="822"/>
      <c r="F43" s="822"/>
      <c r="G43" s="822"/>
      <c r="H43" s="822"/>
      <c r="I43" s="822"/>
      <c r="J43" s="822"/>
      <c r="K43" s="822"/>
      <c r="L43" s="822"/>
      <c r="M43" s="823"/>
      <c r="N43" s="102">
        <f>SUM(N36:N42)</f>
        <v>20028.236180690259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08">
        <f>'900.2'!N78</f>
        <v>1576.4534066355006</v>
      </c>
      <c r="M59" s="909"/>
      <c r="N59" s="291">
        <f>K59*L59</f>
        <v>1576.4534066355006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48"/>
    </row>
    <row r="65" spans="1:15" ht="15.75" thickBot="1">
      <c r="B65" s="910" t="s">
        <v>953</v>
      </c>
      <c r="C65" s="864"/>
      <c r="D65" s="864"/>
      <c r="E65" s="864"/>
      <c r="F65" s="864"/>
      <c r="G65" s="864"/>
      <c r="H65" s="864"/>
      <c r="I65" s="864"/>
      <c r="J65" s="864"/>
      <c r="K65" s="864"/>
      <c r="L65" s="864"/>
      <c r="M65" s="865"/>
      <c r="N65" s="107">
        <f>N59+N60+N61+N62+N63</f>
        <v>1576.4534066355006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74</v>
      </c>
      <c r="N70" s="300">
        <f>K70/M70</f>
        <v>1691.6349999999998</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74</v>
      </c>
      <c r="N71" s="300">
        <f>K71/M71</f>
        <v>1441.7059947892972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N70+N71+N72+N73+N74</f>
        <v>3133.3409947892969</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24738.030582115058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4947.6061164230123</v>
      </c>
      <c r="M83" s="857"/>
      <c r="N83" s="54"/>
    </row>
    <row r="84" spans="1:14">
      <c r="B84" s="92" t="s">
        <v>973</v>
      </c>
      <c r="C84" s="93"/>
      <c r="D84" s="93"/>
      <c r="E84" s="93"/>
      <c r="F84" s="93"/>
      <c r="G84" s="93"/>
      <c r="H84" s="93"/>
      <c r="I84" s="90"/>
      <c r="J84" s="91"/>
      <c r="K84" s="308">
        <v>0.05</v>
      </c>
      <c r="L84" s="856">
        <f>N78*K84</f>
        <v>1236.9015291057531</v>
      </c>
      <c r="M84" s="857"/>
      <c r="N84" s="54"/>
    </row>
    <row r="85" spans="1:14" ht="15.75" thickBot="1">
      <c r="B85" s="94" t="s">
        <v>974</v>
      </c>
      <c r="C85" s="95"/>
      <c r="D85" s="95"/>
      <c r="E85" s="95"/>
      <c r="F85" s="95"/>
      <c r="G85" s="95"/>
      <c r="H85" s="95"/>
      <c r="I85" s="96"/>
      <c r="J85" s="97"/>
      <c r="K85" s="309">
        <v>0.05</v>
      </c>
      <c r="L85" s="858">
        <f>N78*K85</f>
        <v>1236.9015291057531</v>
      </c>
      <c r="M85" s="859"/>
      <c r="N85" s="54"/>
    </row>
    <row r="86" spans="1:14" ht="15.75" thickBot="1">
      <c r="B86" s="821" t="s">
        <v>953</v>
      </c>
      <c r="C86" s="822"/>
      <c r="D86" s="822"/>
      <c r="E86" s="822"/>
      <c r="F86" s="822"/>
      <c r="G86" s="822"/>
      <c r="H86" s="822"/>
      <c r="I86" s="822"/>
      <c r="J86" s="822"/>
      <c r="K86" s="822"/>
      <c r="L86" s="822"/>
      <c r="M86" s="823"/>
      <c r="N86" s="55">
        <f>L83+L84+L85</f>
        <v>7421.4091746345184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32159.439756749576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990</v>
      </c>
      <c r="C31" s="84" t="s">
        <v>1173</v>
      </c>
      <c r="D31" s="85"/>
      <c r="E31" s="85"/>
      <c r="F31" s="85"/>
      <c r="G31" s="85"/>
      <c r="H31" s="85"/>
      <c r="I31" s="85"/>
      <c r="J31" s="86"/>
      <c r="K31" s="312"/>
      <c r="L31" s="310" t="s">
        <v>987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180</v>
      </c>
      <c r="B36" s="870" t="str">
        <f>VLOOKUP(A36,EQUIPOS!A6:D154,3,FALSE)</f>
        <v>Compresor 120 HP, con martillo.</v>
      </c>
      <c r="C36" s="871"/>
      <c r="D36" s="871"/>
      <c r="E36" s="871"/>
      <c r="F36" s="871"/>
      <c r="G36" s="871"/>
      <c r="H36" s="872"/>
      <c r="I36" s="271"/>
      <c r="J36" s="272"/>
      <c r="K36" s="273">
        <f>VLOOKUP(A36,EQUIPOS!A6:D161,4,FALSE)</f>
        <v>78034.443628457273</v>
      </c>
      <c r="L36" s="274"/>
      <c r="M36" s="275">
        <v>2.5</v>
      </c>
      <c r="N36" s="276">
        <f>K36/M36</f>
        <v>31213.77745138291</v>
      </c>
    </row>
    <row r="37" spans="1:14">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9"/>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0.1</v>
      </c>
      <c r="M42" s="883"/>
      <c r="N42" s="108">
        <f>N76*L42</f>
        <v>1251.8099</v>
      </c>
    </row>
    <row r="43" spans="1:14" ht="15.75" thickBot="1">
      <c r="B43" s="821" t="s">
        <v>953</v>
      </c>
      <c r="C43" s="822"/>
      <c r="D43" s="822"/>
      <c r="E43" s="822"/>
      <c r="F43" s="822"/>
      <c r="G43" s="822"/>
      <c r="H43" s="822"/>
      <c r="I43" s="822"/>
      <c r="J43" s="822"/>
      <c r="K43" s="822"/>
      <c r="L43" s="822"/>
      <c r="M43" s="823"/>
      <c r="N43" s="102">
        <f>SUM(N36:N42)</f>
        <v>32465.58735138291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08">
        <f>'900.2'!N78</f>
        <v>1576.4534066355006</v>
      </c>
      <c r="M59" s="909"/>
      <c r="N59" s="291">
        <f>K59*L59</f>
        <v>1576.4534066355006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99"/>
      <c r="M64" s="900"/>
      <c r="N64" s="48"/>
    </row>
    <row r="65" spans="1:15" ht="15.75" thickBot="1">
      <c r="B65" s="910" t="s">
        <v>953</v>
      </c>
      <c r="C65" s="864"/>
      <c r="D65" s="864"/>
      <c r="E65" s="864"/>
      <c r="F65" s="864"/>
      <c r="G65" s="864"/>
      <c r="H65" s="864"/>
      <c r="I65" s="864"/>
      <c r="J65" s="864"/>
      <c r="K65" s="864"/>
      <c r="L65" s="864"/>
      <c r="M65" s="865"/>
      <c r="N65" s="107">
        <f>N59+N60+N61+N62+N63</f>
        <v>1576.4534066355006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20</v>
      </c>
      <c r="N70" s="300">
        <f>K70/M70</f>
        <v>12518.098999999998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N70+N71+N72+N73+N74</f>
        <v>12518.098999999998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46560.139758018413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9312.0279516036826</v>
      </c>
      <c r="M83" s="857"/>
      <c r="N83" s="54"/>
    </row>
    <row r="84" spans="1:14">
      <c r="B84" s="92" t="s">
        <v>973</v>
      </c>
      <c r="C84" s="93"/>
      <c r="D84" s="93"/>
      <c r="E84" s="93"/>
      <c r="F84" s="93"/>
      <c r="G84" s="93"/>
      <c r="H84" s="93"/>
      <c r="I84" s="90"/>
      <c r="J84" s="91"/>
      <c r="K84" s="308">
        <v>0.05</v>
      </c>
      <c r="L84" s="856">
        <f>N78*K84</f>
        <v>2328.0069879009206</v>
      </c>
      <c r="M84" s="857"/>
      <c r="N84" s="54"/>
    </row>
    <row r="85" spans="1:14" ht="15.75" thickBot="1">
      <c r="B85" s="94" t="s">
        <v>974</v>
      </c>
      <c r="C85" s="95"/>
      <c r="D85" s="95"/>
      <c r="E85" s="95"/>
      <c r="F85" s="95"/>
      <c r="G85" s="95"/>
      <c r="H85" s="95"/>
      <c r="I85" s="96"/>
      <c r="J85" s="97"/>
      <c r="K85" s="309">
        <v>0.05</v>
      </c>
      <c r="L85" s="858">
        <f>N78*K85</f>
        <v>2328.0069879009206</v>
      </c>
      <c r="M85" s="859"/>
      <c r="N85" s="54"/>
    </row>
    <row r="86" spans="1:14" ht="15.75" thickBot="1">
      <c r="B86" s="821" t="s">
        <v>953</v>
      </c>
      <c r="C86" s="822"/>
      <c r="D86" s="822"/>
      <c r="E86" s="822"/>
      <c r="F86" s="822"/>
      <c r="G86" s="822"/>
      <c r="H86" s="822"/>
      <c r="I86" s="822"/>
      <c r="J86" s="822"/>
      <c r="K86" s="822"/>
      <c r="L86" s="822"/>
      <c r="M86" s="823"/>
      <c r="N86" s="55">
        <f>L83+L84+L85</f>
        <v>13968.041927405524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60528.181685423937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991</v>
      </c>
      <c r="C31" s="84" t="s">
        <v>1170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150</v>
      </c>
      <c r="B36" s="870" t="str">
        <f>VLOOKUP(A36,EQUIPOS!A6:D154,3,FALSE)</f>
        <v>Cargador : Potencia en el volante 125 hp, Clasificación de RPM del motor 2300.</v>
      </c>
      <c r="C36" s="871"/>
      <c r="D36" s="871"/>
      <c r="E36" s="871"/>
      <c r="F36" s="871"/>
      <c r="G36" s="871"/>
      <c r="H36" s="872"/>
      <c r="I36" s="271"/>
      <c r="J36" s="272"/>
      <c r="K36" s="273">
        <f>VLOOKUP(A36,EQUIPOS!A6:D161,4,FALSE)</f>
        <v>106647.07295889161</v>
      </c>
      <c r="L36" s="274"/>
      <c r="M36" s="275">
        <v>2.375</v>
      </c>
      <c r="N36" s="276">
        <f>K36/M36</f>
        <v>44904.030719533308</v>
      </c>
    </row>
    <row r="37" spans="1:14">
      <c r="A37" t="s">
        <v>180</v>
      </c>
      <c r="B37" s="870" t="str">
        <f>VLOOKUP(A37,EQUIPOS!A7:D154,3,FALSE)</f>
        <v>Compresor 120 HP, con martillo.</v>
      </c>
      <c r="C37" s="871"/>
      <c r="D37" s="871"/>
      <c r="E37" s="871"/>
      <c r="F37" s="871"/>
      <c r="G37" s="871"/>
      <c r="H37" s="872"/>
      <c r="I37" s="271"/>
      <c r="J37" s="272"/>
      <c r="K37" s="273">
        <f>VLOOKUP(A37,EQUIPOS!A7:D162,4,FALSE)</f>
        <v>78034.443628457273</v>
      </c>
      <c r="L37" s="274"/>
      <c r="M37" s="275">
        <v>2.375</v>
      </c>
      <c r="N37" s="276">
        <f>K37/M37</f>
        <v>32856.60784356096</v>
      </c>
    </row>
    <row r="38" spans="1:14">
      <c r="A38" t="s">
        <v>195</v>
      </c>
      <c r="B38" s="870" t="str">
        <f>VLOOKUP(A38,EQUIPOS!A8:D154,3,FALSE)</f>
        <v xml:space="preserve">Equipo de oxicorte, Capacidad de corte: hasta 6´´ (152mm) </v>
      </c>
      <c r="C38" s="871"/>
      <c r="D38" s="871"/>
      <c r="E38" s="871"/>
      <c r="F38" s="871"/>
      <c r="G38" s="871"/>
      <c r="H38" s="872"/>
      <c r="I38" s="271"/>
      <c r="J38" s="272"/>
      <c r="K38" s="273">
        <f>VLOOKUP(A38,EQUIPOS!A8:D163,4,FALSE)</f>
        <v>16830.468801785664</v>
      </c>
      <c r="L38" s="274"/>
      <c r="M38" s="275">
        <v>2.375</v>
      </c>
      <c r="N38" s="276">
        <f>K38/M38</f>
        <v>7086.5131796992273</v>
      </c>
    </row>
    <row r="39" spans="1:14">
      <c r="B39" s="870"/>
      <c r="C39" s="871"/>
      <c r="D39" s="871"/>
      <c r="E39" s="871"/>
      <c r="F39" s="871"/>
      <c r="G39" s="871"/>
      <c r="H39" s="872"/>
      <c r="I39" s="873"/>
      <c r="J39" s="874"/>
      <c r="K39" s="278"/>
      <c r="L39" s="875"/>
      <c r="M39" s="876"/>
      <c r="N39" s="279"/>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0.1</v>
      </c>
      <c r="M42" s="883"/>
      <c r="N42" s="108">
        <f>N76*L42</f>
        <v>1549.7775190231998</v>
      </c>
    </row>
    <row r="43" spans="1:14" ht="15.75" thickBot="1">
      <c r="B43" s="821" t="s">
        <v>953</v>
      </c>
      <c r="C43" s="822"/>
      <c r="D43" s="822"/>
      <c r="E43" s="822"/>
      <c r="F43" s="822"/>
      <c r="G43" s="822"/>
      <c r="H43" s="822"/>
      <c r="I43" s="822"/>
      <c r="J43" s="822"/>
      <c r="K43" s="822"/>
      <c r="L43" s="822"/>
      <c r="M43" s="823"/>
      <c r="N43" s="102">
        <f>SUM(N36:N42)</f>
        <v>86396.929261816695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08">
        <f>'900.2'!N78</f>
        <v>1576.4534066355006</v>
      </c>
      <c r="M59" s="909"/>
      <c r="N59" s="291">
        <f>K59*L59</f>
        <v>1576.4534066355006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48"/>
    </row>
    <row r="65" spans="1:15" ht="15.75" thickBot="1">
      <c r="B65" s="910" t="s">
        <v>953</v>
      </c>
      <c r="C65" s="864"/>
      <c r="D65" s="864"/>
      <c r="E65" s="864"/>
      <c r="F65" s="864"/>
      <c r="G65" s="864"/>
      <c r="H65" s="864"/>
      <c r="I65" s="864"/>
      <c r="J65" s="864"/>
      <c r="K65" s="864"/>
      <c r="L65" s="864"/>
      <c r="M65" s="865"/>
      <c r="N65" s="107">
        <f>N59+N60+N61+N62+N63</f>
        <v>1576.4534066355006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9</v>
      </c>
      <c r="B70" s="52" t="str">
        <f>VLOOKUP(A70,'MANO DE OBRA'!A8:D68,3,FALSE)</f>
        <v>Obrero (3)</v>
      </c>
      <c r="C70" s="50"/>
      <c r="D70" s="50"/>
      <c r="E70" s="50"/>
      <c r="F70" s="50"/>
      <c r="G70" s="50"/>
      <c r="H70" s="50"/>
      <c r="I70" s="296">
        <f>K70/J70*100</f>
        <v>101498.09999999999</v>
      </c>
      <c r="J70" s="297">
        <v>185</v>
      </c>
      <c r="K70" s="298">
        <f>VLOOKUP(A70,'MANO DE OBRA'!A8:D99,4,FALSE)</f>
        <v>187771.48499999999</v>
      </c>
      <c r="L70" s="53"/>
      <c r="M70" s="299">
        <v>19</v>
      </c>
      <c r="N70" s="300">
        <f>K70/M70</f>
        <v>9882.7097368421037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19</v>
      </c>
      <c r="N71" s="300">
        <f>K71/M71</f>
        <v>5615.0654533898942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N70+N71+N72+N73+N74</f>
        <v>15497.775190231998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103471.15785868419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20694.23157173684</v>
      </c>
      <c r="M83" s="857"/>
      <c r="N83" s="54"/>
    </row>
    <row r="84" spans="1:14">
      <c r="B84" s="92" t="s">
        <v>973</v>
      </c>
      <c r="C84" s="93"/>
      <c r="D84" s="93"/>
      <c r="E84" s="93"/>
      <c r="F84" s="93"/>
      <c r="G84" s="93"/>
      <c r="H84" s="93"/>
      <c r="I84" s="90"/>
      <c r="J84" s="91"/>
      <c r="K84" s="308">
        <v>0.05</v>
      </c>
      <c r="L84" s="856">
        <f>N78*K84</f>
        <v>5173.55789293421</v>
      </c>
      <c r="M84" s="857"/>
      <c r="N84" s="54"/>
    </row>
    <row r="85" spans="1:14" ht="15.75" thickBot="1">
      <c r="B85" s="94" t="s">
        <v>974</v>
      </c>
      <c r="C85" s="95"/>
      <c r="D85" s="95"/>
      <c r="E85" s="95"/>
      <c r="F85" s="95"/>
      <c r="G85" s="95"/>
      <c r="H85" s="95"/>
      <c r="I85" s="96"/>
      <c r="J85" s="97"/>
      <c r="K85" s="309">
        <v>0.05</v>
      </c>
      <c r="L85" s="858">
        <f>N78*K85</f>
        <v>5173.55789293421</v>
      </c>
      <c r="M85" s="859"/>
      <c r="N85" s="54"/>
    </row>
    <row r="86" spans="1:14" ht="15.75" thickBot="1">
      <c r="B86" s="821" t="s">
        <v>953</v>
      </c>
      <c r="C86" s="822"/>
      <c r="D86" s="822"/>
      <c r="E86" s="822"/>
      <c r="F86" s="822"/>
      <c r="G86" s="822"/>
      <c r="H86" s="822"/>
      <c r="I86" s="822"/>
      <c r="J86" s="822"/>
      <c r="K86" s="822"/>
      <c r="L86" s="822"/>
      <c r="M86" s="823"/>
      <c r="N86" s="55">
        <f>L83+L84+L85</f>
        <v>31041.347357605257</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134512.50521628946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992</v>
      </c>
      <c r="C31" s="84" t="s">
        <v>1171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312</v>
      </c>
      <c r="B36" s="870" t="str">
        <f>VLOOKUP(A36,EQUIPOS!A6:D154,3,FALSE)</f>
        <v>Retroexcavadora sobre oruga, potencia 138 HP, balde de 1,5 m3.</v>
      </c>
      <c r="C36" s="871"/>
      <c r="D36" s="871"/>
      <c r="E36" s="871"/>
      <c r="F36" s="871"/>
      <c r="G36" s="871"/>
      <c r="H36" s="872"/>
      <c r="I36" s="271"/>
      <c r="J36" s="272"/>
      <c r="K36" s="273">
        <f>VLOOKUP(A36,EQUIPOS!A6:D161,4,FALSE)</f>
        <v>140461.9985312231</v>
      </c>
      <c r="L36" s="274"/>
      <c r="M36" s="275">
        <v>2.5</v>
      </c>
      <c r="N36" s="276">
        <f>K36/M36</f>
        <v>56184.799412489243</v>
      </c>
    </row>
    <row r="37" spans="1:14">
      <c r="A37" t="s">
        <v>180</v>
      </c>
      <c r="B37" s="870" t="str">
        <f>VLOOKUP(A37,EQUIPOS!A7:D154,3,FALSE)</f>
        <v>Compresor 120 HP, con martillo.</v>
      </c>
      <c r="C37" s="871"/>
      <c r="D37" s="871"/>
      <c r="E37" s="871"/>
      <c r="F37" s="871"/>
      <c r="G37" s="871"/>
      <c r="H37" s="872"/>
      <c r="I37" s="271"/>
      <c r="J37" s="272"/>
      <c r="K37" s="273">
        <f>VLOOKUP(A37,EQUIPOS!A7:D162,4,FALSE)</f>
        <v>78034.443628457273</v>
      </c>
      <c r="L37" s="274"/>
      <c r="M37" s="275">
        <v>2.5</v>
      </c>
      <c r="N37" s="276">
        <f>K37/M37</f>
        <v>31213.77745138291</v>
      </c>
    </row>
    <row r="38" spans="1:14">
      <c r="A38" t="s">
        <v>195</v>
      </c>
      <c r="B38" s="870" t="str">
        <f>VLOOKUP(A38,EQUIPOS!A8:D154,3,FALSE)</f>
        <v xml:space="preserve">Equipo de oxicorte, Capacidad de corte: hasta 6´´ (152mm) </v>
      </c>
      <c r="C38" s="871"/>
      <c r="D38" s="871"/>
      <c r="E38" s="871"/>
      <c r="F38" s="871"/>
      <c r="G38" s="871"/>
      <c r="H38" s="872"/>
      <c r="I38" s="271"/>
      <c r="J38" s="272"/>
      <c r="K38" s="273">
        <f>VLOOKUP(A38,EQUIPOS!A8:D163,4,FALSE)</f>
        <v>16830.468801785664</v>
      </c>
      <c r="L38" s="274"/>
      <c r="M38" s="275">
        <v>2.5</v>
      </c>
      <c r="N38" s="276">
        <f>K38/M38</f>
        <v>6732.1875207142657</v>
      </c>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N76*L42</f>
        <v>294.45772861440798</v>
      </c>
    </row>
    <row r="43" spans="1:14" ht="15.75" thickBot="1">
      <c r="B43" s="821" t="s">
        <v>953</v>
      </c>
      <c r="C43" s="822"/>
      <c r="D43" s="822"/>
      <c r="E43" s="822"/>
      <c r="F43" s="822"/>
      <c r="G43" s="822"/>
      <c r="H43" s="822"/>
      <c r="I43" s="822"/>
      <c r="J43" s="822"/>
      <c r="K43" s="822"/>
      <c r="L43" s="822"/>
      <c r="M43" s="823"/>
      <c r="N43" s="102">
        <f>SUM(N36:N42)</f>
        <v>94425.222113200827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v>
      </c>
      <c r="J59" s="290">
        <v>1</v>
      </c>
      <c r="K59" s="283">
        <f>I59*J59</f>
        <v>1</v>
      </c>
      <c r="L59" s="908">
        <f>'900.2'!N78</f>
        <v>1576.4534066355006</v>
      </c>
      <c r="M59" s="909"/>
      <c r="N59" s="291">
        <f>K59*L59</f>
        <v>1576.4534066355006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48"/>
    </row>
    <row r="65" spans="1:15" ht="15.75" thickBot="1">
      <c r="B65" s="910" t="s">
        <v>953</v>
      </c>
      <c r="C65" s="864"/>
      <c r="D65" s="864"/>
      <c r="E65" s="864"/>
      <c r="F65" s="864"/>
      <c r="G65" s="864"/>
      <c r="H65" s="864"/>
      <c r="I65" s="864"/>
      <c r="J65" s="864"/>
      <c r="K65" s="864"/>
      <c r="L65" s="864"/>
      <c r="M65" s="865"/>
      <c r="N65" s="107">
        <f>N59+N60+N61+N62+N63</f>
        <v>1576.4534066355006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9</v>
      </c>
      <c r="B70" s="52" t="str">
        <f>VLOOKUP(A70,'MANO DE OBRA'!A8:D68,3,FALSE)</f>
        <v>Obrero (3)</v>
      </c>
      <c r="C70" s="50"/>
      <c r="D70" s="50"/>
      <c r="E70" s="50"/>
      <c r="F70" s="50"/>
      <c r="G70" s="50"/>
      <c r="H70" s="50"/>
      <c r="I70" s="296">
        <f>K70/J70*100</f>
        <v>101498.09999999999</v>
      </c>
      <c r="J70" s="297">
        <v>185</v>
      </c>
      <c r="K70" s="298">
        <f>VLOOKUP(A70,'MANO DE OBRA'!A8:D99,4,FALSE)</f>
        <v>187771.48499999999</v>
      </c>
      <c r="L70" s="53"/>
      <c r="M70" s="299">
        <v>20</v>
      </c>
      <c r="N70" s="300">
        <f>K70/M70</f>
        <v>9388.5742499999997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910" t="s">
        <v>953</v>
      </c>
      <c r="C76" s="864"/>
      <c r="D76" s="864"/>
      <c r="E76" s="864"/>
      <c r="F76" s="864"/>
      <c r="G76" s="864"/>
      <c r="H76" s="864"/>
      <c r="I76" s="864"/>
      <c r="J76" s="864"/>
      <c r="K76" s="864"/>
      <c r="L76" s="864"/>
      <c r="M76" s="865"/>
      <c r="N76" s="464">
        <f>SUM(N70:N75)</f>
        <v>14722.886430720398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110724.56195055673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22144.912390111349</v>
      </c>
      <c r="M83" s="857"/>
      <c r="N83" s="54"/>
    </row>
    <row r="84" spans="1:14">
      <c r="B84" s="92" t="s">
        <v>973</v>
      </c>
      <c r="C84" s="93"/>
      <c r="D84" s="93"/>
      <c r="E84" s="93"/>
      <c r="F84" s="93"/>
      <c r="G84" s="93"/>
      <c r="H84" s="93"/>
      <c r="I84" s="90"/>
      <c r="J84" s="91"/>
      <c r="K84" s="308">
        <v>0.05</v>
      </c>
      <c r="L84" s="856">
        <f>N78*K84</f>
        <v>5536.2280975278372</v>
      </c>
      <c r="M84" s="857"/>
      <c r="N84" s="54"/>
    </row>
    <row r="85" spans="1:14" ht="15.75" thickBot="1">
      <c r="B85" s="94" t="s">
        <v>974</v>
      </c>
      <c r="C85" s="95"/>
      <c r="D85" s="95"/>
      <c r="E85" s="95"/>
      <c r="F85" s="95"/>
      <c r="G85" s="95"/>
      <c r="H85" s="95"/>
      <c r="I85" s="96"/>
      <c r="J85" s="97"/>
      <c r="K85" s="309">
        <v>0.05</v>
      </c>
      <c r="L85" s="858">
        <f>N78*K85</f>
        <v>5536.2280975278372</v>
      </c>
      <c r="M85" s="859"/>
      <c r="N85" s="54"/>
    </row>
    <row r="86" spans="1:14" ht="15.75" thickBot="1">
      <c r="B86" s="821" t="s">
        <v>953</v>
      </c>
      <c r="C86" s="822"/>
      <c r="D86" s="822"/>
      <c r="E86" s="822"/>
      <c r="F86" s="822"/>
      <c r="G86" s="822"/>
      <c r="H86" s="822"/>
      <c r="I86" s="822"/>
      <c r="J86" s="822"/>
      <c r="K86" s="822"/>
      <c r="L86" s="822"/>
      <c r="M86" s="823"/>
      <c r="N86" s="55">
        <f>L83+L84+L85</f>
        <v>33217.368585167023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143941.93053572375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993</v>
      </c>
      <c r="C31" s="84" t="s">
        <v>1171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312</v>
      </c>
      <c r="B36" s="870" t="str">
        <f>VLOOKUP(A36,EQUIPOS!A6:D154,3,FALSE)</f>
        <v>Retroexcavadora sobre oruga, potencia 138 HP, balde de 1,5 m3.</v>
      </c>
      <c r="C36" s="871"/>
      <c r="D36" s="871"/>
      <c r="E36" s="871"/>
      <c r="F36" s="871"/>
      <c r="G36" s="871"/>
      <c r="H36" s="872"/>
      <c r="I36" s="271"/>
      <c r="J36" s="272"/>
      <c r="K36" s="273">
        <f>VLOOKUP(A36,EQUIPOS!A6:D161,4,FALSE)</f>
        <v>140461.9985312231</v>
      </c>
      <c r="L36" s="274"/>
      <c r="M36" s="275">
        <v>2.5</v>
      </c>
      <c r="N36" s="276">
        <f>K36/M36</f>
        <v>56184.799412489243</v>
      </c>
    </row>
    <row r="37" spans="1:14">
      <c r="A37" t="s">
        <v>180</v>
      </c>
      <c r="B37" s="870" t="str">
        <f>VLOOKUP(A37,EQUIPOS!A7:D154,3,FALSE)</f>
        <v>Compresor 120 HP, con martillo.</v>
      </c>
      <c r="C37" s="871"/>
      <c r="D37" s="871"/>
      <c r="E37" s="871"/>
      <c r="F37" s="871"/>
      <c r="G37" s="871"/>
      <c r="H37" s="872"/>
      <c r="I37" s="271"/>
      <c r="J37" s="272"/>
      <c r="K37" s="273">
        <f>VLOOKUP(A37,EQUIPOS!A7:D162,4,FALSE)</f>
        <v>78034.443628457273</v>
      </c>
      <c r="L37" s="274"/>
      <c r="M37" s="275">
        <v>2.5</v>
      </c>
      <c r="N37" s="276">
        <f>K37/M37</f>
        <v>31213.77745138291</v>
      </c>
    </row>
    <row r="38" spans="1:14">
      <c r="A38" t="s">
        <v>195</v>
      </c>
      <c r="B38" s="870" t="str">
        <f>VLOOKUP(A38,EQUIPOS!A8:D154,3,FALSE)</f>
        <v xml:space="preserve">Equipo de oxicorte, Capacidad de corte: hasta 6´´ (152mm) </v>
      </c>
      <c r="C38" s="871"/>
      <c r="D38" s="871"/>
      <c r="E38" s="871"/>
      <c r="F38" s="871"/>
      <c r="G38" s="871"/>
      <c r="H38" s="872"/>
      <c r="I38" s="271"/>
      <c r="J38" s="272"/>
      <c r="K38" s="273">
        <f>VLOOKUP(A38,EQUIPOS!A8:D163,4,FALSE)</f>
        <v>16830.468801785664</v>
      </c>
      <c r="L38" s="274"/>
      <c r="M38" s="275">
        <v>2.5</v>
      </c>
      <c r="N38" s="276">
        <f>K38/M38</f>
        <v>6732.1875207142657</v>
      </c>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N76*L42</f>
        <v>231.86723361440795</v>
      </c>
    </row>
    <row r="43" spans="1:14" ht="15.75" thickBot="1">
      <c r="B43" s="821" t="s">
        <v>953</v>
      </c>
      <c r="C43" s="822"/>
      <c r="D43" s="822"/>
      <c r="E43" s="822"/>
      <c r="F43" s="822"/>
      <c r="G43" s="822"/>
      <c r="H43" s="822"/>
      <c r="I43" s="822"/>
      <c r="J43" s="822"/>
      <c r="K43" s="822"/>
      <c r="L43" s="822"/>
      <c r="M43" s="823"/>
      <c r="N43" s="102">
        <f>SUM(N36:N42)</f>
        <v>94362.63161820083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1.4</v>
      </c>
      <c r="J59" s="290">
        <v>1</v>
      </c>
      <c r="K59" s="283">
        <f>I59*J59</f>
        <v>1.4</v>
      </c>
      <c r="L59" s="908">
        <f>'900.2'!N78</f>
        <v>1576.4534066355006</v>
      </c>
      <c r="M59" s="909"/>
      <c r="N59" s="291">
        <f>K59*L59</f>
        <v>2207.0347692897008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48"/>
    </row>
    <row r="65" spans="1:15" ht="15.75" thickBot="1">
      <c r="B65" s="910" t="s">
        <v>953</v>
      </c>
      <c r="C65" s="864"/>
      <c r="D65" s="864"/>
      <c r="E65" s="864"/>
      <c r="F65" s="864"/>
      <c r="G65" s="864"/>
      <c r="H65" s="864"/>
      <c r="I65" s="864"/>
      <c r="J65" s="864"/>
      <c r="K65" s="864"/>
      <c r="L65" s="864"/>
      <c r="M65" s="865"/>
      <c r="N65" s="107">
        <f>N59+N60+N61+N62+N63</f>
        <v>2207.0347692897008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20</v>
      </c>
      <c r="N70" s="300">
        <f>K70/M70</f>
        <v>6259.0494999999992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20</v>
      </c>
      <c r="N71" s="300">
        <f>K71/M71</f>
        <v>5334.3121807203988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11593.361680720398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108163.02806821093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21632.605613642187</v>
      </c>
      <c r="M83" s="857"/>
      <c r="N83" s="54"/>
    </row>
    <row r="84" spans="1:14">
      <c r="B84" s="92" t="s">
        <v>973</v>
      </c>
      <c r="C84" s="93"/>
      <c r="D84" s="93"/>
      <c r="E84" s="93"/>
      <c r="F84" s="93"/>
      <c r="G84" s="93"/>
      <c r="H84" s="93"/>
      <c r="I84" s="90"/>
      <c r="J84" s="91"/>
      <c r="K84" s="308">
        <v>0.05</v>
      </c>
      <c r="L84" s="856">
        <f>N78*K84</f>
        <v>5408.1514034105467</v>
      </c>
      <c r="M84" s="857"/>
      <c r="N84" s="54"/>
    </row>
    <row r="85" spans="1:14" ht="15.75" thickBot="1">
      <c r="B85" s="94" t="s">
        <v>974</v>
      </c>
      <c r="C85" s="95"/>
      <c r="D85" s="95"/>
      <c r="E85" s="95"/>
      <c r="F85" s="95"/>
      <c r="G85" s="95"/>
      <c r="H85" s="95"/>
      <c r="I85" s="96"/>
      <c r="J85" s="97"/>
      <c r="K85" s="309">
        <v>0.05</v>
      </c>
      <c r="L85" s="858">
        <f>N78*K85</f>
        <v>5408.1514034105467</v>
      </c>
      <c r="M85" s="859"/>
      <c r="N85" s="54"/>
    </row>
    <row r="86" spans="1:14" ht="15.75" thickBot="1">
      <c r="B86" s="821" t="s">
        <v>953</v>
      </c>
      <c r="C86" s="822"/>
      <c r="D86" s="822"/>
      <c r="E86" s="822"/>
      <c r="F86" s="822"/>
      <c r="G86" s="822"/>
      <c r="H86" s="822"/>
      <c r="I86" s="822"/>
      <c r="J86" s="822"/>
      <c r="K86" s="822"/>
      <c r="L86" s="822"/>
      <c r="M86" s="823"/>
      <c r="N86" s="55">
        <f>L83+L84+L85</f>
        <v>32448.908420463278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140611.9364886742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994</v>
      </c>
      <c r="C31" s="84" t="s">
        <v>1174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150</v>
      </c>
      <c r="B36" s="870" t="str">
        <f>VLOOKUP(A36,EQUIPOS!A6:D154,3,FALSE)</f>
        <v>Cargador : Potencia en el volante 125 hp, Clasificación de RPM del motor 2300.</v>
      </c>
      <c r="C36" s="871"/>
      <c r="D36" s="871"/>
      <c r="E36" s="871"/>
      <c r="F36" s="871"/>
      <c r="G36" s="871"/>
      <c r="H36" s="872"/>
      <c r="I36" s="271"/>
      <c r="J36" s="272"/>
      <c r="K36" s="273">
        <f>VLOOKUP(A36,EQUIPOS!A6:D161,4,FALSE)</f>
        <v>106647.07295889161</v>
      </c>
      <c r="L36" s="274"/>
      <c r="M36" s="275">
        <v>22</v>
      </c>
      <c r="N36" s="276">
        <f>K36/M36</f>
        <v>4847.5942254041647</v>
      </c>
    </row>
    <row r="37" spans="1:14">
      <c r="A37" t="s">
        <v>180</v>
      </c>
      <c r="B37" s="870" t="str">
        <f>VLOOKUP(A37,EQUIPOS!A7:D154,3,FALSE)</f>
        <v>Compresor 120 HP, con martillo.</v>
      </c>
      <c r="C37" s="871"/>
      <c r="D37" s="871"/>
      <c r="E37" s="871"/>
      <c r="F37" s="871"/>
      <c r="G37" s="871"/>
      <c r="H37" s="872"/>
      <c r="I37" s="271"/>
      <c r="J37" s="272"/>
      <c r="K37" s="273">
        <f>VLOOKUP(A37,EQUIPOS!A7:D162,4,FALSE)</f>
        <v>78034.443628457273</v>
      </c>
      <c r="L37" s="274"/>
      <c r="M37" s="275">
        <v>22</v>
      </c>
      <c r="N37" s="276">
        <f>K37/M37</f>
        <v>3547.020164929876</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N76*L42</f>
        <v>26.34854927436454</v>
      </c>
    </row>
    <row r="43" spans="1:14" ht="15.75" thickBot="1">
      <c r="B43" s="821" t="s">
        <v>953</v>
      </c>
      <c r="C43" s="822"/>
      <c r="D43" s="822"/>
      <c r="E43" s="822"/>
      <c r="F43" s="822"/>
      <c r="G43" s="822"/>
      <c r="H43" s="822"/>
      <c r="I43" s="822"/>
      <c r="J43" s="822"/>
      <c r="K43" s="822"/>
      <c r="L43" s="822"/>
      <c r="M43" s="823"/>
      <c r="N43" s="102">
        <f>SUM(N36:N42)</f>
        <v>8420.9629396084056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0.42</v>
      </c>
      <c r="J59" s="290">
        <v>1</v>
      </c>
      <c r="K59" s="283">
        <f>I59*J59</f>
        <v>0.42</v>
      </c>
      <c r="L59" s="908">
        <f>'900.2'!N78</f>
        <v>1576.4534066355006</v>
      </c>
      <c r="M59" s="909"/>
      <c r="N59" s="291">
        <f>K59*L59</f>
        <v>662.11043078691023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48"/>
    </row>
    <row r="65" spans="1:15" ht="15.75" thickBot="1">
      <c r="B65" s="910" t="s">
        <v>953</v>
      </c>
      <c r="C65" s="864"/>
      <c r="D65" s="864"/>
      <c r="E65" s="864"/>
      <c r="F65" s="864"/>
      <c r="G65" s="864"/>
      <c r="H65" s="864"/>
      <c r="I65" s="864"/>
      <c r="J65" s="864"/>
      <c r="K65" s="864"/>
      <c r="L65" s="864"/>
      <c r="M65" s="865"/>
      <c r="N65" s="107">
        <f>N59+N60+N61+N62+N63</f>
        <v>662.11043078691023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176</v>
      </c>
      <c r="N70" s="300">
        <f>K70/M70</f>
        <v>711.2556249999999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1317.427463718227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10400.500834113544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2080.1001668227086</v>
      </c>
      <c r="M83" s="857"/>
      <c r="N83" s="54"/>
    </row>
    <row r="84" spans="1:14">
      <c r="B84" s="92" t="s">
        <v>973</v>
      </c>
      <c r="C84" s="93"/>
      <c r="D84" s="93"/>
      <c r="E84" s="93"/>
      <c r="F84" s="93"/>
      <c r="G84" s="93"/>
      <c r="H84" s="93"/>
      <c r="I84" s="90"/>
      <c r="J84" s="91"/>
      <c r="K84" s="308">
        <v>0.05</v>
      </c>
      <c r="L84" s="856">
        <f>N78*K84</f>
        <v>520.02504170567715</v>
      </c>
      <c r="M84" s="857"/>
      <c r="N84" s="54"/>
    </row>
    <row r="85" spans="1:14" ht="15.75" thickBot="1">
      <c r="B85" s="94" t="s">
        <v>974</v>
      </c>
      <c r="C85" s="95"/>
      <c r="D85" s="95"/>
      <c r="E85" s="95"/>
      <c r="F85" s="95"/>
      <c r="G85" s="95"/>
      <c r="H85" s="95"/>
      <c r="I85" s="96"/>
      <c r="J85" s="97"/>
      <c r="K85" s="309">
        <v>0.05</v>
      </c>
      <c r="L85" s="858">
        <f>N78*K85</f>
        <v>520.02504170567715</v>
      </c>
      <c r="M85" s="859"/>
      <c r="N85" s="54"/>
    </row>
    <row r="86" spans="1:14" ht="15.75" thickBot="1">
      <c r="B86" s="821" t="s">
        <v>953</v>
      </c>
      <c r="C86" s="822"/>
      <c r="D86" s="822"/>
      <c r="E86" s="822"/>
      <c r="F86" s="822"/>
      <c r="G86" s="822"/>
      <c r="H86" s="822"/>
      <c r="I86" s="822"/>
      <c r="J86" s="822"/>
      <c r="K86" s="822"/>
      <c r="L86" s="822"/>
      <c r="M86" s="823"/>
      <c r="N86" s="55">
        <f>L83+L84+L85</f>
        <v>3120.1502502340632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13520.651084347606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995</v>
      </c>
      <c r="C31" s="84" t="s">
        <v>1175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150</v>
      </c>
      <c r="B36" s="870" t="str">
        <f>VLOOKUP(A36,EQUIPOS!A6:D154,3,FALSE)</f>
        <v>Cargador : Potencia en el volante 125 hp, Clasificación de RPM del motor 2300.</v>
      </c>
      <c r="C36" s="871"/>
      <c r="D36" s="871"/>
      <c r="E36" s="871"/>
      <c r="F36" s="871"/>
      <c r="G36" s="871"/>
      <c r="H36" s="872"/>
      <c r="I36" s="271"/>
      <c r="J36" s="272"/>
      <c r="K36" s="273">
        <f>VLOOKUP(A36,EQUIPOS!A6:D161,4,FALSE)</f>
        <v>106647.07295889161</v>
      </c>
      <c r="L36" s="274"/>
      <c r="M36" s="275">
        <v>22</v>
      </c>
      <c r="N36" s="276">
        <f>K36/M36</f>
        <v>4847.5942254041647</v>
      </c>
    </row>
    <row r="37" spans="1:14">
      <c r="A37" t="s">
        <v>180</v>
      </c>
      <c r="B37" s="870" t="str">
        <f>VLOOKUP(A37,EQUIPOS!A7:D154,3,FALSE)</f>
        <v>Compresor 120 HP, con martillo.</v>
      </c>
      <c r="C37" s="871"/>
      <c r="D37" s="871"/>
      <c r="E37" s="871"/>
      <c r="F37" s="871"/>
      <c r="G37" s="871"/>
      <c r="H37" s="872"/>
      <c r="I37" s="271"/>
      <c r="J37" s="272"/>
      <c r="K37" s="273">
        <f>VLOOKUP(A37,EQUIPOS!A7:D162,4,FALSE)</f>
        <v>78034.443628457273</v>
      </c>
      <c r="L37" s="274"/>
      <c r="M37" s="275">
        <v>22</v>
      </c>
      <c r="N37" s="276">
        <f>K37/M37</f>
        <v>3547.020164929876</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N76*L42</f>
        <v>26.34854927436454</v>
      </c>
    </row>
    <row r="43" spans="1:14" ht="15.75" thickBot="1">
      <c r="B43" s="821" t="s">
        <v>953</v>
      </c>
      <c r="C43" s="822"/>
      <c r="D43" s="822"/>
      <c r="E43" s="822"/>
      <c r="F43" s="822"/>
      <c r="G43" s="822"/>
      <c r="H43" s="822"/>
      <c r="I43" s="822"/>
      <c r="J43" s="822"/>
      <c r="K43" s="822"/>
      <c r="L43" s="822"/>
      <c r="M43" s="823"/>
      <c r="N43" s="102">
        <f>SUM(N36:N42)</f>
        <v>8420.9629396084056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0.21</v>
      </c>
      <c r="J59" s="290">
        <v>1</v>
      </c>
      <c r="K59" s="283">
        <f>I59*J59</f>
        <v>0.21</v>
      </c>
      <c r="L59" s="908">
        <f>'900.2'!N78</f>
        <v>1576.4534066355006</v>
      </c>
      <c r="M59" s="909"/>
      <c r="N59" s="291">
        <f>K59*L59</f>
        <v>331.05521539345511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48"/>
    </row>
    <row r="65" spans="1:15" ht="15.75" thickBot="1">
      <c r="B65" s="910" t="s">
        <v>953</v>
      </c>
      <c r="C65" s="864"/>
      <c r="D65" s="864"/>
      <c r="E65" s="864"/>
      <c r="F65" s="864"/>
      <c r="G65" s="864"/>
      <c r="H65" s="864"/>
      <c r="I65" s="864"/>
      <c r="J65" s="864"/>
      <c r="K65" s="864"/>
      <c r="L65" s="864"/>
      <c r="M65" s="865"/>
      <c r="N65" s="107">
        <f>N59+N60+N61+N62+N63</f>
        <v>331.05521539345511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176</v>
      </c>
      <c r="N70" s="300">
        <f>K70/M70</f>
        <v>711.2556249999999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176</v>
      </c>
      <c r="N71" s="300">
        <f>K71/M71</f>
        <v>606.17183871822715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1317.427463718227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10069.445618720089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2013.8891237440178</v>
      </c>
      <c r="M83" s="857"/>
      <c r="N83" s="54"/>
    </row>
    <row r="84" spans="1:14">
      <c r="B84" s="92" t="s">
        <v>973</v>
      </c>
      <c r="C84" s="93"/>
      <c r="D84" s="93"/>
      <c r="E84" s="93"/>
      <c r="F84" s="93"/>
      <c r="G84" s="93"/>
      <c r="H84" s="93"/>
      <c r="I84" s="90"/>
      <c r="J84" s="91"/>
      <c r="K84" s="308">
        <v>0.05</v>
      </c>
      <c r="L84" s="856">
        <f>N78*K84</f>
        <v>503.47228093600444</v>
      </c>
      <c r="M84" s="857"/>
      <c r="N84" s="54"/>
    </row>
    <row r="85" spans="1:14" ht="15.75" thickBot="1">
      <c r="B85" s="94" t="s">
        <v>974</v>
      </c>
      <c r="C85" s="95"/>
      <c r="D85" s="95"/>
      <c r="E85" s="95"/>
      <c r="F85" s="95"/>
      <c r="G85" s="95"/>
      <c r="H85" s="95"/>
      <c r="I85" s="96"/>
      <c r="J85" s="97"/>
      <c r="K85" s="309">
        <v>0.05</v>
      </c>
      <c r="L85" s="858">
        <f>N78*K85</f>
        <v>503.47228093600444</v>
      </c>
      <c r="M85" s="859"/>
      <c r="N85" s="54"/>
    </row>
    <row r="86" spans="1:14" ht="15.75" thickBot="1">
      <c r="B86" s="821" t="s">
        <v>953</v>
      </c>
      <c r="C86" s="822"/>
      <c r="D86" s="822"/>
      <c r="E86" s="822"/>
      <c r="F86" s="822"/>
      <c r="G86" s="822"/>
      <c r="H86" s="822"/>
      <c r="I86" s="822"/>
      <c r="J86" s="822"/>
      <c r="K86" s="822"/>
      <c r="L86" s="822"/>
      <c r="M86" s="823"/>
      <c r="N86" s="55">
        <f>L83+L84+L85</f>
        <v>3020.8336856160267</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13090.279304336116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996</v>
      </c>
      <c r="C31" s="84" t="s">
        <v>1176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180</v>
      </c>
      <c r="B36" s="870" t="str">
        <f>VLOOKUP(A36,EQUIPOS!A6:D154,3,FALSE)</f>
        <v>Compresor 120 HP, con martillo.</v>
      </c>
      <c r="C36" s="871"/>
      <c r="D36" s="871"/>
      <c r="E36" s="871"/>
      <c r="F36" s="871"/>
      <c r="G36" s="871"/>
      <c r="H36" s="872"/>
      <c r="I36" s="271"/>
      <c r="J36" s="272"/>
      <c r="K36" s="273">
        <f>VLOOKUP(A36,EQUIPOS!A6:D161,4,FALSE)</f>
        <v>78034.443628457273</v>
      </c>
      <c r="L36" s="274"/>
      <c r="M36" s="275">
        <v>20</v>
      </c>
      <c r="N36" s="276">
        <f>K36/M36</f>
        <v>3901.7221814228637</v>
      </c>
    </row>
    <row r="37" spans="1:14">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0.1</v>
      </c>
      <c r="M42" s="883"/>
      <c r="N42" s="108">
        <f>N76*L42</f>
        <v>78.238118749999998</v>
      </c>
    </row>
    <row r="43" spans="1:14" ht="15.75" thickBot="1">
      <c r="B43" s="821" t="s">
        <v>953</v>
      </c>
      <c r="C43" s="822"/>
      <c r="D43" s="822"/>
      <c r="E43" s="822"/>
      <c r="F43" s="822"/>
      <c r="G43" s="822"/>
      <c r="H43" s="822"/>
      <c r="I43" s="822"/>
      <c r="J43" s="822"/>
      <c r="K43" s="822"/>
      <c r="L43" s="822"/>
      <c r="M43" s="823"/>
      <c r="N43" s="102">
        <f>SUM(N36:N42)</f>
        <v>3979.9603001728638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VLOOKUP(A59,TRANSPORTE!A5:D94,3,FALSE)</f>
        <v>Transporte de material de demolición</v>
      </c>
      <c r="C59" s="321"/>
      <c r="D59" s="321"/>
      <c r="E59" s="321"/>
      <c r="F59" s="321"/>
      <c r="G59" s="321"/>
      <c r="H59" s="315" t="str">
        <f>VLOOKUP(A59,TRANSPORTE!A6:D120,2,FALSE)</f>
        <v>m3k</v>
      </c>
      <c r="I59" s="283">
        <v>0.08</v>
      </c>
      <c r="J59" s="290">
        <v>1</v>
      </c>
      <c r="K59" s="283">
        <f>I59*J59</f>
        <v>0.08</v>
      </c>
      <c r="L59" s="908">
        <f>'900.2'!N78</f>
        <v>1576.4534066355006</v>
      </c>
      <c r="M59" s="909"/>
      <c r="N59" s="291">
        <f>K59*L59</f>
        <v>126.11627253084005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126.11627253084005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160</v>
      </c>
      <c r="N70" s="300">
        <f>K70/M70</f>
        <v>782.3811874999999</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782.3811874999999</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4888.4577602037043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977.69155204074093</v>
      </c>
      <c r="M83" s="857"/>
      <c r="N83" s="54"/>
    </row>
    <row r="84" spans="1:14">
      <c r="B84" s="92" t="s">
        <v>973</v>
      </c>
      <c r="C84" s="93"/>
      <c r="D84" s="93"/>
      <c r="E84" s="93"/>
      <c r="F84" s="93"/>
      <c r="G84" s="93"/>
      <c r="H84" s="93"/>
      <c r="I84" s="90"/>
      <c r="J84" s="91"/>
      <c r="K84" s="308">
        <v>0.05</v>
      </c>
      <c r="L84" s="856">
        <f>N78*K84</f>
        <v>244.42288801018523</v>
      </c>
      <c r="M84" s="857"/>
      <c r="N84" s="54"/>
    </row>
    <row r="85" spans="1:14" ht="15.75" thickBot="1">
      <c r="B85" s="94" t="s">
        <v>974</v>
      </c>
      <c r="C85" s="95"/>
      <c r="D85" s="95"/>
      <c r="E85" s="95"/>
      <c r="F85" s="95"/>
      <c r="G85" s="95"/>
      <c r="H85" s="95"/>
      <c r="I85" s="96"/>
      <c r="J85" s="97"/>
      <c r="K85" s="309">
        <v>0.05</v>
      </c>
      <c r="L85" s="858">
        <f>N78*K85</f>
        <v>244.42288801018523</v>
      </c>
      <c r="M85" s="859"/>
      <c r="N85" s="54"/>
    </row>
    <row r="86" spans="1:14" ht="15.75" thickBot="1">
      <c r="B86" s="821" t="s">
        <v>953</v>
      </c>
      <c r="C86" s="822"/>
      <c r="D86" s="822"/>
      <c r="E86" s="822"/>
      <c r="F86" s="822"/>
      <c r="G86" s="822"/>
      <c r="H86" s="822"/>
      <c r="I86" s="822"/>
      <c r="J86" s="822"/>
      <c r="K86" s="822"/>
      <c r="L86" s="822"/>
      <c r="M86" s="823"/>
      <c r="N86" s="55">
        <f>L83+L84+L85</f>
        <v>1466.5373280611113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6354.9950882648154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997</v>
      </c>
      <c r="C31" s="84" t="s">
        <v>1177</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195</v>
      </c>
      <c r="B36" s="870" t="str">
        <f>VLOOKUP(A36,EQUIPOS!A6:D154,3,FALSE)</f>
        <v xml:space="preserve">Equipo de oxicorte, Capacidad de corte: hasta 6´´ (152mm) </v>
      </c>
      <c r="C36" s="871"/>
      <c r="D36" s="871"/>
      <c r="E36" s="871"/>
      <c r="F36" s="871"/>
      <c r="G36" s="871"/>
      <c r="H36" s="872"/>
      <c r="I36" s="271"/>
      <c r="J36" s="272"/>
      <c r="K36" s="273">
        <f>VLOOKUP(A36,EQUIPOS!A6:D161,4,FALSE)</f>
        <v>16830.468801785664</v>
      </c>
      <c r="L36" s="274"/>
      <c r="M36" s="275">
        <v>321</v>
      </c>
      <c r="N36" s="276">
        <f>K36/M36</f>
        <v>52.431366983755964</v>
      </c>
    </row>
    <row r="37" spans="1:14">
      <c r="A37" t="s">
        <v>248</v>
      </c>
      <c r="B37" s="870" t="str">
        <f>VLOOKUP(A37,EQUIPOS!A7:D154,3,FALSE)</f>
        <v>Grúa telescópica de 50 Ton.</v>
      </c>
      <c r="C37" s="871"/>
      <c r="D37" s="871"/>
      <c r="E37" s="871"/>
      <c r="F37" s="871"/>
      <c r="G37" s="871"/>
      <c r="H37" s="872"/>
      <c r="I37" s="271"/>
      <c r="J37" s="272"/>
      <c r="K37" s="273">
        <f>VLOOKUP(A37,EQUIPOS!A7:D162,4,FALSE)</f>
        <v>264169.48178579222</v>
      </c>
      <c r="L37" s="274"/>
      <c r="M37" s="275">
        <v>321</v>
      </c>
      <c r="N37" s="276">
        <f>K37/M37</f>
        <v>822.95788718315328</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0.1</v>
      </c>
      <c r="M42" s="883"/>
      <c r="N42" s="108">
        <f>N76*L42</f>
        <v>19.498596573208722</v>
      </c>
    </row>
    <row r="43" spans="1:14" ht="15.75" thickBot="1">
      <c r="B43" s="821" t="s">
        <v>953</v>
      </c>
      <c r="C43" s="822"/>
      <c r="D43" s="822"/>
      <c r="E43" s="822"/>
      <c r="F43" s="822"/>
      <c r="G43" s="822"/>
      <c r="H43" s="822"/>
      <c r="I43" s="822"/>
      <c r="J43" s="822"/>
      <c r="K43" s="822"/>
      <c r="L43" s="822"/>
      <c r="M43" s="823"/>
      <c r="N43" s="102">
        <f>SUM(N36:N42)</f>
        <v>894.88785074011798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1222</v>
      </c>
      <c r="B59" s="49" t="str">
        <f>VLOOKUP(A59,TRANSPORTE!A5:D117,3,FALSE)</f>
        <v>Transporte de acero</v>
      </c>
      <c r="C59" s="321"/>
      <c r="D59" s="321"/>
      <c r="E59" s="321"/>
      <c r="F59" s="321"/>
      <c r="G59" s="321"/>
      <c r="H59" s="315" t="str">
        <f>VLOOKUP(A59,TRANSPORTE!A6:D120,2,FALSE)</f>
        <v>tkm</v>
      </c>
      <c r="I59" s="283">
        <v>1</v>
      </c>
      <c r="J59" s="290">
        <v>1</v>
      </c>
      <c r="K59" s="283">
        <f>I59*J59</f>
        <v>1</v>
      </c>
      <c r="L59" s="908">
        <f>VLOOKUP(A59,TRANSPORTE!A5:D120,4,FALSE)</f>
        <v>0</v>
      </c>
      <c r="M59" s="909"/>
      <c r="N59" s="291">
        <f>K59*L59</f>
        <v>0</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0</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19</v>
      </c>
      <c r="B70" s="52" t="str">
        <f>VLOOKUP(A70,'MANO DE OBRA'!A8:D68,3,FALSE)</f>
        <v>Obrero (8)</v>
      </c>
      <c r="C70" s="50"/>
      <c r="D70" s="50"/>
      <c r="E70" s="50"/>
      <c r="F70" s="50"/>
      <c r="G70" s="50"/>
      <c r="H70" s="50"/>
      <c r="I70" s="296">
        <f>K70/J70*100</f>
        <v>270661.59999999998</v>
      </c>
      <c r="J70" s="297">
        <v>185</v>
      </c>
      <c r="K70" s="298">
        <f>VLOOKUP(A70,'MANO DE OBRA'!A8:D99,4,FALSE)</f>
        <v>500723.95999999996</v>
      </c>
      <c r="L70" s="53"/>
      <c r="M70" s="299">
        <v>2568</v>
      </c>
      <c r="N70" s="300">
        <f>K70/M70</f>
        <v>194.98596573208721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194.98596573208721</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1089.8738164722051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217.97476329444103</v>
      </c>
      <c r="M83" s="857"/>
      <c r="N83" s="54"/>
    </row>
    <row r="84" spans="1:14">
      <c r="B84" s="92" t="s">
        <v>973</v>
      </c>
      <c r="C84" s="93"/>
      <c r="D84" s="93"/>
      <c r="E84" s="93"/>
      <c r="F84" s="93"/>
      <c r="G84" s="93"/>
      <c r="H84" s="93"/>
      <c r="I84" s="90"/>
      <c r="J84" s="91"/>
      <c r="K84" s="308">
        <v>0.05</v>
      </c>
      <c r="L84" s="856">
        <f>N78*K84</f>
        <v>54.493690823610258</v>
      </c>
      <c r="M84" s="857"/>
      <c r="N84" s="54"/>
    </row>
    <row r="85" spans="1:14" ht="15.75" thickBot="1">
      <c r="B85" s="94" t="s">
        <v>974</v>
      </c>
      <c r="C85" s="95"/>
      <c r="D85" s="95"/>
      <c r="E85" s="95"/>
      <c r="F85" s="95"/>
      <c r="G85" s="95"/>
      <c r="H85" s="95"/>
      <c r="I85" s="96"/>
      <c r="J85" s="97"/>
      <c r="K85" s="309">
        <v>0.05</v>
      </c>
      <c r="L85" s="858">
        <f>N78*K85</f>
        <v>54.493690823610258</v>
      </c>
      <c r="M85" s="859"/>
      <c r="N85" s="54"/>
    </row>
    <row r="86" spans="1:14" ht="15.75" thickBot="1">
      <c r="B86" s="821" t="s">
        <v>953</v>
      </c>
      <c r="C86" s="822"/>
      <c r="D86" s="822"/>
      <c r="E86" s="822"/>
      <c r="F86" s="822"/>
      <c r="G86" s="822"/>
      <c r="H86" s="822"/>
      <c r="I86" s="822"/>
      <c r="J86" s="822"/>
      <c r="K86" s="822"/>
      <c r="L86" s="822"/>
      <c r="M86" s="823"/>
      <c r="N86" s="55">
        <f>L83+L84+L85</f>
        <v>326.96214494166156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1416.8359614138667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999</v>
      </c>
      <c r="C31" s="84" t="s">
        <v>1178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273</v>
      </c>
      <c r="B36" s="870" t="str">
        <f>VLOOKUP(A36,EQUIPOS!A6:D154,3,FALSE)</f>
        <v>Motosierra, 93.6 cm3 - 7.1 HP, 45-90 cm - 7.9 kg</v>
      </c>
      <c r="C36" s="871"/>
      <c r="D36" s="871"/>
      <c r="E36" s="871"/>
      <c r="F36" s="871"/>
      <c r="G36" s="871"/>
      <c r="H36" s="872"/>
      <c r="I36" s="271"/>
      <c r="J36" s="272"/>
      <c r="K36" s="273">
        <f>VLOOKUP(A36,EQUIPOS!A6:D161,4,FALSE)</f>
        <v>7589.1097576795646</v>
      </c>
      <c r="L36" s="274"/>
      <c r="M36" s="275">
        <v>3</v>
      </c>
      <c r="N36" s="276">
        <f>K36/M36</f>
        <v>2529.7032525598547</v>
      </c>
    </row>
    <row r="37" spans="1:14">
      <c r="A37" s="209" t="s">
        <v>312</v>
      </c>
      <c r="B37" s="870" t="str">
        <f>VLOOKUP(A37,EQUIPOS!A7:D154,3,FALSE)</f>
        <v>Retroexcavadora sobre oruga, potencia 138 HP, balde de 1,5 m3.</v>
      </c>
      <c r="C37" s="871"/>
      <c r="D37" s="871"/>
      <c r="E37" s="871"/>
      <c r="F37" s="871"/>
      <c r="G37" s="871"/>
      <c r="H37" s="872"/>
      <c r="I37" s="271"/>
      <c r="J37" s="272"/>
      <c r="K37" s="273">
        <f>VLOOKUP(A37,EQUIPOS!A7:D162,4,FALSE)</f>
        <v>140461.9985312231</v>
      </c>
      <c r="L37" s="274"/>
      <c r="M37" s="275">
        <v>3</v>
      </c>
      <c r="N37" s="276">
        <f>K37/M37</f>
        <v>46820.666177074367</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743.85046586335</v>
      </c>
    </row>
    <row r="43" spans="1:14" ht="15.75" thickBot="1">
      <c r="B43" s="821" t="s">
        <v>953</v>
      </c>
      <c r="C43" s="822"/>
      <c r="D43" s="822"/>
      <c r="E43" s="822"/>
      <c r="F43" s="822"/>
      <c r="G43" s="822"/>
      <c r="H43" s="822"/>
      <c r="I43" s="822"/>
      <c r="J43" s="822"/>
      <c r="K43" s="822"/>
      <c r="L43" s="822"/>
      <c r="M43" s="823"/>
      <c r="N43" s="102">
        <f>SUM(N36:N42)</f>
        <v>50094.219895497568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6</v>
      </c>
      <c r="J59" s="290">
        <v>1</v>
      </c>
      <c r="K59" s="283">
        <f>I59*J59</f>
        <v>6</v>
      </c>
      <c r="L59" s="908">
        <f>VLOOKUP(A59,TRANSPORTE!A5:D94,4,FALSE)</f>
        <v>677.94452636892879</v>
      </c>
      <c r="M59" s="909"/>
      <c r="N59" s="291">
        <f>K59*L59</f>
        <v>4067.6671582135727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4067.6671582135727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v>
      </c>
      <c r="N70" s="300">
        <f>K70/M70</f>
        <v>4445.260150600333</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24</v>
      </c>
      <c r="N71" s="300">
        <f>K71/M71</f>
        <v>10431.749166666666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14877.009317266999</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69038.896370978138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13807.779274195629</v>
      </c>
      <c r="M83" s="857"/>
      <c r="N83" s="54"/>
    </row>
    <row r="84" spans="1:14">
      <c r="B84" s="92" t="s">
        <v>973</v>
      </c>
      <c r="C84" s="93"/>
      <c r="D84" s="93"/>
      <c r="E84" s="93"/>
      <c r="F84" s="93"/>
      <c r="G84" s="93"/>
      <c r="H84" s="93"/>
      <c r="I84" s="90"/>
      <c r="J84" s="91"/>
      <c r="K84" s="308">
        <v>0.05</v>
      </c>
      <c r="L84" s="856">
        <f>N78*K84</f>
        <v>3451.9448185489073</v>
      </c>
      <c r="M84" s="857"/>
      <c r="N84" s="54"/>
    </row>
    <row r="85" spans="1:14" ht="15.75" thickBot="1">
      <c r="B85" s="94" t="s">
        <v>974</v>
      </c>
      <c r="C85" s="95"/>
      <c r="D85" s="95"/>
      <c r="E85" s="95"/>
      <c r="F85" s="95"/>
      <c r="G85" s="95"/>
      <c r="H85" s="95"/>
      <c r="I85" s="96"/>
      <c r="J85" s="97"/>
      <c r="K85" s="309">
        <v>0.05</v>
      </c>
      <c r="L85" s="858">
        <f>N78*K85</f>
        <v>3451.9448185489073</v>
      </c>
      <c r="M85" s="859"/>
      <c r="N85" s="54"/>
    </row>
    <row r="86" spans="1:14" ht="15.75" thickBot="1">
      <c r="B86" s="821" t="s">
        <v>953</v>
      </c>
      <c r="C86" s="822"/>
      <c r="D86" s="822"/>
      <c r="E86" s="822"/>
      <c r="F86" s="822"/>
      <c r="G86" s="822"/>
      <c r="H86" s="822"/>
      <c r="I86" s="822"/>
      <c r="J86" s="822"/>
      <c r="K86" s="822"/>
      <c r="L86" s="822"/>
      <c r="M86" s="823"/>
      <c r="N86" s="55">
        <f>L83+L84+L85</f>
        <v>20711.668911293447</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89750.565282271593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7.7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1000</v>
      </c>
      <c r="C31" s="84" t="s">
        <v>2229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195</v>
      </c>
      <c r="B36" s="870" t="str">
        <f>VLOOKUP(A36,EQUIPOS!A6:D154,3,FALSE)</f>
        <v xml:space="preserve">Equipo de oxicorte, Capacidad de corte: hasta 6´´ (152mm) </v>
      </c>
      <c r="C36" s="871"/>
      <c r="D36" s="871"/>
      <c r="E36" s="871"/>
      <c r="F36" s="871"/>
      <c r="G36" s="871"/>
      <c r="H36" s="872"/>
      <c r="I36" s="271"/>
      <c r="J36" s="272"/>
      <c r="K36" s="273">
        <f>VLOOKUP(A36,EQUIPOS!A6:D161,4,FALSE)</f>
        <v>16830.468801785664</v>
      </c>
      <c r="L36" s="274"/>
      <c r="M36" s="275">
        <v>4</v>
      </c>
      <c r="N36" s="276">
        <f>K36/M36</f>
        <v>4207.6172004464161</v>
      </c>
    </row>
    <row r="37" spans="1:14">
      <c r="A37" s="111" t="s">
        <v>248</v>
      </c>
      <c r="B37" s="870" t="str">
        <f>VLOOKUP(A37,EQUIPOS!A7:D154,3,FALSE)</f>
        <v>Grúa telescópica de 50 Ton.</v>
      </c>
      <c r="C37" s="871"/>
      <c r="D37" s="871"/>
      <c r="E37" s="871"/>
      <c r="F37" s="871"/>
      <c r="G37" s="871"/>
      <c r="H37" s="872"/>
      <c r="I37" s="271"/>
      <c r="J37" s="272"/>
      <c r="K37" s="273">
        <f>VLOOKUP(A37,EQUIPOS!A7:D162,4,FALSE)</f>
        <v>264169.48178579222</v>
      </c>
      <c r="L37" s="274"/>
      <c r="M37" s="275">
        <v>4</v>
      </c>
      <c r="N37" s="276">
        <f>K37/M37</f>
        <v>66042.370446448054</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0.1</v>
      </c>
      <c r="M42" s="883"/>
      <c r="N42" s="108">
        <f>N76*L42</f>
        <v>1115.7756987950249</v>
      </c>
    </row>
    <row r="43" spans="1:14" ht="15.75" thickBot="1">
      <c r="B43" s="821" t="s">
        <v>953</v>
      </c>
      <c r="C43" s="822"/>
      <c r="D43" s="822"/>
      <c r="E43" s="822"/>
      <c r="F43" s="822"/>
      <c r="G43" s="822"/>
      <c r="H43" s="822"/>
      <c r="I43" s="822"/>
      <c r="J43" s="822"/>
      <c r="K43" s="822"/>
      <c r="L43" s="822"/>
      <c r="M43" s="823"/>
      <c r="N43" s="102">
        <f>SUM(N36:N42)</f>
        <v>71365.763345689498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s="209" t="s">
        <v>1325</v>
      </c>
      <c r="B59" s="49" t="str">
        <f>VLOOKUP(A59,TRANSPORTE!A5:D117,3,FALSE)</f>
        <v xml:space="preserve">Transporte de estructuras metálicas </v>
      </c>
      <c r="C59" s="321"/>
      <c r="D59" s="321"/>
      <c r="E59" s="321"/>
      <c r="F59" s="321"/>
      <c r="G59" s="321"/>
      <c r="H59" s="315" t="str">
        <f>VLOOKUP(A59,TRANSPORTE!A6:D120,2,FALSE)</f>
        <v>kgk</v>
      </c>
      <c r="I59" s="283">
        <v>1</v>
      </c>
      <c r="J59" s="290">
        <v>1</v>
      </c>
      <c r="K59" s="283">
        <f>I59*J59</f>
        <v>1</v>
      </c>
      <c r="L59" s="908">
        <f>VLOOKUP(A59,TRANSPORTE!A5:D117,4,FALSE)</f>
        <v>0</v>
      </c>
      <c r="M59" s="909"/>
      <c r="N59" s="291">
        <f>K59*L59</f>
        <v>0</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0</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v>
      </c>
      <c r="N70" s="300">
        <f>K70/M70</f>
        <v>3333.9451129502495</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32</v>
      </c>
      <c r="N71" s="300">
        <f>K71/M71</f>
        <v>7823.8118749999994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910" t="s">
        <v>953</v>
      </c>
      <c r="C76" s="864"/>
      <c r="D76" s="864"/>
      <c r="E76" s="864"/>
      <c r="F76" s="864"/>
      <c r="G76" s="864"/>
      <c r="H76" s="864"/>
      <c r="I76" s="864"/>
      <c r="J76" s="864"/>
      <c r="K76" s="864"/>
      <c r="L76" s="864"/>
      <c r="M76" s="865"/>
      <c r="N76" s="464">
        <f>SUM(N70:N75)</f>
        <v>11157.756987950248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82523.520333639754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16504.704066727951</v>
      </c>
      <c r="M83" s="857"/>
      <c r="N83" s="54"/>
    </row>
    <row r="84" spans="1:14">
      <c r="B84" s="92" t="s">
        <v>973</v>
      </c>
      <c r="C84" s="93"/>
      <c r="D84" s="93"/>
      <c r="E84" s="93"/>
      <c r="F84" s="93"/>
      <c r="G84" s="93"/>
      <c r="H84" s="93"/>
      <c r="I84" s="90"/>
      <c r="J84" s="91"/>
      <c r="K84" s="308">
        <v>0.05</v>
      </c>
      <c r="L84" s="856">
        <f>N78*K84</f>
        <v>4126.1760166819877</v>
      </c>
      <c r="M84" s="857"/>
      <c r="N84" s="54"/>
    </row>
    <row r="85" spans="1:14" ht="15.75" thickBot="1">
      <c r="B85" s="94" t="s">
        <v>974</v>
      </c>
      <c r="C85" s="95"/>
      <c r="D85" s="95"/>
      <c r="E85" s="95"/>
      <c r="F85" s="95"/>
      <c r="G85" s="95"/>
      <c r="H85" s="95"/>
      <c r="I85" s="96"/>
      <c r="J85" s="97"/>
      <c r="K85" s="309">
        <v>0.05</v>
      </c>
      <c r="L85" s="858">
        <f>N78*K85</f>
        <v>4126.1760166819877</v>
      </c>
      <c r="M85" s="859"/>
      <c r="N85" s="54"/>
    </row>
    <row r="86" spans="1:14" ht="15.75" thickBot="1">
      <c r="B86" s="821" t="s">
        <v>953</v>
      </c>
      <c r="C86" s="822"/>
      <c r="D86" s="822"/>
      <c r="E86" s="822"/>
      <c r="F86" s="822"/>
      <c r="G86" s="822"/>
      <c r="H86" s="822"/>
      <c r="I86" s="822"/>
      <c r="J86" s="822"/>
      <c r="K86" s="822"/>
      <c r="L86" s="822"/>
      <c r="M86" s="823"/>
      <c r="N86" s="55">
        <f>L83+L84+L85</f>
        <v>24757.056100091926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107280.57643373168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1001</v>
      </c>
      <c r="C31" s="84" t="s">
        <v>1180</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307</v>
      </c>
      <c r="B36" s="870" t="str">
        <f>VLOOKUP(A36,EQUIPOS!A6:D154,3,FALSE)</f>
        <v>Retroexcavadora, Potencia en el Volante 78 HP 2200 RPM</v>
      </c>
      <c r="C36" s="871"/>
      <c r="D36" s="871"/>
      <c r="E36" s="871"/>
      <c r="F36" s="871"/>
      <c r="G36" s="871"/>
      <c r="H36" s="872"/>
      <c r="I36" s="271"/>
      <c r="J36" s="272"/>
      <c r="K36" s="273">
        <f>VLOOKUP(A36,EQUIPOS!A6:D161,4,FALSE)</f>
        <v>116713.5161869626</v>
      </c>
      <c r="L36" s="274"/>
      <c r="M36" s="275">
        <v>5</v>
      </c>
      <c r="N36" s="276">
        <f>K36/M36</f>
        <v>23342.703237392521</v>
      </c>
    </row>
    <row r="37" spans="1:14">
      <c r="A37" s="111"/>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N76*L42</f>
        <v>115.93361680720398</v>
      </c>
    </row>
    <row r="43" spans="1:14" ht="15.75" thickBot="1">
      <c r="B43" s="821" t="s">
        <v>953</v>
      </c>
      <c r="C43" s="822"/>
      <c r="D43" s="822"/>
      <c r="E43" s="822"/>
      <c r="F43" s="822"/>
      <c r="G43" s="822"/>
      <c r="H43" s="822"/>
      <c r="I43" s="822"/>
      <c r="J43" s="822"/>
      <c r="K43" s="822"/>
      <c r="L43" s="822"/>
      <c r="M43" s="823"/>
      <c r="N43" s="102">
        <f>SUM(N36:N42)</f>
        <v>23458.636854199725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0.70199999999999996</v>
      </c>
      <c r="J59" s="290">
        <v>1</v>
      </c>
      <c r="K59" s="283">
        <f>I59*J59</f>
        <v>0.70199999999999996</v>
      </c>
      <c r="L59" s="908">
        <f>VLOOKUP(A59,TRANSPORTE!A5:D94,4,FALSE)</f>
        <v>677.94452636892879</v>
      </c>
      <c r="M59" s="909"/>
      <c r="N59" s="291">
        <f>K59*L59</f>
        <v>475.917057510988</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475.917057510988</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v>
      </c>
      <c r="N70" s="300">
        <f>K70/M70</f>
        <v>2667.1560903601994</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40</v>
      </c>
      <c r="N71" s="300">
        <f>K71/M71</f>
        <v>3129.5247499999996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5796.680840360199</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29731.234752070915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5946.2469504141836</v>
      </c>
      <c r="M83" s="857"/>
      <c r="N83" s="54"/>
    </row>
    <row r="84" spans="1:14">
      <c r="B84" s="92" t="s">
        <v>973</v>
      </c>
      <c r="C84" s="93"/>
      <c r="D84" s="93"/>
      <c r="E84" s="93"/>
      <c r="F84" s="93"/>
      <c r="G84" s="93"/>
      <c r="H84" s="93"/>
      <c r="I84" s="90"/>
      <c r="J84" s="91"/>
      <c r="K84" s="308">
        <v>0.05</v>
      </c>
      <c r="L84" s="856">
        <f>N78*K84</f>
        <v>1486.5617376035459</v>
      </c>
      <c r="M84" s="857"/>
      <c r="N84" s="54"/>
    </row>
    <row r="85" spans="1:14" ht="15.75" thickBot="1">
      <c r="B85" s="94" t="s">
        <v>974</v>
      </c>
      <c r="C85" s="95"/>
      <c r="D85" s="95"/>
      <c r="E85" s="95"/>
      <c r="F85" s="95"/>
      <c r="G85" s="95"/>
      <c r="H85" s="95"/>
      <c r="I85" s="96"/>
      <c r="J85" s="97"/>
      <c r="K85" s="309">
        <v>0.05</v>
      </c>
      <c r="L85" s="858">
        <f>N78*K85</f>
        <v>1486.5617376035459</v>
      </c>
      <c r="M85" s="859"/>
      <c r="N85" s="54"/>
    </row>
    <row r="86" spans="1:14" ht="15.75" thickBot="1">
      <c r="B86" s="821" t="s">
        <v>953</v>
      </c>
      <c r="C86" s="822"/>
      <c r="D86" s="822"/>
      <c r="E86" s="822"/>
      <c r="F86" s="822"/>
      <c r="G86" s="822"/>
      <c r="H86" s="822"/>
      <c r="I86" s="822"/>
      <c r="J86" s="822"/>
      <c r="K86" s="822"/>
      <c r="L86" s="822"/>
      <c r="M86" s="823"/>
      <c r="N86" s="55">
        <f>L83+L84+L85</f>
        <v>8919.370425621275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38650.605177692189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1002</v>
      </c>
      <c r="C31" s="84" t="s">
        <v>1181</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307</v>
      </c>
      <c r="B36" s="870" t="str">
        <f>VLOOKUP(A36,EQUIPOS!A6:D154,3,FALSE)</f>
        <v>Retroexcavadora, Potencia en el Volante 78 HP 2200 RPM</v>
      </c>
      <c r="C36" s="871"/>
      <c r="D36" s="871"/>
      <c r="E36" s="871"/>
      <c r="F36" s="871"/>
      <c r="G36" s="871"/>
      <c r="H36" s="872"/>
      <c r="I36" s="271"/>
      <c r="J36" s="272"/>
      <c r="K36" s="273">
        <f>VLOOKUP(A36,EQUIPOS!A6:D161,4,FALSE)</f>
        <v>116713.5161869626</v>
      </c>
      <c r="L36" s="274"/>
      <c r="M36" s="275">
        <v>4</v>
      </c>
      <c r="N36" s="276">
        <f>K36/M36</f>
        <v>29178.379046740651</v>
      </c>
    </row>
    <row r="37" spans="1:14">
      <c r="A37" s="111"/>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N76*L42</f>
        <v>78.238118749999998</v>
      </c>
    </row>
    <row r="43" spans="1:14" ht="15.75" thickBot="1">
      <c r="B43" s="821" t="s">
        <v>953</v>
      </c>
      <c r="C43" s="822"/>
      <c r="D43" s="822"/>
      <c r="E43" s="822"/>
      <c r="F43" s="822"/>
      <c r="G43" s="822"/>
      <c r="H43" s="822"/>
      <c r="I43" s="822"/>
      <c r="J43" s="822"/>
      <c r="K43" s="822"/>
      <c r="L43" s="822"/>
      <c r="M43" s="823"/>
      <c r="N43" s="102">
        <f>SUM(N36:N42)</f>
        <v>29256.61716549065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1267</v>
      </c>
      <c r="B59" s="49" t="str">
        <f>VLOOKUP(A59,TRANSPORTE!A5:D117,3,FALSE)</f>
        <v>Transporte de material de demolición</v>
      </c>
      <c r="C59" s="321"/>
      <c r="D59" s="321"/>
      <c r="E59" s="321"/>
      <c r="F59" s="321"/>
      <c r="G59" s="321"/>
      <c r="H59" s="315" t="str">
        <f>VLOOKUP(A59,TRANSPORTE!A6:D120,2,FALSE)</f>
        <v>m3k</v>
      </c>
      <c r="I59" s="283">
        <v>3.03</v>
      </c>
      <c r="J59" s="290">
        <v>1</v>
      </c>
      <c r="K59" s="283">
        <f>I59*J59</f>
        <v>3.03</v>
      </c>
      <c r="L59" s="908">
        <f>VLOOKUP(A59,TRANSPORTE!A5:D94,4,FALSE)</f>
        <v>677.94452636892879</v>
      </c>
      <c r="M59" s="909"/>
      <c r="N59" s="291">
        <f>K59*L59</f>
        <v>2054.1719148978541</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2054.1719148978541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32</v>
      </c>
      <c r="N70" s="300">
        <f>K70/M70</f>
        <v>3911.9059374999997</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910" t="s">
        <v>953</v>
      </c>
      <c r="C76" s="864"/>
      <c r="D76" s="864"/>
      <c r="E76" s="864"/>
      <c r="F76" s="864"/>
      <c r="G76" s="864"/>
      <c r="H76" s="864"/>
      <c r="I76" s="864"/>
      <c r="J76" s="864"/>
      <c r="K76" s="864"/>
      <c r="L76" s="864"/>
      <c r="M76" s="865"/>
      <c r="N76" s="464">
        <f>SUM(N70:N75)</f>
        <v>3911.9059374999997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35222.695017888502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7044.5390035777009</v>
      </c>
      <c r="M83" s="857"/>
      <c r="N83" s="54"/>
    </row>
    <row r="84" spans="1:14">
      <c r="B84" s="92" t="s">
        <v>973</v>
      </c>
      <c r="C84" s="93"/>
      <c r="D84" s="93"/>
      <c r="E84" s="93"/>
      <c r="F84" s="93"/>
      <c r="G84" s="93"/>
      <c r="H84" s="93"/>
      <c r="I84" s="90"/>
      <c r="J84" s="91"/>
      <c r="K84" s="308">
        <v>0.05</v>
      </c>
      <c r="L84" s="856">
        <f>N78*K84</f>
        <v>1761.1347508944252</v>
      </c>
      <c r="M84" s="857"/>
      <c r="N84" s="54"/>
    </row>
    <row r="85" spans="1:14" ht="15.75" thickBot="1">
      <c r="B85" s="94" t="s">
        <v>974</v>
      </c>
      <c r="C85" s="95"/>
      <c r="D85" s="95"/>
      <c r="E85" s="95"/>
      <c r="F85" s="95"/>
      <c r="G85" s="95"/>
      <c r="H85" s="95"/>
      <c r="I85" s="96"/>
      <c r="J85" s="97"/>
      <c r="K85" s="309">
        <v>0.05</v>
      </c>
      <c r="L85" s="858">
        <f>N78*K85</f>
        <v>1761.1347508944252</v>
      </c>
      <c r="M85" s="859"/>
      <c r="N85" s="54"/>
    </row>
    <row r="86" spans="1:14" ht="15.75" thickBot="1">
      <c r="B86" s="821" t="s">
        <v>953</v>
      </c>
      <c r="C86" s="822"/>
      <c r="D86" s="822"/>
      <c r="E86" s="822"/>
      <c r="F86" s="822"/>
      <c r="G86" s="822"/>
      <c r="H86" s="822"/>
      <c r="I86" s="822"/>
      <c r="J86" s="822"/>
      <c r="K86" s="822"/>
      <c r="L86" s="822"/>
      <c r="M86" s="823"/>
      <c r="N86" s="55">
        <f>L83+L84+L85</f>
        <v>10566.808505366551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45789.503523255051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1003</v>
      </c>
      <c r="C31" s="84" t="s">
        <v>1182</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c r="B36" s="870"/>
      <c r="C36" s="871"/>
      <c r="D36" s="871"/>
      <c r="E36" s="871"/>
      <c r="F36" s="871"/>
      <c r="G36" s="871"/>
      <c r="H36" s="872"/>
      <c r="I36" s="271"/>
      <c r="J36" s="272"/>
      <c r="K36" s="273"/>
      <c r="L36" s="274"/>
      <c r="M36" s="275"/>
      <c r="N36" s="276"/>
    </row>
    <row r="37" spans="1:14">
      <c r="A37" s="111"/>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0.1</v>
      </c>
      <c r="M42" s="883"/>
      <c r="N42" s="108">
        <f>N76*L42</f>
        <v>166.90798666666666</v>
      </c>
    </row>
    <row r="43" spans="1:14" ht="15.75" thickBot="1">
      <c r="B43" s="821" t="s">
        <v>953</v>
      </c>
      <c r="C43" s="822"/>
      <c r="D43" s="822"/>
      <c r="E43" s="822"/>
      <c r="F43" s="822"/>
      <c r="G43" s="822"/>
      <c r="H43" s="822"/>
      <c r="I43" s="822"/>
      <c r="J43" s="822"/>
      <c r="K43" s="822"/>
      <c r="L43" s="822"/>
      <c r="M43" s="823"/>
      <c r="N43" s="102">
        <f>SUM(N36:N42)</f>
        <v>166.90798666666666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903"/>
      <c r="C53" s="904"/>
      <c r="D53" s="904"/>
      <c r="E53" s="904"/>
      <c r="F53" s="904"/>
      <c r="G53" s="904"/>
      <c r="H53" s="904"/>
      <c r="I53" s="874"/>
      <c r="J53" s="45"/>
      <c r="K53" s="47"/>
      <c r="L53" s="905"/>
      <c r="M53" s="906"/>
      <c r="N53" s="48"/>
    </row>
    <row r="54" spans="2:14" ht="15.75" thickBot="1">
      <c r="B54" s="821" t="s">
        <v>953</v>
      </c>
      <c r="C54" s="822"/>
      <c r="D54" s="822"/>
      <c r="E54" s="822"/>
      <c r="F54" s="822"/>
      <c r="G54" s="822"/>
      <c r="H54" s="822"/>
      <c r="I54" s="822"/>
      <c r="J54" s="822"/>
      <c r="K54" s="822"/>
      <c r="L54" s="822"/>
      <c r="M54" s="823"/>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907" t="s">
        <v>961</v>
      </c>
      <c r="M58" s="886"/>
      <c r="N58" s="79" t="s">
        <v>951</v>
      </c>
    </row>
    <row r="59" spans="2:14">
      <c r="B59" s="49"/>
      <c r="C59" s="321"/>
      <c r="D59" s="321"/>
      <c r="E59" s="321"/>
      <c r="F59" s="321"/>
      <c r="G59" s="321"/>
      <c r="H59" s="315"/>
      <c r="I59" s="283"/>
      <c r="J59" s="290"/>
      <c r="K59" s="283"/>
      <c r="L59" s="908"/>
      <c r="M59" s="909"/>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150</v>
      </c>
      <c r="N70" s="300">
        <f>K70/M70</f>
        <v>1669.0798666666665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1669.0798666666665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1835.9878533333331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367.19757066666665</v>
      </c>
      <c r="M83" s="857"/>
      <c r="N83" s="54"/>
    </row>
    <row r="84" spans="1:14">
      <c r="B84" s="92" t="s">
        <v>973</v>
      </c>
      <c r="C84" s="93"/>
      <c r="D84" s="93"/>
      <c r="E84" s="93"/>
      <c r="F84" s="93"/>
      <c r="G84" s="93"/>
      <c r="H84" s="93"/>
      <c r="I84" s="90"/>
      <c r="J84" s="91"/>
      <c r="K84" s="308">
        <v>0.05</v>
      </c>
      <c r="L84" s="856">
        <f>N78*K84</f>
        <v>91.799392666666662</v>
      </c>
      <c r="M84" s="857"/>
      <c r="N84" s="54"/>
    </row>
    <row r="85" spans="1:14" ht="15.75" thickBot="1">
      <c r="B85" s="94" t="s">
        <v>974</v>
      </c>
      <c r="C85" s="95"/>
      <c r="D85" s="95"/>
      <c r="E85" s="95"/>
      <c r="F85" s="95"/>
      <c r="G85" s="95"/>
      <c r="H85" s="95"/>
      <c r="I85" s="96"/>
      <c r="J85" s="97"/>
      <c r="K85" s="309">
        <v>0.05</v>
      </c>
      <c r="L85" s="858">
        <f>N78*K85</f>
        <v>91.799392666666662</v>
      </c>
      <c r="M85" s="859"/>
      <c r="N85" s="54"/>
    </row>
    <row r="86" spans="1:14" ht="15.75" thickBot="1">
      <c r="B86" s="821" t="s">
        <v>953</v>
      </c>
      <c r="C86" s="822"/>
      <c r="D86" s="822"/>
      <c r="E86" s="822"/>
      <c r="F86" s="822"/>
      <c r="G86" s="822"/>
      <c r="H86" s="822"/>
      <c r="I86" s="822"/>
      <c r="J86" s="822"/>
      <c r="K86" s="822"/>
      <c r="L86" s="822"/>
      <c r="M86" s="823"/>
      <c r="N86" s="55">
        <f>L83+L84+L85</f>
        <v>550.79635599999995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2386.7842093333329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1004</v>
      </c>
      <c r="C31" s="84" t="s">
        <v>2019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310</v>
      </c>
      <c r="B36" s="870" t="str">
        <f>VLOOKUP(A36,EQUIPOS!A6:D154,3,FALSE)</f>
        <v>Retroexcavadora A25C</v>
      </c>
      <c r="C36" s="871"/>
      <c r="D36" s="871"/>
      <c r="E36" s="871"/>
      <c r="F36" s="871"/>
      <c r="G36" s="871"/>
      <c r="H36" s="872"/>
      <c r="I36" s="271"/>
      <c r="J36" s="272"/>
      <c r="K36" s="273">
        <f>VLOOKUP(A36,EQUIPOS!A6:D163,4,FALSE)</f>
        <v>123424.47833900992</v>
      </c>
      <c r="L36" s="274"/>
      <c r="M36" s="275">
        <v>3</v>
      </c>
      <c r="N36" s="276">
        <f>K36/M36</f>
        <v>41141.49277966997</v>
      </c>
    </row>
    <row r="37" spans="1:14">
      <c r="A37" s="111"/>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0.01</v>
      </c>
      <c r="M42" s="883"/>
      <c r="N42" s="108">
        <f>N76*L42</f>
        <v>104.31749166666667</v>
      </c>
    </row>
    <row r="43" spans="1:14" ht="15.75" thickBot="1">
      <c r="B43" s="821" t="s">
        <v>953</v>
      </c>
      <c r="C43" s="822"/>
      <c r="D43" s="822"/>
      <c r="E43" s="822"/>
      <c r="F43" s="822"/>
      <c r="G43" s="822"/>
      <c r="H43" s="822"/>
      <c r="I43" s="822"/>
      <c r="J43" s="822"/>
      <c r="K43" s="822"/>
      <c r="L43" s="822"/>
      <c r="M43" s="823"/>
      <c r="N43" s="102">
        <f>SUM(N36:N42)</f>
        <v>41245.810271336639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908">
        <f>VLOOKUP(A59,TRANSPORTE!A6:D117,4,FALSE)</f>
        <v>886.46382766119018</v>
      </c>
      <c r="M59" s="909"/>
      <c r="N59" s="291">
        <f>K59*L59</f>
        <v>1506.9885070240232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1506.9885070240232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24</v>
      </c>
      <c r="N70" s="300">
        <f>K70/M70</f>
        <v>10431.749166666666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10431.749166666666</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53184.547945027327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10636.909589005467</v>
      </c>
      <c r="M83" s="857"/>
      <c r="N83" s="54"/>
    </row>
    <row r="84" spans="1:14">
      <c r="B84" s="92" t="s">
        <v>973</v>
      </c>
      <c r="C84" s="93"/>
      <c r="D84" s="93"/>
      <c r="E84" s="93"/>
      <c r="F84" s="93"/>
      <c r="G84" s="93"/>
      <c r="H84" s="93"/>
      <c r="I84" s="90"/>
      <c r="J84" s="91"/>
      <c r="K84" s="308">
        <v>0.05</v>
      </c>
      <c r="L84" s="856">
        <f>N78*K84</f>
        <v>2659.2273972513667</v>
      </c>
      <c r="M84" s="857"/>
      <c r="N84" s="54"/>
    </row>
    <row r="85" spans="1:14" ht="15.75" thickBot="1">
      <c r="B85" s="94" t="s">
        <v>974</v>
      </c>
      <c r="C85" s="95"/>
      <c r="D85" s="95"/>
      <c r="E85" s="95"/>
      <c r="F85" s="95"/>
      <c r="G85" s="95"/>
      <c r="H85" s="95"/>
      <c r="I85" s="96"/>
      <c r="J85" s="97"/>
      <c r="K85" s="309">
        <v>0.05</v>
      </c>
      <c r="L85" s="858">
        <f>N78*K85</f>
        <v>2659.2273972513667</v>
      </c>
      <c r="M85" s="859"/>
      <c r="N85" s="54"/>
    </row>
    <row r="86" spans="1:14" ht="15.75" thickBot="1">
      <c r="B86" s="821" t="s">
        <v>953</v>
      </c>
      <c r="C86" s="822"/>
      <c r="D86" s="822"/>
      <c r="E86" s="822"/>
      <c r="F86" s="822"/>
      <c r="G86" s="822"/>
      <c r="H86" s="822"/>
      <c r="I86" s="822"/>
      <c r="J86" s="822"/>
      <c r="K86" s="822"/>
      <c r="L86" s="822"/>
      <c r="M86" s="823"/>
      <c r="N86" s="55">
        <f>L83+L84+L85</f>
        <v>15955.3643835082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69139.912328535531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1005</v>
      </c>
      <c r="C31" s="84" t="s">
        <v>1184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310</v>
      </c>
      <c r="B36" s="870" t="str">
        <f>VLOOKUP(A36,EQUIPOS!A6:D154,3,FALSE)</f>
        <v>Retroexcavadora A25C</v>
      </c>
      <c r="C36" s="871"/>
      <c r="D36" s="871"/>
      <c r="E36" s="871"/>
      <c r="F36" s="871"/>
      <c r="G36" s="871"/>
      <c r="H36" s="872"/>
      <c r="I36" s="271"/>
      <c r="J36" s="272"/>
      <c r="K36" s="273">
        <f>VLOOKUP(A36,EQUIPOS!A6:D163,4,FALSE)</f>
        <v>123424.47833900992</v>
      </c>
      <c r="L36" s="274"/>
      <c r="M36" s="275">
        <v>3</v>
      </c>
      <c r="N36" s="276">
        <f>K36/M36</f>
        <v>41141.49277966997</v>
      </c>
    </row>
    <row r="37" spans="1:14">
      <c r="A37" s="111"/>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0.01</v>
      </c>
      <c r="M42" s="883"/>
      <c r="N42" s="108">
        <f>N76*L42</f>
        <v>104.31749166666667</v>
      </c>
    </row>
    <row r="43" spans="1:14" ht="15.75" thickBot="1">
      <c r="B43" s="821" t="s">
        <v>953</v>
      </c>
      <c r="C43" s="822"/>
      <c r="D43" s="822"/>
      <c r="E43" s="822"/>
      <c r="F43" s="822"/>
      <c r="G43" s="822"/>
      <c r="H43" s="822"/>
      <c r="I43" s="822"/>
      <c r="J43" s="822"/>
      <c r="K43" s="822"/>
      <c r="L43" s="822"/>
      <c r="M43" s="823"/>
      <c r="N43" s="102">
        <f>SUM(N36:N42)</f>
        <v>41245.810271336639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1277</v>
      </c>
      <c r="B59" s="49" t="str">
        <f>VLOOKUP(A59,TRANSPORTE!A6:D117,3,FALSE)</f>
        <v>Trasporte de material Remoción de Postes</v>
      </c>
      <c r="C59" s="321"/>
      <c r="D59" s="321"/>
      <c r="E59" s="321"/>
      <c r="F59" s="321"/>
      <c r="G59" s="321"/>
      <c r="H59" s="315" t="s">
        <v>339</v>
      </c>
      <c r="I59" s="283">
        <v>1.7</v>
      </c>
      <c r="J59" s="290">
        <v>1</v>
      </c>
      <c r="K59" s="283">
        <f>I59*J59</f>
        <v>1.7</v>
      </c>
      <c r="L59" s="908">
        <f>VLOOKUP(A59,TRANSPORTE!A6:D117,4,FALSE)</f>
        <v>886.46382766119018</v>
      </c>
      <c r="M59" s="909"/>
      <c r="N59" s="291">
        <f>K59*L59</f>
        <v>1506.9885070240232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1506.9885070240232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24</v>
      </c>
      <c r="N70" s="300">
        <f>K70/M70</f>
        <v>10431.749166666666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10431.749166666666</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53184.547945027327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10636.909589005467</v>
      </c>
      <c r="M83" s="857"/>
      <c r="N83" s="54"/>
    </row>
    <row r="84" spans="1:14">
      <c r="B84" s="92" t="s">
        <v>973</v>
      </c>
      <c r="C84" s="93"/>
      <c r="D84" s="93"/>
      <c r="E84" s="93"/>
      <c r="F84" s="93"/>
      <c r="G84" s="93"/>
      <c r="H84" s="93"/>
      <c r="I84" s="90"/>
      <c r="J84" s="91"/>
      <c r="K84" s="308">
        <v>0.05</v>
      </c>
      <c r="L84" s="856">
        <f>N78*K84</f>
        <v>2659.2273972513667</v>
      </c>
      <c r="M84" s="857"/>
      <c r="N84" s="54"/>
    </row>
    <row r="85" spans="1:14" ht="15.75" thickBot="1">
      <c r="B85" s="94" t="s">
        <v>974</v>
      </c>
      <c r="C85" s="95"/>
      <c r="D85" s="95"/>
      <c r="E85" s="95"/>
      <c r="F85" s="95"/>
      <c r="G85" s="95"/>
      <c r="H85" s="95"/>
      <c r="I85" s="96"/>
      <c r="J85" s="97"/>
      <c r="K85" s="309">
        <v>0.05</v>
      </c>
      <c r="L85" s="858">
        <f>N78*K85</f>
        <v>2659.2273972513667</v>
      </c>
      <c r="M85" s="859"/>
      <c r="N85" s="54"/>
    </row>
    <row r="86" spans="1:14" ht="15.75" thickBot="1">
      <c r="B86" s="821" t="s">
        <v>953</v>
      </c>
      <c r="C86" s="822"/>
      <c r="D86" s="822"/>
      <c r="E86" s="822"/>
      <c r="F86" s="822"/>
      <c r="G86" s="822"/>
      <c r="H86" s="822"/>
      <c r="I86" s="822"/>
      <c r="J86" s="822"/>
      <c r="K86" s="822"/>
      <c r="L86" s="822"/>
      <c r="M86" s="823"/>
      <c r="N86" s="55">
        <f>L83+L84+L85</f>
        <v>15955.3643835082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69139.912328535531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1006</v>
      </c>
      <c r="C31" s="84" t="s">
        <v>1185</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312</v>
      </c>
      <c r="B36" s="870" t="str">
        <f>VLOOKUP(A36,EQUIPOS!A6:D154,3,FALSE)</f>
        <v>Retroexcavadora sobre oruga, potencia 138 HP, balde de 1,5 m3.</v>
      </c>
      <c r="C36" s="871"/>
      <c r="D36" s="871"/>
      <c r="E36" s="871"/>
      <c r="F36" s="871"/>
      <c r="G36" s="871"/>
      <c r="H36" s="872"/>
      <c r="I36" s="271"/>
      <c r="J36" s="272"/>
      <c r="K36" s="273">
        <f>VLOOKUP(A36,EQUIPOS!A6:D163,4,FALSE)</f>
        <v>140461.9985312231</v>
      </c>
      <c r="L36" s="274"/>
      <c r="M36" s="275">
        <v>45</v>
      </c>
      <c r="N36" s="276">
        <f>K36/M36</f>
        <v>3121.3777451382912</v>
      </c>
    </row>
    <row r="37" spans="1:14">
      <c r="A37" s="111"/>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0.01</v>
      </c>
      <c r="M42" s="883"/>
      <c r="N42" s="108">
        <f>N76*L42</f>
        <v>1.738624861111111</v>
      </c>
    </row>
    <row r="43" spans="1:14" ht="15.75" thickBot="1">
      <c r="B43" s="821" t="s">
        <v>953</v>
      </c>
      <c r="C43" s="822"/>
      <c r="D43" s="822"/>
      <c r="E43" s="822"/>
      <c r="F43" s="822"/>
      <c r="G43" s="822"/>
      <c r="H43" s="822"/>
      <c r="I43" s="822"/>
      <c r="J43" s="822"/>
      <c r="K43" s="822"/>
      <c r="L43" s="822"/>
      <c r="M43" s="823"/>
      <c r="N43" s="102">
        <f>SUM(N36:N42)</f>
        <v>3123.1163699994022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1325</v>
      </c>
      <c r="B59" s="49" t="str">
        <f>VLOOKUP(A59,TRANSPORTE!A6:D117,3,FALSE)</f>
        <v xml:space="preserve">Transporte de estructuras metálicas </v>
      </c>
      <c r="C59" s="321"/>
      <c r="D59" s="321"/>
      <c r="E59" s="321"/>
      <c r="F59" s="321"/>
      <c r="G59" s="321"/>
      <c r="H59" s="315" t="s">
        <v>339</v>
      </c>
      <c r="I59" s="283">
        <v>35.700000000000003</v>
      </c>
      <c r="J59" s="290">
        <v>1</v>
      </c>
      <c r="K59" s="283">
        <f>I59*J59</f>
        <v>35.700000000000003</v>
      </c>
      <c r="L59" s="908">
        <f>VLOOKUP(A59,TRANSPORTE!A6:D117,4,FALSE)</f>
        <v>0</v>
      </c>
      <c r="M59" s="909"/>
      <c r="N59" s="291">
        <f>K59*L59</f>
        <v>0</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0</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360</v>
      </c>
      <c r="N70" s="300">
        <f>K70/M70</f>
        <v>173.86248611111111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173.86248611111111</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3296.9788561105133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659.39577122210267</v>
      </c>
      <c r="M83" s="857"/>
      <c r="N83" s="54"/>
    </row>
    <row r="84" spans="1:14">
      <c r="B84" s="92" t="s">
        <v>973</v>
      </c>
      <c r="C84" s="93"/>
      <c r="D84" s="93"/>
      <c r="E84" s="93"/>
      <c r="F84" s="93"/>
      <c r="G84" s="93"/>
      <c r="H84" s="93"/>
      <c r="I84" s="90"/>
      <c r="J84" s="91"/>
      <c r="K84" s="308">
        <v>0.05</v>
      </c>
      <c r="L84" s="856">
        <f>N78*K84</f>
        <v>164.84894280552567</v>
      </c>
      <c r="M84" s="857"/>
      <c r="N84" s="54"/>
    </row>
    <row r="85" spans="1:14" ht="15.75" thickBot="1">
      <c r="B85" s="94" t="s">
        <v>974</v>
      </c>
      <c r="C85" s="95"/>
      <c r="D85" s="95"/>
      <c r="E85" s="95"/>
      <c r="F85" s="95"/>
      <c r="G85" s="95"/>
      <c r="H85" s="95"/>
      <c r="I85" s="96"/>
      <c r="J85" s="97"/>
      <c r="K85" s="309">
        <v>0.05</v>
      </c>
      <c r="L85" s="858">
        <f>N78*K85</f>
        <v>164.84894280552567</v>
      </c>
      <c r="M85" s="859"/>
      <c r="N85" s="54"/>
    </row>
    <row r="86" spans="1:14" ht="15.75" thickBot="1">
      <c r="B86" s="821" t="s">
        <v>953</v>
      </c>
      <c r="C86" s="822"/>
      <c r="D86" s="822"/>
      <c r="E86" s="822"/>
      <c r="F86" s="822"/>
      <c r="G86" s="822"/>
      <c r="H86" s="822"/>
      <c r="I86" s="822"/>
      <c r="J86" s="822"/>
      <c r="K86" s="822"/>
      <c r="L86" s="822"/>
      <c r="M86" s="823"/>
      <c r="N86" s="55">
        <f>L83+L84+L85</f>
        <v>989.093656833154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4286.0725129436669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1007</v>
      </c>
      <c r="C31" s="84" t="s">
        <v>1186</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c r="B36" s="870"/>
      <c r="C36" s="871"/>
      <c r="D36" s="871"/>
      <c r="E36" s="871"/>
      <c r="F36" s="871"/>
      <c r="G36" s="871"/>
      <c r="H36" s="872"/>
      <c r="I36" s="271"/>
      <c r="J36" s="272"/>
      <c r="K36" s="273"/>
      <c r="L36" s="274"/>
      <c r="M36" s="275"/>
      <c r="N36" s="276"/>
    </row>
    <row r="37" spans="1:14">
      <c r="A37" s="111"/>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0.1</v>
      </c>
      <c r="M42" s="883"/>
      <c r="N42" s="108">
        <f>N76*L42</f>
        <v>69.544994444444441</v>
      </c>
    </row>
    <row r="43" spans="1:14" ht="15.75" thickBot="1">
      <c r="B43" s="821" t="s">
        <v>953</v>
      </c>
      <c r="C43" s="822"/>
      <c r="D43" s="822"/>
      <c r="E43" s="822"/>
      <c r="F43" s="822"/>
      <c r="G43" s="822"/>
      <c r="H43" s="822"/>
      <c r="I43" s="822"/>
      <c r="J43" s="822"/>
      <c r="K43" s="822"/>
      <c r="L43" s="822"/>
      <c r="M43" s="823"/>
      <c r="N43" s="102">
        <f>SUM(N36:N42)</f>
        <v>69.544994444444441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1325</v>
      </c>
      <c r="B59" s="49" t="str">
        <f>VLOOKUP(A59,TRANSPORTE!A6:D117,3,FALSE)</f>
        <v xml:space="preserve">Transporte de estructuras metálicas </v>
      </c>
      <c r="C59" s="321"/>
      <c r="D59" s="321"/>
      <c r="E59" s="321"/>
      <c r="F59" s="321"/>
      <c r="G59" s="321"/>
      <c r="H59" s="315" t="s">
        <v>339</v>
      </c>
      <c r="I59" s="283">
        <v>10.25</v>
      </c>
      <c r="J59" s="290">
        <v>1</v>
      </c>
      <c r="K59" s="283">
        <f>I59*J59</f>
        <v>10.25</v>
      </c>
      <c r="L59" s="908">
        <f>VLOOKUP(A59,TRANSPORTE!A6:D117,4,FALSE)</f>
        <v>0</v>
      </c>
      <c r="M59" s="909"/>
      <c r="N59" s="291">
        <f>K59*L59</f>
        <v>0</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0</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360</v>
      </c>
      <c r="N70" s="300">
        <f>K70/M70</f>
        <v>695.44994444444444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695.44994444444444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764.9949388888889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152.99898777777778</v>
      </c>
      <c r="M83" s="857"/>
      <c r="N83" s="54"/>
    </row>
    <row r="84" spans="1:14">
      <c r="B84" s="92" t="s">
        <v>973</v>
      </c>
      <c r="C84" s="93"/>
      <c r="D84" s="93"/>
      <c r="E84" s="93"/>
      <c r="F84" s="93"/>
      <c r="G84" s="93"/>
      <c r="H84" s="93"/>
      <c r="I84" s="90"/>
      <c r="J84" s="91"/>
      <c r="K84" s="308">
        <v>0.05</v>
      </c>
      <c r="L84" s="856">
        <f>N78*K84</f>
        <v>38.249746944444446</v>
      </c>
      <c r="M84" s="857"/>
      <c r="N84" s="54"/>
    </row>
    <row r="85" spans="1:14" ht="15.75" thickBot="1">
      <c r="B85" s="94" t="s">
        <v>974</v>
      </c>
      <c r="C85" s="95"/>
      <c r="D85" s="95"/>
      <c r="E85" s="95"/>
      <c r="F85" s="95"/>
      <c r="G85" s="95"/>
      <c r="H85" s="95"/>
      <c r="I85" s="96"/>
      <c r="J85" s="97"/>
      <c r="K85" s="309">
        <v>0.05</v>
      </c>
      <c r="L85" s="858">
        <f>N78*K85</f>
        <v>38.249746944444446</v>
      </c>
      <c r="M85" s="859"/>
      <c r="N85" s="54"/>
    </row>
    <row r="86" spans="1:14" ht="15.75" thickBot="1">
      <c r="B86" s="821" t="s">
        <v>953</v>
      </c>
      <c r="C86" s="822"/>
      <c r="D86" s="822"/>
      <c r="E86" s="822"/>
      <c r="F86" s="822"/>
      <c r="G86" s="822"/>
      <c r="H86" s="822"/>
      <c r="I86" s="822"/>
      <c r="J86" s="822"/>
      <c r="K86" s="822"/>
      <c r="L86" s="822"/>
      <c r="M86" s="823"/>
      <c r="N86" s="55">
        <f>L83+L84+L85</f>
        <v>229.49848166666666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994.49342055555553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1008</v>
      </c>
      <c r="C31" s="84" t="s">
        <v>1187</v>
      </c>
      <c r="D31" s="85"/>
      <c r="E31" s="85"/>
      <c r="F31" s="85"/>
      <c r="G31" s="85"/>
      <c r="H31" s="85"/>
      <c r="I31" s="85"/>
      <c r="J31" s="86"/>
      <c r="K31" s="312"/>
      <c r="L31" s="310" t="s">
        <v>144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312</v>
      </c>
      <c r="B36" s="870" t="str">
        <f>VLOOKUP(A36,EQUIPOS!A6:D154,3,FALSE)</f>
        <v>Retroexcavadora sobre oruga, potencia 138 HP, balde de 1,5 m3.</v>
      </c>
      <c r="C36" s="871"/>
      <c r="D36" s="871"/>
      <c r="E36" s="871"/>
      <c r="F36" s="871"/>
      <c r="G36" s="871"/>
      <c r="H36" s="872"/>
      <c r="I36" s="271"/>
      <c r="J36" s="272"/>
      <c r="K36" s="273">
        <f>VLOOKUP(A36,EQUIPOS!A6:D163,4,FALSE)</f>
        <v>140461.9985312231</v>
      </c>
      <c r="L36" s="274"/>
      <c r="M36" s="275">
        <v>45</v>
      </c>
      <c r="N36" s="276">
        <f>K36/M36</f>
        <v>3121.3777451382912</v>
      </c>
    </row>
    <row r="37" spans="1:14">
      <c r="A37" s="111"/>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0.01</v>
      </c>
      <c r="M42" s="883"/>
      <c r="N42" s="108">
        <f>N76*L42</f>
        <v>1.738624861111111</v>
      </c>
    </row>
    <row r="43" spans="1:14" ht="15.75" thickBot="1">
      <c r="B43" s="821" t="s">
        <v>953</v>
      </c>
      <c r="C43" s="822"/>
      <c r="D43" s="822"/>
      <c r="E43" s="822"/>
      <c r="F43" s="822"/>
      <c r="G43" s="822"/>
      <c r="H43" s="822"/>
      <c r="I43" s="822"/>
      <c r="J43" s="822"/>
      <c r="K43" s="822"/>
      <c r="L43" s="822"/>
      <c r="M43" s="823"/>
      <c r="N43" s="102">
        <f>SUM(N36:N42)</f>
        <v>3123.1163699994022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289">
        <f>SUM(N48:N53)</f>
        <v>0</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1412</v>
      </c>
      <c r="B59" s="49" t="str">
        <f>VLOOKUP(A59,TRANSPORTE!A6:D117,3,FALSE)</f>
        <v>Transporte de barrera de seguridad</v>
      </c>
      <c r="C59" s="321"/>
      <c r="D59" s="321"/>
      <c r="E59" s="321"/>
      <c r="F59" s="321"/>
      <c r="G59" s="321"/>
      <c r="H59" s="315" t="s">
        <v>339</v>
      </c>
      <c r="I59" s="283">
        <v>0.81049499999999997</v>
      </c>
      <c r="J59" s="290">
        <v>1</v>
      </c>
      <c r="K59" s="283">
        <f>I59*J59</f>
        <v>0.81049499999999997</v>
      </c>
      <c r="L59" s="908">
        <f>VLOOKUP(A59,TRANSPORTE!A6:D117,4,FALSE)</f>
        <v>752.92929974003755</v>
      </c>
      <c r="M59" s="909"/>
      <c r="N59" s="291">
        <f>K59*L59</f>
        <v>610.24543279280169</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610.24543279280169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360</v>
      </c>
      <c r="N70" s="300">
        <f>K70/M70</f>
        <v>173.86248611111111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173.86248611111111</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3907.224288903315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781.44485778066303</v>
      </c>
      <c r="M83" s="857"/>
      <c r="N83" s="54"/>
    </row>
    <row r="84" spans="1:14">
      <c r="B84" s="92" t="s">
        <v>973</v>
      </c>
      <c r="C84" s="93"/>
      <c r="D84" s="93"/>
      <c r="E84" s="93"/>
      <c r="F84" s="93"/>
      <c r="G84" s="93"/>
      <c r="H84" s="93"/>
      <c r="I84" s="90"/>
      <c r="J84" s="91"/>
      <c r="K84" s="308">
        <v>0.05</v>
      </c>
      <c r="L84" s="856">
        <f>N78*K84</f>
        <v>195.36121444516576</v>
      </c>
      <c r="M84" s="857"/>
      <c r="N84" s="54"/>
    </row>
    <row r="85" spans="1:14" ht="15.75" thickBot="1">
      <c r="B85" s="94" t="s">
        <v>974</v>
      </c>
      <c r="C85" s="95"/>
      <c r="D85" s="95"/>
      <c r="E85" s="95"/>
      <c r="F85" s="95"/>
      <c r="G85" s="95"/>
      <c r="H85" s="95"/>
      <c r="I85" s="96"/>
      <c r="J85" s="97"/>
      <c r="K85" s="309">
        <v>0.05</v>
      </c>
      <c r="L85" s="858">
        <f>N78*K85</f>
        <v>195.36121444516576</v>
      </c>
      <c r="M85" s="859"/>
      <c r="N85" s="54"/>
    </row>
    <row r="86" spans="1:14" ht="15.75" thickBot="1">
      <c r="B86" s="821" t="s">
        <v>953</v>
      </c>
      <c r="C86" s="822"/>
      <c r="D86" s="822"/>
      <c r="E86" s="822"/>
      <c r="F86" s="822"/>
      <c r="G86" s="822"/>
      <c r="H86" s="822"/>
      <c r="I86" s="822"/>
      <c r="J86" s="822"/>
      <c r="K86" s="822"/>
      <c r="L86" s="822"/>
      <c r="M86" s="823"/>
      <c r="N86" s="55">
        <f>L83+L84+L85</f>
        <v>1172.1672866709946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5079.3915755743092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1425</v>
      </c>
      <c r="C31" s="84" t="s">
        <v>1413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146</v>
      </c>
      <c r="B36" s="870" t="str">
        <f>VLOOKUP(A36,EQUIPOS!A6:D154,3,FALSE)</f>
        <v>Camabaja</v>
      </c>
      <c r="C36" s="871"/>
      <c r="D36" s="871"/>
      <c r="E36" s="871"/>
      <c r="F36" s="871"/>
      <c r="G36" s="871"/>
      <c r="H36" s="872"/>
      <c r="I36" s="271"/>
      <c r="J36" s="272"/>
      <c r="K36" s="273">
        <f>VLOOKUP(A36,EQUIPOS!A5:D154,4,FALSE)</f>
        <v>285162.828040344</v>
      </c>
      <c r="L36" s="274"/>
      <c r="M36" s="275">
        <v>0.625</v>
      </c>
      <c r="N36" s="276">
        <f>K36/M36</f>
        <v>456260.52486455039</v>
      </c>
    </row>
    <row r="37" spans="1:14">
      <c r="A37" s="111" t="s">
        <v>241</v>
      </c>
      <c r="B37" s="870" t="str">
        <f>VLOOKUP(A37,EQUIPOS!A7:D154,3,FALSE)</f>
        <v>Grúa (capacidad 15 ton)</v>
      </c>
      <c r="C37" s="871"/>
      <c r="D37" s="871"/>
      <c r="E37" s="871"/>
      <c r="F37" s="871"/>
      <c r="G37" s="871"/>
      <c r="H37" s="872"/>
      <c r="I37" s="271"/>
      <c r="J37" s="272"/>
      <c r="K37" s="273">
        <f>VLOOKUP(A37,EQUIPOS!A6:D154,4,FALSE)</f>
        <v>112204.16580448615</v>
      </c>
      <c r="L37" s="274"/>
      <c r="M37" s="275">
        <v>0.625</v>
      </c>
      <c r="N37" s="276">
        <f>K37/M37</f>
        <v>179526.66528717784</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3129.52475</v>
      </c>
    </row>
    <row r="43" spans="1:14" ht="15.75" thickBot="1">
      <c r="B43" s="821" t="s">
        <v>953</v>
      </c>
      <c r="C43" s="822"/>
      <c r="D43" s="822"/>
      <c r="E43" s="822"/>
      <c r="F43" s="822"/>
      <c r="G43" s="822"/>
      <c r="H43" s="822"/>
      <c r="I43" s="822"/>
      <c r="J43" s="822"/>
      <c r="K43" s="822"/>
      <c r="L43" s="822"/>
      <c r="M43" s="823"/>
      <c r="N43" s="398">
        <f>SUM(N36:N42)</f>
        <v>638916.71490172821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2531.7874969845407</v>
      </c>
      <c r="N48" s="276">
        <f>K48*M48</f>
        <v>25317.874969845405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13650.545093381259</v>
      </c>
      <c r="N49" s="276">
        <f>K49*M49</f>
        <v>13650.545093381259</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1990.9106196435098</v>
      </c>
      <c r="N50" s="276">
        <f>K50*M50</f>
        <v>1990.9106196435098</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66368.451142185717</v>
      </c>
      <c r="N51" s="276">
        <f>K51*M51</f>
        <v>132736.90228437143</v>
      </c>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173696.23296724161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13</v>
      </c>
      <c r="B70" s="52" t="str">
        <f>VLOOKUP(A70,'MANO DE OBRA'!A8:D68,3,FALSE)</f>
        <v>Obrero (5)</v>
      </c>
      <c r="C70" s="50"/>
      <c r="D70" s="50"/>
      <c r="E70" s="50"/>
      <c r="F70" s="50"/>
      <c r="G70" s="50"/>
      <c r="H70" s="50"/>
      <c r="I70" s="296">
        <f>K70/J70*100</f>
        <v>169163.49999999997</v>
      </c>
      <c r="J70" s="297">
        <v>185</v>
      </c>
      <c r="K70" s="298">
        <f>VLOOKUP(A70,'MANO DE OBRA'!A8:D99,4,FALSE)</f>
        <v>312952.47499999998</v>
      </c>
      <c r="L70" s="53"/>
      <c r="M70" s="299">
        <v>5</v>
      </c>
      <c r="N70" s="399">
        <f>K70/M70</f>
        <v>62590.494999999995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62590.494999999995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875203.44286896975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175040.68857379397</v>
      </c>
      <c r="M83" s="857"/>
      <c r="N83" s="54"/>
    </row>
    <row r="84" spans="1:14">
      <c r="B84" s="92" t="s">
        <v>973</v>
      </c>
      <c r="C84" s="93"/>
      <c r="D84" s="93"/>
      <c r="E84" s="93"/>
      <c r="F84" s="93"/>
      <c r="G84" s="93"/>
      <c r="H84" s="93"/>
      <c r="I84" s="90"/>
      <c r="J84" s="91"/>
      <c r="K84" s="308">
        <v>0.05</v>
      </c>
      <c r="L84" s="856">
        <f>N78*K84</f>
        <v>43760.172143448493</v>
      </c>
      <c r="M84" s="857"/>
      <c r="N84" s="54"/>
    </row>
    <row r="85" spans="1:14" ht="15.75" thickBot="1">
      <c r="B85" s="94" t="s">
        <v>974</v>
      </c>
      <c r="C85" s="95"/>
      <c r="D85" s="95"/>
      <c r="E85" s="95"/>
      <c r="F85" s="95"/>
      <c r="G85" s="95"/>
      <c r="H85" s="95"/>
      <c r="I85" s="96"/>
      <c r="J85" s="97"/>
      <c r="K85" s="309">
        <v>0.05</v>
      </c>
      <c r="L85" s="858">
        <f>N78*K85</f>
        <v>43760.172143448493</v>
      </c>
      <c r="M85" s="859"/>
      <c r="N85" s="54"/>
    </row>
    <row r="86" spans="1:14" ht="15.75" thickBot="1">
      <c r="B86" s="821" t="s">
        <v>953</v>
      </c>
      <c r="C86" s="822"/>
      <c r="D86" s="822"/>
      <c r="E86" s="822"/>
      <c r="F86" s="822"/>
      <c r="G86" s="822"/>
      <c r="H86" s="822"/>
      <c r="I86" s="822"/>
      <c r="J86" s="822"/>
      <c r="K86" s="822"/>
      <c r="L86" s="822"/>
      <c r="M86" s="823"/>
      <c r="N86" s="55">
        <f>L83+L84+L85</f>
        <v>262561.03286069096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1137764.4757296606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1426</v>
      </c>
      <c r="C31" s="84" t="s">
        <v>1417</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146</v>
      </c>
      <c r="B36" s="870" t="str">
        <f>VLOOKUP(A36,EQUIPOS!A6:D154,3,FALSE)</f>
        <v>Camabaja</v>
      </c>
      <c r="C36" s="871"/>
      <c r="D36" s="871"/>
      <c r="E36" s="871"/>
      <c r="F36" s="871"/>
      <c r="G36" s="871"/>
      <c r="H36" s="872"/>
      <c r="I36" s="271"/>
      <c r="J36" s="272"/>
      <c r="K36" s="273">
        <f>VLOOKUP(A36,EQUIPOS!A6:D163,4,FALSE)</f>
        <v>285162.828040344</v>
      </c>
      <c r="L36" s="274"/>
      <c r="M36" s="275">
        <v>0.5</v>
      </c>
      <c r="N36" s="276">
        <f>K36/M36</f>
        <v>570325.656080688</v>
      </c>
    </row>
    <row r="37" spans="1:14">
      <c r="A37" s="111" t="s">
        <v>241</v>
      </c>
      <c r="B37" s="870" t="str">
        <f>VLOOKUP(A37,EQUIPOS!A7:D154,3,FALSE)</f>
        <v>Grúa (capacidad 15 ton)</v>
      </c>
      <c r="C37" s="871"/>
      <c r="D37" s="871"/>
      <c r="E37" s="871"/>
      <c r="F37" s="871"/>
      <c r="G37" s="871"/>
      <c r="H37" s="872"/>
      <c r="I37" s="271"/>
      <c r="J37" s="272"/>
      <c r="K37" s="273">
        <f>VLOOKUP(A37,EQUIPOS!A7:D164,4,FALSE)</f>
        <v>112204.16580448615</v>
      </c>
      <c r="L37" s="274"/>
      <c r="M37" s="275">
        <v>0.5</v>
      </c>
      <c r="N37" s="276">
        <f>K37/M37</f>
        <v>224408.33160897231</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3911.9059374999997</v>
      </c>
    </row>
    <row r="43" spans="1:14" ht="15.75" thickBot="1">
      <c r="B43" s="821" t="s">
        <v>953</v>
      </c>
      <c r="C43" s="822"/>
      <c r="D43" s="822"/>
      <c r="E43" s="822"/>
      <c r="F43" s="822"/>
      <c r="G43" s="822"/>
      <c r="H43" s="822"/>
      <c r="I43" s="822"/>
      <c r="J43" s="822"/>
      <c r="K43" s="822"/>
      <c r="L43" s="822"/>
      <c r="M43" s="823"/>
      <c r="N43" s="398">
        <f>SUM(N36:N42)</f>
        <v>798645.89362716023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2531.7874969845407</v>
      </c>
      <c r="N48" s="276">
        <f>K48*M48</f>
        <v>25317.874969845405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13650.545093381259</v>
      </c>
      <c r="N49" s="276">
        <f>K49*M49</f>
        <v>13650.545093381259</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1990.9106196435098</v>
      </c>
      <c r="N50" s="276">
        <f>K50*M50</f>
        <v>1990.9106196435098</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66368.451142185717</v>
      </c>
      <c r="N51" s="276">
        <f>K51*M51</f>
        <v>132736.90228437143</v>
      </c>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173696.23296724161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13</v>
      </c>
      <c r="B70" s="52" t="str">
        <f>VLOOKUP(A70,'MANO DE OBRA'!A8:D68,3,FALSE)</f>
        <v>Obrero (5)</v>
      </c>
      <c r="C70" s="50"/>
      <c r="D70" s="50"/>
      <c r="E70" s="50"/>
      <c r="F70" s="50"/>
      <c r="G70" s="50"/>
      <c r="H70" s="50"/>
      <c r="I70" s="296">
        <f>K70/J70*100</f>
        <v>169163.49999999997</v>
      </c>
      <c r="J70" s="297">
        <v>185</v>
      </c>
      <c r="K70" s="298">
        <f>VLOOKUP(A70,'MANO DE OBRA'!A8:D99,4,FALSE)</f>
        <v>312952.47499999998</v>
      </c>
      <c r="L70" s="53"/>
      <c r="M70" s="299">
        <v>4</v>
      </c>
      <c r="N70" s="399">
        <f>K70/M70</f>
        <v>78238.118749999994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78238.118749999994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1050580.2453444018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210116.04906888038</v>
      </c>
      <c r="M83" s="857"/>
      <c r="N83" s="54"/>
    </row>
    <row r="84" spans="1:14">
      <c r="B84" s="92" t="s">
        <v>973</v>
      </c>
      <c r="C84" s="93"/>
      <c r="D84" s="93"/>
      <c r="E84" s="93"/>
      <c r="F84" s="93"/>
      <c r="G84" s="93"/>
      <c r="H84" s="93"/>
      <c r="I84" s="90"/>
      <c r="J84" s="91"/>
      <c r="K84" s="308">
        <v>0.05</v>
      </c>
      <c r="L84" s="856">
        <f>N78*K84</f>
        <v>52529.012267220096</v>
      </c>
      <c r="M84" s="857"/>
      <c r="N84" s="54"/>
    </row>
    <row r="85" spans="1:14" ht="15.75" thickBot="1">
      <c r="B85" s="94" t="s">
        <v>974</v>
      </c>
      <c r="C85" s="95"/>
      <c r="D85" s="95"/>
      <c r="E85" s="95"/>
      <c r="F85" s="95"/>
      <c r="G85" s="95"/>
      <c r="H85" s="95"/>
      <c r="I85" s="96"/>
      <c r="J85" s="97"/>
      <c r="K85" s="309">
        <v>0.05</v>
      </c>
      <c r="L85" s="858">
        <f>N78*K85</f>
        <v>52529.012267220096</v>
      </c>
      <c r="M85" s="859"/>
      <c r="N85" s="54"/>
    </row>
    <row r="86" spans="1:14" ht="15.75" thickBot="1">
      <c r="B86" s="821" t="s">
        <v>953</v>
      </c>
      <c r="C86" s="822"/>
      <c r="D86" s="822"/>
      <c r="E86" s="822"/>
      <c r="F86" s="822"/>
      <c r="G86" s="822"/>
      <c r="H86" s="822"/>
      <c r="I86" s="822"/>
      <c r="J86" s="822"/>
      <c r="K86" s="822"/>
      <c r="L86" s="822"/>
      <c r="M86" s="823"/>
      <c r="N86" s="55">
        <f>L83+L84+L85</f>
        <v>315174.07360332052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1365754.3189477222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1427</v>
      </c>
      <c r="C31" s="84" t="s">
        <v>1418</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146</v>
      </c>
      <c r="B36" s="870" t="str">
        <f>VLOOKUP(A36,EQUIPOS!A6:D154,3,FALSE)</f>
        <v>Camabaja</v>
      </c>
      <c r="C36" s="871"/>
      <c r="D36" s="871"/>
      <c r="E36" s="871"/>
      <c r="F36" s="871"/>
      <c r="G36" s="871"/>
      <c r="H36" s="872"/>
      <c r="I36" s="271"/>
      <c r="J36" s="272"/>
      <c r="K36" s="273">
        <f>VLOOKUP(A36,EQUIPOS!A6:D163,4,FALSE)</f>
        <v>285162.828040344</v>
      </c>
      <c r="L36" s="274"/>
      <c r="M36" s="275">
        <v>0.4375</v>
      </c>
      <c r="N36" s="276">
        <f>K36/M36</f>
        <v>651800.74980650062</v>
      </c>
    </row>
    <row r="37" spans="1:14">
      <c r="A37" s="111" t="s">
        <v>241</v>
      </c>
      <c r="B37" s="870" t="str">
        <f>VLOOKUP(A37,EQUIPOS!A7:D154,3,FALSE)</f>
        <v>Grúa (capacidad 15 ton)</v>
      </c>
      <c r="C37" s="871"/>
      <c r="D37" s="871"/>
      <c r="E37" s="871"/>
      <c r="F37" s="871"/>
      <c r="G37" s="871"/>
      <c r="H37" s="872"/>
      <c r="I37" s="271"/>
      <c r="J37" s="272"/>
      <c r="K37" s="273">
        <f>VLOOKUP(A37,EQUIPOS!A7:D164,4,FALSE)</f>
        <v>112204.16580448615</v>
      </c>
      <c r="L37" s="274"/>
      <c r="M37" s="275">
        <v>0.4375</v>
      </c>
      <c r="N37" s="276">
        <f>K37/M37</f>
        <v>256466.66469596836</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4470.7496428571421</v>
      </c>
    </row>
    <row r="43" spans="1:14" ht="15.75" thickBot="1">
      <c r="B43" s="821" t="s">
        <v>953</v>
      </c>
      <c r="C43" s="822"/>
      <c r="D43" s="822"/>
      <c r="E43" s="822"/>
      <c r="F43" s="822"/>
      <c r="G43" s="822"/>
      <c r="H43" s="822"/>
      <c r="I43" s="822"/>
      <c r="J43" s="822"/>
      <c r="K43" s="822"/>
      <c r="L43" s="822"/>
      <c r="M43" s="823"/>
      <c r="N43" s="398">
        <f>SUM(N36:N42)</f>
        <v>912738.16414532613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2531.7874969845407</v>
      </c>
      <c r="N48" s="276">
        <f>K48*M48</f>
        <v>25317.874969845405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13650.545093381259</v>
      </c>
      <c r="N49" s="276">
        <f>K49*M49</f>
        <v>13650.545093381259</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1990.9106196435098</v>
      </c>
      <c r="N50" s="276">
        <f>K50*M50</f>
        <v>1990.9106196435098</v>
      </c>
    </row>
    <row r="51" spans="1:14">
      <c r="A51" t="s">
        <v>686</v>
      </c>
      <c r="B51" s="46" t="str">
        <f>VLOOKUP(A51,MATERIALES!A6:D373,3,FALSE)</f>
        <v xml:space="preserve">Tierra abonada </v>
      </c>
      <c r="C51" s="285"/>
      <c r="D51" s="285"/>
      <c r="E51" s="285"/>
      <c r="F51" s="285"/>
      <c r="G51" s="285"/>
      <c r="H51" s="285"/>
      <c r="I51" s="272"/>
      <c r="J51" s="228" t="str">
        <f>VLOOKUP(A51,MATERIALES!A6:D373,2,FALSE)</f>
        <v>m3</v>
      </c>
      <c r="K51" s="286">
        <v>2</v>
      </c>
      <c r="L51" s="271"/>
      <c r="M51" s="287">
        <f>VLOOKUP(A51,MATERIALES!A6:D373,4,FALSE)</f>
        <v>66368.451142185717</v>
      </c>
      <c r="N51" s="276">
        <f>K51*M51</f>
        <v>132736.90228437143</v>
      </c>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173696.23296724161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13</v>
      </c>
      <c r="B70" s="52" t="str">
        <f>VLOOKUP(A70,'MANO DE OBRA'!A8:D68,3,FALSE)</f>
        <v>Obrero (5)</v>
      </c>
      <c r="C70" s="50"/>
      <c r="D70" s="50"/>
      <c r="E70" s="50"/>
      <c r="F70" s="50"/>
      <c r="G70" s="50"/>
      <c r="H70" s="50"/>
      <c r="I70" s="296">
        <f>K70/J70*100</f>
        <v>169163.49999999997</v>
      </c>
      <c r="J70" s="297">
        <v>185</v>
      </c>
      <c r="K70" s="298">
        <f>VLOOKUP(A70,'MANO DE OBRA'!A8:D99,4,FALSE)</f>
        <v>312952.47499999998</v>
      </c>
      <c r="L70" s="53"/>
      <c r="M70" s="299">
        <v>3.5</v>
      </c>
      <c r="N70" s="399">
        <f>K70/M70</f>
        <v>89414.992857142846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89414.992857142846</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1175849.3899697105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235169.87799394212</v>
      </c>
      <c r="M83" s="857"/>
      <c r="N83" s="54"/>
    </row>
    <row r="84" spans="1:14">
      <c r="B84" s="92" t="s">
        <v>973</v>
      </c>
      <c r="C84" s="93"/>
      <c r="D84" s="93"/>
      <c r="E84" s="93"/>
      <c r="F84" s="93"/>
      <c r="G84" s="93"/>
      <c r="H84" s="93"/>
      <c r="I84" s="90"/>
      <c r="J84" s="91"/>
      <c r="K84" s="308">
        <v>0.05</v>
      </c>
      <c r="L84" s="856">
        <f>N78*K84</f>
        <v>58792.46949848553</v>
      </c>
      <c r="M84" s="857"/>
      <c r="N84" s="54"/>
    </row>
    <row r="85" spans="1:14" ht="15.75" thickBot="1">
      <c r="B85" s="94" t="s">
        <v>974</v>
      </c>
      <c r="C85" s="95"/>
      <c r="D85" s="95"/>
      <c r="E85" s="95"/>
      <c r="F85" s="95"/>
      <c r="G85" s="95"/>
      <c r="H85" s="95"/>
      <c r="I85" s="96"/>
      <c r="J85" s="97"/>
      <c r="K85" s="309">
        <v>0.05</v>
      </c>
      <c r="L85" s="858">
        <f>N78*K85</f>
        <v>58792.46949848553</v>
      </c>
      <c r="M85" s="859"/>
      <c r="N85" s="54"/>
    </row>
    <row r="86" spans="1:14" ht="15.75" thickBot="1">
      <c r="B86" s="821" t="s">
        <v>953</v>
      </c>
      <c r="C86" s="822"/>
      <c r="D86" s="822"/>
      <c r="E86" s="822"/>
      <c r="F86" s="822"/>
      <c r="G86" s="822"/>
      <c r="H86" s="822"/>
      <c r="I86" s="822"/>
      <c r="J86" s="822"/>
      <c r="K86" s="822"/>
      <c r="L86" s="822"/>
      <c r="M86" s="823"/>
      <c r="N86" s="55">
        <f>L83+L84+L85</f>
        <v>352754.81699091324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1528604.2069606236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1428</v>
      </c>
      <c r="C31" s="84" t="s">
        <v>1419</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146</v>
      </c>
      <c r="B36" s="870" t="str">
        <f>VLOOKUP(A36,EQUIPOS!A6:D154,3,FALSE)</f>
        <v>Camabaja</v>
      </c>
      <c r="C36" s="871"/>
      <c r="D36" s="871"/>
      <c r="E36" s="871"/>
      <c r="F36" s="871"/>
      <c r="G36" s="871"/>
      <c r="H36" s="872"/>
      <c r="I36" s="271"/>
      <c r="J36" s="272"/>
      <c r="K36" s="273">
        <f>VLOOKUP(A36,EQUIPOS!A6:D163,4,FALSE)</f>
        <v>285162.828040344</v>
      </c>
      <c r="L36" s="274"/>
      <c r="M36" s="275">
        <v>0.875</v>
      </c>
      <c r="N36" s="276">
        <f>K36/M36</f>
        <v>325900.37490325031</v>
      </c>
    </row>
    <row r="37" spans="1:14">
      <c r="A37" s="111" t="s">
        <v>241</v>
      </c>
      <c r="B37" s="870" t="str">
        <f>VLOOKUP(A37,EQUIPOS!A7:D154,3,FALSE)</f>
        <v>Grúa (capacidad 15 ton)</v>
      </c>
      <c r="C37" s="871"/>
      <c r="D37" s="871"/>
      <c r="E37" s="871"/>
      <c r="F37" s="871"/>
      <c r="G37" s="871"/>
      <c r="H37" s="872"/>
      <c r="I37" s="271"/>
      <c r="J37" s="272"/>
      <c r="K37" s="273">
        <f>VLOOKUP(A37,EQUIPOS!A7:D164,4,FALSE)</f>
        <v>112204.16580448615</v>
      </c>
      <c r="L37" s="274"/>
      <c r="M37" s="275">
        <v>0.875</v>
      </c>
      <c r="N37" s="276">
        <f>K37/M37</f>
        <v>128233.33234798418</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1788.299857142857</v>
      </c>
    </row>
    <row r="43" spans="1:14" ht="15.75" thickBot="1">
      <c r="B43" s="821" t="s">
        <v>953</v>
      </c>
      <c r="C43" s="822"/>
      <c r="D43" s="822"/>
      <c r="E43" s="822"/>
      <c r="F43" s="822"/>
      <c r="G43" s="822"/>
      <c r="H43" s="822"/>
      <c r="I43" s="822"/>
      <c r="J43" s="822"/>
      <c r="K43" s="822"/>
      <c r="L43" s="822"/>
      <c r="M43" s="823"/>
      <c r="N43" s="398">
        <f>SUM(N36:N42)</f>
        <v>455922.00710837735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2531.7874969845407</v>
      </c>
      <c r="N48" s="276">
        <f>K48*M48</f>
        <v>25317.874969845405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13650.545093381259</v>
      </c>
      <c r="N49" s="276">
        <f>K49*M49</f>
        <v>13650.545093381259</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1990.9106196435098</v>
      </c>
      <c r="N50" s="276">
        <f>K50*M50</f>
        <v>1990.9106196435098</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40959.330682870175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7</v>
      </c>
      <c r="N70" s="399">
        <f>K70/M70</f>
        <v>35765.997142857137</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35765.997142857137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532647.3349341047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106529.46698682095</v>
      </c>
      <c r="M83" s="857"/>
      <c r="N83" s="54"/>
    </row>
    <row r="84" spans="1:14">
      <c r="B84" s="92" t="s">
        <v>973</v>
      </c>
      <c r="C84" s="93"/>
      <c r="D84" s="93"/>
      <c r="E84" s="93"/>
      <c r="F84" s="93"/>
      <c r="G84" s="93"/>
      <c r="H84" s="93"/>
      <c r="I84" s="90"/>
      <c r="J84" s="91"/>
      <c r="K84" s="308">
        <v>0.05</v>
      </c>
      <c r="L84" s="856">
        <f>N78*K84</f>
        <v>26632.366746705236</v>
      </c>
      <c r="M84" s="857"/>
      <c r="N84" s="54"/>
    </row>
    <row r="85" spans="1:14" ht="15.75" thickBot="1">
      <c r="B85" s="94" t="s">
        <v>974</v>
      </c>
      <c r="C85" s="95"/>
      <c r="D85" s="95"/>
      <c r="E85" s="95"/>
      <c r="F85" s="95"/>
      <c r="G85" s="95"/>
      <c r="H85" s="95"/>
      <c r="I85" s="96"/>
      <c r="J85" s="97"/>
      <c r="K85" s="309">
        <v>0.05</v>
      </c>
      <c r="L85" s="858">
        <f>N78*K85</f>
        <v>26632.366746705236</v>
      </c>
      <c r="M85" s="859"/>
      <c r="N85" s="54"/>
    </row>
    <row r="86" spans="1:14" ht="15.75" thickBot="1">
      <c r="B86" s="821" t="s">
        <v>953</v>
      </c>
      <c r="C86" s="822"/>
      <c r="D86" s="822"/>
      <c r="E86" s="822"/>
      <c r="F86" s="822"/>
      <c r="G86" s="822"/>
      <c r="H86" s="822"/>
      <c r="I86" s="822"/>
      <c r="J86" s="822"/>
      <c r="K86" s="822"/>
      <c r="L86" s="822"/>
      <c r="M86" s="823"/>
      <c r="N86" s="55">
        <f>L83+L84+L85</f>
        <v>159794.2004802314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692441.53541433613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1429</v>
      </c>
      <c r="C31" s="84" t="s">
        <v>1420</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146</v>
      </c>
      <c r="B36" s="870" t="str">
        <f>VLOOKUP(A36,EQUIPOS!A6:D154,3,FALSE)</f>
        <v>Camabaja</v>
      </c>
      <c r="C36" s="871"/>
      <c r="D36" s="871"/>
      <c r="E36" s="871"/>
      <c r="F36" s="871"/>
      <c r="G36" s="871"/>
      <c r="H36" s="872"/>
      <c r="I36" s="271"/>
      <c r="J36" s="272"/>
      <c r="K36" s="273">
        <f>VLOOKUP(A36,EQUIPOS!A6:D163,4,FALSE)</f>
        <v>285162.828040344</v>
      </c>
      <c r="L36" s="274"/>
      <c r="M36" s="275">
        <v>0.75</v>
      </c>
      <c r="N36" s="276">
        <f>K36/M36</f>
        <v>380217.10405379202</v>
      </c>
    </row>
    <row r="37" spans="1:14">
      <c r="A37" s="111" t="s">
        <v>241</v>
      </c>
      <c r="B37" s="870" t="str">
        <f>VLOOKUP(A37,EQUIPOS!A7:D154,3,FALSE)</f>
        <v>Grúa (capacidad 15 ton)</v>
      </c>
      <c r="C37" s="871"/>
      <c r="D37" s="871"/>
      <c r="E37" s="871"/>
      <c r="F37" s="871"/>
      <c r="G37" s="871"/>
      <c r="H37" s="872"/>
      <c r="I37" s="271"/>
      <c r="J37" s="272"/>
      <c r="K37" s="273">
        <f>VLOOKUP(A37,EQUIPOS!A7:D164,4,FALSE)</f>
        <v>112204.16580448615</v>
      </c>
      <c r="L37" s="274"/>
      <c r="M37" s="275">
        <v>0.75</v>
      </c>
      <c r="N37" s="276">
        <f>K37/M37</f>
        <v>149605.55440598153</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2086.3498333333332</v>
      </c>
    </row>
    <row r="43" spans="1:14" ht="15.75" thickBot="1">
      <c r="B43" s="821" t="s">
        <v>953</v>
      </c>
      <c r="C43" s="822"/>
      <c r="D43" s="822"/>
      <c r="E43" s="822"/>
      <c r="F43" s="822"/>
      <c r="G43" s="822"/>
      <c r="H43" s="822"/>
      <c r="I43" s="822"/>
      <c r="J43" s="822"/>
      <c r="K43" s="822"/>
      <c r="L43" s="822"/>
      <c r="M43" s="823"/>
      <c r="N43" s="398">
        <f>SUM(N36:N42)</f>
        <v>531909.0082931068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2531.7874969845407</v>
      </c>
      <c r="N48" s="276">
        <f>K48*M48</f>
        <v>25317.874969845405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13650.545093381259</v>
      </c>
      <c r="N49" s="276">
        <f>K49*M49</f>
        <v>13650.545093381259</v>
      </c>
    </row>
    <row r="50" spans="1:14">
      <c r="A50" s="210"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1990.9106196435098</v>
      </c>
      <c r="N50" s="276">
        <f>K50*M50</f>
        <v>1990.9106196435098</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40959.330682870175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46"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6</v>
      </c>
      <c r="N70" s="399">
        <f>K70/M70</f>
        <v>41726.996666666666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41726.996666666666</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614595.33564264362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122919.06712852872</v>
      </c>
      <c r="M83" s="857"/>
      <c r="N83" s="54"/>
    </row>
    <row r="84" spans="1:14">
      <c r="B84" s="92" t="s">
        <v>973</v>
      </c>
      <c r="C84" s="93"/>
      <c r="D84" s="93"/>
      <c r="E84" s="93"/>
      <c r="F84" s="93"/>
      <c r="G84" s="93"/>
      <c r="H84" s="93"/>
      <c r="I84" s="90"/>
      <c r="J84" s="91"/>
      <c r="K84" s="308">
        <v>0.05</v>
      </c>
      <c r="L84" s="856">
        <f>N78*K84</f>
        <v>30729.766782132181</v>
      </c>
      <c r="M84" s="857"/>
      <c r="N84" s="54"/>
    </row>
    <row r="85" spans="1:14" ht="15.75" thickBot="1">
      <c r="B85" s="94" t="s">
        <v>974</v>
      </c>
      <c r="C85" s="95"/>
      <c r="D85" s="95"/>
      <c r="E85" s="95"/>
      <c r="F85" s="95"/>
      <c r="G85" s="95"/>
      <c r="H85" s="95"/>
      <c r="I85" s="96"/>
      <c r="J85" s="97"/>
      <c r="K85" s="309">
        <v>0.05</v>
      </c>
      <c r="L85" s="858">
        <f>N78*K85</f>
        <v>30729.766782132181</v>
      </c>
      <c r="M85" s="859"/>
      <c r="N85" s="54"/>
    </row>
    <row r="86" spans="1:14" ht="15.75" thickBot="1">
      <c r="B86" s="821" t="s">
        <v>953</v>
      </c>
      <c r="C86" s="822"/>
      <c r="D86" s="822"/>
      <c r="E86" s="822"/>
      <c r="F86" s="822"/>
      <c r="G86" s="822"/>
      <c r="H86" s="822"/>
      <c r="I86" s="822"/>
      <c r="J86" s="822"/>
      <c r="K86" s="822"/>
      <c r="L86" s="822"/>
      <c r="M86" s="823"/>
      <c r="N86" s="55">
        <f>L83+L84+L85</f>
        <v>184378.60069279309</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798973.93633543677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1430</v>
      </c>
      <c r="C31" s="84" t="s">
        <v>1421</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146</v>
      </c>
      <c r="B36" s="870" t="str">
        <f>VLOOKUP(A36,EQUIPOS!A6:D154,3,FALSE)</f>
        <v>Camabaja</v>
      </c>
      <c r="C36" s="871"/>
      <c r="D36" s="871"/>
      <c r="E36" s="871"/>
      <c r="F36" s="871"/>
      <c r="G36" s="871"/>
      <c r="H36" s="872"/>
      <c r="I36" s="271"/>
      <c r="J36" s="272"/>
      <c r="K36" s="273">
        <f>VLOOKUP(A36,EQUIPOS!A6:D163,4,FALSE)</f>
        <v>285162.828040344</v>
      </c>
      <c r="L36" s="274"/>
      <c r="M36" s="275">
        <v>0.6875</v>
      </c>
      <c r="N36" s="276">
        <f>K36/M36</f>
        <v>414782.29533140943</v>
      </c>
    </row>
    <row r="37" spans="1:14">
      <c r="A37" s="111" t="s">
        <v>241</v>
      </c>
      <c r="B37" s="870" t="str">
        <f>VLOOKUP(A37,EQUIPOS!A7:D154,3,FALSE)</f>
        <v>Grúa (capacidad 15 ton)</v>
      </c>
      <c r="C37" s="871"/>
      <c r="D37" s="871"/>
      <c r="E37" s="871"/>
      <c r="F37" s="871"/>
      <c r="G37" s="871"/>
      <c r="H37" s="872"/>
      <c r="I37" s="271"/>
      <c r="J37" s="272"/>
      <c r="K37" s="273">
        <f>VLOOKUP(A37,EQUIPOS!A7:D164,4,FALSE)</f>
        <v>112204.16580448615</v>
      </c>
      <c r="L37" s="274"/>
      <c r="M37" s="275">
        <v>0.6875</v>
      </c>
      <c r="N37" s="276">
        <f>K37/M37</f>
        <v>163206.05935197987</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2276.0179999999996</v>
      </c>
    </row>
    <row r="43" spans="1:14" ht="15.75" thickBot="1">
      <c r="B43" s="821" t="s">
        <v>953</v>
      </c>
      <c r="C43" s="822"/>
      <c r="D43" s="822"/>
      <c r="E43" s="822"/>
      <c r="F43" s="822"/>
      <c r="G43" s="822"/>
      <c r="H43" s="822"/>
      <c r="I43" s="822"/>
      <c r="J43" s="822"/>
      <c r="K43" s="822"/>
      <c r="L43" s="822"/>
      <c r="M43" s="823"/>
      <c r="N43" s="398">
        <f>SUM(N36:N42)</f>
        <v>580264.37268338935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2531.7874969845407</v>
      </c>
      <c r="N48" s="276">
        <f>K48*M48</f>
        <v>25317.874969845405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13650.545093381259</v>
      </c>
      <c r="N49" s="276">
        <f>K49*M49</f>
        <v>13650.545093381259</v>
      </c>
    </row>
    <row r="50" spans="1:14">
      <c r="A50" s="111"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1990.9106196435098</v>
      </c>
      <c r="N50" s="276">
        <f>K50*M50</f>
        <v>1990.9106196435098</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40959.330682870175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5.5</v>
      </c>
      <c r="N70" s="399">
        <f>K70/M70</f>
        <v>45520.359999999993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45520.359999999993</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666744.06336625956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133348.81267325193</v>
      </c>
      <c r="M83" s="857"/>
      <c r="N83" s="54"/>
    </row>
    <row r="84" spans="1:14">
      <c r="B84" s="92" t="s">
        <v>973</v>
      </c>
      <c r="C84" s="93"/>
      <c r="D84" s="93"/>
      <c r="E84" s="93"/>
      <c r="F84" s="93"/>
      <c r="G84" s="93"/>
      <c r="H84" s="93"/>
      <c r="I84" s="90"/>
      <c r="J84" s="91"/>
      <c r="K84" s="308">
        <v>0.05</v>
      </c>
      <c r="L84" s="856">
        <f>N78*K84</f>
        <v>33337.203168312983</v>
      </c>
      <c r="M84" s="857"/>
      <c r="N84" s="54"/>
    </row>
    <row r="85" spans="1:14" ht="15.75" thickBot="1">
      <c r="B85" s="94" t="s">
        <v>974</v>
      </c>
      <c r="C85" s="95"/>
      <c r="D85" s="95"/>
      <c r="E85" s="95"/>
      <c r="F85" s="95"/>
      <c r="G85" s="95"/>
      <c r="H85" s="95"/>
      <c r="I85" s="96"/>
      <c r="J85" s="97"/>
      <c r="K85" s="309">
        <v>0.05</v>
      </c>
      <c r="L85" s="858">
        <f>N78*K85</f>
        <v>33337.203168312983</v>
      </c>
      <c r="M85" s="859"/>
      <c r="N85" s="54"/>
    </row>
    <row r="86" spans="1:14" ht="15.75" thickBot="1">
      <c r="B86" s="821" t="s">
        <v>953</v>
      </c>
      <c r="C86" s="822"/>
      <c r="D86" s="822"/>
      <c r="E86" s="822"/>
      <c r="F86" s="822"/>
      <c r="G86" s="822"/>
      <c r="H86" s="822"/>
      <c r="I86" s="822"/>
      <c r="J86" s="822"/>
      <c r="K86" s="822"/>
      <c r="L86" s="822"/>
      <c r="M86" s="823"/>
      <c r="N86" s="55">
        <f>L83+L84+L85</f>
        <v>200023.21900987791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866767.28237613745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1431</v>
      </c>
      <c r="C31" s="84" t="s">
        <v>1422</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55" t="s">
        <v>241</v>
      </c>
      <c r="B36" s="870" t="str">
        <f>VLOOKUP(A36,EQUIPOS!A6:D154,3,FALSE)</f>
        <v>Grúa (capacidad 15 ton)</v>
      </c>
      <c r="C36" s="871"/>
      <c r="D36" s="871"/>
      <c r="E36" s="871"/>
      <c r="F36" s="871"/>
      <c r="G36" s="871"/>
      <c r="H36" s="872"/>
      <c r="I36" s="271"/>
      <c r="J36" s="272"/>
      <c r="K36" s="273">
        <f>VLOOKUP(A36,EQUIPOS!A6:D163,4,FALSE)</f>
        <v>112204.16580448615</v>
      </c>
      <c r="L36" s="274"/>
      <c r="M36" s="400">
        <v>1.125</v>
      </c>
      <c r="N36" s="276">
        <f>K36/M36</f>
        <v>99737.036270654353</v>
      </c>
    </row>
    <row r="37" spans="1:14">
      <c r="A37" s="111"/>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1390.8998888888889</v>
      </c>
    </row>
    <row r="43" spans="1:14" ht="15.75" thickBot="1">
      <c r="B43" s="821" t="s">
        <v>953</v>
      </c>
      <c r="C43" s="822"/>
      <c r="D43" s="822"/>
      <c r="E43" s="822"/>
      <c r="F43" s="822"/>
      <c r="G43" s="822"/>
      <c r="H43" s="822"/>
      <c r="I43" s="822"/>
      <c r="J43" s="822"/>
      <c r="K43" s="822"/>
      <c r="L43" s="822"/>
      <c r="M43" s="823"/>
      <c r="N43" s="398">
        <f>SUM(N36:N42)</f>
        <v>101127.93615954324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52" t="s">
        <v>428</v>
      </c>
      <c r="B48" s="46" t="str">
        <f>VLOOKUP(A48,MATERIALES!A4:D373,3,FALSE)</f>
        <v>Costal de fibra o fique</v>
      </c>
      <c r="C48" s="285"/>
      <c r="D48" s="285"/>
      <c r="E48" s="285"/>
      <c r="F48" s="285"/>
      <c r="G48" s="285"/>
      <c r="H48" s="285"/>
      <c r="I48" s="272"/>
      <c r="J48" s="228" t="str">
        <f>VLOOKUP(A48,MATERIALES!A4:D373,2,FALSE)</f>
        <v>u</v>
      </c>
      <c r="K48" s="465">
        <v>10</v>
      </c>
      <c r="L48" s="271"/>
      <c r="M48" s="287">
        <f>VLOOKUP(A48,MATERIALES!A5:D373,4,FALSE)</f>
        <v>2531.7874969845407</v>
      </c>
      <c r="N48" s="276">
        <f>K48*M48</f>
        <v>25317.874969845405</v>
      </c>
    </row>
    <row r="49" spans="1:14">
      <c r="A49" s="152" t="s">
        <v>589</v>
      </c>
      <c r="B49" s="46" t="str">
        <f>VLOOKUP(A49,MATERIALES!A5:D373,3,FALSE)</f>
        <v>Nutrientes (para remoción de especies vegetales) (dap, triple 15 o similar) (ítem 201.9)</v>
      </c>
      <c r="C49" s="285"/>
      <c r="D49" s="285"/>
      <c r="E49" s="285"/>
      <c r="F49" s="285"/>
      <c r="G49" s="285"/>
      <c r="H49" s="285"/>
      <c r="I49" s="272"/>
      <c r="J49" s="228" t="str">
        <f>VLOOKUP(A49,MATERIALES!A5:D373,2,FALSE)</f>
        <v>kg</v>
      </c>
      <c r="K49" s="465">
        <v>1</v>
      </c>
      <c r="L49" s="271"/>
      <c r="M49" s="287">
        <f>VLOOKUP(A49,MATERIALES!A6:D373,4,FALSE)</f>
        <v>1990.9106196435098</v>
      </c>
      <c r="N49" s="276">
        <f>K49*M49</f>
        <v>1990.9106196435098</v>
      </c>
    </row>
    <row r="50" spans="1:14">
      <c r="A50" s="153" t="s">
        <v>412</v>
      </c>
      <c r="B50" s="46" t="str">
        <f>VLOOKUP(A50,MATERIALES!A6:D373,3,FALSE)</f>
        <v>Cicatrizante (para remoción de especies vegetales)</v>
      </c>
      <c r="C50" s="285"/>
      <c r="D50" s="285"/>
      <c r="E50" s="285"/>
      <c r="F50" s="285"/>
      <c r="G50" s="285"/>
      <c r="H50" s="285"/>
      <c r="I50" s="272"/>
      <c r="J50" s="228" t="str">
        <f>VLOOKUP(A50,MATERIALES!A6:D373,2,FALSE)</f>
        <v>kg</v>
      </c>
      <c r="K50" s="465">
        <v>1</v>
      </c>
      <c r="L50" s="271"/>
      <c r="M50" s="287">
        <f>VLOOKUP(A50,MATERIALES!A6:D373,4,FALSE)</f>
        <v>13650.545093381259</v>
      </c>
      <c r="N50" s="276">
        <f>K50*M50</f>
        <v>13650.545093381259</v>
      </c>
    </row>
    <row r="51" spans="1:14">
      <c r="B51" s="46"/>
      <c r="C51" s="285"/>
      <c r="D51" s="285"/>
      <c r="E51" s="285"/>
      <c r="F51" s="285"/>
      <c r="G51" s="285"/>
      <c r="H51" s="285"/>
      <c r="I51" s="272"/>
      <c r="J51" s="228"/>
      <c r="K51" s="401"/>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40959.330682870175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51"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400">
        <v>9</v>
      </c>
      <c r="N70" s="399">
        <f>K70/M70</f>
        <v>27817.997777777775</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27817.997777777775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169905.26462019118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33981.052924038238</v>
      </c>
      <c r="M83" s="857"/>
      <c r="N83" s="54"/>
    </row>
    <row r="84" spans="1:14">
      <c r="B84" s="92" t="s">
        <v>973</v>
      </c>
      <c r="C84" s="93"/>
      <c r="D84" s="93"/>
      <c r="E84" s="93"/>
      <c r="F84" s="93"/>
      <c r="G84" s="93"/>
      <c r="H84" s="93"/>
      <c r="I84" s="90"/>
      <c r="J84" s="91"/>
      <c r="K84" s="308">
        <v>0.05</v>
      </c>
      <c r="L84" s="856">
        <f>N78*K84</f>
        <v>8495.2632310095596</v>
      </c>
      <c r="M84" s="857"/>
      <c r="N84" s="54"/>
    </row>
    <row r="85" spans="1:14" ht="15.75" thickBot="1">
      <c r="B85" s="94" t="s">
        <v>974</v>
      </c>
      <c r="C85" s="95"/>
      <c r="D85" s="95"/>
      <c r="E85" s="95"/>
      <c r="F85" s="95"/>
      <c r="G85" s="95"/>
      <c r="H85" s="95"/>
      <c r="I85" s="96"/>
      <c r="J85" s="97"/>
      <c r="K85" s="309">
        <v>0.05</v>
      </c>
      <c r="L85" s="858">
        <f>N78*K85</f>
        <v>8495.2632310095596</v>
      </c>
      <c r="M85" s="859"/>
      <c r="N85" s="54"/>
    </row>
    <row r="86" spans="1:14" ht="15.75" thickBot="1">
      <c r="B86" s="821" t="s">
        <v>953</v>
      </c>
      <c r="C86" s="822"/>
      <c r="D86" s="822"/>
      <c r="E86" s="822"/>
      <c r="F86" s="822"/>
      <c r="G86" s="822"/>
      <c r="H86" s="822"/>
      <c r="I86" s="822"/>
      <c r="J86" s="822"/>
      <c r="K86" s="822"/>
      <c r="L86" s="822"/>
      <c r="M86" s="823"/>
      <c r="N86" s="55">
        <f>L83+L84+L85</f>
        <v>50971.579386057354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220876.84400624855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2.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1432</v>
      </c>
      <c r="C31" s="84" t="s">
        <v>1423</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58" t="s">
        <v>241</v>
      </c>
      <c r="B36" s="870" t="str">
        <f>VLOOKUP(A36,EQUIPOS!A6:D154,3,FALSE)</f>
        <v>Grúa (capacidad 15 ton)</v>
      </c>
      <c r="C36" s="871"/>
      <c r="D36" s="871"/>
      <c r="E36" s="871"/>
      <c r="F36" s="871"/>
      <c r="G36" s="871"/>
      <c r="H36" s="872"/>
      <c r="I36" s="271"/>
      <c r="J36" s="272"/>
      <c r="K36" s="273">
        <f>VLOOKUP(A36,EQUIPOS!A6:D163,4,FALSE)</f>
        <v>112204.16580448615</v>
      </c>
      <c r="L36" s="274"/>
      <c r="M36" s="466">
        <v>1</v>
      </c>
      <c r="N36" s="276">
        <f>K36/M36</f>
        <v>112204.16580448615</v>
      </c>
    </row>
    <row r="37" spans="1:14">
      <c r="A37" s="158" t="s">
        <v>373</v>
      </c>
      <c r="B37" s="870" t="str">
        <f>VLOOKUP(A37,EQUIPOS!A7:D154,3,FALSE)</f>
        <v>Volqueta 6 m3</v>
      </c>
      <c r="C37" s="871"/>
      <c r="D37" s="871"/>
      <c r="E37" s="871"/>
      <c r="F37" s="871"/>
      <c r="G37" s="871"/>
      <c r="H37" s="872"/>
      <c r="I37" s="271"/>
      <c r="J37" s="272"/>
      <c r="K37" s="273">
        <f>VLOOKUP(A37,EQUIPOS!A7:D164,4,FALSE)</f>
        <v>104045.92483794304</v>
      </c>
      <c r="L37" s="274"/>
      <c r="M37" s="467">
        <v>1</v>
      </c>
      <c r="N37" s="276">
        <f>K37/M37</f>
        <v>104045.92483794304</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1564.762375</v>
      </c>
    </row>
    <row r="43" spans="1:14" ht="15.75" thickBot="1">
      <c r="B43" s="821" t="s">
        <v>953</v>
      </c>
      <c r="C43" s="822"/>
      <c r="D43" s="822"/>
      <c r="E43" s="822"/>
      <c r="F43" s="822"/>
      <c r="G43" s="822"/>
      <c r="H43" s="822"/>
      <c r="I43" s="822"/>
      <c r="J43" s="822"/>
      <c r="K43" s="822"/>
      <c r="L43" s="822"/>
      <c r="M43" s="823"/>
      <c r="N43" s="398">
        <f>SUM(N36:N42)</f>
        <v>217814.85301742918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57" t="s">
        <v>428</v>
      </c>
      <c r="B48" s="46" t="str">
        <f>VLOOKUP(A48,MATERIALES!A4:D373,3,FALSE)</f>
        <v>Costal de fibra o fique</v>
      </c>
      <c r="C48" s="285"/>
      <c r="D48" s="285"/>
      <c r="E48" s="285"/>
      <c r="F48" s="285"/>
      <c r="G48" s="285"/>
      <c r="H48" s="285"/>
      <c r="I48" s="272"/>
      <c r="J48" s="228" t="str">
        <f>VLOOKUP(A48,MATERIALES!A4:D385,2,FALSE)</f>
        <v>u</v>
      </c>
      <c r="K48" s="465">
        <v>10</v>
      </c>
      <c r="L48" s="271"/>
      <c r="M48" s="287">
        <f>VLOOKUP(A48,MATERIALES!A5:D373,4,FALSE)</f>
        <v>2531.7874969845407</v>
      </c>
      <c r="N48" s="276">
        <f>K48*M48</f>
        <v>25317.874969845405</v>
      </c>
    </row>
    <row r="49" spans="1:14">
      <c r="A49" s="154" t="s">
        <v>589</v>
      </c>
      <c r="B49" s="46" t="str">
        <f>VLOOKUP(A49,MATERIALES!A5:D373,3,FALSE)</f>
        <v>Nutrientes (para remoción de especies vegetales) (dap, triple 15 o similar) (ítem 201.9)</v>
      </c>
      <c r="C49" s="285"/>
      <c r="D49" s="285"/>
      <c r="E49" s="285"/>
      <c r="F49" s="285"/>
      <c r="G49" s="285"/>
      <c r="H49" s="285"/>
      <c r="I49" s="272"/>
      <c r="J49" s="228" t="str">
        <f>VLOOKUP(A49,MATERIALES!A5:D386,2,FALSE)</f>
        <v>kg</v>
      </c>
      <c r="K49" s="465">
        <v>1</v>
      </c>
      <c r="L49" s="271"/>
      <c r="M49" s="287">
        <f>VLOOKUP(A49,MATERIALES!A6:D373,4,FALSE)</f>
        <v>1990.9106196435098</v>
      </c>
      <c r="N49" s="276">
        <f>K49*M49</f>
        <v>1990.9106196435098</v>
      </c>
    </row>
    <row r="50" spans="1:14">
      <c r="A50" s="157" t="s">
        <v>412</v>
      </c>
      <c r="B50" s="46" t="str">
        <f>VLOOKUP(A50,MATERIALES!A6:D373,3,FALSE)</f>
        <v>Cicatrizante (para remoción de especies vegetales)</v>
      </c>
      <c r="C50" s="285"/>
      <c r="D50" s="285"/>
      <c r="E50" s="285"/>
      <c r="F50" s="285"/>
      <c r="G50" s="285"/>
      <c r="H50" s="285"/>
      <c r="I50" s="272"/>
      <c r="J50" s="228" t="str">
        <f>VLOOKUP(A50,MATERIALES!A6:D387,2,FALSE)</f>
        <v>kg</v>
      </c>
      <c r="K50" s="465">
        <v>1</v>
      </c>
      <c r="L50" s="271"/>
      <c r="M50" s="287">
        <f>VLOOKUP(A50,MATERIALES!A6:D373,4,FALSE)</f>
        <v>13650.545093381259</v>
      </c>
      <c r="N50" s="276">
        <f>K50*M50</f>
        <v>13650.545093381259</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40959.330682870175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56"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8</v>
      </c>
      <c r="N70" s="399">
        <f>K70/M70</f>
        <v>31295.247499999998</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31295.247499999998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290069.43120029935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58013.886240059874</v>
      </c>
      <c r="M83" s="857"/>
      <c r="N83" s="54"/>
    </row>
    <row r="84" spans="1:14">
      <c r="B84" s="92" t="s">
        <v>973</v>
      </c>
      <c r="C84" s="93"/>
      <c r="D84" s="93"/>
      <c r="E84" s="93"/>
      <c r="F84" s="93"/>
      <c r="G84" s="93"/>
      <c r="H84" s="93"/>
      <c r="I84" s="90"/>
      <c r="J84" s="91"/>
      <c r="K84" s="308">
        <v>0.05</v>
      </c>
      <c r="L84" s="856">
        <f>N78*K84</f>
        <v>14503.471560014968</v>
      </c>
      <c r="M84" s="857"/>
      <c r="N84" s="54"/>
    </row>
    <row r="85" spans="1:14" ht="15.75" thickBot="1">
      <c r="B85" s="94" t="s">
        <v>974</v>
      </c>
      <c r="C85" s="95"/>
      <c r="D85" s="95"/>
      <c r="E85" s="95"/>
      <c r="F85" s="95"/>
      <c r="G85" s="95"/>
      <c r="H85" s="95"/>
      <c r="I85" s="96"/>
      <c r="J85" s="97"/>
      <c r="K85" s="309">
        <v>0.05</v>
      </c>
      <c r="L85" s="858">
        <f>N78*K85</f>
        <v>14503.471560014968</v>
      </c>
      <c r="M85" s="859"/>
      <c r="N85" s="54"/>
    </row>
    <row r="86" spans="1:14" ht="15.75" thickBot="1">
      <c r="B86" s="821" t="s">
        <v>953</v>
      </c>
      <c r="C86" s="822"/>
      <c r="D86" s="822"/>
      <c r="E86" s="822"/>
      <c r="F86" s="822"/>
      <c r="G86" s="822"/>
      <c r="H86" s="822"/>
      <c r="I86" s="822"/>
      <c r="J86" s="822"/>
      <c r="K86" s="822"/>
      <c r="L86" s="822"/>
      <c r="M86" s="823"/>
      <c r="N86" s="55">
        <f>L83+L84+L85</f>
        <v>87020.829360089803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377090.26056038914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87"/>
      <c r="K118" s="887"/>
      <c r="L118" s="887"/>
      <c r="M118" s="887"/>
      <c r="N118" s="888"/>
    </row>
    <row r="119" spans="2:14" ht="15.75" customHeight="1"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1433</v>
      </c>
      <c r="C31" s="84" t="s">
        <v>1424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47" t="s">
        <v>241</v>
      </c>
      <c r="B36" s="870" t="str">
        <f>VLOOKUP(A36,EQUIPOS!A6:D154,3,FALSE)</f>
        <v>Grúa (capacidad 15 ton)</v>
      </c>
      <c r="C36" s="871"/>
      <c r="D36" s="871"/>
      <c r="E36" s="871"/>
      <c r="F36" s="871"/>
      <c r="G36" s="871"/>
      <c r="H36" s="872"/>
      <c r="I36" s="271"/>
      <c r="J36" s="272"/>
      <c r="K36" s="273">
        <f>VLOOKUP(A36,EQUIPOS!A6:D163,4,FALSE)</f>
        <v>112204.16580448615</v>
      </c>
      <c r="L36" s="274"/>
      <c r="M36" s="275">
        <v>0.9375</v>
      </c>
      <c r="N36" s="276">
        <f>K36/M36</f>
        <v>119684.44352478524</v>
      </c>
    </row>
    <row r="37" spans="1:14">
      <c r="A37" s="147" t="s">
        <v>373</v>
      </c>
      <c r="B37" s="870" t="str">
        <f>VLOOKUP(A37,EQUIPOS!A7:D154,3,FALSE)</f>
        <v>Volqueta 6 m3</v>
      </c>
      <c r="C37" s="871"/>
      <c r="D37" s="871"/>
      <c r="E37" s="871"/>
      <c r="F37" s="871"/>
      <c r="G37" s="871"/>
      <c r="H37" s="872"/>
      <c r="I37" s="271"/>
      <c r="J37" s="272"/>
      <c r="K37" s="273">
        <f>VLOOKUP(A37,EQUIPOS!A7:D164,4,FALSE)</f>
        <v>104045.92483794304</v>
      </c>
      <c r="L37" s="274"/>
      <c r="M37" s="275">
        <v>0.9375</v>
      </c>
      <c r="N37" s="276">
        <f>K37/M37</f>
        <v>110982.31982713923</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1669.0798666666667</v>
      </c>
    </row>
    <row r="43" spans="1:14" ht="15.75" thickBot="1">
      <c r="B43" s="821" t="s">
        <v>953</v>
      </c>
      <c r="C43" s="822"/>
      <c r="D43" s="822"/>
      <c r="E43" s="822"/>
      <c r="F43" s="822"/>
      <c r="G43" s="822"/>
      <c r="H43" s="822"/>
      <c r="I43" s="822"/>
      <c r="J43" s="822"/>
      <c r="K43" s="822"/>
      <c r="L43" s="822"/>
      <c r="M43" s="823"/>
      <c r="N43" s="398">
        <f>SUM(N36:N42)</f>
        <v>232335.84321859115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2531.7874969845407</v>
      </c>
      <c r="N48" s="276">
        <f>K48*M48</f>
        <v>25317.874969845405</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13650.545093381259</v>
      </c>
      <c r="N49" s="276">
        <f>K49*M49</f>
        <v>13650.545093381259</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1990.9106196435098</v>
      </c>
      <c r="N50" s="276">
        <f>K50*M50</f>
        <v>1990.9106196435098</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40959.330682870175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59"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402">
        <v>7.5</v>
      </c>
      <c r="N70" s="399">
        <f>K70/M70</f>
        <v>33381.597333333331</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910" t="s">
        <v>953</v>
      </c>
      <c r="C76" s="864"/>
      <c r="D76" s="864"/>
      <c r="E76" s="864"/>
      <c r="F76" s="864"/>
      <c r="G76" s="864"/>
      <c r="H76" s="864"/>
      <c r="I76" s="864"/>
      <c r="J76" s="864"/>
      <c r="K76" s="864"/>
      <c r="L76" s="864"/>
      <c r="M76" s="865"/>
      <c r="N76" s="464">
        <f>SUM(N70:N75)</f>
        <v>33381.597333333331</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306676.77123479464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61335.35424695893</v>
      </c>
      <c r="M83" s="857"/>
      <c r="N83" s="54"/>
    </row>
    <row r="84" spans="1:14">
      <c r="B84" s="92" t="s">
        <v>973</v>
      </c>
      <c r="C84" s="93"/>
      <c r="D84" s="93"/>
      <c r="E84" s="93"/>
      <c r="F84" s="93"/>
      <c r="G84" s="93"/>
      <c r="H84" s="93"/>
      <c r="I84" s="90"/>
      <c r="J84" s="91"/>
      <c r="K84" s="308">
        <v>0.05</v>
      </c>
      <c r="L84" s="856">
        <f>N78*K84</f>
        <v>15333.838561739733</v>
      </c>
      <c r="M84" s="857"/>
      <c r="N84" s="54"/>
    </row>
    <row r="85" spans="1:14" ht="15.75" thickBot="1">
      <c r="B85" s="94" t="s">
        <v>974</v>
      </c>
      <c r="C85" s="95"/>
      <c r="D85" s="95"/>
      <c r="E85" s="95"/>
      <c r="F85" s="95"/>
      <c r="G85" s="95"/>
      <c r="H85" s="95"/>
      <c r="I85" s="96"/>
      <c r="J85" s="97"/>
      <c r="K85" s="309">
        <v>0.05</v>
      </c>
      <c r="L85" s="858">
        <f>N78*K85</f>
        <v>15333.838561739733</v>
      </c>
      <c r="M85" s="859"/>
      <c r="N85" s="54"/>
    </row>
    <row r="86" spans="1:14" ht="15.75" thickBot="1">
      <c r="B86" s="821" t="s">
        <v>953</v>
      </c>
      <c r="C86" s="822"/>
      <c r="D86" s="822"/>
      <c r="E86" s="822"/>
      <c r="F86" s="822"/>
      <c r="G86" s="822"/>
      <c r="H86" s="822"/>
      <c r="I86" s="822"/>
      <c r="J86" s="822"/>
      <c r="K86" s="822"/>
      <c r="L86" s="822"/>
      <c r="M86" s="823"/>
      <c r="N86" s="55">
        <f>L83+L84+L85</f>
        <v>92003.031370438388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398679.80260523304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87"/>
      <c r="K118" s="887"/>
      <c r="L118" s="887"/>
      <c r="M118" s="887"/>
      <c r="N118" s="888"/>
    </row>
    <row r="119" spans="2:14" ht="15.75" customHeight="1"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1434</v>
      </c>
      <c r="C31" s="84" t="s">
        <v>1414</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47" t="s">
        <v>241</v>
      </c>
      <c r="B36" s="870" t="str">
        <f>VLOOKUP(A36,EQUIPOS!A6:D154,3,FALSE)</f>
        <v>Grúa (capacidad 15 ton)</v>
      </c>
      <c r="C36" s="871"/>
      <c r="D36" s="871"/>
      <c r="E36" s="871"/>
      <c r="F36" s="871"/>
      <c r="G36" s="871"/>
      <c r="H36" s="872"/>
      <c r="I36" s="271"/>
      <c r="J36" s="272"/>
      <c r="K36" s="273">
        <f>VLOOKUP(A36,EQUIPOS!A6:D163,4,FALSE)</f>
        <v>112204.16580448615</v>
      </c>
      <c r="L36" s="274"/>
      <c r="M36" s="275">
        <v>1.5</v>
      </c>
      <c r="N36" s="276">
        <f>K36/M36</f>
        <v>74802.777202990765</v>
      </c>
    </row>
    <row r="37" spans="1:14">
      <c r="A37" s="111"/>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1043.1749166666666</v>
      </c>
    </row>
    <row r="43" spans="1:14" ht="15.75" thickBot="1">
      <c r="B43" s="821" t="s">
        <v>953</v>
      </c>
      <c r="C43" s="822"/>
      <c r="D43" s="822"/>
      <c r="E43" s="822"/>
      <c r="F43" s="822"/>
      <c r="G43" s="822"/>
      <c r="H43" s="822"/>
      <c r="I43" s="822"/>
      <c r="J43" s="822"/>
      <c r="K43" s="822"/>
      <c r="L43" s="822"/>
      <c r="M43" s="823"/>
      <c r="N43" s="398">
        <f>SUM(N36:N42)</f>
        <v>75845.952119657435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2531.7874969845407</v>
      </c>
      <c r="N48" s="276">
        <f>K48*M48</f>
        <v>25317.874969845405</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13650.545093381259</v>
      </c>
      <c r="N49" s="276">
        <f>K49*M49</f>
        <v>13650.545093381259</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1990.9106196435098</v>
      </c>
      <c r="N50" s="276">
        <f>K50*M50</f>
        <v>1990.9106196435098</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40959.330682870175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12</v>
      </c>
      <c r="N70" s="399">
        <f>K70/M70</f>
        <v>20863.498333333333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910" t="s">
        <v>953</v>
      </c>
      <c r="C76" s="864"/>
      <c r="D76" s="864"/>
      <c r="E76" s="864"/>
      <c r="F76" s="864"/>
      <c r="G76" s="864"/>
      <c r="H76" s="864"/>
      <c r="I76" s="864"/>
      <c r="J76" s="864"/>
      <c r="K76" s="864"/>
      <c r="L76" s="864"/>
      <c r="M76" s="865"/>
      <c r="N76" s="464">
        <f>SUM(N70:N75)</f>
        <v>20863.498333333333</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137668.78113586095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27533.756227172191</v>
      </c>
      <c r="M83" s="857"/>
      <c r="N83" s="54"/>
    </row>
    <row r="84" spans="1:14">
      <c r="B84" s="92" t="s">
        <v>973</v>
      </c>
      <c r="C84" s="93"/>
      <c r="D84" s="93"/>
      <c r="E84" s="93"/>
      <c r="F84" s="93"/>
      <c r="G84" s="93"/>
      <c r="H84" s="93"/>
      <c r="I84" s="90"/>
      <c r="J84" s="91"/>
      <c r="K84" s="308">
        <v>0.05</v>
      </c>
      <c r="L84" s="856">
        <f>N78*K84</f>
        <v>6883.4390567930477</v>
      </c>
      <c r="M84" s="857"/>
      <c r="N84" s="54"/>
    </row>
    <row r="85" spans="1:14" ht="15.75" thickBot="1">
      <c r="B85" s="94" t="s">
        <v>974</v>
      </c>
      <c r="C85" s="95"/>
      <c r="D85" s="95"/>
      <c r="E85" s="95"/>
      <c r="F85" s="95"/>
      <c r="G85" s="95"/>
      <c r="H85" s="95"/>
      <c r="I85" s="96"/>
      <c r="J85" s="97"/>
      <c r="K85" s="309">
        <v>0.05</v>
      </c>
      <c r="L85" s="858">
        <f>N78*K85</f>
        <v>6883.4390567930477</v>
      </c>
      <c r="M85" s="859"/>
      <c r="N85" s="54"/>
    </row>
    <row r="86" spans="1:14" ht="15.75" thickBot="1">
      <c r="B86" s="821" t="s">
        <v>953</v>
      </c>
      <c r="C86" s="822"/>
      <c r="D86" s="822"/>
      <c r="E86" s="822"/>
      <c r="F86" s="822"/>
      <c r="G86" s="822"/>
      <c r="H86" s="822"/>
      <c r="I86" s="822"/>
      <c r="J86" s="822"/>
      <c r="K86" s="822"/>
      <c r="L86" s="822"/>
      <c r="M86" s="823"/>
      <c r="N86" s="55">
        <f>L83+L84+L85</f>
        <v>41300.634340758283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178969.41547661924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87"/>
      <c r="K118" s="887"/>
      <c r="L118" s="887"/>
      <c r="M118" s="887"/>
      <c r="N118" s="888"/>
    </row>
    <row r="119" spans="2:14" ht="15.75" customHeight="1"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1435</v>
      </c>
      <c r="C31" s="84" t="s">
        <v>1415</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47" t="s">
        <v>241</v>
      </c>
      <c r="B36" s="870" t="str">
        <f>VLOOKUP(A36,EQUIPOS!A6:D154,3,FALSE)</f>
        <v>Grúa (capacidad 15 ton)</v>
      </c>
      <c r="C36" s="871"/>
      <c r="D36" s="871"/>
      <c r="E36" s="871"/>
      <c r="F36" s="871"/>
      <c r="G36" s="871"/>
      <c r="H36" s="872"/>
      <c r="I36" s="271"/>
      <c r="J36" s="272"/>
      <c r="K36" s="273">
        <f>VLOOKUP(A36,EQUIPOS!A6:D163,4,FALSE)</f>
        <v>112204.16580448615</v>
      </c>
      <c r="L36" s="274"/>
      <c r="M36" s="275">
        <v>1.375</v>
      </c>
      <c r="N36" s="276">
        <f>K36/M36</f>
        <v>81603.029675989936</v>
      </c>
    </row>
    <row r="37" spans="1:14">
      <c r="A37" s="147" t="s">
        <v>373</v>
      </c>
      <c r="B37" s="870" t="str">
        <f>VLOOKUP(A37,EQUIPOS!A7:D154,3,FALSE)</f>
        <v>Volqueta 6 m3</v>
      </c>
      <c r="C37" s="871"/>
      <c r="D37" s="871"/>
      <c r="E37" s="871"/>
      <c r="F37" s="871"/>
      <c r="G37" s="871"/>
      <c r="H37" s="872"/>
      <c r="I37" s="271"/>
      <c r="J37" s="272"/>
      <c r="K37" s="273">
        <f>VLOOKUP(A37,EQUIPOS!A7:D164,4,FALSE)</f>
        <v>104045.92483794304</v>
      </c>
      <c r="L37" s="274"/>
      <c r="M37" s="275">
        <v>1.375</v>
      </c>
      <c r="N37" s="276">
        <f>K37/M37</f>
        <v>75669.763518504027</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1138.0089999999998</v>
      </c>
    </row>
    <row r="43" spans="1:14" ht="15.75" thickBot="1">
      <c r="B43" s="821" t="s">
        <v>953</v>
      </c>
      <c r="C43" s="822"/>
      <c r="D43" s="822"/>
      <c r="E43" s="822"/>
      <c r="F43" s="822"/>
      <c r="G43" s="822"/>
      <c r="H43" s="822"/>
      <c r="I43" s="822"/>
      <c r="J43" s="822"/>
      <c r="K43" s="822"/>
      <c r="L43" s="822"/>
      <c r="M43" s="823"/>
      <c r="N43" s="398">
        <f>SUM(N36:N42)</f>
        <v>158410.80219449397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428</v>
      </c>
      <c r="B48" s="46" t="str">
        <f>VLOOKUP(A48,MATERIALES!A4:D373,3,FALSE)</f>
        <v>Costal de fibra o fique</v>
      </c>
      <c r="C48" s="285"/>
      <c r="D48" s="285"/>
      <c r="E48" s="285"/>
      <c r="F48" s="285"/>
      <c r="G48" s="285"/>
      <c r="H48" s="285"/>
      <c r="I48" s="272"/>
      <c r="J48" s="228" t="str">
        <f>VLOOKUP(A48,MATERIALES!A4:D385,2,FALSE)</f>
        <v>u</v>
      </c>
      <c r="K48" s="286">
        <v>10</v>
      </c>
      <c r="L48" s="271"/>
      <c r="M48" s="287">
        <f>VLOOKUP(A48,MATERIALES!A5:D373,4,FALSE)</f>
        <v>2531.7874969845407</v>
      </c>
      <c r="N48" s="276">
        <f>K48*M48</f>
        <v>25317.874969845405</v>
      </c>
    </row>
    <row r="49" spans="1:14">
      <c r="A49" t="s">
        <v>412</v>
      </c>
      <c r="B49" s="46" t="str">
        <f>VLOOKUP(A49,MATERIALES!A5:D373,3,FALSE)</f>
        <v>Cicatrizante (para remoción de especies vegetales)</v>
      </c>
      <c r="C49" s="285"/>
      <c r="D49" s="285"/>
      <c r="E49" s="285"/>
      <c r="F49" s="285"/>
      <c r="G49" s="285"/>
      <c r="H49" s="285"/>
      <c r="I49" s="272"/>
      <c r="J49" s="228" t="str">
        <f>VLOOKUP(A49,MATERIALES!A5:D386,2,FALSE)</f>
        <v>kg</v>
      </c>
      <c r="K49" s="286">
        <v>1</v>
      </c>
      <c r="L49" s="271"/>
      <c r="M49" s="287">
        <f>VLOOKUP(A49,MATERIALES!A6:D373,4,FALSE)</f>
        <v>13650.545093381259</v>
      </c>
      <c r="N49" s="276">
        <f>K49*M49</f>
        <v>13650.545093381259</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VLOOKUP(A50,MATERIALES!A6:D387,2,FALSE)</f>
        <v>kg</v>
      </c>
      <c r="K50" s="286">
        <v>1</v>
      </c>
      <c r="L50" s="271"/>
      <c r="M50" s="287">
        <f>VLOOKUP(A50,MATERIALES!A6:D373,4,FALSE)</f>
        <v>1990.9106196435098</v>
      </c>
      <c r="N50" s="276">
        <f>K50*M50</f>
        <v>1990.9106196435098</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40959.330682870175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11</v>
      </c>
      <c r="N70" s="399">
        <f>K70/M70</f>
        <v>22760.179999999997</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22760.179999999997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222130.31287736414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44426.062575472832</v>
      </c>
      <c r="M83" s="857"/>
      <c r="N83" s="54"/>
    </row>
    <row r="84" spans="1:14">
      <c r="B84" s="92" t="s">
        <v>973</v>
      </c>
      <c r="C84" s="93"/>
      <c r="D84" s="93"/>
      <c r="E84" s="93"/>
      <c r="F84" s="93"/>
      <c r="G84" s="93"/>
      <c r="H84" s="93"/>
      <c r="I84" s="90"/>
      <c r="J84" s="91"/>
      <c r="K84" s="308">
        <v>0.05</v>
      </c>
      <c r="L84" s="856">
        <f>N78*K84</f>
        <v>11106.515643868208</v>
      </c>
      <c r="M84" s="857"/>
      <c r="N84" s="54"/>
    </row>
    <row r="85" spans="1:14" ht="15.75" thickBot="1">
      <c r="B85" s="94" t="s">
        <v>974</v>
      </c>
      <c r="C85" s="95"/>
      <c r="D85" s="95"/>
      <c r="E85" s="95"/>
      <c r="F85" s="95"/>
      <c r="G85" s="95"/>
      <c r="H85" s="95"/>
      <c r="I85" s="96"/>
      <c r="J85" s="97"/>
      <c r="K85" s="309">
        <v>0.05</v>
      </c>
      <c r="L85" s="858">
        <f>N78*K85</f>
        <v>11106.515643868208</v>
      </c>
      <c r="M85" s="859"/>
      <c r="N85" s="54"/>
    </row>
    <row r="86" spans="1:14" ht="15.75" thickBot="1">
      <c r="B86" s="821" t="s">
        <v>953</v>
      </c>
      <c r="C86" s="822"/>
      <c r="D86" s="822"/>
      <c r="E86" s="822"/>
      <c r="F86" s="822"/>
      <c r="G86" s="822"/>
      <c r="H86" s="822"/>
      <c r="I86" s="822"/>
      <c r="J86" s="822"/>
      <c r="K86" s="822"/>
      <c r="L86" s="822"/>
      <c r="M86" s="823"/>
      <c r="N86" s="55">
        <f>L83+L84+L85</f>
        <v>66639.093863209244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288769.40674057335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87"/>
      <c r="K118" s="887"/>
      <c r="L118" s="887"/>
      <c r="M118" s="887"/>
      <c r="N118" s="888"/>
    </row>
    <row r="119" spans="2:14" ht="15.75" customHeight="1"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1436</v>
      </c>
      <c r="C31" s="84" t="s">
        <v>1416</v>
      </c>
      <c r="D31" s="85"/>
      <c r="E31" s="85"/>
      <c r="F31" s="85"/>
      <c r="G31" s="85"/>
      <c r="H31" s="85"/>
      <c r="I31" s="85"/>
      <c r="J31" s="86"/>
      <c r="K31" s="312"/>
      <c r="L31" s="310" t="s">
        <v>945</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47" t="s">
        <v>241</v>
      </c>
      <c r="B36" s="870" t="str">
        <f>VLOOKUP(A36,EQUIPOS!A6:D154,3,FALSE)</f>
        <v>Grúa (capacidad 15 ton)</v>
      </c>
      <c r="C36" s="871"/>
      <c r="D36" s="871"/>
      <c r="E36" s="871"/>
      <c r="F36" s="871"/>
      <c r="G36" s="871"/>
      <c r="H36" s="872"/>
      <c r="I36" s="271"/>
      <c r="J36" s="272"/>
      <c r="K36" s="273">
        <f>VLOOKUP(A36,EQUIPOS!A6:D163,4,FALSE)</f>
        <v>112204.16580448615</v>
      </c>
      <c r="L36" s="274"/>
      <c r="M36" s="275">
        <v>1.3125</v>
      </c>
      <c r="N36" s="276">
        <f>K36/M36</f>
        <v>85488.888231989447</v>
      </c>
    </row>
    <row r="37" spans="1:14">
      <c r="A37" s="147" t="s">
        <v>373</v>
      </c>
      <c r="B37" s="870" t="str">
        <f>VLOOKUP(A37,EQUIPOS!A7:D154,3,FALSE)</f>
        <v>Volqueta 6 m3</v>
      </c>
      <c r="C37" s="871"/>
      <c r="D37" s="871"/>
      <c r="E37" s="871"/>
      <c r="F37" s="871"/>
      <c r="G37" s="871"/>
      <c r="H37" s="872"/>
      <c r="I37" s="271"/>
      <c r="J37" s="272"/>
      <c r="K37" s="273">
        <f>VLOOKUP(A37,EQUIPOS!A7:D164,4,FALSE)</f>
        <v>104045.92483794304</v>
      </c>
      <c r="L37" s="274"/>
      <c r="M37" s="275">
        <v>1.3125</v>
      </c>
      <c r="N37" s="276">
        <f>K37/M37</f>
        <v>79273.085590813746</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0.05</v>
      </c>
      <c r="M42" s="883"/>
      <c r="N42" s="108">
        <f>N76*L42</f>
        <v>1192.1999047619047</v>
      </c>
    </row>
    <row r="43" spans="1:14" ht="15.75" thickBot="1">
      <c r="B43" s="821" t="s">
        <v>953</v>
      </c>
      <c r="C43" s="822"/>
      <c r="D43" s="822"/>
      <c r="E43" s="822"/>
      <c r="F43" s="822"/>
      <c r="G43" s="822"/>
      <c r="H43" s="822"/>
      <c r="I43" s="822"/>
      <c r="J43" s="822"/>
      <c r="K43" s="822"/>
      <c r="L43" s="822"/>
      <c r="M43" s="823"/>
      <c r="N43" s="398">
        <f>SUM(N36:N42)</f>
        <v>165954.1737275651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428</v>
      </c>
      <c r="B48" s="46" t="str">
        <f>VLOOKUP(A48,MATERIALES!A4:D373,3,FALSE)</f>
        <v>Costal de fibra o fique</v>
      </c>
      <c r="C48" s="285"/>
      <c r="D48" s="285"/>
      <c r="E48" s="285"/>
      <c r="F48" s="285"/>
      <c r="G48" s="285"/>
      <c r="H48" s="285"/>
      <c r="I48" s="272"/>
      <c r="J48" s="228" t="str">
        <f>VLOOKUP(A48,MATERIALES!A4:D373,2,FALSE)</f>
        <v>u</v>
      </c>
      <c r="K48" s="286">
        <v>10</v>
      </c>
      <c r="L48" s="271"/>
      <c r="M48" s="287">
        <f>VLOOKUP(A48,MATERIALES!A5:D373,4,FALSE)</f>
        <v>2531.7874969845407</v>
      </c>
      <c r="N48" s="276">
        <f>K48*M48</f>
        <v>25317.874969845405</v>
      </c>
    </row>
    <row r="49" spans="1:14">
      <c r="A49" t="s">
        <v>412</v>
      </c>
      <c r="B49" s="46" t="str">
        <f>VLOOKUP(A49,MATERIALES!A5:D373,3,FALSE)</f>
        <v>Cicatrizante (para remoción de especies vegetales)</v>
      </c>
      <c r="C49" s="285"/>
      <c r="D49" s="285"/>
      <c r="E49" s="285"/>
      <c r="F49" s="285"/>
      <c r="G49" s="285"/>
      <c r="H49" s="285"/>
      <c r="I49" s="272"/>
      <c r="J49" s="228" t="str">
        <f>VLOOKUP(A49,MATERIALES!A5:D373,2,FALSE)</f>
        <v>kg</v>
      </c>
      <c r="K49" s="286">
        <v>1</v>
      </c>
      <c r="L49" s="271"/>
      <c r="M49" s="287">
        <f>VLOOKUP(A49,MATERIALES!A6:D373,4,FALSE)</f>
        <v>13650.545093381259</v>
      </c>
      <c r="N49" s="276">
        <f>K49*M49</f>
        <v>13650.545093381259</v>
      </c>
    </row>
    <row r="50" spans="1:14">
      <c r="A50" s="147" t="s">
        <v>589</v>
      </c>
      <c r="B50" s="46" t="str">
        <f>VLOOKUP(A50,MATERIALES!A6:D373,3,FALSE)</f>
        <v>Nutrientes (para remoción de especies vegetales) (dap, triple 15 o similar) (ítem 201.9)</v>
      </c>
      <c r="C50" s="285"/>
      <c r="D50" s="285"/>
      <c r="E50" s="285"/>
      <c r="F50" s="285"/>
      <c r="G50" s="285"/>
      <c r="H50" s="285"/>
      <c r="I50" s="272"/>
      <c r="J50" s="228" t="str">
        <f>VLOOKUP(A50,MATERIALES!A6:D373,2,FALSE)</f>
        <v>kg</v>
      </c>
      <c r="K50" s="286">
        <v>1</v>
      </c>
      <c r="L50" s="271"/>
      <c r="M50" s="287">
        <f>VLOOKUP(A50,MATERIALES!A6:D373,4,FALSE)</f>
        <v>1990.9106196435098</v>
      </c>
      <c r="N50" s="276">
        <f>K50*M50</f>
        <v>1990.9106196435098</v>
      </c>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40959.330682870175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10.5</v>
      </c>
      <c r="N70" s="399">
        <f>K70/M70</f>
        <v>23843.998095238094</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23843.998095238094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230757.50250567336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46151.500501134673</v>
      </c>
      <c r="M83" s="857"/>
      <c r="N83" s="54"/>
    </row>
    <row r="84" spans="1:14">
      <c r="B84" s="92" t="s">
        <v>973</v>
      </c>
      <c r="C84" s="93"/>
      <c r="D84" s="93"/>
      <c r="E84" s="93"/>
      <c r="F84" s="93"/>
      <c r="G84" s="93"/>
      <c r="H84" s="93"/>
      <c r="I84" s="90"/>
      <c r="J84" s="91"/>
      <c r="K84" s="308">
        <v>0.05</v>
      </c>
      <c r="L84" s="856">
        <f>N78*K84</f>
        <v>11537.875125283668</v>
      </c>
      <c r="M84" s="857"/>
      <c r="N84" s="54"/>
    </row>
    <row r="85" spans="1:14" ht="15.75" thickBot="1">
      <c r="B85" s="94" t="s">
        <v>974</v>
      </c>
      <c r="C85" s="95"/>
      <c r="D85" s="95"/>
      <c r="E85" s="95"/>
      <c r="F85" s="95"/>
      <c r="G85" s="95"/>
      <c r="H85" s="95"/>
      <c r="I85" s="96"/>
      <c r="J85" s="97"/>
      <c r="K85" s="309">
        <v>0.05</v>
      </c>
      <c r="L85" s="858">
        <f>N78*K85</f>
        <v>11537.875125283668</v>
      </c>
      <c r="M85" s="859"/>
      <c r="N85" s="54"/>
    </row>
    <row r="86" spans="1:14" ht="15.75" thickBot="1">
      <c r="B86" s="821" t="s">
        <v>953</v>
      </c>
      <c r="C86" s="822"/>
      <c r="D86" s="822"/>
      <c r="E86" s="822"/>
      <c r="F86" s="822"/>
      <c r="G86" s="822"/>
      <c r="H86" s="822"/>
      <c r="I86" s="822"/>
      <c r="J86" s="822"/>
      <c r="K86" s="822"/>
      <c r="L86" s="822"/>
      <c r="M86" s="823"/>
      <c r="N86" s="55">
        <f>L83+L84+L85</f>
        <v>69227.250751702013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299984.75325737539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1009</v>
      </c>
      <c r="C31" s="84" t="s">
        <v>1188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47" t="s">
        <v>312</v>
      </c>
      <c r="B36" s="870" t="str">
        <f>VLOOKUP(A36,EQUIPOS!A6:D154,3,FALSE)</f>
        <v>Retroexcavadora sobre oruga, potencia 138 HP, balde de 1,5 m3.</v>
      </c>
      <c r="C36" s="871"/>
      <c r="D36" s="871"/>
      <c r="E36" s="871"/>
      <c r="F36" s="871"/>
      <c r="G36" s="871"/>
      <c r="H36" s="872"/>
      <c r="I36" s="271"/>
      <c r="J36" s="272"/>
      <c r="K36" s="273">
        <f>VLOOKUP(A36,EQUIPOS!A6:D163,4,FALSE)</f>
        <v>140461.9985312231</v>
      </c>
      <c r="L36" s="274"/>
      <c r="M36" s="275">
        <v>66</v>
      </c>
      <c r="N36" s="276">
        <f>K36/M36</f>
        <v>2128.2120989579257</v>
      </c>
    </row>
    <row r="37" spans="1:14">
      <c r="A37" s="147" t="s">
        <v>129</v>
      </c>
      <c r="B37" s="870" t="str">
        <f>VLOOKUP(A37,EQUIPOS!A7:D154,3,FALSE)</f>
        <v xml:space="preserve">Buldozer, Potencia al volante de 140 HP, motor de 2200 RPM, longitud de hoja 4,80m. </v>
      </c>
      <c r="C37" s="871"/>
      <c r="D37" s="871"/>
      <c r="E37" s="871"/>
      <c r="F37" s="871"/>
      <c r="G37" s="871"/>
      <c r="H37" s="872"/>
      <c r="I37" s="271"/>
      <c r="J37" s="272"/>
      <c r="K37" s="273">
        <f>VLOOKUP(A37,EQUIPOS!A7:D164,4,FALSE)</f>
        <v>137860.85041027452</v>
      </c>
      <c r="L37" s="274"/>
      <c r="M37" s="275">
        <v>100</v>
      </c>
      <c r="N37" s="276">
        <f>K37/M37</f>
        <v>1378.6085041027452</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0.01</v>
      </c>
      <c r="M42" s="883"/>
      <c r="N42" s="108">
        <f>N76*L42</f>
        <v>1.1854260416666667</v>
      </c>
    </row>
    <row r="43" spans="1:14" ht="15.75" thickBot="1">
      <c r="B43" s="821" t="s">
        <v>953</v>
      </c>
      <c r="C43" s="822"/>
      <c r="D43" s="822"/>
      <c r="E43" s="822"/>
      <c r="F43" s="822"/>
      <c r="G43" s="822"/>
      <c r="H43" s="822"/>
      <c r="I43" s="822"/>
      <c r="J43" s="822"/>
      <c r="K43" s="822"/>
      <c r="L43" s="822"/>
      <c r="M43" s="823"/>
      <c r="N43" s="398">
        <f>SUM(N36:N42)</f>
        <v>3508.0060291023374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VLOOKUP(A48,MATERIALES!A5:D373,4,FALSE)</f>
        <v>4882.1833582754425</v>
      </c>
      <c r="N48" s="276">
        <f>K48*M48</f>
        <v>4882.1833582754425</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4882.1833582754425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528</v>
      </c>
      <c r="N70" s="399">
        <f>K70/M70</f>
        <v>118.54260416666666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118.54260416666666</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8508.7319915444477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1701.7463983088896</v>
      </c>
      <c r="M83" s="857"/>
      <c r="N83" s="54"/>
    </row>
    <row r="84" spans="1:14">
      <c r="B84" s="92" t="s">
        <v>973</v>
      </c>
      <c r="C84" s="93"/>
      <c r="D84" s="93"/>
      <c r="E84" s="93"/>
      <c r="F84" s="93"/>
      <c r="G84" s="93"/>
      <c r="H84" s="93"/>
      <c r="I84" s="90"/>
      <c r="J84" s="91"/>
      <c r="K84" s="308">
        <v>0.05</v>
      </c>
      <c r="L84" s="856">
        <f>N78*K84</f>
        <v>425.43659957722241</v>
      </c>
      <c r="M84" s="857"/>
      <c r="N84" s="54"/>
    </row>
    <row r="85" spans="1:14" ht="15.75" thickBot="1">
      <c r="B85" s="94" t="s">
        <v>974</v>
      </c>
      <c r="C85" s="95"/>
      <c r="D85" s="95"/>
      <c r="E85" s="95"/>
      <c r="F85" s="95"/>
      <c r="G85" s="95"/>
      <c r="H85" s="95"/>
      <c r="I85" s="96"/>
      <c r="J85" s="97"/>
      <c r="K85" s="309">
        <v>0.05</v>
      </c>
      <c r="L85" s="858">
        <f>N78*K85</f>
        <v>425.43659957722241</v>
      </c>
      <c r="M85" s="859"/>
      <c r="N85" s="54"/>
    </row>
    <row r="86" spans="1:14" ht="15.75" thickBot="1">
      <c r="B86" s="821" t="s">
        <v>953</v>
      </c>
      <c r="C86" s="822"/>
      <c r="D86" s="822"/>
      <c r="E86" s="822"/>
      <c r="F86" s="822"/>
      <c r="G86" s="822"/>
      <c r="H86" s="822"/>
      <c r="I86" s="822"/>
      <c r="J86" s="822"/>
      <c r="K86" s="822"/>
      <c r="L86" s="822"/>
      <c r="M86" s="823"/>
      <c r="N86" s="55">
        <f>L83+L84+L85</f>
        <v>2552.6195974633342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11061.351589007782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1010</v>
      </c>
      <c r="C31" s="84" t="s">
        <v>1189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47" t="s">
        <v>312</v>
      </c>
      <c r="B36" s="870" t="str">
        <f>VLOOKUP(A36,EQUIPOS!A6:D154,3,FALSE)</f>
        <v>Retroexcavadora sobre oruga, potencia 138 HP, balde de 1,5 m3.</v>
      </c>
      <c r="C36" s="871"/>
      <c r="D36" s="871"/>
      <c r="E36" s="871"/>
      <c r="F36" s="871"/>
      <c r="G36" s="871"/>
      <c r="H36" s="872"/>
      <c r="I36" s="271"/>
      <c r="J36" s="272"/>
      <c r="K36" s="273">
        <f>VLOOKUP(A36,EQUIPOS!A6:D163,4,FALSE)</f>
        <v>140461.9985312231</v>
      </c>
      <c r="L36" s="274"/>
      <c r="M36" s="275">
        <v>66</v>
      </c>
      <c r="N36" s="276">
        <f>K36/M36</f>
        <v>2128.2120989579257</v>
      </c>
    </row>
    <row r="37" spans="1:14">
      <c r="A37" s="111"/>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0.01</v>
      </c>
      <c r="M42" s="883"/>
      <c r="N42" s="108">
        <f>N76*L42</f>
        <v>1.1854260416666667</v>
      </c>
    </row>
    <row r="43" spans="1:14" ht="15.75" thickBot="1">
      <c r="B43" s="821" t="s">
        <v>953</v>
      </c>
      <c r="C43" s="822"/>
      <c r="D43" s="822"/>
      <c r="E43" s="822"/>
      <c r="F43" s="822"/>
      <c r="G43" s="822"/>
      <c r="H43" s="822"/>
      <c r="I43" s="822"/>
      <c r="J43" s="822"/>
      <c r="K43" s="822"/>
      <c r="L43" s="822"/>
      <c r="M43" s="823"/>
      <c r="N43" s="398">
        <f>SUM(N36:N42)</f>
        <v>2129.3975249995924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528</v>
      </c>
      <c r="N70" s="399">
        <f>K70/M70</f>
        <v>118.54260416666666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118.54260416666666</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2247.9401291662589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449.58802583325178</v>
      </c>
      <c r="M83" s="857"/>
      <c r="N83" s="54"/>
    </row>
    <row r="84" spans="1:14">
      <c r="B84" s="92" t="s">
        <v>973</v>
      </c>
      <c r="C84" s="93"/>
      <c r="D84" s="93"/>
      <c r="E84" s="93"/>
      <c r="F84" s="93"/>
      <c r="G84" s="93"/>
      <c r="H84" s="93"/>
      <c r="I84" s="90"/>
      <c r="J84" s="91"/>
      <c r="K84" s="308">
        <v>0.05</v>
      </c>
      <c r="L84" s="856">
        <f>N78*K84</f>
        <v>112.39700645831294</v>
      </c>
      <c r="M84" s="857"/>
      <c r="N84" s="54"/>
    </row>
    <row r="85" spans="1:14" ht="15.75" thickBot="1">
      <c r="B85" s="94" t="s">
        <v>974</v>
      </c>
      <c r="C85" s="95"/>
      <c r="D85" s="95"/>
      <c r="E85" s="95"/>
      <c r="F85" s="95"/>
      <c r="G85" s="95"/>
      <c r="H85" s="95"/>
      <c r="I85" s="96"/>
      <c r="J85" s="97"/>
      <c r="K85" s="309">
        <v>0.05</v>
      </c>
      <c r="L85" s="858">
        <f>N78*K85</f>
        <v>112.39700645831294</v>
      </c>
      <c r="M85" s="859"/>
      <c r="N85" s="54"/>
    </row>
    <row r="86" spans="1:14" ht="15.75" thickBot="1">
      <c r="B86" s="821" t="s">
        <v>953</v>
      </c>
      <c r="C86" s="822"/>
      <c r="D86" s="822"/>
      <c r="E86" s="822"/>
      <c r="F86" s="822"/>
      <c r="G86" s="822"/>
      <c r="H86" s="822"/>
      <c r="I86" s="822"/>
      <c r="J86" s="822"/>
      <c r="K86" s="822"/>
      <c r="L86" s="822"/>
      <c r="M86" s="823"/>
      <c r="N86" s="55">
        <f>L83+L84+L85</f>
        <v>674.38203874987767</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2922.3221679161366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53" sqref="A53:XFD53"/>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1011</v>
      </c>
      <c r="C31" s="84" t="s">
        <v>1190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180</v>
      </c>
      <c r="B36" s="870" t="str">
        <f>VLOOKUP(A36,EQUIPOS!A6:D154,3,FALSE)</f>
        <v>Compresor 120 HP, con martillo.</v>
      </c>
      <c r="C36" s="871"/>
      <c r="D36" s="871"/>
      <c r="E36" s="871"/>
      <c r="F36" s="871"/>
      <c r="G36" s="871"/>
      <c r="H36" s="872"/>
      <c r="I36" s="271"/>
      <c r="J36" s="272"/>
      <c r="K36" s="273">
        <f>VLOOKUP(A36,EQUIPOS!A6:D163,4,FALSE)</f>
        <v>78034.443628457273</v>
      </c>
      <c r="L36" s="274"/>
      <c r="M36" s="275">
        <v>66</v>
      </c>
      <c r="N36" s="276">
        <f>K36/M36</f>
        <v>1182.3400549766254</v>
      </c>
    </row>
    <row r="37" spans="1:14">
      <c r="A37" s="111" t="s">
        <v>129</v>
      </c>
      <c r="B37" s="870" t="str">
        <f>VLOOKUP(A37,EQUIPOS!A7:D154,3,FALSE)</f>
        <v xml:space="preserve">Buldozer, Potencia al volante de 140 HP, motor de 2200 RPM, longitud de hoja 4,80m. </v>
      </c>
      <c r="C37" s="871"/>
      <c r="D37" s="871"/>
      <c r="E37" s="871"/>
      <c r="F37" s="871"/>
      <c r="G37" s="871"/>
      <c r="H37" s="872"/>
      <c r="I37" s="271"/>
      <c r="J37" s="272"/>
      <c r="K37" s="273">
        <f>VLOOKUP(A37,EQUIPOS!A7:D164,4,FALSE)</f>
        <v>137860.85041027452</v>
      </c>
      <c r="L37" s="274"/>
      <c r="M37" s="275">
        <v>100</v>
      </c>
      <c r="N37" s="276">
        <f>K37/M37</f>
        <v>1378.6085041027452</v>
      </c>
    </row>
    <row r="38" spans="1:14">
      <c r="A38" t="s">
        <v>312</v>
      </c>
      <c r="B38" s="870" t="str">
        <f>VLOOKUP(A38,EQUIPOS!A8:D154,3,FALSE)</f>
        <v>Retroexcavadora sobre oruga, potencia 138 HP, balde de 1,5 m3.</v>
      </c>
      <c r="C38" s="871"/>
      <c r="D38" s="871"/>
      <c r="E38" s="871"/>
      <c r="F38" s="871"/>
      <c r="G38" s="871"/>
      <c r="H38" s="872"/>
      <c r="I38" s="271"/>
      <c r="J38" s="272"/>
      <c r="K38" s="273">
        <f>VLOOKUP(A38,EQUIPOS!A8:D165,4,FALSE)</f>
        <v>140461.9985312231</v>
      </c>
      <c r="L38" s="274"/>
      <c r="M38" s="275">
        <v>66</v>
      </c>
      <c r="N38" s="276">
        <f>K38/M38</f>
        <v>2128.2120989579257</v>
      </c>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N78*L42</f>
        <v>6.4119976747881813</v>
      </c>
    </row>
    <row r="43" spans="1:14" ht="15.75" thickBot="1">
      <c r="B43" s="821" t="s">
        <v>953</v>
      </c>
      <c r="C43" s="822"/>
      <c r="D43" s="822"/>
      <c r="E43" s="822"/>
      <c r="F43" s="822"/>
      <c r="G43" s="822"/>
      <c r="H43" s="822"/>
      <c r="I43" s="822"/>
      <c r="J43" s="822"/>
      <c r="K43" s="822"/>
      <c r="L43" s="822"/>
      <c r="M43" s="823"/>
      <c r="N43" s="398">
        <f>SUM(N36:N42)</f>
        <v>4695.5726557120843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376</v>
      </c>
      <c r="B48" s="46" t="str">
        <f>VLOOKUP(A48,MATERIALES!A4:D373,3,FALSE)</f>
        <v>Anfo</v>
      </c>
      <c r="C48" s="285"/>
      <c r="D48" s="285"/>
      <c r="E48" s="285"/>
      <c r="F48" s="285"/>
      <c r="G48" s="285"/>
      <c r="H48" s="285"/>
      <c r="I48" s="272"/>
      <c r="J48" s="228" t="str">
        <f>VLOOKUP(A48,MATERIALES!A4:D385,2,FALSE)</f>
        <v>kg</v>
      </c>
      <c r="K48" s="286">
        <v>0.2</v>
      </c>
      <c r="L48" s="271"/>
      <c r="M48" s="287">
        <f>VLOOKUP(A48,MATERIALES!A5:D373,4,FALSE)</f>
        <v>6972.0348701154835</v>
      </c>
      <c r="N48" s="276">
        <f>K48*M48</f>
        <v>1394.4069740230968</v>
      </c>
    </row>
    <row r="49" spans="1:14">
      <c r="A49" t="s">
        <v>424</v>
      </c>
      <c r="B49" s="46" t="str">
        <f>VLOOKUP(A49,MATERIALES!A5:D373,3,FALSE)</f>
        <v>Cordón detonante</v>
      </c>
      <c r="C49" s="285"/>
      <c r="D49" s="285"/>
      <c r="E49" s="285"/>
      <c r="F49" s="285"/>
      <c r="G49" s="285"/>
      <c r="H49" s="285"/>
      <c r="I49" s="272"/>
      <c r="J49" s="228" t="str">
        <f>VLOOKUP(A49,MATERIALES!A5:D386,2,FALSE)</f>
        <v>m</v>
      </c>
      <c r="K49" s="286">
        <v>3</v>
      </c>
      <c r="L49" s="271"/>
      <c r="M49" s="287">
        <f>VLOOKUP(A49,MATERIALES!A6:D373,4,FALSE)</f>
        <v>3605.8458489402055</v>
      </c>
      <c r="N49" s="276">
        <f t="shared" ref="N49:N54" si="0">K49*M49</f>
        <v>10817.537546820617</v>
      </c>
    </row>
    <row r="50" spans="1:14">
      <c r="A50" s="210" t="s">
        <v>453</v>
      </c>
      <c r="B50" s="46" t="str">
        <f>VLOOKUP(A50,MATERIALES!A6:D373,3,FALSE)</f>
        <v>Explosivos  75% (INDUGEL)</v>
      </c>
      <c r="C50" s="285"/>
      <c r="D50" s="285"/>
      <c r="E50" s="285"/>
      <c r="F50" s="285"/>
      <c r="G50" s="285"/>
      <c r="H50" s="285"/>
      <c r="I50" s="272"/>
      <c r="J50" s="228" t="str">
        <f>VLOOKUP(A50,MATERIALES!A6:D387,2,FALSE)</f>
        <v>lb</v>
      </c>
      <c r="K50" s="286">
        <v>0.3</v>
      </c>
      <c r="L50" s="271"/>
      <c r="M50" s="287">
        <f>VLOOKUP(A50,MATERIALES!A6:D373,4,FALSE)</f>
        <v>13398.795489903423</v>
      </c>
      <c r="N50" s="276">
        <f t="shared" si="0"/>
        <v>4019.6386469710269</v>
      </c>
    </row>
    <row r="51" spans="1:14">
      <c r="A51" t="s">
        <v>458</v>
      </c>
      <c r="B51" s="46" t="str">
        <f>VLOOKUP(A51,MATERIALES!A6:D373,3,FALSE)</f>
        <v>Fulminantes</v>
      </c>
      <c r="C51" s="285"/>
      <c r="D51" s="285"/>
      <c r="E51" s="285"/>
      <c r="F51" s="285"/>
      <c r="G51" s="285"/>
      <c r="H51" s="285"/>
      <c r="I51" s="272"/>
      <c r="J51" s="228" t="str">
        <f>VLOOKUP(A51,MATERIALES!A6:D388,2,FALSE)</f>
        <v>u</v>
      </c>
      <c r="K51" s="286">
        <v>0.2</v>
      </c>
      <c r="L51" s="271"/>
      <c r="M51" s="287">
        <f>VLOOKUP(A51,MATERIALES!A6:D373,4,FALSE)</f>
        <v>1176.2972738920791</v>
      </c>
      <c r="N51" s="276">
        <f t="shared" si="0"/>
        <v>235.25945477841583</v>
      </c>
    </row>
    <row r="52" spans="1:14">
      <c r="A52" t="s">
        <v>552</v>
      </c>
      <c r="B52" s="46" t="str">
        <f>VLOOKUP(A52,MATERIALES!A6:D373,3,FALSE)</f>
        <v>Mecha Lenta</v>
      </c>
      <c r="C52" s="285"/>
      <c r="D52" s="285"/>
      <c r="E52" s="285"/>
      <c r="F52" s="285"/>
      <c r="G52" s="285"/>
      <c r="H52" s="285"/>
      <c r="I52" s="272"/>
      <c r="J52" s="228" t="str">
        <f>VLOOKUP(A52,MATERIALES!A6:D389,2,FALSE)</f>
        <v>m</v>
      </c>
      <c r="K52" s="286">
        <v>0.5</v>
      </c>
      <c r="L52" s="271"/>
      <c r="M52" s="287">
        <f>VLOOKUP(A52,MATERIALES!A7:D373,4,FALSE)</f>
        <v>1114.734052080905</v>
      </c>
      <c r="N52" s="276">
        <f t="shared" si="0"/>
        <v>557.36702604045252</v>
      </c>
    </row>
    <row r="53" spans="1:14">
      <c r="B53" s="46"/>
      <c r="C53" s="285"/>
      <c r="D53" s="285"/>
      <c r="E53" s="285"/>
      <c r="F53" s="285"/>
      <c r="G53" s="285"/>
      <c r="H53" s="285"/>
      <c r="I53" s="272"/>
      <c r="J53" s="228"/>
      <c r="K53" s="286"/>
      <c r="L53" s="271"/>
      <c r="M53" s="287"/>
      <c r="N53" s="276"/>
    </row>
    <row r="54" spans="1:14">
      <c r="A54" t="s">
        <v>442</v>
      </c>
      <c r="B54" s="46" t="str">
        <f>VLOOKUP(A54,MATERIALES!A8:D373,3,FALSE)</f>
        <v>Derechos de explotación y/o disposición de materiales</v>
      </c>
      <c r="C54" s="285"/>
      <c r="D54" s="285"/>
      <c r="E54" s="285"/>
      <c r="F54" s="285"/>
      <c r="G54" s="285"/>
      <c r="H54" s="285"/>
      <c r="I54" s="272"/>
      <c r="J54" s="228" t="str">
        <f>VLOOKUP(A54,MATERIALES!A8:D391,2,FALSE)</f>
        <v>m3</v>
      </c>
      <c r="K54" s="286">
        <v>1</v>
      </c>
      <c r="L54" s="271"/>
      <c r="M54" s="287">
        <f>VLOOKUP(A54,MATERIALES!A9:D374,4,FALSE)</f>
        <v>4882.1833582754425</v>
      </c>
      <c r="N54" s="276">
        <f t="shared" si="0"/>
        <v>4882.1833582754425</v>
      </c>
    </row>
    <row r="55" spans="1:14" ht="15.75" thickBot="1">
      <c r="B55" s="903"/>
      <c r="C55" s="904"/>
      <c r="D55" s="904"/>
      <c r="E55" s="904"/>
      <c r="F55" s="904"/>
      <c r="G55" s="904"/>
      <c r="H55" s="904"/>
      <c r="I55" s="874"/>
      <c r="J55" s="45"/>
      <c r="K55" s="47"/>
      <c r="L55" s="905"/>
      <c r="M55" s="906"/>
      <c r="N55" s="48"/>
    </row>
    <row r="56" spans="1:14" ht="15.75" thickBot="1">
      <c r="B56" s="821" t="s">
        <v>953</v>
      </c>
      <c r="C56" s="822"/>
      <c r="D56" s="822"/>
      <c r="E56" s="822"/>
      <c r="F56" s="822"/>
      <c r="G56" s="822"/>
      <c r="H56" s="822"/>
      <c r="I56" s="822"/>
      <c r="J56" s="822"/>
      <c r="K56" s="822"/>
      <c r="L56" s="822"/>
      <c r="M56" s="823"/>
      <c r="N56" s="398">
        <f>SUM(N48:N55)</f>
        <v>21906.393006909057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07" t="s">
        <v>961</v>
      </c>
      <c r="M60" s="886"/>
      <c r="N60" s="79" t="s">
        <v>951</v>
      </c>
    </row>
    <row r="61" spans="1:14">
      <c r="B61" s="49"/>
      <c r="C61" s="321"/>
      <c r="D61" s="321"/>
      <c r="E61" s="321"/>
      <c r="F61" s="321"/>
      <c r="G61" s="321"/>
      <c r="H61" s="315"/>
      <c r="I61" s="283"/>
      <c r="J61" s="290"/>
      <c r="K61" s="283"/>
      <c r="L61" s="908"/>
      <c r="M61" s="909"/>
      <c r="N61" s="291"/>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313"/>
      <c r="C66" s="314"/>
      <c r="D66" s="314"/>
      <c r="E66" s="314"/>
      <c r="F66" s="314"/>
      <c r="G66" s="314"/>
      <c r="H66" s="51"/>
      <c r="I66" s="129"/>
      <c r="J66" s="129"/>
      <c r="K66" s="129"/>
      <c r="L66" s="899"/>
      <c r="M66" s="900"/>
      <c r="N66" s="130"/>
    </row>
    <row r="67" spans="1:15" ht="15.75" thickBot="1">
      <c r="B67" s="910" t="s">
        <v>953</v>
      </c>
      <c r="C67" s="864"/>
      <c r="D67" s="864"/>
      <c r="E67" s="864"/>
      <c r="F67" s="864"/>
      <c r="G67" s="864"/>
      <c r="H67" s="864"/>
      <c r="I67" s="864"/>
      <c r="J67" s="864"/>
      <c r="K67" s="864"/>
      <c r="L67" s="864"/>
      <c r="M67" s="865"/>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t="s">
        <v>6</v>
      </c>
      <c r="B72" s="52" t="str">
        <f>VLOOKUP(A72,'MANO DE OBRA'!A8:D68,3,FALSE)</f>
        <v xml:space="preserve">Obrero </v>
      </c>
      <c r="C72" s="50"/>
      <c r="D72" s="50"/>
      <c r="E72" s="50"/>
      <c r="F72" s="50"/>
      <c r="G72" s="50"/>
      <c r="H72" s="50"/>
      <c r="I72" s="296">
        <f>K72/J72*100</f>
        <v>33832.699999999997</v>
      </c>
      <c r="J72" s="297">
        <v>185</v>
      </c>
      <c r="K72" s="298">
        <f>VLOOKUP(A72,'MANO DE OBRA'!A8:D99,4,FALSE)</f>
        <v>62590.494999999995</v>
      </c>
      <c r="L72" s="53"/>
      <c r="M72" s="299">
        <v>528</v>
      </c>
      <c r="N72" s="399">
        <f>K72/M72</f>
        <v>118.54260416666666</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299">
        <v>528</v>
      </c>
      <c r="N73" s="399">
        <f>K73/M73</f>
        <v>202.0572795727424</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97"/>
      <c r="C77" s="898"/>
      <c r="D77" s="898"/>
      <c r="E77" s="898"/>
      <c r="F77" s="898"/>
      <c r="G77" s="898"/>
      <c r="H77" s="898"/>
      <c r="I77" s="129"/>
      <c r="J77" s="129"/>
      <c r="K77" s="129"/>
      <c r="L77" s="911"/>
      <c r="M77" s="911"/>
      <c r="N77" s="48"/>
    </row>
    <row r="78" spans="1:15" ht="15.75" thickBot="1">
      <c r="B78" s="821" t="s">
        <v>953</v>
      </c>
      <c r="C78" s="822"/>
      <c r="D78" s="822"/>
      <c r="E78" s="822"/>
      <c r="F78" s="822"/>
      <c r="G78" s="822"/>
      <c r="H78" s="822"/>
      <c r="I78" s="864"/>
      <c r="J78" s="864"/>
      <c r="K78" s="864"/>
      <c r="L78" s="864"/>
      <c r="M78" s="865"/>
      <c r="N78" s="305">
        <f>SUM(N72:N77)</f>
        <v>320.59988373940905</v>
      </c>
    </row>
    <row r="79" spans="1:15" ht="15.75" thickBot="1">
      <c r="B79" s="36"/>
      <c r="C79" s="37"/>
      <c r="D79" s="37"/>
      <c r="E79" s="37"/>
      <c r="F79" s="37"/>
      <c r="G79" s="37"/>
      <c r="H79" s="37"/>
      <c r="I79" s="37"/>
      <c r="J79" s="37"/>
      <c r="K79" s="37"/>
      <c r="L79" s="37"/>
      <c r="M79" s="37"/>
      <c r="N79" s="38"/>
    </row>
    <row r="80" spans="1:15" ht="15.75" thickBot="1">
      <c r="B80" s="821" t="s">
        <v>967</v>
      </c>
      <c r="C80" s="822"/>
      <c r="D80" s="822"/>
      <c r="E80" s="822"/>
      <c r="F80" s="822"/>
      <c r="G80" s="822"/>
      <c r="H80" s="822"/>
      <c r="I80" s="822"/>
      <c r="J80" s="822"/>
      <c r="K80" s="822"/>
      <c r="L80" s="822"/>
      <c r="M80" s="823"/>
      <c r="N80" s="102">
        <f>N43+N56+N67+N78</f>
        <v>26922.565546360551</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66" t="s">
        <v>969</v>
      </c>
      <c r="C84" s="867"/>
      <c r="D84" s="867"/>
      <c r="E84" s="867"/>
      <c r="F84" s="867"/>
      <c r="G84" s="867"/>
      <c r="H84" s="867"/>
      <c r="I84" s="318"/>
      <c r="J84" s="338"/>
      <c r="K84" s="306" t="s">
        <v>970</v>
      </c>
      <c r="L84" s="868" t="s">
        <v>971</v>
      </c>
      <c r="M84" s="869"/>
      <c r="N84" s="307"/>
    </row>
    <row r="85" spans="1:14">
      <c r="B85" s="854" t="s">
        <v>972</v>
      </c>
      <c r="C85" s="855"/>
      <c r="D85" s="855"/>
      <c r="E85" s="855"/>
      <c r="F85" s="855"/>
      <c r="G85" s="855"/>
      <c r="H85" s="855"/>
      <c r="I85" s="90"/>
      <c r="J85" s="91"/>
      <c r="K85" s="308">
        <v>0.2</v>
      </c>
      <c r="L85" s="856">
        <f>N80*K85</f>
        <v>5384.5131092721103</v>
      </c>
      <c r="M85" s="857"/>
      <c r="N85" s="54"/>
    </row>
    <row r="86" spans="1:14">
      <c r="B86" s="92" t="s">
        <v>973</v>
      </c>
      <c r="C86" s="93"/>
      <c r="D86" s="93"/>
      <c r="E86" s="93"/>
      <c r="F86" s="93"/>
      <c r="G86" s="93"/>
      <c r="H86" s="93"/>
      <c r="I86" s="90"/>
      <c r="J86" s="91"/>
      <c r="K86" s="308">
        <v>0.05</v>
      </c>
      <c r="L86" s="856">
        <f>N80*K86</f>
        <v>1346.1282773180276</v>
      </c>
      <c r="M86" s="857"/>
      <c r="N86" s="54"/>
    </row>
    <row r="87" spans="1:14" ht="15.75" thickBot="1">
      <c r="B87" s="94" t="s">
        <v>974</v>
      </c>
      <c r="C87" s="95"/>
      <c r="D87" s="95"/>
      <c r="E87" s="95"/>
      <c r="F87" s="95"/>
      <c r="G87" s="95"/>
      <c r="H87" s="95"/>
      <c r="I87" s="96"/>
      <c r="J87" s="97"/>
      <c r="K87" s="309">
        <v>0.05</v>
      </c>
      <c r="L87" s="858">
        <f>N80*K87</f>
        <v>1346.1282773180276</v>
      </c>
      <c r="M87" s="859"/>
      <c r="N87" s="54"/>
    </row>
    <row r="88" spans="1:14" ht="15.75" thickBot="1">
      <c r="B88" s="821" t="s">
        <v>953</v>
      </c>
      <c r="C88" s="822"/>
      <c r="D88" s="822"/>
      <c r="E88" s="822"/>
      <c r="F88" s="822"/>
      <c r="G88" s="822"/>
      <c r="H88" s="822"/>
      <c r="I88" s="822"/>
      <c r="J88" s="822"/>
      <c r="K88" s="822"/>
      <c r="L88" s="822"/>
      <c r="M88" s="823"/>
      <c r="N88" s="55">
        <f>L85+L86+L87</f>
        <v>8076.7696639081651</v>
      </c>
    </row>
    <row r="89" spans="1:14" ht="15.75" thickBot="1">
      <c r="B89" s="36"/>
      <c r="C89" s="37"/>
      <c r="D89" s="37"/>
      <c r="E89" s="37"/>
      <c r="F89" s="37"/>
      <c r="G89" s="37"/>
      <c r="H89" s="37"/>
      <c r="I89" s="37"/>
      <c r="J89" s="37"/>
      <c r="K89" s="37"/>
      <c r="L89" s="37"/>
      <c r="M89" s="37"/>
      <c r="N89" s="38"/>
    </row>
    <row r="90" spans="1:14" ht="15.75" thickBot="1">
      <c r="A90" t="s">
        <v>2016</v>
      </c>
      <c r="B90" s="821" t="s">
        <v>975</v>
      </c>
      <c r="C90" s="822"/>
      <c r="D90" s="822"/>
      <c r="E90" s="822"/>
      <c r="F90" s="822"/>
      <c r="G90" s="822"/>
      <c r="H90" s="822"/>
      <c r="I90" s="822"/>
      <c r="J90" s="822"/>
      <c r="K90" s="822"/>
      <c r="L90" s="822"/>
      <c r="M90" s="823"/>
      <c r="N90" s="192">
        <f>N80+N88</f>
        <v>34999.335210268713</v>
      </c>
    </row>
    <row r="91" spans="1:14">
      <c r="B91" s="16"/>
      <c r="C91" s="17"/>
      <c r="D91" s="17"/>
      <c r="E91" s="17"/>
      <c r="F91" s="17"/>
      <c r="G91" s="17"/>
      <c r="H91" s="17"/>
      <c r="I91" s="17"/>
      <c r="J91" s="17"/>
      <c r="K91" s="17"/>
      <c r="L91" s="17"/>
      <c r="M91" s="17"/>
      <c r="N91" s="18"/>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56" t="s">
        <v>976</v>
      </c>
      <c r="F95" s="56"/>
      <c r="G95" s="56"/>
      <c r="H95" s="56"/>
      <c r="I95" s="56"/>
      <c r="J95" s="56"/>
      <c r="K95" s="15"/>
      <c r="L95" s="15"/>
      <c r="M95" s="15"/>
      <c r="N95" s="20"/>
    </row>
    <row r="96" spans="1:14">
      <c r="B96" s="19"/>
      <c r="C96" s="15"/>
      <c r="D96" s="15"/>
      <c r="E96" s="15" t="s">
        <v>977</v>
      </c>
      <c r="F96" s="15"/>
      <c r="G96" s="15"/>
      <c r="H96" s="15"/>
      <c r="I96" s="15"/>
      <c r="J96" s="15"/>
      <c r="K96" s="15"/>
      <c r="L96" s="15"/>
      <c r="M96" s="15"/>
      <c r="N96" s="20"/>
    </row>
    <row r="97" spans="2:14">
      <c r="B97" s="19"/>
      <c r="C97" s="15"/>
      <c r="D97" s="15"/>
      <c r="E97" s="15" t="s">
        <v>978</v>
      </c>
      <c r="F97" s="15"/>
      <c r="G97" s="15"/>
      <c r="H97" s="15"/>
      <c r="I97" s="15"/>
      <c r="J97" s="15"/>
      <c r="K97" s="15"/>
      <c r="L97" s="15"/>
      <c r="M97" s="15"/>
      <c r="N97" s="20"/>
    </row>
    <row r="98" spans="2:14">
      <c r="B98" s="19"/>
      <c r="C98" s="15"/>
      <c r="D98" s="15"/>
      <c r="E98" s="15" t="s">
        <v>979</v>
      </c>
      <c r="F98" s="15"/>
      <c r="G98" s="15"/>
      <c r="H98" s="15"/>
      <c r="I98" s="15"/>
      <c r="J98" s="15"/>
      <c r="K98" s="15"/>
      <c r="L98" s="15"/>
      <c r="M98" s="15"/>
      <c r="N98" s="20"/>
    </row>
    <row r="99" spans="2:14" ht="15.75" thickBot="1">
      <c r="B99" s="19"/>
      <c r="C99" s="15"/>
      <c r="D99" s="15"/>
      <c r="E99" s="15"/>
      <c r="F99" s="15" t="s">
        <v>980</v>
      </c>
      <c r="G99" s="15"/>
      <c r="H99" s="15"/>
      <c r="I99" s="15"/>
      <c r="J99" s="15"/>
      <c r="K99" s="15"/>
      <c r="L99" s="15"/>
      <c r="M99" s="15"/>
      <c r="N99" s="20"/>
    </row>
    <row r="100" spans="2:14">
      <c r="B100" s="231" t="s">
        <v>2216</v>
      </c>
      <c r="C100" s="232"/>
      <c r="D100" s="232"/>
      <c r="E100" s="232"/>
      <c r="F100" s="232"/>
      <c r="G100" s="232"/>
      <c r="H100" s="232"/>
      <c r="I100" s="232"/>
      <c r="J100" s="232"/>
      <c r="K100" s="232"/>
      <c r="L100" s="232"/>
      <c r="M100" s="232"/>
      <c r="N100" s="233"/>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ht="15.75" thickBot="1">
      <c r="B104" s="237"/>
      <c r="C104" s="238"/>
      <c r="D104" s="238"/>
      <c r="E104" s="238"/>
      <c r="F104" s="238"/>
      <c r="G104" s="238"/>
      <c r="H104" s="238"/>
      <c r="I104" s="238"/>
      <c r="J104" s="238"/>
      <c r="K104" s="238"/>
      <c r="L104" s="238"/>
      <c r="M104" s="238"/>
      <c r="N104" s="239"/>
    </row>
    <row r="105" spans="2:14">
      <c r="B105" s="240"/>
      <c r="C105" s="241"/>
      <c r="D105" s="241"/>
      <c r="E105" s="241"/>
      <c r="F105" s="241"/>
      <c r="G105" s="241"/>
      <c r="H105" s="241"/>
      <c r="I105" s="241"/>
      <c r="J105" s="241"/>
      <c r="K105" s="241"/>
      <c r="L105" s="241"/>
      <c r="M105" s="241"/>
      <c r="N105" s="242"/>
    </row>
    <row r="106" spans="2:14">
      <c r="B106" s="226" t="s">
        <v>2217</v>
      </c>
      <c r="C106" s="34"/>
      <c r="D106" s="34"/>
      <c r="E106" s="34"/>
      <c r="F106" s="34"/>
      <c r="G106" s="34"/>
      <c r="H106" s="34"/>
      <c r="I106" s="34"/>
      <c r="J106" s="34"/>
      <c r="K106" s="34"/>
      <c r="L106" s="34"/>
      <c r="M106" s="34"/>
      <c r="N106" s="35"/>
    </row>
    <row r="107" spans="2:14" ht="15" customHeight="1">
      <c r="B107" s="824" t="s">
        <v>2218</v>
      </c>
      <c r="C107" s="825"/>
      <c r="D107" s="825"/>
      <c r="E107" s="825"/>
      <c r="F107" s="825"/>
      <c r="G107" s="825"/>
      <c r="H107" s="825"/>
      <c r="I107" s="825"/>
      <c r="J107" s="825"/>
      <c r="K107" s="825"/>
      <c r="L107" s="825"/>
      <c r="M107" s="825"/>
      <c r="N107" s="826"/>
    </row>
    <row r="108" spans="2:14" ht="15" customHeight="1">
      <c r="B108" s="824"/>
      <c r="C108" s="825"/>
      <c r="D108" s="825"/>
      <c r="E108" s="825"/>
      <c r="F108" s="825"/>
      <c r="G108" s="825"/>
      <c r="H108" s="825"/>
      <c r="I108" s="825"/>
      <c r="J108" s="825"/>
      <c r="K108" s="825"/>
      <c r="L108" s="825"/>
      <c r="M108" s="825"/>
      <c r="N108" s="826"/>
    </row>
    <row r="109" spans="2:14" ht="30" customHeight="1">
      <c r="B109" s="827" t="s">
        <v>2219</v>
      </c>
      <c r="C109" s="828"/>
      <c r="D109" s="828"/>
      <c r="E109" s="828"/>
      <c r="F109" s="828"/>
      <c r="G109" s="828"/>
      <c r="H109" s="828"/>
      <c r="I109" s="828"/>
      <c r="J109" s="828"/>
      <c r="K109" s="828"/>
      <c r="L109" s="828"/>
      <c r="M109" s="828"/>
      <c r="N109" s="829"/>
    </row>
    <row r="110" spans="2:14">
      <c r="B110" s="827"/>
      <c r="C110" s="828"/>
      <c r="D110" s="828"/>
      <c r="E110" s="828"/>
      <c r="F110" s="828"/>
      <c r="G110" s="828"/>
      <c r="H110" s="828"/>
      <c r="I110" s="828"/>
      <c r="J110" s="828"/>
      <c r="K110" s="828"/>
      <c r="L110" s="828"/>
      <c r="M110" s="828"/>
      <c r="N110" s="829"/>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226"/>
      <c r="C114" s="34"/>
      <c r="D114" s="34"/>
      <c r="E114" s="34"/>
      <c r="F114" s="34"/>
      <c r="G114" s="34"/>
      <c r="H114" s="34"/>
      <c r="I114" s="34"/>
      <c r="J114" s="34"/>
      <c r="K114" s="34"/>
      <c r="L114" s="34"/>
      <c r="M114" s="34"/>
      <c r="N114" s="35"/>
    </row>
    <row r="115" spans="2:14">
      <c r="B115" s="19"/>
      <c r="C115" s="15"/>
      <c r="D115" s="15"/>
      <c r="E115" s="15" t="s">
        <v>976</v>
      </c>
      <c r="F115" s="56"/>
      <c r="G115" s="56"/>
      <c r="H115" s="15"/>
      <c r="I115" s="15"/>
      <c r="J115" s="15"/>
      <c r="K115" s="15"/>
      <c r="L115" s="15"/>
      <c r="M115" s="15"/>
      <c r="N115" s="20"/>
    </row>
    <row r="116" spans="2:14">
      <c r="B116" s="19"/>
      <c r="C116" s="15"/>
      <c r="D116" s="15"/>
      <c r="E116" s="57" t="s">
        <v>977</v>
      </c>
      <c r="F116" s="15"/>
      <c r="G116" s="15"/>
      <c r="H116" s="57"/>
      <c r="I116" s="57"/>
      <c r="J116" s="57"/>
      <c r="K116" s="15"/>
      <c r="L116" s="15"/>
      <c r="M116" s="15"/>
      <c r="N116" s="20"/>
    </row>
    <row r="117" spans="2:14">
      <c r="B117" s="19"/>
      <c r="C117" s="15"/>
      <c r="D117" s="15"/>
      <c r="E117" s="58" t="s">
        <v>981</v>
      </c>
      <c r="F117" s="15"/>
      <c r="G117" s="15"/>
      <c r="H117" s="58"/>
      <c r="I117" s="58"/>
      <c r="J117" s="58"/>
      <c r="K117" s="15"/>
      <c r="L117" s="15"/>
      <c r="M117" s="15"/>
      <c r="N117" s="20"/>
    </row>
    <row r="118" spans="2:14">
      <c r="B118" s="59"/>
      <c r="C118" s="34"/>
      <c r="D118" s="34"/>
      <c r="E118" s="15" t="s">
        <v>979</v>
      </c>
      <c r="F118" s="15"/>
      <c r="G118" s="15"/>
      <c r="H118" s="15"/>
      <c r="I118" s="15"/>
      <c r="J118" s="15"/>
      <c r="K118" s="34"/>
      <c r="L118" s="34"/>
      <c r="M118" s="34"/>
      <c r="N118" s="35"/>
    </row>
    <row r="119" spans="2:14">
      <c r="B119" s="59"/>
      <c r="C119" s="34"/>
      <c r="D119" s="34"/>
      <c r="E119" s="34"/>
      <c r="F119" s="15"/>
      <c r="G119" s="15"/>
      <c r="H119" s="15"/>
      <c r="I119" s="15"/>
      <c r="J119" s="15"/>
      <c r="K119" s="34"/>
      <c r="L119" s="34"/>
      <c r="M119" s="34"/>
      <c r="N119" s="35"/>
    </row>
    <row r="120" spans="2:14">
      <c r="B120" s="59" t="s">
        <v>2220</v>
      </c>
      <c r="C120" s="58"/>
      <c r="D120" s="58"/>
      <c r="E120" s="15"/>
      <c r="F120" s="15"/>
      <c r="G120" s="15"/>
      <c r="H120" s="15"/>
      <c r="I120" s="15"/>
      <c r="J120" s="887"/>
      <c r="K120" s="887"/>
      <c r="L120" s="887"/>
      <c r="M120" s="887"/>
      <c r="N120" s="888"/>
    </row>
    <row r="121" spans="2:14" ht="15.75" thickBot="1">
      <c r="B121" s="265" t="s">
        <v>2221</v>
      </c>
      <c r="C121" s="397"/>
      <c r="D121" s="397"/>
      <c r="E121" s="60"/>
      <c r="F121" s="60"/>
      <c r="G121" s="60"/>
      <c r="H121" s="60"/>
      <c r="I121" s="60"/>
      <c r="J121" s="889"/>
      <c r="K121" s="889"/>
      <c r="L121" s="889"/>
      <c r="M121" s="889"/>
      <c r="N121" s="890"/>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1012</v>
      </c>
      <c r="C31" s="84" t="s">
        <v>1191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312</v>
      </c>
      <c r="B36" s="870" t="str">
        <f>VLOOKUP(A36,EQUIPOS!A6:D154,3,FALSE)</f>
        <v>Retroexcavadora sobre oruga, potencia 138 HP, balde de 1,5 m3.</v>
      </c>
      <c r="C36" s="871"/>
      <c r="D36" s="871"/>
      <c r="E36" s="871"/>
      <c r="F36" s="871"/>
      <c r="G36" s="871"/>
      <c r="H36" s="872"/>
      <c r="I36" s="271"/>
      <c r="J36" s="272"/>
      <c r="K36" s="273">
        <f>VLOOKUP(A36,EQUIPOS!A6:D163,4,FALSE)</f>
        <v>140461.9985312231</v>
      </c>
      <c r="L36" s="274"/>
      <c r="M36" s="275">
        <v>66</v>
      </c>
      <c r="N36" s="276">
        <f>K36/M36</f>
        <v>2128.2120989579257</v>
      </c>
    </row>
    <row r="37" spans="1:14">
      <c r="A37" s="111" t="s">
        <v>129</v>
      </c>
      <c r="B37" s="870" t="str">
        <f>VLOOKUP(A37,EQUIPOS!A7:D154,3,FALSE)</f>
        <v xml:space="preserve">Buldozer, Potencia al volante de 140 HP, motor de 2200 RPM, longitud de hoja 4,80m. </v>
      </c>
      <c r="C37" s="871"/>
      <c r="D37" s="871"/>
      <c r="E37" s="871"/>
      <c r="F37" s="871"/>
      <c r="G37" s="871"/>
      <c r="H37" s="872"/>
      <c r="I37" s="271"/>
      <c r="J37" s="272"/>
      <c r="K37" s="273">
        <f>VLOOKUP(A37,EQUIPOS!A7:D164,4,FALSE)</f>
        <v>137860.85041027452</v>
      </c>
      <c r="L37" s="274"/>
      <c r="M37" s="275">
        <v>100</v>
      </c>
      <c r="N37" s="276">
        <f>K37/M37</f>
        <v>1378.6085041027452</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0.01</v>
      </c>
      <c r="M42" s="883"/>
      <c r="N42" s="108">
        <f>N76*L42</f>
        <v>1.1854260416666667</v>
      </c>
    </row>
    <row r="43" spans="1:14" ht="15.75" thickBot="1">
      <c r="B43" s="821" t="s">
        <v>953</v>
      </c>
      <c r="C43" s="822"/>
      <c r="D43" s="822"/>
      <c r="E43" s="822"/>
      <c r="F43" s="822"/>
      <c r="G43" s="822"/>
      <c r="H43" s="822"/>
      <c r="I43" s="822"/>
      <c r="J43" s="822"/>
      <c r="K43" s="822"/>
      <c r="L43" s="822"/>
      <c r="M43" s="823"/>
      <c r="N43" s="398">
        <f>SUM(N36:N42)</f>
        <v>3508.0060291023374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442</v>
      </c>
      <c r="B48" s="46" t="str">
        <f>VLOOKUP(A48,MATERIALES!A4:D373,3,FALSE)</f>
        <v>Derechos de explotación y/o disposición de materiales</v>
      </c>
      <c r="C48" s="285"/>
      <c r="D48" s="285"/>
      <c r="E48" s="285"/>
      <c r="F48" s="285"/>
      <c r="G48" s="285"/>
      <c r="H48" s="285"/>
      <c r="I48" s="272"/>
      <c r="J48" s="228" t="str">
        <f>VLOOKUP(A48,MATERIALES!A4:D373,2,FALSE)</f>
        <v>m3</v>
      </c>
      <c r="K48" s="286">
        <v>1</v>
      </c>
      <c r="L48" s="271"/>
      <c r="M48" s="287">
        <f>VLOOKUP(A48,MATERIALES!A4:D395,4,FALSE)</f>
        <v>4882.1833582754425</v>
      </c>
      <c r="N48" s="276">
        <f>K48*M48</f>
        <v>4882.1833582754425</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4882.1833582754425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528</v>
      </c>
      <c r="N70" s="399">
        <f>K70/M70</f>
        <v>118.54260416666666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118.54260416666666</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8508.7319915444477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1701.7463983088896</v>
      </c>
      <c r="M83" s="857"/>
      <c r="N83" s="54"/>
    </row>
    <row r="84" spans="1:14">
      <c r="B84" s="92" t="s">
        <v>973</v>
      </c>
      <c r="C84" s="93"/>
      <c r="D84" s="93"/>
      <c r="E84" s="93"/>
      <c r="F84" s="93"/>
      <c r="G84" s="93"/>
      <c r="H84" s="93"/>
      <c r="I84" s="90"/>
      <c r="J84" s="91"/>
      <c r="K84" s="308">
        <v>0.05</v>
      </c>
      <c r="L84" s="856">
        <f>N78*K84</f>
        <v>425.43659957722241</v>
      </c>
      <c r="M84" s="857"/>
      <c r="N84" s="54"/>
    </row>
    <row r="85" spans="1:14" ht="15.75" thickBot="1">
      <c r="B85" s="94" t="s">
        <v>974</v>
      </c>
      <c r="C85" s="95"/>
      <c r="D85" s="95"/>
      <c r="E85" s="95"/>
      <c r="F85" s="95"/>
      <c r="G85" s="95"/>
      <c r="H85" s="95"/>
      <c r="I85" s="96"/>
      <c r="J85" s="97"/>
      <c r="K85" s="309">
        <v>0.05</v>
      </c>
      <c r="L85" s="858">
        <f>N78*K85</f>
        <v>425.43659957722241</v>
      </c>
      <c r="M85" s="859"/>
      <c r="N85" s="54"/>
    </row>
    <row r="86" spans="1:14" ht="15.75" thickBot="1">
      <c r="B86" s="821" t="s">
        <v>953</v>
      </c>
      <c r="C86" s="822"/>
      <c r="D86" s="822"/>
      <c r="E86" s="822"/>
      <c r="F86" s="822"/>
      <c r="G86" s="822"/>
      <c r="H86" s="822"/>
      <c r="I86" s="822"/>
      <c r="J86" s="822"/>
      <c r="K86" s="822"/>
      <c r="L86" s="822"/>
      <c r="M86" s="823"/>
      <c r="N86" s="55">
        <f>L83+L84+L85</f>
        <v>2552.6195974633342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11061.351589007782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10" sqref="A10"/>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1013</v>
      </c>
      <c r="C31" s="84" t="s">
        <v>1192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312</v>
      </c>
      <c r="B36" s="870" t="str">
        <f>VLOOKUP(A36,EQUIPOS!A6:D154,3,FALSE)</f>
        <v>Retroexcavadora sobre oruga, potencia 138 HP, balde de 1,5 m3.</v>
      </c>
      <c r="C36" s="871"/>
      <c r="D36" s="871"/>
      <c r="E36" s="871"/>
      <c r="F36" s="871"/>
      <c r="G36" s="871"/>
      <c r="H36" s="872"/>
      <c r="I36" s="271"/>
      <c r="J36" s="272"/>
      <c r="K36" s="273">
        <f>VLOOKUP(A36,EQUIPOS!A6:D163,4,FALSE)</f>
        <v>140461.9985312231</v>
      </c>
      <c r="L36" s="274"/>
      <c r="M36" s="275">
        <v>66</v>
      </c>
      <c r="N36" s="276">
        <f>K36/M36</f>
        <v>2128.2120989579257</v>
      </c>
    </row>
    <row r="37" spans="1:14">
      <c r="A37" s="111" t="s">
        <v>180</v>
      </c>
      <c r="B37" s="870" t="str">
        <f>VLOOKUP(A37,EQUIPOS!A7:D154,3,FALSE)</f>
        <v>Compresor 120 HP, con martillo.</v>
      </c>
      <c r="C37" s="871"/>
      <c r="D37" s="871"/>
      <c r="E37" s="871"/>
      <c r="F37" s="871"/>
      <c r="G37" s="871"/>
      <c r="H37" s="872"/>
      <c r="I37" s="271"/>
      <c r="J37" s="272"/>
      <c r="K37" s="273">
        <f>VLOOKUP(A37,EQUIPOS!A7:D164,4,FALSE)</f>
        <v>78034.443628457273</v>
      </c>
      <c r="L37" s="274"/>
      <c r="M37" s="275">
        <v>66</v>
      </c>
      <c r="N37" s="276">
        <f>K37/M37</f>
        <v>1182.3400549766254</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N79*L42</f>
        <v>6.4119976747881813</v>
      </c>
    </row>
    <row r="43" spans="1:14" ht="15.75" thickBot="1">
      <c r="B43" s="821" t="s">
        <v>953</v>
      </c>
      <c r="C43" s="822"/>
      <c r="D43" s="822"/>
      <c r="E43" s="822"/>
      <c r="F43" s="822"/>
      <c r="G43" s="822"/>
      <c r="H43" s="822"/>
      <c r="I43" s="822"/>
      <c r="J43" s="822"/>
      <c r="K43" s="822"/>
      <c r="L43" s="822"/>
      <c r="M43" s="823"/>
      <c r="N43" s="398">
        <f>SUM(N36:N42)</f>
        <v>3316.9641516093393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376</v>
      </c>
      <c r="B48" s="46" t="str">
        <f>VLOOKUP(A48,MATERIALES!A4:D373,3,FALSE)</f>
        <v>Anfo</v>
      </c>
      <c r="C48" s="285"/>
      <c r="D48" s="285"/>
      <c r="E48" s="285"/>
      <c r="F48" s="285"/>
      <c r="G48" s="285"/>
      <c r="H48" s="285"/>
      <c r="I48" s="272"/>
      <c r="J48" s="228" t="str">
        <f>VLOOKUP(A48,MATERIALES!A4:D373,2,FALSE)</f>
        <v>kg</v>
      </c>
      <c r="K48" s="286">
        <v>0.2</v>
      </c>
      <c r="L48" s="271"/>
      <c r="M48" s="287">
        <f>VLOOKUP(A48,MATERIALES!A4:D395,4,FALSE)</f>
        <v>6972.0348701154835</v>
      </c>
      <c r="N48" s="276">
        <f t="shared" ref="N48:N52" si="0">K48*M48</f>
        <v>1394.4069740230968</v>
      </c>
    </row>
    <row r="49" spans="1:14">
      <c r="A49" t="s">
        <v>424</v>
      </c>
      <c r="B49" s="46" t="str">
        <f>VLOOKUP(A49,MATERIALES!A5:D373,3,FALSE)</f>
        <v>Cordón detonante</v>
      </c>
      <c r="C49" s="285"/>
      <c r="D49" s="285"/>
      <c r="E49" s="285"/>
      <c r="F49" s="285"/>
      <c r="G49" s="285"/>
      <c r="H49" s="285"/>
      <c r="I49" s="272"/>
      <c r="J49" s="228" t="str">
        <f>VLOOKUP(A49,MATERIALES!A5:D373,2,FALSE)</f>
        <v>m</v>
      </c>
      <c r="K49" s="286">
        <v>3</v>
      </c>
      <c r="L49" s="271"/>
      <c r="M49" s="287">
        <f>VLOOKUP(A49,MATERIALES!A5:D396,4,FALSE)</f>
        <v>3605.8458489402055</v>
      </c>
      <c r="N49" s="276">
        <f t="shared" si="0"/>
        <v>10817.537546820617</v>
      </c>
    </row>
    <row r="50" spans="1:14">
      <c r="A50" s="111" t="s">
        <v>453</v>
      </c>
      <c r="B50" s="46" t="str">
        <f>VLOOKUP(A50,MATERIALES!A6:D373,3,FALSE)</f>
        <v>Explosivos  75% (INDUGEL)</v>
      </c>
      <c r="C50" s="285"/>
      <c r="D50" s="285"/>
      <c r="E50" s="285"/>
      <c r="F50" s="285"/>
      <c r="G50" s="285"/>
      <c r="H50" s="285"/>
      <c r="I50" s="272"/>
      <c r="J50" s="228" t="str">
        <f>VLOOKUP(A50,MATERIALES!A6:D373,2,FALSE)</f>
        <v>lb</v>
      </c>
      <c r="K50" s="286">
        <v>0.3</v>
      </c>
      <c r="L50" s="271"/>
      <c r="M50" s="287">
        <f>VLOOKUP(A50,MATERIALES!A6:D397,4,FALSE)</f>
        <v>13398.795489903423</v>
      </c>
      <c r="N50" s="276">
        <f t="shared" si="0"/>
        <v>4019.6386469710269</v>
      </c>
    </row>
    <row r="51" spans="1:14">
      <c r="A51" s="111" t="s">
        <v>458</v>
      </c>
      <c r="B51" s="46" t="str">
        <f>VLOOKUP(A51,MATERIALES!A6:D373,3,FALSE)</f>
        <v>Fulminantes</v>
      </c>
      <c r="C51" s="285"/>
      <c r="D51" s="285"/>
      <c r="E51" s="285"/>
      <c r="F51" s="285"/>
      <c r="G51" s="285"/>
      <c r="H51" s="285"/>
      <c r="I51" s="272"/>
      <c r="J51" s="228" t="str">
        <f>VLOOKUP(A51,MATERIALES!A6:D373,2,FALSE)</f>
        <v>u</v>
      </c>
      <c r="K51" s="286">
        <v>0.2</v>
      </c>
      <c r="L51" s="271"/>
      <c r="M51" s="287">
        <f>VLOOKUP(A51,MATERIALES!A6:D398,4,FALSE)</f>
        <v>1176.2972738920791</v>
      </c>
      <c r="N51" s="276">
        <f t="shared" si="0"/>
        <v>235.25945477841583</v>
      </c>
    </row>
    <row r="52" spans="1:14">
      <c r="A52" t="s">
        <v>552</v>
      </c>
      <c r="B52" s="46" t="str">
        <f>VLOOKUP(A52,MATERIALES!A6:D374,3,FALSE)</f>
        <v>Mecha Lenta</v>
      </c>
      <c r="C52" s="285"/>
      <c r="D52" s="285"/>
      <c r="E52" s="285"/>
      <c r="F52" s="285"/>
      <c r="G52" s="285"/>
      <c r="H52" s="285"/>
      <c r="I52" s="272"/>
      <c r="J52" s="228" t="str">
        <f>VLOOKUP(A52,MATERIALES!A6:D374,2,FALSE)</f>
        <v>m</v>
      </c>
      <c r="K52" s="286">
        <v>0.5</v>
      </c>
      <c r="L52" s="271"/>
      <c r="M52" s="287">
        <f>VLOOKUP(A52,MATERIALES!A6:D399,4,FALSE)</f>
        <v>1114.734052080905</v>
      </c>
      <c r="N52" s="276">
        <f t="shared" si="0"/>
        <v>557.36702604045252</v>
      </c>
    </row>
    <row r="53" spans="1:14">
      <c r="B53" s="46"/>
      <c r="C53" s="285"/>
      <c r="D53" s="285"/>
      <c r="E53" s="285"/>
      <c r="F53" s="285"/>
      <c r="G53" s="285"/>
      <c r="H53" s="285"/>
      <c r="I53" s="272"/>
      <c r="J53" s="228"/>
      <c r="K53" s="286"/>
      <c r="L53" s="271"/>
      <c r="M53" s="287"/>
      <c r="N53" s="276"/>
    </row>
    <row r="54" spans="1:14" ht="15.75" thickBot="1">
      <c r="B54" s="903"/>
      <c r="C54" s="904"/>
      <c r="D54" s="904"/>
      <c r="E54" s="904"/>
      <c r="F54" s="904"/>
      <c r="G54" s="904"/>
      <c r="H54" s="904"/>
      <c r="I54" s="874"/>
      <c r="J54" s="45"/>
      <c r="K54" s="47"/>
      <c r="L54" s="905"/>
      <c r="M54" s="906"/>
      <c r="N54" s="48"/>
    </row>
    <row r="55" spans="1:14" ht="15.75" thickBot="1">
      <c r="B55" s="821" t="s">
        <v>953</v>
      </c>
      <c r="C55" s="822"/>
      <c r="D55" s="822"/>
      <c r="E55" s="822"/>
      <c r="F55" s="822"/>
      <c r="G55" s="822"/>
      <c r="H55" s="822"/>
      <c r="I55" s="822"/>
      <c r="J55" s="822"/>
      <c r="K55" s="822"/>
      <c r="L55" s="822"/>
      <c r="M55" s="823"/>
      <c r="N55" s="398">
        <f>SUM(N48:N54)</f>
        <v>17024.209648633612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948"/>
      <c r="C65" s="949"/>
      <c r="D65" s="949"/>
      <c r="E65" s="949"/>
      <c r="F65" s="949"/>
      <c r="G65" s="950"/>
      <c r="H65" s="315"/>
      <c r="I65" s="283"/>
      <c r="J65" s="290"/>
      <c r="K65" s="283"/>
      <c r="L65" s="908"/>
      <c r="M65" s="909"/>
      <c r="N65" s="291"/>
    </row>
    <row r="66" spans="1:15">
      <c r="B66" s="49"/>
      <c r="C66" s="50"/>
      <c r="D66" s="50"/>
      <c r="E66" s="50"/>
      <c r="F66" s="50"/>
      <c r="G66" s="50"/>
      <c r="H66" s="292"/>
      <c r="I66" s="283"/>
      <c r="J66" s="283"/>
      <c r="K66" s="283"/>
      <c r="L66" s="293"/>
      <c r="M66" s="294"/>
      <c r="N66" s="295"/>
    </row>
    <row r="67" spans="1:15" ht="15.75" thickBot="1">
      <c r="B67" s="313"/>
      <c r="C67" s="314"/>
      <c r="D67" s="314"/>
      <c r="E67" s="314"/>
      <c r="F67" s="314"/>
      <c r="G67" s="314"/>
      <c r="H67" s="51"/>
      <c r="I67" s="129"/>
      <c r="J67" s="129"/>
      <c r="K67" s="129"/>
      <c r="L67" s="899"/>
      <c r="M67" s="900"/>
      <c r="N67" s="130"/>
    </row>
    <row r="68" spans="1:15" ht="15.75" thickBot="1">
      <c r="B68" s="910" t="s">
        <v>953</v>
      </c>
      <c r="C68" s="864"/>
      <c r="D68" s="864"/>
      <c r="E68" s="864"/>
      <c r="F68" s="864"/>
      <c r="G68" s="864"/>
      <c r="H68" s="864"/>
      <c r="I68" s="864"/>
      <c r="J68" s="864"/>
      <c r="K68" s="864"/>
      <c r="L68" s="864"/>
      <c r="M68" s="865"/>
      <c r="N68" s="107"/>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60" t="s">
        <v>963</v>
      </c>
      <c r="C72" s="861"/>
      <c r="D72" s="861"/>
      <c r="E72" s="861"/>
      <c r="F72" s="861"/>
      <c r="G72" s="861"/>
      <c r="H72" s="861"/>
      <c r="I72" s="76" t="s">
        <v>964</v>
      </c>
      <c r="J72" s="78" t="s">
        <v>1410</v>
      </c>
      <c r="K72" s="77" t="s">
        <v>966</v>
      </c>
      <c r="L72" s="862" t="s">
        <v>950</v>
      </c>
      <c r="M72" s="863"/>
      <c r="N72" s="101" t="s">
        <v>951</v>
      </c>
    </row>
    <row r="73" spans="1:15">
      <c r="A73" t="s">
        <v>6</v>
      </c>
      <c r="B73" s="52" t="str">
        <f>VLOOKUP(A73,'MANO DE OBRA'!A8:D68,3,FALSE)</f>
        <v xml:space="preserve">Obrero </v>
      </c>
      <c r="C73" s="50"/>
      <c r="D73" s="50"/>
      <c r="E73" s="50"/>
      <c r="F73" s="50"/>
      <c r="G73" s="50"/>
      <c r="H73" s="50"/>
      <c r="I73" s="296">
        <f>K73/J73*100</f>
        <v>33832.699999999997</v>
      </c>
      <c r="J73" s="297">
        <v>185</v>
      </c>
      <c r="K73" s="298">
        <f>VLOOKUP(A73,'MANO DE OBRA'!A8:D99,4,FALSE)</f>
        <v>62590.494999999995</v>
      </c>
      <c r="L73" s="53"/>
      <c r="M73" s="299">
        <v>528</v>
      </c>
      <c r="N73" s="399">
        <f>K73/M73</f>
        <v>118.54260416666666</v>
      </c>
      <c r="O73" s="109"/>
    </row>
    <row r="74" spans="1:15">
      <c r="A74"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299">
        <v>528</v>
      </c>
      <c r="N74" s="399">
        <f>K74/M74</f>
        <v>202.0572795727424</v>
      </c>
    </row>
    <row r="75" spans="1:15">
      <c r="B75" s="52"/>
      <c r="C75" s="50"/>
      <c r="D75" s="50"/>
      <c r="E75" s="50"/>
      <c r="F75" s="50"/>
      <c r="G75" s="50"/>
      <c r="H75" s="50"/>
      <c r="I75" s="283"/>
      <c r="J75" s="301"/>
      <c r="K75" s="302"/>
      <c r="L75" s="53"/>
      <c r="M75" s="304"/>
      <c r="N75" s="300"/>
    </row>
    <row r="76" spans="1:15">
      <c r="B76" s="52"/>
      <c r="C76" s="50"/>
      <c r="D76" s="50"/>
      <c r="E76" s="50"/>
      <c r="F76" s="50"/>
      <c r="G76" s="50"/>
      <c r="H76" s="50"/>
      <c r="I76" s="283"/>
      <c r="J76" s="301"/>
      <c r="K76" s="302"/>
      <c r="L76" s="322"/>
      <c r="M76" s="304"/>
      <c r="N76" s="300"/>
    </row>
    <row r="77" spans="1:15">
      <c r="B77" s="52"/>
      <c r="C77" s="50"/>
      <c r="D77" s="50"/>
      <c r="E77" s="50"/>
      <c r="F77" s="50"/>
      <c r="G77" s="50"/>
      <c r="H77" s="50"/>
      <c r="I77" s="283"/>
      <c r="J77" s="301"/>
      <c r="K77" s="302"/>
      <c r="L77" s="322"/>
      <c r="M77" s="304"/>
      <c r="N77" s="300"/>
    </row>
    <row r="78" spans="1:15" ht="15.75" thickBot="1">
      <c r="B78" s="897"/>
      <c r="C78" s="898"/>
      <c r="D78" s="898"/>
      <c r="E78" s="898"/>
      <c r="F78" s="898"/>
      <c r="G78" s="898"/>
      <c r="H78" s="898"/>
      <c r="I78" s="129"/>
      <c r="J78" s="129"/>
      <c r="K78" s="129"/>
      <c r="L78" s="911"/>
      <c r="M78" s="911"/>
      <c r="N78" s="48"/>
    </row>
    <row r="79" spans="1:15" ht="15.75" thickBot="1">
      <c r="B79" s="910" t="s">
        <v>953</v>
      </c>
      <c r="C79" s="864"/>
      <c r="D79" s="864"/>
      <c r="E79" s="864"/>
      <c r="F79" s="864"/>
      <c r="G79" s="864"/>
      <c r="H79" s="864"/>
      <c r="I79" s="864"/>
      <c r="J79" s="864"/>
      <c r="K79" s="864"/>
      <c r="L79" s="864"/>
      <c r="M79" s="865"/>
      <c r="N79" s="305">
        <f>SUM(N73:N78)</f>
        <v>320.59988373940905</v>
      </c>
    </row>
    <row r="80" spans="1:15" ht="15.75" thickBot="1">
      <c r="B80" s="36"/>
      <c r="C80" s="37"/>
      <c r="D80" s="37"/>
      <c r="E80" s="37"/>
      <c r="F80" s="37"/>
      <c r="G80" s="37"/>
      <c r="H80" s="37"/>
      <c r="I80" s="37"/>
      <c r="J80" s="37"/>
      <c r="K80" s="37"/>
      <c r="L80" s="37"/>
      <c r="M80" s="37"/>
      <c r="N80" s="38"/>
    </row>
    <row r="81" spans="1:14" ht="15.75" thickBot="1">
      <c r="B81" s="821" t="s">
        <v>967</v>
      </c>
      <c r="C81" s="822"/>
      <c r="D81" s="822"/>
      <c r="E81" s="822"/>
      <c r="F81" s="822"/>
      <c r="G81" s="822"/>
      <c r="H81" s="822"/>
      <c r="I81" s="822"/>
      <c r="J81" s="822"/>
      <c r="K81" s="822"/>
      <c r="L81" s="822"/>
      <c r="M81" s="823"/>
      <c r="N81" s="102">
        <f>N43+N55+N68+N79</f>
        <v>20661.773683982363</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66" t="s">
        <v>969</v>
      </c>
      <c r="C85" s="867"/>
      <c r="D85" s="867"/>
      <c r="E85" s="867"/>
      <c r="F85" s="867"/>
      <c r="G85" s="867"/>
      <c r="H85" s="867"/>
      <c r="I85" s="318"/>
      <c r="J85" s="338"/>
      <c r="K85" s="306" t="s">
        <v>970</v>
      </c>
      <c r="L85" s="868" t="s">
        <v>971</v>
      </c>
      <c r="M85" s="869"/>
      <c r="N85" s="307"/>
    </row>
    <row r="86" spans="1:14">
      <c r="B86" s="854" t="s">
        <v>972</v>
      </c>
      <c r="C86" s="855"/>
      <c r="D86" s="855"/>
      <c r="E86" s="855"/>
      <c r="F86" s="855"/>
      <c r="G86" s="855"/>
      <c r="H86" s="855"/>
      <c r="I86" s="90"/>
      <c r="J86" s="91"/>
      <c r="K86" s="308">
        <v>0.2</v>
      </c>
      <c r="L86" s="856">
        <f>N81*K86</f>
        <v>4132.3547367964729</v>
      </c>
      <c r="M86" s="857"/>
      <c r="N86" s="54"/>
    </row>
    <row r="87" spans="1:14">
      <c r="B87" s="92" t="s">
        <v>973</v>
      </c>
      <c r="C87" s="93"/>
      <c r="D87" s="93"/>
      <c r="E87" s="93"/>
      <c r="F87" s="93"/>
      <c r="G87" s="93"/>
      <c r="H87" s="93"/>
      <c r="I87" s="90"/>
      <c r="J87" s="91"/>
      <c r="K87" s="308">
        <v>0.05</v>
      </c>
      <c r="L87" s="856">
        <f>N81*K87</f>
        <v>1033.0886841991182</v>
      </c>
      <c r="M87" s="857"/>
      <c r="N87" s="54"/>
    </row>
    <row r="88" spans="1:14" ht="15.75" thickBot="1">
      <c r="B88" s="94" t="s">
        <v>974</v>
      </c>
      <c r="C88" s="95"/>
      <c r="D88" s="95"/>
      <c r="E88" s="95"/>
      <c r="F88" s="95"/>
      <c r="G88" s="95"/>
      <c r="H88" s="95"/>
      <c r="I88" s="96"/>
      <c r="J88" s="97"/>
      <c r="K88" s="309">
        <v>0.05</v>
      </c>
      <c r="L88" s="858">
        <f>N81*K88</f>
        <v>1033.0886841991182</v>
      </c>
      <c r="M88" s="859"/>
      <c r="N88" s="54"/>
    </row>
    <row r="89" spans="1:14" ht="15.75" thickBot="1">
      <c r="B89" s="821" t="s">
        <v>953</v>
      </c>
      <c r="C89" s="822"/>
      <c r="D89" s="822"/>
      <c r="E89" s="822"/>
      <c r="F89" s="822"/>
      <c r="G89" s="822"/>
      <c r="H89" s="822"/>
      <c r="I89" s="822"/>
      <c r="J89" s="822"/>
      <c r="K89" s="822"/>
      <c r="L89" s="822"/>
      <c r="M89" s="823"/>
      <c r="N89" s="55">
        <f>L86+L87+L88</f>
        <v>6198.5321051947085</v>
      </c>
    </row>
    <row r="90" spans="1:14" ht="15.75" thickBot="1">
      <c r="B90" s="36"/>
      <c r="C90" s="37"/>
      <c r="D90" s="37"/>
      <c r="E90" s="37"/>
      <c r="F90" s="37"/>
      <c r="G90" s="37"/>
      <c r="H90" s="37"/>
      <c r="I90" s="37"/>
      <c r="J90" s="37"/>
      <c r="K90" s="37"/>
      <c r="L90" s="37"/>
      <c r="M90" s="37"/>
      <c r="N90" s="38"/>
    </row>
    <row r="91" spans="1:14" ht="15.75" thickBot="1">
      <c r="A91" t="s">
        <v>2016</v>
      </c>
      <c r="B91" s="821" t="s">
        <v>975</v>
      </c>
      <c r="C91" s="822"/>
      <c r="D91" s="822"/>
      <c r="E91" s="822"/>
      <c r="F91" s="822"/>
      <c r="G91" s="822"/>
      <c r="H91" s="822"/>
      <c r="I91" s="822"/>
      <c r="J91" s="822"/>
      <c r="K91" s="822"/>
      <c r="L91" s="822"/>
      <c r="M91" s="823"/>
      <c r="N91" s="192">
        <f>N81+N89</f>
        <v>26860.305789177073</v>
      </c>
    </row>
    <row r="92" spans="1:14">
      <c r="B92" s="16"/>
      <c r="C92" s="17"/>
      <c r="D92" s="17"/>
      <c r="E92" s="17"/>
      <c r="F92" s="17"/>
      <c r="G92" s="17"/>
      <c r="H92" s="17"/>
      <c r="I92" s="17"/>
      <c r="J92" s="17"/>
      <c r="K92" s="17"/>
      <c r="L92" s="17"/>
      <c r="M92" s="17"/>
      <c r="N92" s="18"/>
    </row>
    <row r="93" spans="1:14">
      <c r="B93" s="19"/>
      <c r="C93" s="15"/>
      <c r="D93" s="15"/>
      <c r="E93" s="15"/>
      <c r="F93" s="15"/>
      <c r="G93" s="15"/>
      <c r="H93" s="15"/>
      <c r="I93" s="15"/>
      <c r="J93" s="15"/>
      <c r="K93" s="15"/>
      <c r="L93" s="15"/>
      <c r="M93" s="15"/>
      <c r="N93" s="20"/>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56" t="s">
        <v>976</v>
      </c>
      <c r="F96" s="56"/>
      <c r="G96" s="56"/>
      <c r="H96" s="56"/>
      <c r="I96" s="56"/>
      <c r="J96" s="56"/>
      <c r="K96" s="15"/>
      <c r="L96" s="15"/>
      <c r="M96" s="15"/>
      <c r="N96" s="20"/>
    </row>
    <row r="97" spans="2:14">
      <c r="B97" s="19"/>
      <c r="C97" s="15"/>
      <c r="D97" s="15"/>
      <c r="E97" s="15" t="s">
        <v>977</v>
      </c>
      <c r="F97" s="15"/>
      <c r="G97" s="15"/>
      <c r="H97" s="15"/>
      <c r="I97" s="15"/>
      <c r="J97" s="15"/>
      <c r="K97" s="15"/>
      <c r="L97" s="15"/>
      <c r="M97" s="15"/>
      <c r="N97" s="20"/>
    </row>
    <row r="98" spans="2:14">
      <c r="B98" s="19"/>
      <c r="C98" s="15"/>
      <c r="D98" s="15"/>
      <c r="E98" s="15" t="s">
        <v>978</v>
      </c>
      <c r="F98" s="15"/>
      <c r="G98" s="15"/>
      <c r="H98" s="15"/>
      <c r="I98" s="15"/>
      <c r="J98" s="15"/>
      <c r="K98" s="15"/>
      <c r="L98" s="15"/>
      <c r="M98" s="15"/>
      <c r="N98" s="20"/>
    </row>
    <row r="99" spans="2:14">
      <c r="B99" s="19"/>
      <c r="C99" s="15"/>
      <c r="D99" s="15"/>
      <c r="E99" s="15" t="s">
        <v>979</v>
      </c>
      <c r="F99" s="15"/>
      <c r="G99" s="15"/>
      <c r="H99" s="15"/>
      <c r="I99" s="15"/>
      <c r="J99" s="15"/>
      <c r="K99" s="15"/>
      <c r="L99" s="15"/>
      <c r="M99" s="15"/>
      <c r="N99" s="20"/>
    </row>
    <row r="100" spans="2:14" ht="15.75" thickBot="1">
      <c r="B100" s="19"/>
      <c r="C100" s="15"/>
      <c r="D100" s="15"/>
      <c r="E100" s="15"/>
      <c r="F100" s="15" t="s">
        <v>980</v>
      </c>
      <c r="G100" s="15"/>
      <c r="H100" s="15"/>
      <c r="I100" s="15"/>
      <c r="J100" s="15"/>
      <c r="K100" s="15"/>
      <c r="L100" s="15"/>
      <c r="M100" s="15"/>
      <c r="N100" s="20"/>
    </row>
    <row r="101" spans="2:14">
      <c r="B101" s="231" t="s">
        <v>2216</v>
      </c>
      <c r="C101" s="232"/>
      <c r="D101" s="232"/>
      <c r="E101" s="232"/>
      <c r="F101" s="232"/>
      <c r="G101" s="232"/>
      <c r="H101" s="232"/>
      <c r="I101" s="232"/>
      <c r="J101" s="232"/>
      <c r="K101" s="232"/>
      <c r="L101" s="232"/>
      <c r="M101" s="232"/>
      <c r="N101" s="233"/>
    </row>
    <row r="102" spans="2:14">
      <c r="B102" s="234"/>
      <c r="C102" s="235"/>
      <c r="D102" s="235"/>
      <c r="E102" s="235"/>
      <c r="F102" s="235"/>
      <c r="G102" s="235"/>
      <c r="H102" s="235"/>
      <c r="I102" s="235"/>
      <c r="J102" s="235"/>
      <c r="K102" s="235"/>
      <c r="L102" s="235"/>
      <c r="M102" s="235"/>
      <c r="N102" s="236"/>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ht="15.75" thickBot="1">
      <c r="B105" s="237"/>
      <c r="C105" s="238"/>
      <c r="D105" s="238"/>
      <c r="E105" s="238"/>
      <c r="F105" s="238"/>
      <c r="G105" s="238"/>
      <c r="H105" s="238"/>
      <c r="I105" s="238"/>
      <c r="J105" s="238"/>
      <c r="K105" s="238"/>
      <c r="L105" s="238"/>
      <c r="M105" s="238"/>
      <c r="N105" s="239"/>
    </row>
    <row r="106" spans="2:14">
      <c r="B106" s="240"/>
      <c r="C106" s="241"/>
      <c r="D106" s="241"/>
      <c r="E106" s="241"/>
      <c r="F106" s="241"/>
      <c r="G106" s="241"/>
      <c r="H106" s="241"/>
      <c r="I106" s="241"/>
      <c r="J106" s="241"/>
      <c r="K106" s="241"/>
      <c r="L106" s="241"/>
      <c r="M106" s="241"/>
      <c r="N106" s="242"/>
    </row>
    <row r="107" spans="2:14">
      <c r="B107" s="226" t="s">
        <v>2217</v>
      </c>
      <c r="C107" s="34"/>
      <c r="D107" s="34"/>
      <c r="E107" s="34"/>
      <c r="F107" s="34"/>
      <c r="G107" s="34"/>
      <c r="H107" s="34"/>
      <c r="I107" s="34"/>
      <c r="J107" s="34"/>
      <c r="K107" s="34"/>
      <c r="L107" s="34"/>
      <c r="M107" s="34"/>
      <c r="N107" s="35"/>
    </row>
    <row r="108" spans="2:14" ht="15" customHeight="1">
      <c r="B108" s="824" t="s">
        <v>2218</v>
      </c>
      <c r="C108" s="825"/>
      <c r="D108" s="825"/>
      <c r="E108" s="825"/>
      <c r="F108" s="825"/>
      <c r="G108" s="825"/>
      <c r="H108" s="825"/>
      <c r="I108" s="825"/>
      <c r="J108" s="825"/>
      <c r="K108" s="825"/>
      <c r="L108" s="825"/>
      <c r="M108" s="825"/>
      <c r="N108" s="826"/>
    </row>
    <row r="109" spans="2:14" ht="15" customHeight="1">
      <c r="B109" s="824"/>
      <c r="C109" s="825"/>
      <c r="D109" s="825"/>
      <c r="E109" s="825"/>
      <c r="F109" s="825"/>
      <c r="G109" s="825"/>
      <c r="H109" s="825"/>
      <c r="I109" s="825"/>
      <c r="J109" s="825"/>
      <c r="K109" s="825"/>
      <c r="L109" s="825"/>
      <c r="M109" s="825"/>
      <c r="N109" s="826"/>
    </row>
    <row r="110" spans="2:14" ht="32.25" customHeight="1">
      <c r="B110" s="827" t="s">
        <v>2219</v>
      </c>
      <c r="C110" s="828"/>
      <c r="D110" s="828"/>
      <c r="E110" s="828"/>
      <c r="F110" s="828"/>
      <c r="G110" s="828"/>
      <c r="H110" s="828"/>
      <c r="I110" s="828"/>
      <c r="J110" s="828"/>
      <c r="K110" s="828"/>
      <c r="L110" s="828"/>
      <c r="M110" s="828"/>
      <c r="N110" s="829"/>
    </row>
    <row r="111" spans="2:14">
      <c r="B111" s="827"/>
      <c r="C111" s="828"/>
      <c r="D111" s="828"/>
      <c r="E111" s="828"/>
      <c r="F111" s="828"/>
      <c r="G111" s="828"/>
      <c r="H111" s="828"/>
      <c r="I111" s="828"/>
      <c r="J111" s="828"/>
      <c r="K111" s="828"/>
      <c r="L111" s="828"/>
      <c r="M111" s="828"/>
      <c r="N111" s="829"/>
    </row>
    <row r="112" spans="2:14">
      <c r="B112" s="335"/>
      <c r="C112" s="336"/>
      <c r="D112" s="336"/>
      <c r="E112" s="336"/>
      <c r="F112" s="336"/>
      <c r="G112" s="336"/>
      <c r="H112" s="336"/>
      <c r="I112" s="336"/>
      <c r="J112" s="336"/>
      <c r="K112" s="336"/>
      <c r="L112" s="336"/>
      <c r="M112" s="336"/>
      <c r="N112" s="337"/>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226"/>
      <c r="C115" s="34"/>
      <c r="D115" s="34"/>
      <c r="E115" s="34"/>
      <c r="F115" s="34"/>
      <c r="G115" s="34"/>
      <c r="H115" s="34"/>
      <c r="I115" s="34"/>
      <c r="J115" s="34"/>
      <c r="K115" s="34"/>
      <c r="L115" s="34"/>
      <c r="M115" s="34"/>
      <c r="N115" s="35"/>
    </row>
    <row r="116" spans="2:14">
      <c r="B116" s="19"/>
      <c r="C116" s="15"/>
      <c r="D116" s="15"/>
      <c r="E116" s="15" t="s">
        <v>976</v>
      </c>
      <c r="F116" s="56"/>
      <c r="G116" s="56"/>
      <c r="H116" s="15"/>
      <c r="I116" s="15"/>
      <c r="J116" s="15"/>
      <c r="K116" s="15"/>
      <c r="L116" s="15"/>
      <c r="M116" s="15"/>
      <c r="N116" s="20"/>
    </row>
    <row r="117" spans="2:14">
      <c r="B117" s="19"/>
      <c r="C117" s="15"/>
      <c r="D117" s="15"/>
      <c r="E117" s="57" t="s">
        <v>977</v>
      </c>
      <c r="F117" s="15"/>
      <c r="G117" s="15"/>
      <c r="H117" s="57"/>
      <c r="I117" s="57"/>
      <c r="J117" s="57"/>
      <c r="K117" s="15"/>
      <c r="L117" s="15"/>
      <c r="M117" s="15"/>
      <c r="N117" s="20"/>
    </row>
    <row r="118" spans="2:14">
      <c r="B118" s="19"/>
      <c r="C118" s="15"/>
      <c r="D118" s="15"/>
      <c r="E118" s="58" t="s">
        <v>981</v>
      </c>
      <c r="F118" s="15"/>
      <c r="G118" s="15"/>
      <c r="H118" s="58"/>
      <c r="I118" s="58"/>
      <c r="J118" s="58"/>
      <c r="K118" s="15"/>
      <c r="L118" s="15"/>
      <c r="M118" s="15"/>
      <c r="N118" s="20"/>
    </row>
    <row r="119" spans="2:14">
      <c r="B119" s="59"/>
      <c r="C119" s="34"/>
      <c r="D119" s="34"/>
      <c r="E119" s="15" t="s">
        <v>979</v>
      </c>
      <c r="F119" s="15"/>
      <c r="G119" s="15"/>
      <c r="H119" s="15"/>
      <c r="I119" s="15"/>
      <c r="J119" s="15"/>
      <c r="K119" s="34"/>
      <c r="L119" s="34"/>
      <c r="M119" s="34"/>
      <c r="N119" s="35"/>
    </row>
    <row r="120" spans="2:14">
      <c r="B120" s="59"/>
      <c r="C120" s="34"/>
      <c r="D120" s="34"/>
      <c r="E120" s="34"/>
      <c r="F120" s="15"/>
      <c r="G120" s="15"/>
      <c r="H120" s="15"/>
      <c r="I120" s="15"/>
      <c r="J120" s="15"/>
      <c r="K120" s="34"/>
      <c r="L120" s="34"/>
      <c r="M120" s="34"/>
      <c r="N120" s="35"/>
    </row>
    <row r="121" spans="2:14">
      <c r="B121" s="59" t="s">
        <v>2220</v>
      </c>
      <c r="C121" s="58"/>
      <c r="D121" s="58"/>
      <c r="E121" s="15"/>
      <c r="F121" s="15"/>
      <c r="G121" s="15"/>
      <c r="H121" s="15"/>
      <c r="I121" s="15"/>
      <c r="J121" s="887"/>
      <c r="K121" s="887"/>
      <c r="L121" s="887"/>
      <c r="M121" s="887"/>
      <c r="N121" s="888"/>
    </row>
    <row r="122" spans="2:14" ht="15.75" thickBot="1">
      <c r="B122" s="265" t="s">
        <v>2221</v>
      </c>
      <c r="C122" s="397"/>
      <c r="D122" s="397"/>
      <c r="E122" s="60"/>
      <c r="F122" s="60"/>
      <c r="G122" s="60"/>
      <c r="H122" s="60"/>
      <c r="I122" s="60"/>
      <c r="J122" s="889"/>
      <c r="K122" s="889"/>
      <c r="L122" s="889"/>
      <c r="M122" s="889"/>
      <c r="N122" s="890"/>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1014</v>
      </c>
      <c r="C31" s="84" t="s">
        <v>1193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312</v>
      </c>
      <c r="B36" s="870" t="str">
        <f>VLOOKUP(A36,EQUIPOS!A6:D154,3,FALSE)</f>
        <v>Retroexcavadora sobre oruga, potencia 138 HP, balde de 1,5 m3.</v>
      </c>
      <c r="C36" s="871"/>
      <c r="D36" s="871"/>
      <c r="E36" s="871"/>
      <c r="F36" s="871"/>
      <c r="G36" s="871"/>
      <c r="H36" s="872"/>
      <c r="I36" s="271"/>
      <c r="J36" s="272"/>
      <c r="K36" s="273">
        <f>VLOOKUP(A36,EQUIPOS!A6:D163,4,FALSE)</f>
        <v>140461.9985312231</v>
      </c>
      <c r="L36" s="274"/>
      <c r="M36" s="275">
        <v>66</v>
      </c>
      <c r="N36" s="276">
        <f>K36/M36</f>
        <v>2128.2120989579257</v>
      </c>
    </row>
    <row r="37" spans="1:14">
      <c r="A37" s="111"/>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0.01</v>
      </c>
      <c r="M42" s="883"/>
      <c r="N42" s="108">
        <f>N76*L42</f>
        <v>1.1854260416666667</v>
      </c>
    </row>
    <row r="43" spans="1:14" ht="15.75" thickBot="1">
      <c r="B43" s="821" t="s">
        <v>953</v>
      </c>
      <c r="C43" s="822"/>
      <c r="D43" s="822"/>
      <c r="E43" s="822"/>
      <c r="F43" s="822"/>
      <c r="G43" s="822"/>
      <c r="H43" s="822"/>
      <c r="I43" s="822"/>
      <c r="J43" s="822"/>
      <c r="K43" s="822"/>
      <c r="L43" s="822"/>
      <c r="M43" s="823"/>
      <c r="N43" s="398">
        <f>SUM(N36:N42)</f>
        <v>2129.3975249995924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6</v>
      </c>
      <c r="B70" s="52" t="str">
        <f>VLOOKUP(A70,'MANO DE OBRA'!A8:D68,3,FALSE)</f>
        <v xml:space="preserve">Obrero </v>
      </c>
      <c r="C70" s="50"/>
      <c r="D70" s="50"/>
      <c r="E70" s="50"/>
      <c r="F70" s="50"/>
      <c r="G70" s="50"/>
      <c r="H70" s="50"/>
      <c r="I70" s="296">
        <f>K70/J70*100</f>
        <v>33832.699999999997</v>
      </c>
      <c r="J70" s="297">
        <v>185</v>
      </c>
      <c r="K70" s="298">
        <f>VLOOKUP(A70,'MANO DE OBRA'!A8:D99,4,FALSE)</f>
        <v>62590.494999999995</v>
      </c>
      <c r="L70" s="53"/>
      <c r="M70" s="299">
        <v>528</v>
      </c>
      <c r="N70" s="399">
        <f>K70/M70</f>
        <v>118.54260416666666</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118.54260416666666</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2247.9401291662589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449.58802583325178</v>
      </c>
      <c r="M83" s="857"/>
      <c r="N83" s="54"/>
    </row>
    <row r="84" spans="1:14">
      <c r="B84" s="92" t="s">
        <v>973</v>
      </c>
      <c r="C84" s="93"/>
      <c r="D84" s="93"/>
      <c r="E84" s="93"/>
      <c r="F84" s="93"/>
      <c r="G84" s="93"/>
      <c r="H84" s="93"/>
      <c r="I84" s="90"/>
      <c r="J84" s="91"/>
      <c r="K84" s="308">
        <v>0.05</v>
      </c>
      <c r="L84" s="856">
        <f>N78*K84</f>
        <v>112.39700645831294</v>
      </c>
      <c r="M84" s="857"/>
      <c r="N84" s="54"/>
    </row>
    <row r="85" spans="1:14" ht="15.75" thickBot="1">
      <c r="B85" s="94" t="s">
        <v>974</v>
      </c>
      <c r="C85" s="95"/>
      <c r="D85" s="95"/>
      <c r="E85" s="95"/>
      <c r="F85" s="95"/>
      <c r="G85" s="95"/>
      <c r="H85" s="95"/>
      <c r="I85" s="96"/>
      <c r="J85" s="97"/>
      <c r="K85" s="309">
        <v>0.05</v>
      </c>
      <c r="L85" s="858">
        <f>N78*K85</f>
        <v>112.39700645831294</v>
      </c>
      <c r="M85" s="859"/>
      <c r="N85" s="54"/>
    </row>
    <row r="86" spans="1:14" ht="15.75" thickBot="1">
      <c r="B86" s="821" t="s">
        <v>953</v>
      </c>
      <c r="C86" s="822"/>
      <c r="D86" s="822"/>
      <c r="E86" s="822"/>
      <c r="F86" s="822"/>
      <c r="G86" s="822"/>
      <c r="H86" s="822"/>
      <c r="I86" s="822"/>
      <c r="J86" s="822"/>
      <c r="K86" s="822"/>
      <c r="L86" s="822"/>
      <c r="M86" s="823"/>
      <c r="N86" s="55">
        <f>L83+L84+L85</f>
        <v>674.38203874987767</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2922.3221679161366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1015</v>
      </c>
      <c r="C31" s="84" t="s">
        <v>1194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148</v>
      </c>
      <c r="B36" s="870" t="str">
        <f>VLOOKUP(A36,EQUIPOS!A6:D154,3,FALSE)</f>
        <v>Cargador : Potencia en el volante 110 hp, Clasificación de RPM del motor 2300.</v>
      </c>
      <c r="C36" s="871"/>
      <c r="D36" s="871"/>
      <c r="E36" s="871"/>
      <c r="F36" s="871"/>
      <c r="G36" s="871"/>
      <c r="H36" s="872"/>
      <c r="I36" s="271"/>
      <c r="J36" s="272"/>
      <c r="K36" s="273">
        <f>VLOOKUP(A36,EQUIPOS!A6:D163,4,FALSE)</f>
        <v>104045.92483794304</v>
      </c>
      <c r="L36" s="274"/>
      <c r="M36" s="275">
        <v>66</v>
      </c>
      <c r="N36" s="276">
        <f>K36/M36</f>
        <v>1576.4534066355006</v>
      </c>
    </row>
    <row r="37" spans="1:14">
      <c r="A37" s="111" t="s">
        <v>129</v>
      </c>
      <c r="B37" s="870" t="str">
        <f>VLOOKUP(A37,EQUIPOS!A7:D154,3,FALSE)</f>
        <v xml:space="preserve">Buldozer, Potencia al volante de 140 HP, motor de 2200 RPM, longitud de hoja 4,80m. </v>
      </c>
      <c r="C37" s="871"/>
      <c r="D37" s="871"/>
      <c r="E37" s="871"/>
      <c r="F37" s="871"/>
      <c r="G37" s="871"/>
      <c r="H37" s="872"/>
      <c r="I37" s="271"/>
      <c r="J37" s="272"/>
      <c r="K37" s="273">
        <f>VLOOKUP(A37,EQUIPOS!A7:D164,4,FALSE)</f>
        <v>137860.85041027452</v>
      </c>
      <c r="L37" s="274"/>
      <c r="M37" s="275">
        <v>100</v>
      </c>
      <c r="N37" s="276">
        <f>K37/M37</f>
        <v>1378.6085041027452</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8"/>
      <c r="L39" s="875"/>
      <c r="M39" s="876"/>
      <c r="N39" s="277"/>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0.01</v>
      </c>
      <c r="M42" s="883"/>
      <c r="N42" s="108">
        <f>N76*L42</f>
        <v>2.3708520833333333</v>
      </c>
    </row>
    <row r="43" spans="1:14" ht="15.75" thickBot="1">
      <c r="B43" s="821" t="s">
        <v>953</v>
      </c>
      <c r="C43" s="822"/>
      <c r="D43" s="822"/>
      <c r="E43" s="822"/>
      <c r="F43" s="822"/>
      <c r="G43" s="822"/>
      <c r="H43" s="822"/>
      <c r="I43" s="822"/>
      <c r="J43" s="822"/>
      <c r="K43" s="822"/>
      <c r="L43" s="822"/>
      <c r="M43" s="823"/>
      <c r="N43" s="398">
        <f>SUM(N36:N42)</f>
        <v>2957.4327628215792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444</v>
      </c>
      <c r="B48" s="46" t="str">
        <f>VLOOKUP(A48,MATERIALES!A4:D373,3,FALSE)</f>
        <v>Disposición de material de derrumbe</v>
      </c>
      <c r="C48" s="285"/>
      <c r="D48" s="285"/>
      <c r="E48" s="285"/>
      <c r="F48" s="285"/>
      <c r="G48" s="285"/>
      <c r="H48" s="285"/>
      <c r="I48" s="272"/>
      <c r="J48" s="228" t="str">
        <f>VLOOKUP(A48,MATERIALES!A4:D373,2,FALSE)</f>
        <v>m3</v>
      </c>
      <c r="K48" s="286">
        <v>1</v>
      </c>
      <c r="L48" s="271"/>
      <c r="M48" s="287">
        <f>VLOOKUP(A48,MATERIALES!A4:D395,4,FALSE)</f>
        <v>2294.3293557128686</v>
      </c>
      <c r="N48" s="276">
        <f>K48*M48</f>
        <v>2294.3293557128686</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2294.3293557128686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528</v>
      </c>
      <c r="N70" s="399">
        <f>K70/M70</f>
        <v>237.08520833333333</v>
      </c>
      <c r="O70" s="109"/>
    </row>
    <row r="71" spans="1:15">
      <c r="B71" s="52"/>
      <c r="C71" s="50"/>
      <c r="D71" s="50"/>
      <c r="E71" s="50"/>
      <c r="F71" s="50"/>
      <c r="G71" s="50"/>
      <c r="H71" s="50"/>
      <c r="I71" s="296"/>
      <c r="J71" s="297"/>
      <c r="K71" s="298"/>
      <c r="L71" s="53"/>
      <c r="M71" s="303"/>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237.08520833333333</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5488.8473268677808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1097.7694653735562</v>
      </c>
      <c r="M83" s="857"/>
      <c r="N83" s="54"/>
    </row>
    <row r="84" spans="1:14">
      <c r="B84" s="92" t="s">
        <v>973</v>
      </c>
      <c r="C84" s="93"/>
      <c r="D84" s="93"/>
      <c r="E84" s="93"/>
      <c r="F84" s="93"/>
      <c r="G84" s="93"/>
      <c r="H84" s="93"/>
      <c r="I84" s="90"/>
      <c r="J84" s="91"/>
      <c r="K84" s="308">
        <v>0.05</v>
      </c>
      <c r="L84" s="856">
        <f>N78*K84</f>
        <v>274.44236634338904</v>
      </c>
      <c r="M84" s="857"/>
      <c r="N84" s="54"/>
    </row>
    <row r="85" spans="1:14" ht="15.75" thickBot="1">
      <c r="B85" s="94" t="s">
        <v>974</v>
      </c>
      <c r="C85" s="95"/>
      <c r="D85" s="95"/>
      <c r="E85" s="95"/>
      <c r="F85" s="95"/>
      <c r="G85" s="95"/>
      <c r="H85" s="95"/>
      <c r="I85" s="96"/>
      <c r="J85" s="97"/>
      <c r="K85" s="309">
        <v>0.05</v>
      </c>
      <c r="L85" s="858">
        <f>N78*K85</f>
        <v>274.44236634338904</v>
      </c>
      <c r="M85" s="859"/>
      <c r="N85" s="54"/>
    </row>
    <row r="86" spans="1:14" ht="15.75" thickBot="1">
      <c r="B86" s="821" t="s">
        <v>953</v>
      </c>
      <c r="C86" s="822"/>
      <c r="D86" s="822"/>
      <c r="E86" s="822"/>
      <c r="F86" s="822"/>
      <c r="G86" s="822"/>
      <c r="H86" s="822"/>
      <c r="I86" s="822"/>
      <c r="J86" s="822"/>
      <c r="K86" s="822"/>
      <c r="L86" s="822"/>
      <c r="M86" s="823"/>
      <c r="N86" s="55">
        <f>L83+L84+L85</f>
        <v>1646.6541980603342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7135.501524928115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1016</v>
      </c>
      <c r="C31" s="84" t="s">
        <v>1195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1" t="s">
        <v>129</v>
      </c>
      <c r="B36" s="870" t="str">
        <f>VLOOKUP(A36,EQUIPOS!A6:D154,3,FALSE)</f>
        <v xml:space="preserve">Buldozer, Potencia al volante de 140 HP, motor de 2200 RPM, longitud de hoja 4,80m. </v>
      </c>
      <c r="C36" s="871"/>
      <c r="D36" s="871"/>
      <c r="E36" s="871"/>
      <c r="F36" s="871"/>
      <c r="G36" s="871"/>
      <c r="H36" s="872"/>
      <c r="I36" s="271"/>
      <c r="J36" s="272"/>
      <c r="K36" s="273">
        <f>VLOOKUP(A36,EQUIPOS!A6:D163,4,FALSE)</f>
        <v>137860.85041027452</v>
      </c>
      <c r="L36" s="468"/>
      <c r="M36" s="287">
        <v>50</v>
      </c>
      <c r="N36" s="276">
        <f>K36/M36</f>
        <v>2757.2170082054904</v>
      </c>
    </row>
    <row r="37" spans="1:14">
      <c r="A37" s="111" t="s">
        <v>152</v>
      </c>
      <c r="B37" s="870" t="str">
        <f>VLOOKUP(A37,EQUIPOS!A7:D154,3,FALSE)</f>
        <v xml:space="preserve">Carrotanque de agua(1000 Galones) </v>
      </c>
      <c r="C37" s="871"/>
      <c r="D37" s="871"/>
      <c r="E37" s="871"/>
      <c r="F37" s="871"/>
      <c r="G37" s="871"/>
      <c r="H37" s="872"/>
      <c r="I37" s="271"/>
      <c r="J37" s="272"/>
      <c r="K37" s="273">
        <f>VLOOKUP(A37,EQUIPOS!A7:D164,4,FALSE)</f>
        <v>52022.962418971518</v>
      </c>
      <c r="L37" s="468"/>
      <c r="M37" s="287">
        <v>50</v>
      </c>
      <c r="N37" s="276">
        <f>K37/M37</f>
        <v>1040.4592483794304</v>
      </c>
    </row>
    <row r="38" spans="1:14">
      <c r="A38" s="209" t="s">
        <v>269</v>
      </c>
      <c r="B38" s="870" t="str">
        <f>VLOOKUP(A38,EQUIPOS!A8:D154,3,FALSE)</f>
        <v>Motoniveladora  potencia 215 HP, ancho de cuchilla 4,27 m, peso 18 ton.</v>
      </c>
      <c r="C38" s="871"/>
      <c r="D38" s="871"/>
      <c r="E38" s="871"/>
      <c r="F38" s="871"/>
      <c r="G38" s="871"/>
      <c r="H38" s="872"/>
      <c r="I38" s="271"/>
      <c r="J38" s="272"/>
      <c r="K38" s="273">
        <f>VLOOKUP(A38,EQUIPOS!A8:D165,4,FALSE)</f>
        <v>187282.66470829744</v>
      </c>
      <c r="L38" s="468"/>
      <c r="M38" s="287">
        <v>50</v>
      </c>
      <c r="N38" s="276">
        <f>K38/M38</f>
        <v>3745.6532941659489</v>
      </c>
    </row>
    <row r="39" spans="1:14">
      <c r="A39" s="209" t="s">
        <v>365</v>
      </c>
      <c r="B39" s="870" t="str">
        <f>VLOOKUP(A39,EQUIPOS!A9:D154,3,FALSE)</f>
        <v xml:space="preserve">Vibrocompatador, potencia 153 HP, peso 10 Ton. </v>
      </c>
      <c r="C39" s="871"/>
      <c r="D39" s="871"/>
      <c r="E39" s="871"/>
      <c r="F39" s="871"/>
      <c r="G39" s="871"/>
      <c r="H39" s="872"/>
      <c r="I39" s="873"/>
      <c r="J39" s="874"/>
      <c r="K39" s="273">
        <f>VLOOKUP(A39,EQUIPOS!A9:D166,4,FALSE)</f>
        <v>148543.24551338612</v>
      </c>
      <c r="L39" s="951">
        <v>50</v>
      </c>
      <c r="M39" s="952"/>
      <c r="N39" s="276">
        <f>K39/L39</f>
        <v>2970.8649102677223</v>
      </c>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10514.194461018593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400</v>
      </c>
      <c r="N70" s="399">
        <f>K70/M70</f>
        <v>266.71560903601994</v>
      </c>
      <c r="O70" s="109"/>
    </row>
    <row r="71" spans="1:15">
      <c r="A71" t="s">
        <v>6</v>
      </c>
      <c r="B71" s="52" t="str">
        <f>VLOOKUP(A71,'MANO DE OBRA'!A8:D69,3,FALSE)</f>
        <v xml:space="preserve">Obrero </v>
      </c>
      <c r="C71" s="50"/>
      <c r="D71" s="50"/>
      <c r="E71" s="50"/>
      <c r="F71" s="50"/>
      <c r="G71" s="50"/>
      <c r="H71" s="50"/>
      <c r="I71" s="296">
        <f>K71/J71*100</f>
        <v>33832.699999999997</v>
      </c>
      <c r="J71" s="297">
        <v>185</v>
      </c>
      <c r="K71" s="298">
        <f>VLOOKUP(A71,'MANO DE OBRA'!A8:D100,4,FALSE)</f>
        <v>62590.494999999995</v>
      </c>
      <c r="L71" s="53"/>
      <c r="M71" s="303">
        <v>400</v>
      </c>
      <c r="N71" s="399">
        <f>K71/M71</f>
        <v>156.4762375</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423.19184653601997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10937.386307554612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2187.4772615109227</v>
      </c>
      <c r="M83" s="857"/>
      <c r="N83" s="54"/>
    </row>
    <row r="84" spans="1:14">
      <c r="B84" s="92" t="s">
        <v>973</v>
      </c>
      <c r="C84" s="93"/>
      <c r="D84" s="93"/>
      <c r="E84" s="93"/>
      <c r="F84" s="93"/>
      <c r="G84" s="93"/>
      <c r="H84" s="93"/>
      <c r="I84" s="90"/>
      <c r="J84" s="91"/>
      <c r="K84" s="308">
        <v>0.05</v>
      </c>
      <c r="L84" s="856">
        <f>N78*K84</f>
        <v>546.86931537773069</v>
      </c>
      <c r="M84" s="857"/>
      <c r="N84" s="54"/>
    </row>
    <row r="85" spans="1:14" ht="15.75" thickBot="1">
      <c r="B85" s="94" t="s">
        <v>974</v>
      </c>
      <c r="C85" s="95"/>
      <c r="D85" s="95"/>
      <c r="E85" s="95"/>
      <c r="F85" s="95"/>
      <c r="G85" s="95"/>
      <c r="H85" s="95"/>
      <c r="I85" s="96"/>
      <c r="J85" s="97"/>
      <c r="K85" s="309">
        <v>0.05</v>
      </c>
      <c r="L85" s="858">
        <f>N78*K85</f>
        <v>546.86931537773069</v>
      </c>
      <c r="M85" s="859"/>
      <c r="N85" s="54"/>
    </row>
    <row r="86" spans="1:14" ht="15.75" thickBot="1">
      <c r="B86" s="821" t="s">
        <v>953</v>
      </c>
      <c r="C86" s="822"/>
      <c r="D86" s="822"/>
      <c r="E86" s="822"/>
      <c r="F86" s="822"/>
      <c r="G86" s="822"/>
      <c r="H86" s="822"/>
      <c r="I86" s="822"/>
      <c r="J86" s="822"/>
      <c r="K86" s="822"/>
      <c r="L86" s="822"/>
      <c r="M86" s="823"/>
      <c r="N86" s="55">
        <f>L83+L84+L85</f>
        <v>3281.2158922663843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14218.602199820996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1017</v>
      </c>
      <c r="C31" s="84" t="s">
        <v>1196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129</v>
      </c>
      <c r="B36" s="870" t="str">
        <f>VLOOKUP(A36,EQUIPOS!A6:D154,3,FALSE)</f>
        <v xml:space="preserve">Buldozer, Potencia al volante de 140 HP, motor de 2200 RPM, longitud de hoja 4,80m. </v>
      </c>
      <c r="C36" s="871"/>
      <c r="D36" s="871"/>
      <c r="E36" s="871"/>
      <c r="F36" s="871"/>
      <c r="G36" s="871"/>
      <c r="H36" s="872"/>
      <c r="I36" s="271"/>
      <c r="J36" s="272"/>
      <c r="K36" s="273">
        <f>VLOOKUP(A36,EQUIPOS!A6:D163,4,FALSE)</f>
        <v>137860.85041027452</v>
      </c>
      <c r="L36" s="274"/>
      <c r="M36" s="275">
        <v>40</v>
      </c>
      <c r="N36" s="276">
        <f>K36/M36</f>
        <v>3446.5212602568631</v>
      </c>
    </row>
    <row r="37" spans="1:14">
      <c r="A37" s="116" t="s">
        <v>365</v>
      </c>
      <c r="B37" s="870" t="str">
        <f>VLOOKUP(A37,EQUIPOS!A7:D154,3,FALSE)</f>
        <v xml:space="preserve">Vibrocompatador, potencia 153 HP, peso 10 Ton. </v>
      </c>
      <c r="C37" s="871"/>
      <c r="D37" s="871"/>
      <c r="E37" s="871"/>
      <c r="F37" s="871"/>
      <c r="G37" s="871"/>
      <c r="H37" s="872"/>
      <c r="I37" s="271"/>
      <c r="J37" s="272"/>
      <c r="K37" s="273">
        <f>VLOOKUP(A37,EQUIPOS!A7:D164,4,FALSE)</f>
        <v>148543.24551338612</v>
      </c>
      <c r="L37" s="274"/>
      <c r="M37" s="275">
        <v>40</v>
      </c>
      <c r="N37" s="276">
        <f>K37/M37</f>
        <v>3713.581137834653</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7160.1023980915161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33832.699999999997</v>
      </c>
      <c r="J71" s="297">
        <v>185</v>
      </c>
      <c r="K71" s="298">
        <f>VLOOKUP(A71,'MANO DE OBRA'!A8:D100,4,FALSE)</f>
        <v>62590.494999999995</v>
      </c>
      <c r="L71" s="53"/>
      <c r="M71" s="303">
        <v>320</v>
      </c>
      <c r="N71" s="399">
        <f>K71/M71</f>
        <v>195.59529687499997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528.98980817002484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7689.0922062615409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1537.8184412523083</v>
      </c>
      <c r="M83" s="857"/>
      <c r="N83" s="54"/>
    </row>
    <row r="84" spans="1:14">
      <c r="B84" s="92" t="s">
        <v>973</v>
      </c>
      <c r="C84" s="93"/>
      <c r="D84" s="93"/>
      <c r="E84" s="93"/>
      <c r="F84" s="93"/>
      <c r="G84" s="93"/>
      <c r="H84" s="93"/>
      <c r="I84" s="90"/>
      <c r="J84" s="91"/>
      <c r="K84" s="308">
        <v>0.05</v>
      </c>
      <c r="L84" s="856">
        <f>N78*K84</f>
        <v>384.45461031307707</v>
      </c>
      <c r="M84" s="857"/>
      <c r="N84" s="54"/>
    </row>
    <row r="85" spans="1:14" ht="15.75" thickBot="1">
      <c r="B85" s="94" t="s">
        <v>974</v>
      </c>
      <c r="C85" s="95"/>
      <c r="D85" s="95"/>
      <c r="E85" s="95"/>
      <c r="F85" s="95"/>
      <c r="G85" s="95"/>
      <c r="H85" s="95"/>
      <c r="I85" s="96"/>
      <c r="J85" s="97"/>
      <c r="K85" s="309">
        <v>0.05</v>
      </c>
      <c r="L85" s="858">
        <f>N78*K85</f>
        <v>384.45461031307707</v>
      </c>
      <c r="M85" s="859"/>
      <c r="N85" s="54"/>
    </row>
    <row r="86" spans="1:14" ht="15.75" thickBot="1">
      <c r="B86" s="821" t="s">
        <v>953</v>
      </c>
      <c r="C86" s="822"/>
      <c r="D86" s="822"/>
      <c r="E86" s="822"/>
      <c r="F86" s="822"/>
      <c r="G86" s="822"/>
      <c r="H86" s="822"/>
      <c r="I86" s="822"/>
      <c r="J86" s="822"/>
      <c r="K86" s="822"/>
      <c r="L86" s="822"/>
      <c r="M86" s="823"/>
      <c r="N86" s="55">
        <f>L83+L84+L85</f>
        <v>2306.7276618784622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9995.8198681400027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1018</v>
      </c>
      <c r="C31" s="84" t="s">
        <v>1197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129</v>
      </c>
      <c r="B36" s="870" t="str">
        <f>VLOOKUP(A36,EQUIPOS!A6:D154,3,FALSE)</f>
        <v xml:space="preserve">Buldozer, Potencia al volante de 140 HP, motor de 2200 RPM, longitud de hoja 4,80m. </v>
      </c>
      <c r="C36" s="871"/>
      <c r="D36" s="871"/>
      <c r="E36" s="871"/>
      <c r="F36" s="871"/>
      <c r="G36" s="871"/>
      <c r="H36" s="872"/>
      <c r="I36" s="271"/>
      <c r="J36" s="272"/>
      <c r="K36" s="273">
        <f>VLOOKUP(A36,EQUIPOS!A6:D163,4,FALSE)</f>
        <v>137860.85041027452</v>
      </c>
      <c r="L36" s="274"/>
      <c r="M36" s="275">
        <v>40</v>
      </c>
      <c r="N36" s="276">
        <f>K36/M36</f>
        <v>3446.5212602568631</v>
      </c>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3446.5212602568631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76"/>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320</v>
      </c>
      <c r="N70" s="399">
        <f>K70/M70</f>
        <v>333.39451129502493</v>
      </c>
      <c r="O70" s="109"/>
    </row>
    <row r="71" spans="1:15">
      <c r="A71" t="s">
        <v>6</v>
      </c>
      <c r="B71" s="52" t="str">
        <f>VLOOKUP(A71,'MANO DE OBRA'!A8:D69,3,FALSE)</f>
        <v xml:space="preserve">Obrero </v>
      </c>
      <c r="C71" s="50"/>
      <c r="D71" s="50"/>
      <c r="E71" s="50"/>
      <c r="F71" s="50"/>
      <c r="G71" s="50"/>
      <c r="H71" s="50"/>
      <c r="I71" s="296">
        <f>K71/J71*100</f>
        <v>33832.699999999997</v>
      </c>
      <c r="J71" s="297">
        <v>185</v>
      </c>
      <c r="K71" s="298">
        <f>VLOOKUP(A71,'MANO DE OBRA'!A8:D100,4,FALSE)</f>
        <v>62590.494999999995</v>
      </c>
      <c r="L71" s="53"/>
      <c r="M71" s="303">
        <v>320</v>
      </c>
      <c r="N71" s="399">
        <f>K71/M71</f>
        <v>195.59529687499997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528.98980817002484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3975.511068426888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795.10221368537759</v>
      </c>
      <c r="M83" s="857"/>
      <c r="N83" s="54"/>
    </row>
    <row r="84" spans="1:14">
      <c r="B84" s="92" t="s">
        <v>973</v>
      </c>
      <c r="C84" s="93"/>
      <c r="D84" s="93"/>
      <c r="E84" s="93"/>
      <c r="F84" s="93"/>
      <c r="G84" s="93"/>
      <c r="H84" s="93"/>
      <c r="I84" s="90"/>
      <c r="J84" s="91"/>
      <c r="K84" s="308">
        <v>0.05</v>
      </c>
      <c r="L84" s="856">
        <f>N78*K84</f>
        <v>198.7755534213444</v>
      </c>
      <c r="M84" s="857"/>
      <c r="N84" s="54"/>
    </row>
    <row r="85" spans="1:14" ht="15.75" thickBot="1">
      <c r="B85" s="94" t="s">
        <v>974</v>
      </c>
      <c r="C85" s="95"/>
      <c r="D85" s="95"/>
      <c r="E85" s="95"/>
      <c r="F85" s="95"/>
      <c r="G85" s="95"/>
      <c r="H85" s="95"/>
      <c r="I85" s="96"/>
      <c r="J85" s="97"/>
      <c r="K85" s="309">
        <v>0.05</v>
      </c>
      <c r="L85" s="858">
        <f>N78*K85</f>
        <v>198.7755534213444</v>
      </c>
      <c r="M85" s="859"/>
      <c r="N85" s="54"/>
    </row>
    <row r="86" spans="1:14" ht="15.75" thickBot="1">
      <c r="B86" s="821" t="s">
        <v>953</v>
      </c>
      <c r="C86" s="822"/>
      <c r="D86" s="822"/>
      <c r="E86" s="822"/>
      <c r="F86" s="822"/>
      <c r="G86" s="822"/>
      <c r="H86" s="822"/>
      <c r="I86" s="822"/>
      <c r="J86" s="822"/>
      <c r="K86" s="822"/>
      <c r="L86" s="822"/>
      <c r="M86" s="823"/>
      <c r="N86" s="55">
        <f>L83+L84+L85</f>
        <v>1192.6533205280664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5168.1643889549541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1441</v>
      </c>
      <c r="C31" s="84" t="s">
        <v>2230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0.01</v>
      </c>
      <c r="M42" s="883"/>
      <c r="N42" s="108">
        <f>N76*L42</f>
        <v>2.31867233614408</v>
      </c>
    </row>
    <row r="43" spans="1:14" ht="15.75" thickBot="1">
      <c r="B43" s="821" t="s">
        <v>953</v>
      </c>
      <c r="C43" s="822"/>
      <c r="D43" s="822"/>
      <c r="E43" s="822"/>
      <c r="F43" s="822"/>
      <c r="G43" s="822"/>
      <c r="H43" s="822"/>
      <c r="I43" s="822"/>
      <c r="J43" s="822"/>
      <c r="K43" s="822"/>
      <c r="L43" s="822"/>
      <c r="M43" s="823"/>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883</v>
      </c>
      <c r="B48" s="46" t="str">
        <f>VLOOKUP(A48,MATERIALES!A14:D378,3,FALSE)</f>
        <v>Geotextil Nt-2500 O Similar (Proveedores, Pavco, Geomatrix, Tensar, Omnes U Otros)</v>
      </c>
      <c r="C48" s="285"/>
      <c r="D48" s="285"/>
      <c r="E48" s="285"/>
      <c r="F48" s="285"/>
      <c r="G48" s="285"/>
      <c r="H48" s="285"/>
      <c r="I48" s="272"/>
      <c r="J48" s="228" t="s">
        <v>233</v>
      </c>
      <c r="K48" s="286">
        <v>1.3</v>
      </c>
      <c r="L48" s="271"/>
      <c r="M48" s="287">
        <f>VLOOKUP(A48,MATERIALES!A6:D374,4,FALSE)</f>
        <v>5958.4403967243643</v>
      </c>
      <c r="N48" s="276">
        <f>K48*M48</f>
        <v>7745.9725157416742</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7745.9725157416742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50"/>
      <c r="D59" s="50"/>
      <c r="E59" s="50"/>
      <c r="F59" s="50"/>
      <c r="G59" s="50"/>
      <c r="H59" s="292"/>
      <c r="I59" s="283"/>
      <c r="J59" s="283"/>
      <c r="K59" s="283"/>
      <c r="L59" s="908"/>
      <c r="M59" s="909"/>
      <c r="N59" s="295"/>
    </row>
    <row r="60" spans="1:14" ht="24.75" customHeight="1">
      <c r="B60" s="49"/>
      <c r="C60" s="321"/>
      <c r="D60" s="321"/>
      <c r="E60" s="321"/>
      <c r="F60" s="321"/>
      <c r="G60" s="321"/>
      <c r="H60" s="315"/>
      <c r="I60" s="403"/>
      <c r="J60" s="290"/>
      <c r="K60" s="283"/>
      <c r="L60" s="908"/>
      <c r="M60" s="909"/>
      <c r="N60" s="291"/>
    </row>
    <row r="61" spans="1:14">
      <c r="B61" s="49"/>
      <c r="C61" s="50"/>
      <c r="D61" s="50"/>
      <c r="E61" s="50"/>
      <c r="F61" s="50"/>
      <c r="G61" s="321"/>
      <c r="H61" s="315"/>
      <c r="I61" s="403"/>
      <c r="J61" s="290"/>
      <c r="K61" s="283"/>
      <c r="L61" s="908"/>
      <c r="M61" s="909"/>
      <c r="N61" s="295"/>
    </row>
    <row r="62" spans="1:14">
      <c r="B62" s="49"/>
      <c r="C62" s="50"/>
      <c r="D62" s="50"/>
      <c r="E62" s="50"/>
      <c r="F62" s="50"/>
      <c r="G62" s="50"/>
      <c r="H62" s="292"/>
      <c r="I62" s="283"/>
      <c r="J62" s="283"/>
      <c r="K62" s="283"/>
      <c r="L62" s="908"/>
      <c r="M62" s="909"/>
      <c r="N62" s="295"/>
    </row>
    <row r="63" spans="1:14">
      <c r="B63" s="49"/>
      <c r="C63" s="50"/>
      <c r="D63" s="50"/>
      <c r="E63" s="50"/>
      <c r="F63" s="50"/>
      <c r="G63" s="50"/>
      <c r="H63" s="292"/>
      <c r="I63" s="283"/>
      <c r="J63" s="283"/>
      <c r="K63" s="283"/>
      <c r="L63" s="908"/>
      <c r="M63" s="909"/>
      <c r="N63" s="295"/>
    </row>
    <row r="64" spans="1:14" ht="15.75" thickBot="1">
      <c r="B64" s="469"/>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1000</v>
      </c>
      <c r="N70" s="399">
        <f>K70/M70</f>
        <v>125.18098999999999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231.86723361440798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7980.1584216922265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1596.0316843384453</v>
      </c>
      <c r="M83" s="857"/>
      <c r="N83" s="54"/>
    </row>
    <row r="84" spans="1:14">
      <c r="B84" s="92" t="s">
        <v>973</v>
      </c>
      <c r="C84" s="93"/>
      <c r="D84" s="93"/>
      <c r="E84" s="93"/>
      <c r="F84" s="93"/>
      <c r="G84" s="93"/>
      <c r="H84" s="93"/>
      <c r="I84" s="90"/>
      <c r="J84" s="91"/>
      <c r="K84" s="308">
        <v>0.05</v>
      </c>
      <c r="L84" s="856">
        <f>N78*K84</f>
        <v>399.00792108461133</v>
      </c>
      <c r="M84" s="857"/>
      <c r="N84" s="54"/>
    </row>
    <row r="85" spans="1:14" ht="15.75" thickBot="1">
      <c r="B85" s="94" t="s">
        <v>974</v>
      </c>
      <c r="C85" s="95"/>
      <c r="D85" s="95"/>
      <c r="E85" s="95"/>
      <c r="F85" s="95"/>
      <c r="G85" s="95"/>
      <c r="H85" s="95"/>
      <c r="I85" s="96"/>
      <c r="J85" s="97"/>
      <c r="K85" s="309">
        <v>0.05</v>
      </c>
      <c r="L85" s="858">
        <f>N78*K85</f>
        <v>399.00792108461133</v>
      </c>
      <c r="M85" s="859"/>
      <c r="N85" s="54"/>
    </row>
    <row r="86" spans="1:14" ht="15.75" thickBot="1">
      <c r="B86" s="821" t="s">
        <v>953</v>
      </c>
      <c r="C86" s="822"/>
      <c r="D86" s="822"/>
      <c r="E86" s="822"/>
      <c r="F86" s="822"/>
      <c r="G86" s="822"/>
      <c r="H86" s="822"/>
      <c r="I86" s="822"/>
      <c r="J86" s="822"/>
      <c r="K86" s="822"/>
      <c r="L86" s="822"/>
      <c r="M86" s="823"/>
      <c r="N86" s="55">
        <f>L83+L84+L85</f>
        <v>2394.047526507668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10374.205948199895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1.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1442</v>
      </c>
      <c r="C31" s="84" t="s">
        <v>2020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0.01</v>
      </c>
      <c r="M42" s="883"/>
      <c r="N42" s="108">
        <f>N76*L42</f>
        <v>2.31867233614408</v>
      </c>
    </row>
    <row r="43" spans="1:14" ht="15.75" thickBot="1">
      <c r="B43" s="821" t="s">
        <v>953</v>
      </c>
      <c r="C43" s="822"/>
      <c r="D43" s="822"/>
      <c r="E43" s="822"/>
      <c r="F43" s="822"/>
      <c r="G43" s="822"/>
      <c r="H43" s="822"/>
      <c r="I43" s="822"/>
      <c r="J43" s="822"/>
      <c r="K43" s="822"/>
      <c r="L43" s="822"/>
      <c r="M43" s="823"/>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470</v>
      </c>
      <c r="B48" s="46" t="str">
        <f>VLOOKUP(A48,MATERIALES!A4:D373,3,FALSE)</f>
        <v>Geomalla Tipo Asphalt</v>
      </c>
      <c r="C48" s="285"/>
      <c r="D48" s="285"/>
      <c r="E48" s="285"/>
      <c r="F48" s="285"/>
      <c r="G48" s="285"/>
      <c r="H48" s="285"/>
      <c r="I48" s="272"/>
      <c r="J48" s="228" t="str">
        <f>VLOOKUP(A48,MATERIALES!A4:D373,2,FALSE)</f>
        <v>m2</v>
      </c>
      <c r="K48" s="286">
        <v>1.2</v>
      </c>
      <c r="L48" s="271"/>
      <c r="M48" s="287">
        <f>VLOOKUP(A48,MATERIALES!A4:D395,4,FALSE)</f>
        <v>7244.6719952792555</v>
      </c>
      <c r="N48" s="276">
        <f>K48*M48</f>
        <v>8693.6063943351055</v>
      </c>
    </row>
    <row r="49" spans="1:14">
      <c r="B49" s="46"/>
      <c r="C49" s="285"/>
      <c r="D49" s="285"/>
      <c r="E49" s="285"/>
      <c r="F49" s="285"/>
      <c r="G49" s="285"/>
      <c r="H49" s="285"/>
      <c r="I49" s="272"/>
      <c r="J49" s="228"/>
      <c r="K49" s="286"/>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8693.6063943351055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50"/>
      <c r="D59" s="50"/>
      <c r="E59" s="50"/>
      <c r="F59" s="50"/>
      <c r="G59" s="50"/>
      <c r="H59" s="292"/>
      <c r="I59" s="283"/>
      <c r="J59" s="283"/>
      <c r="K59" s="283"/>
      <c r="L59" s="908"/>
      <c r="M59" s="909"/>
      <c r="N59" s="295"/>
    </row>
    <row r="60" spans="1:14" ht="24.75" customHeight="1">
      <c r="B60" s="49"/>
      <c r="C60" s="321"/>
      <c r="D60" s="321"/>
      <c r="E60" s="321"/>
      <c r="F60" s="321"/>
      <c r="G60" s="321"/>
      <c r="H60" s="315"/>
      <c r="I60" s="403"/>
      <c r="J60" s="290"/>
      <c r="K60" s="283"/>
      <c r="L60" s="908"/>
      <c r="M60" s="909"/>
      <c r="N60" s="291"/>
    </row>
    <row r="61" spans="1:14">
      <c r="B61" s="49"/>
      <c r="C61" s="50"/>
      <c r="D61" s="50"/>
      <c r="E61" s="50"/>
      <c r="F61" s="50"/>
      <c r="G61" s="321"/>
      <c r="H61" s="315"/>
      <c r="I61" s="403"/>
      <c r="J61" s="290"/>
      <c r="K61" s="283"/>
      <c r="L61" s="908"/>
      <c r="M61" s="909"/>
      <c r="N61" s="295"/>
    </row>
    <row r="62" spans="1:14">
      <c r="B62" s="49"/>
      <c r="C62" s="50"/>
      <c r="D62" s="50"/>
      <c r="E62" s="50"/>
      <c r="F62" s="50"/>
      <c r="G62" s="50"/>
      <c r="H62" s="292"/>
      <c r="I62" s="283"/>
      <c r="J62" s="283"/>
      <c r="K62" s="283"/>
      <c r="L62" s="908"/>
      <c r="M62" s="909"/>
      <c r="N62" s="295"/>
    </row>
    <row r="63" spans="1:14">
      <c r="B63" s="49"/>
      <c r="C63" s="50"/>
      <c r="D63" s="50"/>
      <c r="E63" s="50"/>
      <c r="F63" s="50"/>
      <c r="G63" s="50"/>
      <c r="H63" s="292"/>
      <c r="I63" s="283"/>
      <c r="J63" s="283"/>
      <c r="K63" s="283"/>
      <c r="L63" s="908"/>
      <c r="M63" s="909"/>
      <c r="N63" s="295"/>
    </row>
    <row r="64" spans="1:14" ht="15.75" thickBot="1">
      <c r="B64" s="469"/>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1000</v>
      </c>
      <c r="N70" s="399">
        <f>K70/M70</f>
        <v>125.18098999999999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231.86723361440798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8927.7923002856569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1785.5584600571315</v>
      </c>
      <c r="M83" s="857"/>
      <c r="N83" s="54"/>
    </row>
    <row r="84" spans="1:14">
      <c r="B84" s="92" t="s">
        <v>973</v>
      </c>
      <c r="C84" s="93"/>
      <c r="D84" s="93"/>
      <c r="E84" s="93"/>
      <c r="F84" s="93"/>
      <c r="G84" s="93"/>
      <c r="H84" s="93"/>
      <c r="I84" s="90"/>
      <c r="J84" s="91"/>
      <c r="K84" s="308">
        <v>0.05</v>
      </c>
      <c r="L84" s="856">
        <f>N78*K84</f>
        <v>446.38961501428287</v>
      </c>
      <c r="M84" s="857"/>
      <c r="N84" s="54"/>
    </row>
    <row r="85" spans="1:14" ht="15.75" thickBot="1">
      <c r="B85" s="94" t="s">
        <v>974</v>
      </c>
      <c r="C85" s="95"/>
      <c r="D85" s="95"/>
      <c r="E85" s="95"/>
      <c r="F85" s="95"/>
      <c r="G85" s="95"/>
      <c r="H85" s="95"/>
      <c r="I85" s="96"/>
      <c r="J85" s="97"/>
      <c r="K85" s="309">
        <v>0.05</v>
      </c>
      <c r="L85" s="858">
        <f>N78*K85</f>
        <v>446.38961501428287</v>
      </c>
      <c r="M85" s="859"/>
      <c r="N85" s="54"/>
    </row>
    <row r="86" spans="1:14" ht="15.75" thickBot="1">
      <c r="B86" s="821" t="s">
        <v>953</v>
      </c>
      <c r="C86" s="822"/>
      <c r="D86" s="822"/>
      <c r="E86" s="822"/>
      <c r="F86" s="822"/>
      <c r="G86" s="822"/>
      <c r="H86" s="822"/>
      <c r="I86" s="822"/>
      <c r="J86" s="822"/>
      <c r="K86" s="822"/>
      <c r="L86" s="822"/>
      <c r="M86" s="823"/>
      <c r="N86" s="55">
        <f>L83+L84+L85</f>
        <v>2678.337690085697</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11606.129990371353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1443</v>
      </c>
      <c r="C31" s="84" t="s">
        <v>1440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129</v>
      </c>
      <c r="B36" s="870" t="str">
        <f>VLOOKUP(A36,EQUIPOS!A6:D186,3,FALSE)</f>
        <v xml:space="preserve">Buldozer, Potencia al volante de 140 HP, motor de 2200 RPM, longitud de hoja 4,80m. </v>
      </c>
      <c r="C36" s="871"/>
      <c r="D36" s="871"/>
      <c r="E36" s="871"/>
      <c r="F36" s="871"/>
      <c r="G36" s="871"/>
      <c r="H36" s="872"/>
      <c r="I36" s="271"/>
      <c r="J36" s="272"/>
      <c r="K36" s="273">
        <f>VLOOKUP(A36,EQUIPOS!A6:D186,4,FALSE)</f>
        <v>137860.85041027452</v>
      </c>
      <c r="L36" s="274"/>
      <c r="M36" s="275">
        <v>45</v>
      </c>
      <c r="N36" s="276">
        <f>K36/M36</f>
        <v>3063.5744535616559</v>
      </c>
    </row>
    <row r="37" spans="1:14">
      <c r="A37" s="116" t="s">
        <v>152</v>
      </c>
      <c r="B37" s="870" t="str">
        <f>VLOOKUP(A37,EQUIPOS!A7:D187,3,FALSE)</f>
        <v xml:space="preserve">Carrotanque de agua(1000 Galones) </v>
      </c>
      <c r="C37" s="871"/>
      <c r="D37" s="871"/>
      <c r="E37" s="871"/>
      <c r="F37" s="871"/>
      <c r="G37" s="871"/>
      <c r="H37" s="872"/>
      <c r="I37" s="271"/>
      <c r="J37" s="272"/>
      <c r="K37" s="273">
        <f>VLOOKUP(A37,EQUIPOS!A7:D187,4,FALSE)</f>
        <v>52022.962418971518</v>
      </c>
      <c r="L37" s="274"/>
      <c r="M37" s="275">
        <v>45</v>
      </c>
      <c r="N37" s="276">
        <f>K37/M37</f>
        <v>1156.0658315327005</v>
      </c>
    </row>
    <row r="38" spans="1:14">
      <c r="A38" t="s">
        <v>269</v>
      </c>
      <c r="B38" s="870" t="str">
        <f>VLOOKUP(A38,EQUIPOS!A8:D188,3,FALSE)</f>
        <v>Motoniveladora  potencia 215 HP, ancho de cuchilla 4,27 m, peso 18 ton.</v>
      </c>
      <c r="C38" s="871"/>
      <c r="D38" s="871"/>
      <c r="E38" s="871"/>
      <c r="F38" s="871"/>
      <c r="G38" s="871"/>
      <c r="H38" s="872"/>
      <c r="I38" s="271"/>
      <c r="J38" s="272"/>
      <c r="K38" s="273">
        <f>VLOOKUP(A38,EQUIPOS!A8:D188,4,FALSE)</f>
        <v>187282.66470829744</v>
      </c>
      <c r="L38" s="274"/>
      <c r="M38" s="275">
        <v>45</v>
      </c>
      <c r="N38" s="276">
        <f>K38/M38</f>
        <v>4161.8369935177207</v>
      </c>
    </row>
    <row r="39" spans="1:14">
      <c r="A39" t="s">
        <v>365</v>
      </c>
      <c r="B39" s="870" t="str">
        <f>VLOOKUP(A39,EQUIPOS!A9:D189,3,FALSE)</f>
        <v xml:space="preserve">Vibrocompatador, potencia 153 HP, peso 10 Ton. </v>
      </c>
      <c r="C39" s="871"/>
      <c r="D39" s="871"/>
      <c r="E39" s="871"/>
      <c r="F39" s="871"/>
      <c r="G39" s="871"/>
      <c r="H39" s="872"/>
      <c r="I39" s="873"/>
      <c r="J39" s="874"/>
      <c r="K39" s="273">
        <f>VLOOKUP(A39,EQUIPOS!A9:D189,4,FALSE)</f>
        <v>148543.24551338612</v>
      </c>
      <c r="L39" s="875">
        <v>45</v>
      </c>
      <c r="M39" s="876"/>
      <c r="N39" s="276">
        <f>K39/L39</f>
        <v>3300.9610114085804</v>
      </c>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N76*L42</f>
        <v>12.881512978578222</v>
      </c>
    </row>
    <row r="43" spans="1:14" ht="15.75" thickBot="1">
      <c r="B43" s="821" t="s">
        <v>953</v>
      </c>
      <c r="C43" s="822"/>
      <c r="D43" s="822"/>
      <c r="E43" s="822"/>
      <c r="F43" s="822"/>
      <c r="G43" s="822"/>
      <c r="H43" s="822"/>
      <c r="I43" s="822"/>
      <c r="J43" s="822"/>
      <c r="K43" s="822"/>
      <c r="L43" s="822"/>
      <c r="M43" s="823"/>
      <c r="N43" s="398">
        <f>SUM(N36:N42)</f>
        <v>11695.319802999236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550</v>
      </c>
      <c r="B48" s="46" t="str">
        <f>VLOOKUP(A48,MATERIALES!A4:D373,3,FALSE)</f>
        <v>Material seleccionado para Relleno</v>
      </c>
      <c r="C48" s="285"/>
      <c r="D48" s="285"/>
      <c r="E48" s="285"/>
      <c r="F48" s="285"/>
      <c r="G48" s="285"/>
      <c r="H48" s="285"/>
      <c r="I48" s="272"/>
      <c r="J48" s="228" t="str">
        <f>VLOOKUP(A48,MATERIALES!A4:D373,2,FALSE)</f>
        <v>m3</v>
      </c>
      <c r="K48" s="286">
        <v>1.25</v>
      </c>
      <c r="L48" s="271"/>
      <c r="M48" s="404">
        <f>VLOOKUP(A48,MATERIALES!A4:D395,4,FALSE)</f>
        <v>25513.558067745213</v>
      </c>
      <c r="N48" s="276">
        <f>K48*M48</f>
        <v>31891.947584681515</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31891.947584681515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1291</v>
      </c>
      <c r="B59" s="49" t="str">
        <f>VLOOKUP(A59,TRANSPORTE!A5:D104,3,FALSE)</f>
        <v>Transporte de material seleccionado para relleno</v>
      </c>
      <c r="C59" s="50"/>
      <c r="D59" s="50"/>
      <c r="E59" s="50"/>
      <c r="F59" s="50"/>
      <c r="G59" s="50"/>
      <c r="H59" s="292" t="s">
        <v>1999</v>
      </c>
      <c r="I59" s="283">
        <v>1.25</v>
      </c>
      <c r="J59" s="283">
        <v>1</v>
      </c>
      <c r="K59" s="283">
        <f>I59*J59</f>
        <v>1.25</v>
      </c>
      <c r="L59" s="908">
        <f>VLOOKUP(A59,TRANSPORTE!A5:D123,4,FALSE)</f>
        <v>878.24631825065774</v>
      </c>
      <c r="M59" s="909"/>
      <c r="N59" s="295">
        <f>K59*L59</f>
        <v>1097.8078978133221</v>
      </c>
    </row>
    <row r="60" spans="1:14" ht="24.75" customHeight="1">
      <c r="B60" s="49"/>
      <c r="C60" s="321"/>
      <c r="D60" s="321"/>
      <c r="E60" s="321"/>
      <c r="F60" s="321"/>
      <c r="G60" s="321"/>
      <c r="H60" s="315"/>
      <c r="I60" s="403"/>
      <c r="J60" s="290"/>
      <c r="K60" s="283"/>
      <c r="L60" s="908"/>
      <c r="M60" s="909"/>
      <c r="N60" s="291"/>
    </row>
    <row r="61" spans="1:14">
      <c r="B61" s="49"/>
      <c r="C61" s="50"/>
      <c r="D61" s="50"/>
      <c r="E61" s="50"/>
      <c r="F61" s="50"/>
      <c r="G61" s="321"/>
      <c r="H61" s="315"/>
      <c r="I61" s="403"/>
      <c r="J61" s="290"/>
      <c r="K61" s="283"/>
      <c r="L61" s="908"/>
      <c r="M61" s="909"/>
      <c r="N61" s="295"/>
    </row>
    <row r="62" spans="1:14">
      <c r="B62" s="49"/>
      <c r="C62" s="50"/>
      <c r="D62" s="50"/>
      <c r="E62" s="50"/>
      <c r="F62" s="50"/>
      <c r="G62" s="50"/>
      <c r="H62" s="292"/>
      <c r="I62" s="283"/>
      <c r="J62" s="283"/>
      <c r="K62" s="283"/>
      <c r="L62" s="908"/>
      <c r="M62" s="909"/>
      <c r="N62" s="295"/>
    </row>
    <row r="63" spans="1:14">
      <c r="B63" s="49"/>
      <c r="C63" s="50"/>
      <c r="D63" s="50"/>
      <c r="E63" s="50"/>
      <c r="F63" s="50"/>
      <c r="G63" s="50"/>
      <c r="H63" s="292"/>
      <c r="I63" s="283"/>
      <c r="J63" s="283"/>
      <c r="K63" s="283"/>
      <c r="L63" s="908"/>
      <c r="M63" s="909"/>
      <c r="N63" s="295"/>
    </row>
    <row r="64" spans="1:14" ht="15.75" thickBot="1">
      <c r="B64" s="469"/>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SUM(N59:N64)</f>
        <v>1097.8078978133221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360</v>
      </c>
      <c r="N70" s="399">
        <f>K70/M70</f>
        <v>347.72497222222222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45329.150934422985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9065.8301868845974</v>
      </c>
      <c r="M83" s="857"/>
      <c r="N83" s="54"/>
    </row>
    <row r="84" spans="1:14">
      <c r="B84" s="92" t="s">
        <v>973</v>
      </c>
      <c r="C84" s="93"/>
      <c r="D84" s="93"/>
      <c r="E84" s="93"/>
      <c r="F84" s="93"/>
      <c r="G84" s="93"/>
      <c r="H84" s="93"/>
      <c r="I84" s="90"/>
      <c r="J84" s="91"/>
      <c r="K84" s="308">
        <v>0.05</v>
      </c>
      <c r="L84" s="856">
        <f>N78*K84</f>
        <v>2266.4575467211494</v>
      </c>
      <c r="M84" s="857"/>
      <c r="N84" s="54"/>
    </row>
    <row r="85" spans="1:14" ht="15.75" thickBot="1">
      <c r="B85" s="94" t="s">
        <v>974</v>
      </c>
      <c r="C85" s="95"/>
      <c r="D85" s="95"/>
      <c r="E85" s="95"/>
      <c r="F85" s="95"/>
      <c r="G85" s="95"/>
      <c r="H85" s="95"/>
      <c r="I85" s="96"/>
      <c r="J85" s="97"/>
      <c r="K85" s="309">
        <v>0.05</v>
      </c>
      <c r="L85" s="858">
        <f>N78*K85</f>
        <v>2266.4575467211494</v>
      </c>
      <c r="M85" s="859"/>
      <c r="N85" s="54"/>
    </row>
    <row r="86" spans="1:14" ht="15.75" thickBot="1">
      <c r="B86" s="821" t="s">
        <v>953</v>
      </c>
      <c r="C86" s="822"/>
      <c r="D86" s="822"/>
      <c r="E86" s="822"/>
      <c r="F86" s="822"/>
      <c r="G86" s="822"/>
      <c r="H86" s="822"/>
      <c r="I86" s="822"/>
      <c r="J86" s="822"/>
      <c r="K86" s="822"/>
      <c r="L86" s="822"/>
      <c r="M86" s="823"/>
      <c r="N86" s="55">
        <f>L83+L84+L85</f>
        <v>13598.745280326895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ROUND((N78+N86),0)</f>
        <v>58928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1444</v>
      </c>
      <c r="C31" s="84" t="s">
        <v>1446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129</v>
      </c>
      <c r="B36" s="870" t="str">
        <f>VLOOKUP(A36,EQUIPOS!A6:D186,3,FALSE)</f>
        <v xml:space="preserve">Buldozer, Potencia al volante de 140 HP, motor de 2200 RPM, longitud de hoja 4,80m. </v>
      </c>
      <c r="C36" s="871"/>
      <c r="D36" s="871"/>
      <c r="E36" s="871"/>
      <c r="F36" s="871"/>
      <c r="G36" s="871"/>
      <c r="H36" s="872"/>
      <c r="I36" s="271"/>
      <c r="J36" s="272"/>
      <c r="K36" s="273">
        <f>VLOOKUP(A36,EQUIPOS!A6:D186,4,FALSE)</f>
        <v>137860.85041027452</v>
      </c>
      <c r="L36" s="274"/>
      <c r="M36" s="275">
        <v>45</v>
      </c>
      <c r="N36" s="276">
        <f>K36/M36</f>
        <v>3063.5744535616559</v>
      </c>
    </row>
    <row r="37" spans="1:14">
      <c r="A37" s="116" t="s">
        <v>152</v>
      </c>
      <c r="B37" s="870" t="str">
        <f>VLOOKUP(A37,EQUIPOS!A7:D187,3,FALSE)</f>
        <v xml:space="preserve">Carrotanque de agua(1000 Galones) </v>
      </c>
      <c r="C37" s="871"/>
      <c r="D37" s="871"/>
      <c r="E37" s="871"/>
      <c r="F37" s="871"/>
      <c r="G37" s="871"/>
      <c r="H37" s="872"/>
      <c r="I37" s="271"/>
      <c r="J37" s="272"/>
      <c r="K37" s="273">
        <f>VLOOKUP(A37,EQUIPOS!A7:D187,4,FALSE)</f>
        <v>52022.962418971518</v>
      </c>
      <c r="L37" s="274"/>
      <c r="M37" s="275">
        <v>45</v>
      </c>
      <c r="N37" s="276">
        <f>K37/M37</f>
        <v>1156.0658315327005</v>
      </c>
    </row>
    <row r="38" spans="1:14">
      <c r="A38" t="s">
        <v>269</v>
      </c>
      <c r="B38" s="870" t="str">
        <f>VLOOKUP(A38,EQUIPOS!A8:D188,3,FALSE)</f>
        <v>Motoniveladora  potencia 215 HP, ancho de cuchilla 4,27 m, peso 18 ton.</v>
      </c>
      <c r="C38" s="871"/>
      <c r="D38" s="871"/>
      <c r="E38" s="871"/>
      <c r="F38" s="871"/>
      <c r="G38" s="871"/>
      <c r="H38" s="872"/>
      <c r="I38" s="271"/>
      <c r="J38" s="272"/>
      <c r="K38" s="273">
        <f>VLOOKUP(A38,EQUIPOS!A8:D188,4,FALSE)</f>
        <v>187282.66470829744</v>
      </c>
      <c r="L38" s="274"/>
      <c r="M38" s="275">
        <v>45</v>
      </c>
      <c r="N38" s="276">
        <f>K38/M38</f>
        <v>4161.8369935177207</v>
      </c>
    </row>
    <row r="39" spans="1:14">
      <c r="A39" t="s">
        <v>365</v>
      </c>
      <c r="B39" s="870" t="str">
        <f>VLOOKUP(A39,EQUIPOS!A9:D189,3,FALSE)</f>
        <v xml:space="preserve">Vibrocompatador, potencia 153 HP, peso 10 Ton. </v>
      </c>
      <c r="C39" s="871"/>
      <c r="D39" s="871"/>
      <c r="E39" s="871"/>
      <c r="F39" s="871"/>
      <c r="G39" s="871"/>
      <c r="H39" s="872"/>
      <c r="I39" s="873"/>
      <c r="J39" s="874"/>
      <c r="K39" s="273">
        <f>VLOOKUP(A39,EQUIPOS!A9:D189,4,FALSE)</f>
        <v>148543.24551338612</v>
      </c>
      <c r="L39" s="875">
        <v>45</v>
      </c>
      <c r="M39" s="876"/>
      <c r="N39" s="276">
        <f>K39/L39</f>
        <v>3300.9610114085804</v>
      </c>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N76*L42</f>
        <v>12.881512978578222</v>
      </c>
    </row>
    <row r="43" spans="1:14" ht="15.75" thickBot="1">
      <c r="B43" s="821" t="s">
        <v>953</v>
      </c>
      <c r="C43" s="822"/>
      <c r="D43" s="822"/>
      <c r="E43" s="822"/>
      <c r="F43" s="822"/>
      <c r="G43" s="822"/>
      <c r="H43" s="822"/>
      <c r="I43" s="822"/>
      <c r="J43" s="822"/>
      <c r="K43" s="822"/>
      <c r="L43" s="822"/>
      <c r="M43" s="823"/>
      <c r="N43" s="398">
        <f>SUM(N36:N42)</f>
        <v>11695.319802999236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1.25</v>
      </c>
      <c r="L48" s="271"/>
      <c r="M48" s="404">
        <f>VLOOKUP(A48,MATERIALES!A4:D395,4,FALSE)</f>
        <v>51625</v>
      </c>
      <c r="N48" s="276">
        <f>K48*M48</f>
        <v>64531.25</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64531.25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1385</v>
      </c>
      <c r="B59" s="49" t="str">
        <f>VLOOKUP(A59,TRANSPORTE!A5:D104,3,FALSE)</f>
        <v xml:space="preserve">Transporte de material de Sub Base CBR=40% </v>
      </c>
      <c r="C59" s="50"/>
      <c r="D59" s="50"/>
      <c r="E59" s="50"/>
      <c r="F59" s="50"/>
      <c r="G59" s="50"/>
      <c r="H59" s="292" t="s">
        <v>1999</v>
      </c>
      <c r="I59" s="283">
        <v>1.25</v>
      </c>
      <c r="J59" s="283">
        <v>1</v>
      </c>
      <c r="K59" s="283">
        <f>I59*J59</f>
        <v>1.25</v>
      </c>
      <c r="L59" s="908">
        <f>VLOOKUP(A59,TRANSPORTE!A5:D123,4,FALSE)</f>
        <v>1027.1886763165587</v>
      </c>
      <c r="M59" s="909"/>
      <c r="N59" s="295">
        <f>K59*L59</f>
        <v>1283.9858453956983</v>
      </c>
    </row>
    <row r="60" spans="1:14" ht="24.75" customHeight="1">
      <c r="B60" s="49"/>
      <c r="C60" s="321"/>
      <c r="D60" s="321"/>
      <c r="E60" s="321"/>
      <c r="F60" s="321"/>
      <c r="G60" s="321"/>
      <c r="H60" s="315"/>
      <c r="I60" s="403"/>
      <c r="J60" s="290"/>
      <c r="K60" s="283"/>
      <c r="L60" s="908"/>
      <c r="M60" s="909"/>
      <c r="N60" s="291"/>
    </row>
    <row r="61" spans="1:14">
      <c r="B61" s="49"/>
      <c r="C61" s="50"/>
      <c r="D61" s="50"/>
      <c r="E61" s="50"/>
      <c r="F61" s="50"/>
      <c r="G61" s="321"/>
      <c r="H61" s="315"/>
      <c r="I61" s="403"/>
      <c r="J61" s="290"/>
      <c r="K61" s="283"/>
      <c r="L61" s="908"/>
      <c r="M61" s="909"/>
      <c r="N61" s="295"/>
    </row>
    <row r="62" spans="1:14">
      <c r="B62" s="49"/>
      <c r="C62" s="50"/>
      <c r="D62" s="50"/>
      <c r="E62" s="50"/>
      <c r="F62" s="50"/>
      <c r="G62" s="50"/>
      <c r="H62" s="292"/>
      <c r="I62" s="283"/>
      <c r="J62" s="283"/>
      <c r="K62" s="283"/>
      <c r="L62" s="908"/>
      <c r="M62" s="909"/>
      <c r="N62" s="295"/>
    </row>
    <row r="63" spans="1:14">
      <c r="B63" s="49"/>
      <c r="C63" s="50"/>
      <c r="D63" s="50"/>
      <c r="E63" s="50"/>
      <c r="F63" s="50"/>
      <c r="G63" s="50"/>
      <c r="H63" s="292"/>
      <c r="I63" s="283"/>
      <c r="J63" s="283"/>
      <c r="K63" s="283"/>
      <c r="L63" s="908"/>
      <c r="M63" s="909"/>
      <c r="N63" s="295"/>
    </row>
    <row r="64" spans="1:14" ht="15.75" thickBot="1">
      <c r="B64" s="469"/>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SUM(N59:N64)</f>
        <v>1283.9858453956983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360</v>
      </c>
      <c r="N70" s="399">
        <f>K70/M70</f>
        <v>347.72497222222222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78154.631297323838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15630.926259464768</v>
      </c>
      <c r="M83" s="857"/>
      <c r="N83" s="54"/>
    </row>
    <row r="84" spans="1:14">
      <c r="B84" s="92" t="s">
        <v>973</v>
      </c>
      <c r="C84" s="93"/>
      <c r="D84" s="93"/>
      <c r="E84" s="93"/>
      <c r="F84" s="93"/>
      <c r="G84" s="93"/>
      <c r="H84" s="93"/>
      <c r="I84" s="90"/>
      <c r="J84" s="91"/>
      <c r="K84" s="308">
        <v>0.05</v>
      </c>
      <c r="L84" s="856">
        <f>N78*K84</f>
        <v>3907.731564866192</v>
      </c>
      <c r="M84" s="857"/>
      <c r="N84" s="54"/>
    </row>
    <row r="85" spans="1:14" ht="15.75" thickBot="1">
      <c r="B85" s="94" t="s">
        <v>974</v>
      </c>
      <c r="C85" s="95"/>
      <c r="D85" s="95"/>
      <c r="E85" s="95"/>
      <c r="F85" s="95"/>
      <c r="G85" s="95"/>
      <c r="H85" s="95"/>
      <c r="I85" s="96"/>
      <c r="J85" s="97"/>
      <c r="K85" s="309">
        <v>0.05</v>
      </c>
      <c r="L85" s="858">
        <f>N78*K85</f>
        <v>3907.731564866192</v>
      </c>
      <c r="M85" s="859"/>
      <c r="N85" s="54"/>
    </row>
    <row r="86" spans="1:14" ht="15.75" thickBot="1">
      <c r="B86" s="821" t="s">
        <v>953</v>
      </c>
      <c r="C86" s="822"/>
      <c r="D86" s="822"/>
      <c r="E86" s="822"/>
      <c r="F86" s="822"/>
      <c r="G86" s="822"/>
      <c r="H86" s="822"/>
      <c r="I86" s="822"/>
      <c r="J86" s="822"/>
      <c r="K86" s="822"/>
      <c r="L86" s="822"/>
      <c r="M86" s="823"/>
      <c r="N86" s="55">
        <f>L83+L84+L85</f>
        <v>23446.389389197153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101601.02068652099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1445</v>
      </c>
      <c r="C31" s="84" t="s">
        <v>1447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129</v>
      </c>
      <c r="B36" s="870" t="str">
        <f>VLOOKUP(A36,EQUIPOS!A6:D186,3,FALSE)</f>
        <v xml:space="preserve">Buldozer, Potencia al volante de 140 HP, motor de 2200 RPM, longitud de hoja 4,80m. </v>
      </c>
      <c r="C36" s="871"/>
      <c r="D36" s="871"/>
      <c r="E36" s="871"/>
      <c r="F36" s="871"/>
      <c r="G36" s="871"/>
      <c r="H36" s="872"/>
      <c r="I36" s="271"/>
      <c r="J36" s="272"/>
      <c r="K36" s="273">
        <f>VLOOKUP(A36,EQUIPOS!A6:D186,4,FALSE)</f>
        <v>137860.85041027452</v>
      </c>
      <c r="L36" s="274"/>
      <c r="M36" s="275">
        <v>45</v>
      </c>
      <c r="N36" s="276">
        <f>K36/M36</f>
        <v>3063.5744535616559</v>
      </c>
    </row>
    <row r="37" spans="1:14">
      <c r="A37" s="116" t="s">
        <v>152</v>
      </c>
      <c r="B37" s="870" t="str">
        <f>VLOOKUP(A37,EQUIPOS!A7:D187,3,FALSE)</f>
        <v xml:space="preserve">Carrotanque de agua(1000 Galones) </v>
      </c>
      <c r="C37" s="871"/>
      <c r="D37" s="871"/>
      <c r="E37" s="871"/>
      <c r="F37" s="871"/>
      <c r="G37" s="871"/>
      <c r="H37" s="872"/>
      <c r="I37" s="271"/>
      <c r="J37" s="272"/>
      <c r="K37" s="273">
        <f>VLOOKUP(A37,EQUIPOS!A7:D187,4,FALSE)</f>
        <v>52022.962418971518</v>
      </c>
      <c r="L37" s="274"/>
      <c r="M37" s="275">
        <v>45</v>
      </c>
      <c r="N37" s="276">
        <f>K37/M37</f>
        <v>1156.0658315327005</v>
      </c>
    </row>
    <row r="38" spans="1:14">
      <c r="A38" t="s">
        <v>269</v>
      </c>
      <c r="B38" s="870" t="str">
        <f>VLOOKUP(A38,EQUIPOS!A8:D188,3,FALSE)</f>
        <v>Motoniveladora  potencia 215 HP, ancho de cuchilla 4,27 m, peso 18 ton.</v>
      </c>
      <c r="C38" s="871"/>
      <c r="D38" s="871"/>
      <c r="E38" s="871"/>
      <c r="F38" s="871"/>
      <c r="G38" s="871"/>
      <c r="H38" s="872"/>
      <c r="I38" s="271"/>
      <c r="J38" s="272"/>
      <c r="K38" s="273">
        <f>VLOOKUP(A38,EQUIPOS!A8:D188,4,FALSE)</f>
        <v>187282.66470829744</v>
      </c>
      <c r="L38" s="274"/>
      <c r="M38" s="275">
        <v>45</v>
      </c>
      <c r="N38" s="276">
        <f>K38/M38</f>
        <v>4161.8369935177207</v>
      </c>
    </row>
    <row r="39" spans="1:14">
      <c r="A39" t="s">
        <v>365</v>
      </c>
      <c r="B39" s="870" t="str">
        <f>VLOOKUP(A39,EQUIPOS!A9:D189,3,FALSE)</f>
        <v xml:space="preserve">Vibrocompatador, potencia 153 HP, peso 10 Ton. </v>
      </c>
      <c r="C39" s="871"/>
      <c r="D39" s="871"/>
      <c r="E39" s="871"/>
      <c r="F39" s="871"/>
      <c r="G39" s="871"/>
      <c r="H39" s="872"/>
      <c r="I39" s="873"/>
      <c r="J39" s="874"/>
      <c r="K39" s="273">
        <f>VLOOKUP(A39,EQUIPOS!A9:D189,4,FALSE)</f>
        <v>148543.24551338612</v>
      </c>
      <c r="L39" s="875">
        <v>45</v>
      </c>
      <c r="M39" s="876"/>
      <c r="N39" s="276">
        <f>K39/L39</f>
        <v>3300.9610114085804</v>
      </c>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t="s">
        <v>952</v>
      </c>
      <c r="C42" s="871"/>
      <c r="D42" s="871"/>
      <c r="E42" s="871"/>
      <c r="F42" s="871"/>
      <c r="G42" s="871"/>
      <c r="H42" s="872"/>
      <c r="I42" s="880"/>
      <c r="J42" s="881"/>
      <c r="K42" s="44"/>
      <c r="L42" s="882">
        <v>0.02</v>
      </c>
      <c r="M42" s="883"/>
      <c r="N42" s="108">
        <f>N76*L42</f>
        <v>12.881512978578222</v>
      </c>
    </row>
    <row r="43" spans="1:14" ht="15.75" thickBot="1">
      <c r="B43" s="821" t="s">
        <v>953</v>
      </c>
      <c r="C43" s="822"/>
      <c r="D43" s="822"/>
      <c r="E43" s="822"/>
      <c r="F43" s="822"/>
      <c r="G43" s="822"/>
      <c r="H43" s="822"/>
      <c r="I43" s="822"/>
      <c r="J43" s="822"/>
      <c r="K43" s="822"/>
      <c r="L43" s="822"/>
      <c r="M43" s="823"/>
      <c r="N43" s="398">
        <f>SUM(N36:N42)</f>
        <v>11695.319802999236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521</v>
      </c>
      <c r="B48" s="46" t="str">
        <f>VLOOKUP(A48,MATERIALES!A4:D373,3,FALSE)</f>
        <v xml:space="preserve">Material de Base </v>
      </c>
      <c r="C48" s="285"/>
      <c r="D48" s="285"/>
      <c r="E48" s="285"/>
      <c r="F48" s="285"/>
      <c r="G48" s="285"/>
      <c r="H48" s="285"/>
      <c r="I48" s="272"/>
      <c r="J48" s="228" t="str">
        <f>VLOOKUP(A48,MATERIALES!A4:D373,2,FALSE)</f>
        <v>m3</v>
      </c>
      <c r="K48" s="286">
        <v>1.25</v>
      </c>
      <c r="L48" s="271"/>
      <c r="M48" s="404">
        <f>VLOOKUP(A48,MATERIALES!A4:D395,4,FALSE)</f>
        <v>153682.68916237686</v>
      </c>
      <c r="N48" s="276">
        <f>K48*M48</f>
        <v>192103.36145297106</v>
      </c>
    </row>
    <row r="49" spans="1:14">
      <c r="B49" s="46"/>
      <c r="C49" s="285"/>
      <c r="D49" s="285"/>
      <c r="E49" s="285"/>
      <c r="F49" s="285"/>
      <c r="G49" s="285"/>
      <c r="H49" s="285"/>
      <c r="I49" s="272"/>
      <c r="J49" s="228"/>
      <c r="K49" s="286" t="s">
        <v>980</v>
      </c>
      <c r="L49" s="271"/>
      <c r="M49" s="287"/>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192103.36145297106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1385</v>
      </c>
      <c r="B59" s="49" t="str">
        <f>VLOOKUP(A59,TRANSPORTE!A5:D104,3,FALSE)</f>
        <v xml:space="preserve">Transporte de material de Sub Base CBR=40% </v>
      </c>
      <c r="C59" s="50"/>
      <c r="D59" s="50"/>
      <c r="E59" s="50"/>
      <c r="F59" s="50"/>
      <c r="G59" s="50"/>
      <c r="H59" s="292" t="s">
        <v>1999</v>
      </c>
      <c r="I59" s="283">
        <v>1.25</v>
      </c>
      <c r="J59" s="283">
        <v>1</v>
      </c>
      <c r="K59" s="283">
        <f>I59*J59</f>
        <v>1.25</v>
      </c>
      <c r="L59" s="908">
        <f>VLOOKUP(A59,TRANSPORTE!A5:D123,4,FALSE)</f>
        <v>1027.1886763165587</v>
      </c>
      <c r="M59" s="909"/>
      <c r="N59" s="295">
        <f>K59*L59</f>
        <v>1283.9858453956983</v>
      </c>
    </row>
    <row r="60" spans="1:14" ht="24.75" customHeight="1">
      <c r="B60" s="49"/>
      <c r="C60" s="321"/>
      <c r="D60" s="321"/>
      <c r="E60" s="321"/>
      <c r="F60" s="321"/>
      <c r="G60" s="321"/>
      <c r="H60" s="315"/>
      <c r="I60" s="403"/>
      <c r="J60" s="290"/>
      <c r="K60" s="283"/>
      <c r="L60" s="908"/>
      <c r="M60" s="909"/>
      <c r="N60" s="291"/>
    </row>
    <row r="61" spans="1:14">
      <c r="B61" s="49"/>
      <c r="C61" s="50"/>
      <c r="D61" s="50"/>
      <c r="E61" s="50"/>
      <c r="F61" s="50"/>
      <c r="G61" s="321"/>
      <c r="H61" s="315"/>
      <c r="I61" s="403"/>
      <c r="J61" s="290"/>
      <c r="K61" s="283"/>
      <c r="L61" s="908"/>
      <c r="M61" s="909"/>
      <c r="N61" s="295"/>
    </row>
    <row r="62" spans="1:14">
      <c r="B62" s="49"/>
      <c r="C62" s="50"/>
      <c r="D62" s="50"/>
      <c r="E62" s="50"/>
      <c r="F62" s="50"/>
      <c r="G62" s="50"/>
      <c r="H62" s="292"/>
      <c r="I62" s="283"/>
      <c r="J62" s="283"/>
      <c r="K62" s="283"/>
      <c r="L62" s="908"/>
      <c r="M62" s="909"/>
      <c r="N62" s="295"/>
    </row>
    <row r="63" spans="1:14">
      <c r="B63" s="49"/>
      <c r="C63" s="50"/>
      <c r="D63" s="50"/>
      <c r="E63" s="50"/>
      <c r="F63" s="50"/>
      <c r="G63" s="50"/>
      <c r="H63" s="292"/>
      <c r="I63" s="283"/>
      <c r="J63" s="283"/>
      <c r="K63" s="283"/>
      <c r="L63" s="908"/>
      <c r="M63" s="909"/>
      <c r="N63" s="295"/>
    </row>
    <row r="64" spans="1:14" ht="15.75" thickBot="1">
      <c r="B64" s="469"/>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SUM(N59:N64)</f>
        <v>1283.9858453956983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360</v>
      </c>
      <c r="N70" s="399">
        <f>K70/M70</f>
        <v>347.72497222222222</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360</v>
      </c>
      <c r="N71" s="399">
        <f>K71/M71</f>
        <v>296.35067670668883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205726.74275029488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41145.348550058981</v>
      </c>
      <c r="M83" s="857"/>
      <c r="N83" s="54"/>
    </row>
    <row r="84" spans="1:14">
      <c r="B84" s="92" t="s">
        <v>973</v>
      </c>
      <c r="C84" s="93"/>
      <c r="D84" s="93"/>
      <c r="E84" s="93"/>
      <c r="F84" s="93"/>
      <c r="G84" s="93"/>
      <c r="H84" s="93"/>
      <c r="I84" s="90"/>
      <c r="J84" s="91"/>
      <c r="K84" s="308">
        <v>0.05</v>
      </c>
      <c r="L84" s="856">
        <f>N78*K84</f>
        <v>10286.337137514745</v>
      </c>
      <c r="M84" s="857"/>
      <c r="N84" s="54"/>
    </row>
    <row r="85" spans="1:14" ht="15.75" thickBot="1">
      <c r="B85" s="94" t="s">
        <v>974</v>
      </c>
      <c r="C85" s="95"/>
      <c r="D85" s="95"/>
      <c r="E85" s="95"/>
      <c r="F85" s="95"/>
      <c r="G85" s="95"/>
      <c r="H85" s="95"/>
      <c r="I85" s="96"/>
      <c r="J85" s="97"/>
      <c r="K85" s="309">
        <v>0.05</v>
      </c>
      <c r="L85" s="858">
        <f>N78*K85</f>
        <v>10286.337137514745</v>
      </c>
      <c r="M85" s="859"/>
      <c r="N85" s="54"/>
    </row>
    <row r="86" spans="1:14" ht="15.75" thickBot="1">
      <c r="B86" s="821" t="s">
        <v>953</v>
      </c>
      <c r="C86" s="822"/>
      <c r="D86" s="822"/>
      <c r="E86" s="822"/>
      <c r="F86" s="822"/>
      <c r="G86" s="822"/>
      <c r="H86" s="822"/>
      <c r="I86" s="822"/>
      <c r="J86" s="822"/>
      <c r="K86" s="822"/>
      <c r="L86" s="822"/>
      <c r="M86" s="823"/>
      <c r="N86" s="55">
        <f>L83+L84+L85</f>
        <v>61718.022825088476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267444.76557538338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1019</v>
      </c>
      <c r="C31" s="84" t="s">
        <v>1956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129</v>
      </c>
      <c r="B36" s="870" t="str">
        <f>VLOOKUP(A36,EQUIPOS!A6:D154,3,FALSE)</f>
        <v xml:space="preserve">Buldozer, Potencia al volante de 140 HP, motor de 2200 RPM, longitud de hoja 4,80m. </v>
      </c>
      <c r="C36" s="871"/>
      <c r="D36" s="871"/>
      <c r="E36" s="871"/>
      <c r="F36" s="871"/>
      <c r="G36" s="871"/>
      <c r="H36" s="872"/>
      <c r="I36" s="271"/>
      <c r="J36" s="272"/>
      <c r="K36" s="273">
        <f>VLOOKUP(A36,EQUIPOS!A6:D163,4,FALSE)</f>
        <v>137860.85041027452</v>
      </c>
      <c r="L36" s="274"/>
      <c r="M36" s="275">
        <v>400</v>
      </c>
      <c r="N36" s="276">
        <f>K36/M36</f>
        <v>344.6521260256863</v>
      </c>
    </row>
    <row r="37" spans="1:14">
      <c r="A37" s="116" t="s">
        <v>152</v>
      </c>
      <c r="B37" s="870" t="str">
        <f>VLOOKUP(A37,EQUIPOS!A7:D154,3,FALSE)</f>
        <v xml:space="preserve">Carrotanque de agua(1000 Galones) </v>
      </c>
      <c r="C37" s="871"/>
      <c r="D37" s="871"/>
      <c r="E37" s="871"/>
      <c r="F37" s="871"/>
      <c r="G37" s="871"/>
      <c r="H37" s="872"/>
      <c r="I37" s="271"/>
      <c r="J37" s="272"/>
      <c r="K37" s="273">
        <f>VLOOKUP(A37,EQUIPOS!A7:D164,4,FALSE)</f>
        <v>52022.962418971518</v>
      </c>
      <c r="L37" s="274"/>
      <c r="M37" s="275">
        <v>200</v>
      </c>
      <c r="N37" s="276">
        <f>K37/M37</f>
        <v>260.1148120948576</v>
      </c>
    </row>
    <row r="38" spans="1:14">
      <c r="A38" t="s">
        <v>269</v>
      </c>
      <c r="B38" s="870" t="str">
        <f>VLOOKUP(A38,EQUIPOS!A8:D154,3,FALSE)</f>
        <v>Motoniveladora  potencia 215 HP, ancho de cuchilla 4,27 m, peso 18 ton.</v>
      </c>
      <c r="C38" s="871"/>
      <c r="D38" s="871"/>
      <c r="E38" s="871"/>
      <c r="F38" s="871"/>
      <c r="G38" s="871"/>
      <c r="H38" s="872"/>
      <c r="I38" s="271"/>
      <c r="J38" s="272"/>
      <c r="K38" s="273">
        <f>VLOOKUP(A38,EQUIPOS!A8:D165,4,FALSE)</f>
        <v>187282.66470829744</v>
      </c>
      <c r="L38" s="274"/>
      <c r="M38" s="275">
        <v>200</v>
      </c>
      <c r="N38" s="276">
        <f>K38/M38</f>
        <v>936.41332354148722</v>
      </c>
    </row>
    <row r="39" spans="1:14">
      <c r="A39" t="s">
        <v>365</v>
      </c>
      <c r="B39" s="870" t="str">
        <f>VLOOKUP(A39,EQUIPOS!A9:D155,3,FALSE)</f>
        <v xml:space="preserve">Vibrocompatador, potencia 153 HP, peso 10 Ton. </v>
      </c>
      <c r="C39" s="871"/>
      <c r="D39" s="871"/>
      <c r="E39" s="871"/>
      <c r="F39" s="871"/>
      <c r="G39" s="871"/>
      <c r="H39" s="872"/>
      <c r="I39" s="873"/>
      <c r="J39" s="874"/>
      <c r="K39" s="273">
        <f>VLOOKUP(A39,EQUIPOS!A9:D166,4,FALSE)</f>
        <v>148543.24551338612</v>
      </c>
      <c r="L39" s="875">
        <v>200</v>
      </c>
      <c r="M39" s="876"/>
      <c r="N39" s="276">
        <f>K39/L39</f>
        <v>742.71622756693057</v>
      </c>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0.02</v>
      </c>
      <c r="N41" s="348">
        <f>N76*M41</f>
        <v>2.8983404201801002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2286.7948296491418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1600</v>
      </c>
      <c r="N70" s="399">
        <f>K70/M70</f>
        <v>66.678902259004985</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1600</v>
      </c>
      <c r="N71" s="399">
        <f>K71/M71</f>
        <v>78.238118749999998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144.917021009005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2431.7118506581469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486.34237013162942</v>
      </c>
      <c r="M83" s="857"/>
      <c r="N83" s="54"/>
    </row>
    <row r="84" spans="1:14">
      <c r="B84" s="92" t="s">
        <v>973</v>
      </c>
      <c r="C84" s="93"/>
      <c r="D84" s="93"/>
      <c r="E84" s="93"/>
      <c r="F84" s="93"/>
      <c r="G84" s="93"/>
      <c r="H84" s="93"/>
      <c r="I84" s="90"/>
      <c r="J84" s="91"/>
      <c r="K84" s="308">
        <v>0.05</v>
      </c>
      <c r="L84" s="856">
        <f>N78*K84</f>
        <v>121.58559253290736</v>
      </c>
      <c r="M84" s="857"/>
      <c r="N84" s="54"/>
    </row>
    <row r="85" spans="1:14" ht="15.75" thickBot="1">
      <c r="B85" s="94" t="s">
        <v>974</v>
      </c>
      <c r="C85" s="95"/>
      <c r="D85" s="95"/>
      <c r="E85" s="95"/>
      <c r="F85" s="95"/>
      <c r="G85" s="95"/>
      <c r="H85" s="95"/>
      <c r="I85" s="96"/>
      <c r="J85" s="97"/>
      <c r="K85" s="309">
        <v>0.05</v>
      </c>
      <c r="L85" s="858">
        <f>N78*K85</f>
        <v>121.58559253290736</v>
      </c>
      <c r="M85" s="859"/>
      <c r="N85" s="54"/>
    </row>
    <row r="86" spans="1:14" ht="15.75" thickBot="1">
      <c r="B86" s="821" t="s">
        <v>953</v>
      </c>
      <c r="C86" s="822"/>
      <c r="D86" s="822"/>
      <c r="E86" s="822"/>
      <c r="F86" s="822"/>
      <c r="G86" s="822"/>
      <c r="H86" s="822"/>
      <c r="I86" s="822"/>
      <c r="J86" s="822"/>
      <c r="K86" s="822"/>
      <c r="L86" s="822"/>
      <c r="M86" s="823"/>
      <c r="N86" s="55">
        <f>L83+L84+L85</f>
        <v>729.51355519744425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3161.2254058555909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1020</v>
      </c>
      <c r="C31" s="84" t="s">
        <v>1198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2.31867233614408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876</v>
      </c>
      <c r="B48" s="46" t="str">
        <f>VLOOKUP(A48,MATERIALES!A4:D373,3,FALSE)</f>
        <v>Geotextil T-2400 O Similar (Proveedores Lafayet, Pavco, Geomatrix, Tensar, Omnes U Otros)</v>
      </c>
      <c r="C48" s="285"/>
      <c r="D48" s="285"/>
      <c r="E48" s="285"/>
      <c r="F48" s="285"/>
      <c r="G48" s="285"/>
      <c r="H48" s="285"/>
      <c r="I48" s="272"/>
      <c r="J48" s="228" t="str">
        <f>VLOOKUP(A48,MATERIALES!A4:D373,2,FALSE)</f>
        <v>m2</v>
      </c>
      <c r="K48" s="286">
        <v>1.2</v>
      </c>
      <c r="L48" s="271"/>
      <c r="M48" s="406">
        <f>VLOOKUP(A48,MATERIALES!A4:D395,4,FALSE)</f>
        <v>8385.790285279234</v>
      </c>
      <c r="N48" s="276">
        <f>K48*M48</f>
        <v>10062.948342335081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10062.948342335081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1000</v>
      </c>
      <c r="N71" s="399">
        <f>K71/M71</f>
        <v>125.18098999999999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231.86723361440798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10297.134248285633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2059.4268496571267</v>
      </c>
      <c r="M83" s="857"/>
      <c r="N83" s="54"/>
    </row>
    <row r="84" spans="1:14">
      <c r="B84" s="92" t="s">
        <v>973</v>
      </c>
      <c r="C84" s="93"/>
      <c r="D84" s="93"/>
      <c r="E84" s="93"/>
      <c r="F84" s="93"/>
      <c r="G84" s="93"/>
      <c r="H84" s="93"/>
      <c r="I84" s="90"/>
      <c r="J84" s="91"/>
      <c r="K84" s="308">
        <v>0.05</v>
      </c>
      <c r="L84" s="856">
        <f>N78*K84</f>
        <v>514.85671241428167</v>
      </c>
      <c r="M84" s="857"/>
      <c r="N84" s="54"/>
    </row>
    <row r="85" spans="1:14" ht="15.75" thickBot="1">
      <c r="B85" s="94" t="s">
        <v>974</v>
      </c>
      <c r="C85" s="95"/>
      <c r="D85" s="95"/>
      <c r="E85" s="95"/>
      <c r="F85" s="95"/>
      <c r="G85" s="95"/>
      <c r="H85" s="95"/>
      <c r="I85" s="96"/>
      <c r="J85" s="97"/>
      <c r="K85" s="309">
        <v>0.05</v>
      </c>
      <c r="L85" s="858">
        <f>N78*K85</f>
        <v>514.85671241428167</v>
      </c>
      <c r="M85" s="859"/>
      <c r="N85" s="54"/>
    </row>
    <row r="86" spans="1:14" ht="15.75" thickBot="1">
      <c r="B86" s="821" t="s">
        <v>953</v>
      </c>
      <c r="C86" s="822"/>
      <c r="D86" s="822"/>
      <c r="E86" s="822"/>
      <c r="F86" s="822"/>
      <c r="G86" s="822"/>
      <c r="H86" s="822"/>
      <c r="I86" s="822"/>
      <c r="J86" s="822"/>
      <c r="K86" s="822"/>
      <c r="L86" s="822"/>
      <c r="M86" s="823"/>
      <c r="N86" s="55">
        <f>L83+L84+L85</f>
        <v>3089.1402744856905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13386.274522771324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1021</v>
      </c>
      <c r="C31" s="84" t="s">
        <v>1448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2.31867233614408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889</v>
      </c>
      <c r="B48" s="46" t="str">
        <f>VLOOKUP(A48,MATERIALES!A4:D373,3,FALSE)</f>
        <v>Geotextil T-2100 O Similar (Proveedores Pavco, Lafayet, Geomatrix, Tensar, Omnes U Otros)</v>
      </c>
      <c r="C48" s="285"/>
      <c r="D48" s="285"/>
      <c r="E48" s="285"/>
      <c r="F48" s="285"/>
      <c r="G48" s="285"/>
      <c r="H48" s="285"/>
      <c r="I48" s="272"/>
      <c r="J48" s="228" t="str">
        <f>VLOOKUP(A48,MATERIALES!A4:D373,2,FALSE)</f>
        <v>m2</v>
      </c>
      <c r="K48" s="286">
        <v>1.1000000000000001</v>
      </c>
      <c r="L48" s="271"/>
      <c r="M48" s="406">
        <v>5077.6000000000004</v>
      </c>
      <c r="N48" s="276">
        <f>K48*M48</f>
        <v>5585.3600000000006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5585.3600000000006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299">
        <v>1000</v>
      </c>
      <c r="N70" s="399">
        <f>K70/M70</f>
        <v>125.18098999999999</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231.86723361440798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5819.5459059505529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1163.9091811901105</v>
      </c>
      <c r="M83" s="857"/>
      <c r="N83" s="54"/>
    </row>
    <row r="84" spans="1:14">
      <c r="B84" s="92" t="s">
        <v>973</v>
      </c>
      <c r="C84" s="93"/>
      <c r="D84" s="93"/>
      <c r="E84" s="93"/>
      <c r="F84" s="93"/>
      <c r="G84" s="93"/>
      <c r="H84" s="93"/>
      <c r="I84" s="90"/>
      <c r="J84" s="91"/>
      <c r="K84" s="308">
        <v>0.05</v>
      </c>
      <c r="L84" s="856">
        <f>N78*K84</f>
        <v>290.97729529752763</v>
      </c>
      <c r="M84" s="857"/>
      <c r="N84" s="54"/>
    </row>
    <row r="85" spans="1:14" ht="15.75" thickBot="1">
      <c r="B85" s="94" t="s">
        <v>974</v>
      </c>
      <c r="C85" s="95"/>
      <c r="D85" s="95"/>
      <c r="E85" s="95"/>
      <c r="F85" s="95"/>
      <c r="G85" s="95"/>
      <c r="H85" s="95"/>
      <c r="I85" s="96"/>
      <c r="J85" s="97"/>
      <c r="K85" s="309">
        <v>0.05</v>
      </c>
      <c r="L85" s="858">
        <f>N78*K85</f>
        <v>290.97729529752763</v>
      </c>
      <c r="M85" s="859"/>
      <c r="N85" s="54"/>
    </row>
    <row r="86" spans="1:14" ht="15.75" thickBot="1">
      <c r="B86" s="821" t="s">
        <v>953</v>
      </c>
      <c r="C86" s="822"/>
      <c r="D86" s="822"/>
      <c r="E86" s="822"/>
      <c r="F86" s="822"/>
      <c r="G86" s="822"/>
      <c r="H86" s="822"/>
      <c r="I86" s="822"/>
      <c r="J86" s="822"/>
      <c r="K86" s="822"/>
      <c r="L86" s="822"/>
      <c r="M86" s="823"/>
      <c r="N86" s="55">
        <f>L83+L84+L85</f>
        <v>1745.8637717851659</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7565.409677735719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1449</v>
      </c>
      <c r="C31" s="84" t="s">
        <v>1450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2.31867233614408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466</v>
      </c>
      <c r="B48" s="46" t="str">
        <f>VLOOKUP(A48,MATERIALES!A4:D373,3,FALSE)</f>
        <v>Geomalla Biaxial Para Refuerzo Pbx-11</v>
      </c>
      <c r="C48" s="285"/>
      <c r="D48" s="285"/>
      <c r="E48" s="285"/>
      <c r="F48" s="285"/>
      <c r="G48" s="285"/>
      <c r="H48" s="285"/>
      <c r="I48" s="272"/>
      <c r="J48" s="228" t="str">
        <f>VLOOKUP(A48,MATERIALES!A4:D373,2,FALSE)</f>
        <v>m2</v>
      </c>
      <c r="K48" s="286">
        <v>1.2</v>
      </c>
      <c r="L48" s="271"/>
      <c r="M48" s="406">
        <f>VLOOKUP(A48,MATERIALES!A4:D395,4,FALSE)</f>
        <v>8695.8050808283606</v>
      </c>
      <c r="N48" s="276">
        <f>K48*M48</f>
        <v>10434.966096994032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10434.966096994032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1000</v>
      </c>
      <c r="N71" s="399">
        <f>K71/M71</f>
        <v>125.18098999999999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231.86723361440798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10669.152002944584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2133.8304005889167</v>
      </c>
      <c r="M83" s="857"/>
      <c r="N83" s="54"/>
    </row>
    <row r="84" spans="1:14">
      <c r="B84" s="92" t="s">
        <v>973</v>
      </c>
      <c r="C84" s="93"/>
      <c r="D84" s="93"/>
      <c r="E84" s="93"/>
      <c r="F84" s="93"/>
      <c r="G84" s="93"/>
      <c r="H84" s="93"/>
      <c r="I84" s="90"/>
      <c r="J84" s="91"/>
      <c r="K84" s="308">
        <v>0.05</v>
      </c>
      <c r="L84" s="856">
        <f>N78*K84</f>
        <v>533.45760014722919</v>
      </c>
      <c r="M84" s="857"/>
      <c r="N84" s="54"/>
    </row>
    <row r="85" spans="1:14" ht="15.75" thickBot="1">
      <c r="B85" s="94" t="s">
        <v>974</v>
      </c>
      <c r="C85" s="95"/>
      <c r="D85" s="95"/>
      <c r="E85" s="95"/>
      <c r="F85" s="95"/>
      <c r="G85" s="95"/>
      <c r="H85" s="95"/>
      <c r="I85" s="96"/>
      <c r="J85" s="97"/>
      <c r="K85" s="309">
        <v>0.05</v>
      </c>
      <c r="L85" s="858">
        <f>N78*K85</f>
        <v>533.45760014722919</v>
      </c>
      <c r="M85" s="859"/>
      <c r="N85" s="54"/>
    </row>
    <row r="86" spans="1:14" ht="15.75" thickBot="1">
      <c r="B86" s="821" t="s">
        <v>953</v>
      </c>
      <c r="C86" s="822"/>
      <c r="D86" s="822"/>
      <c r="E86" s="822"/>
      <c r="F86" s="822"/>
      <c r="G86" s="822"/>
      <c r="H86" s="822"/>
      <c r="I86" s="822"/>
      <c r="J86" s="822"/>
      <c r="K86" s="822"/>
      <c r="L86" s="822"/>
      <c r="M86" s="823"/>
      <c r="N86" s="55">
        <f>L83+L84+L85</f>
        <v>3200.7456008833751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13869.897603827958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1451</v>
      </c>
      <c r="C31" s="84" t="s">
        <v>1452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2.31867233614408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2.31867233614408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907</v>
      </c>
      <c r="B48" s="46" t="str">
        <f>VLOOKUP(A48,MATERIALES!A4:D373,3,FALSE)</f>
        <v>Geomalla Forgrid UX100</v>
      </c>
      <c r="C48" s="285"/>
      <c r="D48" s="285"/>
      <c r="E48" s="285"/>
      <c r="F48" s="285"/>
      <c r="G48" s="285"/>
      <c r="H48" s="285"/>
      <c r="I48" s="272"/>
      <c r="J48" s="228" t="str">
        <f>VLOOKUP(A48,MATERIALES!A4:D373,2,FALSE)</f>
        <v>M2</v>
      </c>
      <c r="K48" s="286">
        <v>1.3</v>
      </c>
      <c r="L48" s="271"/>
      <c r="M48" s="406">
        <f>VLOOKUP(A48,MATERIALES!A4:D395,4,FALSE)</f>
        <v>16038.318625057516</v>
      </c>
      <c r="N48" s="276">
        <f>K48*M48</f>
        <v>20849.814212574773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20849.814212574773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1000</v>
      </c>
      <c r="N70" s="399">
        <f>K70/M70</f>
        <v>106.68624361440799</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1000</v>
      </c>
      <c r="N71" s="399">
        <f>K71/M71</f>
        <v>125.18098999999999</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231.86723361440798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21084.000118525324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4216.8000237050646</v>
      </c>
      <c r="M83" s="857"/>
      <c r="N83" s="54"/>
    </row>
    <row r="84" spans="1:14">
      <c r="B84" s="92" t="s">
        <v>973</v>
      </c>
      <c r="C84" s="93"/>
      <c r="D84" s="93"/>
      <c r="E84" s="93"/>
      <c r="F84" s="93"/>
      <c r="G84" s="93"/>
      <c r="H84" s="93"/>
      <c r="I84" s="90"/>
      <c r="J84" s="91"/>
      <c r="K84" s="308">
        <v>0.05</v>
      </c>
      <c r="L84" s="856">
        <f>N78*K84</f>
        <v>1054.2000059262662</v>
      </c>
      <c r="M84" s="857"/>
      <c r="N84" s="54"/>
    </row>
    <row r="85" spans="1:14" ht="15.75" thickBot="1">
      <c r="B85" s="94" t="s">
        <v>974</v>
      </c>
      <c r="C85" s="95"/>
      <c r="D85" s="95"/>
      <c r="E85" s="95"/>
      <c r="F85" s="95"/>
      <c r="G85" s="95"/>
      <c r="H85" s="95"/>
      <c r="I85" s="96"/>
      <c r="J85" s="97"/>
      <c r="K85" s="309">
        <v>0.05</v>
      </c>
      <c r="L85" s="858">
        <f>N78*K85</f>
        <v>1054.2000059262662</v>
      </c>
      <c r="M85" s="859"/>
      <c r="N85" s="54"/>
    </row>
    <row r="86" spans="1:14" ht="15.75" thickBot="1">
      <c r="B86" s="821" t="s">
        <v>953</v>
      </c>
      <c r="C86" s="822"/>
      <c r="D86" s="822"/>
      <c r="E86" s="822"/>
      <c r="F86" s="822"/>
      <c r="G86" s="822"/>
      <c r="H86" s="822"/>
      <c r="I86" s="822"/>
      <c r="J86" s="822"/>
      <c r="K86" s="822"/>
      <c r="L86" s="822"/>
      <c r="M86" s="823"/>
      <c r="N86" s="55">
        <f>L83+L84+L85</f>
        <v>6325.2000355575974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27409.200154082922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1022</v>
      </c>
      <c r="C31" s="84" t="s">
        <v>1453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303</v>
      </c>
      <c r="B36" s="870" t="str">
        <f>VLOOKUP(A36,EQUIPOS!A6:D154,3,FALSE)</f>
        <v>Retrocargador, pala de 1,1 m3 de capacidad, profundidad de excavación de 4.400 mm y una altura de 5.680 mm</v>
      </c>
      <c r="C36" s="871"/>
      <c r="D36" s="871"/>
      <c r="E36" s="871"/>
      <c r="F36" s="871"/>
      <c r="G36" s="871"/>
      <c r="H36" s="872"/>
      <c r="I36" s="271"/>
      <c r="J36" s="272"/>
      <c r="K36" s="273">
        <f>VLOOKUP(A36,EQUIPOS!A6:D163,4,FALSE)</f>
        <v>123799.04366842652</v>
      </c>
      <c r="L36" s="274"/>
      <c r="M36" s="275">
        <v>250</v>
      </c>
      <c r="N36" s="276">
        <f>K36/M36</f>
        <v>495.19617467370608</v>
      </c>
    </row>
    <row r="37" spans="1:14">
      <c r="A37" s="116" t="s">
        <v>373</v>
      </c>
      <c r="B37" s="870" t="str">
        <f>VLOOKUP(A37,EQUIPOS!A7:D154,3,FALSE)</f>
        <v>Volqueta 6 m3</v>
      </c>
      <c r="C37" s="871"/>
      <c r="D37" s="871"/>
      <c r="E37" s="871"/>
      <c r="F37" s="871"/>
      <c r="G37" s="871"/>
      <c r="H37" s="872"/>
      <c r="I37" s="271"/>
      <c r="J37" s="272"/>
      <c r="K37" s="273">
        <f>VLOOKUP(A37,EQUIPOS!A7:D164,4,FALSE)</f>
        <v>104045.92483794304</v>
      </c>
      <c r="L37" s="274"/>
      <c r="M37" s="275">
        <v>250</v>
      </c>
      <c r="N37" s="276">
        <f>K37/M37</f>
        <v>416.18369935177213</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0.05</v>
      </c>
      <c r="N41" s="348">
        <f>N76*M41</f>
        <v>5.7966808403601995</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917.1765548658384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406"/>
      <c r="N48" s="276"/>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2000</v>
      </c>
      <c r="N70" s="399">
        <f>K70/M70</f>
        <v>53.343121807203993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2000</v>
      </c>
      <c r="N71" s="399">
        <f>K71/M71</f>
        <v>62.590494999999997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115.93361680720399</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1033.1101716730425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206.62203433460851</v>
      </c>
      <c r="M83" s="857"/>
      <c r="N83" s="54"/>
    </row>
    <row r="84" spans="1:14">
      <c r="B84" s="92" t="s">
        <v>973</v>
      </c>
      <c r="C84" s="93"/>
      <c r="D84" s="93"/>
      <c r="E84" s="93"/>
      <c r="F84" s="93"/>
      <c r="G84" s="93"/>
      <c r="H84" s="93"/>
      <c r="I84" s="90"/>
      <c r="J84" s="91"/>
      <c r="K84" s="308">
        <v>0.05</v>
      </c>
      <c r="L84" s="856">
        <f>N78*K84</f>
        <v>51.655508583652129</v>
      </c>
      <c r="M84" s="857"/>
      <c r="N84" s="54"/>
    </row>
    <row r="85" spans="1:14" ht="15.75" thickBot="1">
      <c r="B85" s="94" t="s">
        <v>974</v>
      </c>
      <c r="C85" s="95"/>
      <c r="D85" s="95"/>
      <c r="E85" s="95"/>
      <c r="F85" s="95"/>
      <c r="G85" s="95"/>
      <c r="H85" s="95"/>
      <c r="I85" s="96"/>
      <c r="J85" s="97"/>
      <c r="K85" s="309">
        <v>0.05</v>
      </c>
      <c r="L85" s="858">
        <f>N78*K85</f>
        <v>51.655508583652129</v>
      </c>
      <c r="M85" s="859"/>
      <c r="N85" s="54"/>
    </row>
    <row r="86" spans="1:14" ht="15.75" thickBot="1">
      <c r="B86" s="821" t="s">
        <v>953</v>
      </c>
      <c r="C86" s="822"/>
      <c r="D86" s="822"/>
      <c r="E86" s="822"/>
      <c r="F86" s="822"/>
      <c r="G86" s="822"/>
      <c r="H86" s="822"/>
      <c r="I86" s="822"/>
      <c r="J86" s="822"/>
      <c r="K86" s="822"/>
      <c r="L86" s="822"/>
      <c r="M86" s="823"/>
      <c r="N86" s="55">
        <f>L83+L84+L85</f>
        <v>309.93305150191276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1343.0432231749553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1456</v>
      </c>
      <c r="C31" s="84" t="s">
        <v>1457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35</v>
      </c>
      <c r="N36" s="276">
        <f>K36/M36</f>
        <v>1486.3703548277576</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35</v>
      </c>
      <c r="N37" s="276">
        <f>K37/M37</f>
        <v>5350.9332773799269</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35</v>
      </c>
      <c r="N38" s="276">
        <f>K38/M38</f>
        <v>4244.0927289538895</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0.02</v>
      </c>
      <c r="N41" s="348">
        <f>N76*M41</f>
        <v>16.561945258171999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11097.958306419745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13.192118959537337</v>
      </c>
      <c r="N48" s="276">
        <f>K48*M48</f>
        <v>329.80297398843345</v>
      </c>
    </row>
    <row r="49" spans="1:14">
      <c r="A49" t="s">
        <v>804</v>
      </c>
      <c r="B49" s="46" t="str">
        <f>VLOOKUP(A49,MATERIALES!A5:D373,3,FALSE)</f>
        <v>Cemento gris</v>
      </c>
      <c r="C49" s="285"/>
      <c r="D49" s="285"/>
      <c r="E49" s="285"/>
      <c r="F49" s="285"/>
      <c r="G49" s="285"/>
      <c r="H49" s="285"/>
      <c r="I49" s="272"/>
      <c r="J49" s="228" t="str">
        <f>VLOOKUP(A49,MATERIALES!A5:D373,2,FALSE)</f>
        <v>kg</v>
      </c>
      <c r="K49" s="286">
        <v>80</v>
      </c>
      <c r="L49" s="271"/>
      <c r="M49" s="406">
        <f>VLOOKUP(A49,MATERIALES!A5:D396,4,FALSE)</f>
        <v>460.62482033717873</v>
      </c>
      <c r="N49" s="276">
        <f>K49*M49</f>
        <v>36849.985626974296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37179.788600962733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280</v>
      </c>
      <c r="N71" s="399">
        <f>K71/M71</f>
        <v>447.07496428571426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828.09726290859999</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49105.844170291079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9821.1688340582168</v>
      </c>
      <c r="M83" s="857"/>
      <c r="N83" s="54"/>
    </row>
    <row r="84" spans="1:14">
      <c r="B84" s="92" t="s">
        <v>973</v>
      </c>
      <c r="C84" s="93"/>
      <c r="D84" s="93"/>
      <c r="E84" s="93"/>
      <c r="F84" s="93"/>
      <c r="G84" s="93"/>
      <c r="H84" s="93"/>
      <c r="I84" s="90"/>
      <c r="J84" s="91"/>
      <c r="K84" s="308">
        <v>0.05</v>
      </c>
      <c r="L84" s="856">
        <f>N78*K84</f>
        <v>2455.2922085145542</v>
      </c>
      <c r="M84" s="857"/>
      <c r="N84" s="54"/>
    </row>
    <row r="85" spans="1:14" ht="15.75" thickBot="1">
      <c r="B85" s="94" t="s">
        <v>974</v>
      </c>
      <c r="C85" s="95"/>
      <c r="D85" s="95"/>
      <c r="E85" s="95"/>
      <c r="F85" s="95"/>
      <c r="G85" s="95"/>
      <c r="H85" s="95"/>
      <c r="I85" s="96"/>
      <c r="J85" s="97"/>
      <c r="K85" s="309">
        <v>0.05</v>
      </c>
      <c r="L85" s="858">
        <f>N78*K85</f>
        <v>2455.2922085145542</v>
      </c>
      <c r="M85" s="859"/>
      <c r="N85" s="54"/>
    </row>
    <row r="86" spans="1:14" ht="15.75" thickBot="1">
      <c r="B86" s="821" t="s">
        <v>953</v>
      </c>
      <c r="C86" s="822"/>
      <c r="D86" s="822"/>
      <c r="E86" s="822"/>
      <c r="F86" s="822"/>
      <c r="G86" s="822"/>
      <c r="H86" s="822"/>
      <c r="I86" s="822"/>
      <c r="J86" s="822"/>
      <c r="K86" s="822"/>
      <c r="L86" s="822"/>
      <c r="M86" s="823"/>
      <c r="N86" s="55">
        <f>L83+L84+L85</f>
        <v>14731.753251087326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63837.597421378407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1458</v>
      </c>
      <c r="C31" s="84" t="s">
        <v>1459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35</v>
      </c>
      <c r="N36" s="276">
        <f>K36/M36</f>
        <v>1486.3703548277576</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35</v>
      </c>
      <c r="N37" s="276">
        <f>K37/M37</f>
        <v>5350.9332773799269</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35</v>
      </c>
      <c r="N38" s="276">
        <f>K38/M38</f>
        <v>4244.0927289538895</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0.02</v>
      </c>
      <c r="N41" s="348">
        <f>N76*M41</f>
        <v>16.561945258171999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11097.958306419745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774</v>
      </c>
      <c r="B48" s="46" t="str">
        <f>VLOOKUP(A48,MATERIALES!A4:D373,3,FALSE)</f>
        <v>Agua</v>
      </c>
      <c r="C48" s="285"/>
      <c r="D48" s="285"/>
      <c r="E48" s="285"/>
      <c r="F48" s="285"/>
      <c r="G48" s="285"/>
      <c r="H48" s="285"/>
      <c r="I48" s="272"/>
      <c r="J48" s="228" t="str">
        <f>VLOOKUP(A48,MATERIALES!A4:D373,2,FALSE)</f>
        <v>lt</v>
      </c>
      <c r="K48" s="286">
        <v>25</v>
      </c>
      <c r="L48" s="271"/>
      <c r="M48" s="406">
        <f>VLOOKUP(A48,MATERIALES!A4:D395,4,FALSE)</f>
        <v>13.192118959537337</v>
      </c>
      <c r="N48" s="276">
        <f>K48*M48</f>
        <v>329.80297398843345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329.80297398843345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280</v>
      </c>
      <c r="N71" s="399">
        <f>K71/M71</f>
        <v>447.07496428571426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828.09726290859999</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12255.858543316779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2451.1717086633557</v>
      </c>
      <c r="M83" s="857"/>
      <c r="N83" s="54"/>
    </row>
    <row r="84" spans="1:14">
      <c r="B84" s="92" t="s">
        <v>973</v>
      </c>
      <c r="C84" s="93"/>
      <c r="D84" s="93"/>
      <c r="E84" s="93"/>
      <c r="F84" s="93"/>
      <c r="G84" s="93"/>
      <c r="H84" s="93"/>
      <c r="I84" s="90"/>
      <c r="J84" s="91"/>
      <c r="K84" s="308">
        <v>0.05</v>
      </c>
      <c r="L84" s="856">
        <f>N78*K84</f>
        <v>612.79292716583893</v>
      </c>
      <c r="M84" s="857"/>
      <c r="N84" s="54"/>
    </row>
    <row r="85" spans="1:14" ht="15.75" thickBot="1">
      <c r="B85" s="94" t="s">
        <v>974</v>
      </c>
      <c r="C85" s="95"/>
      <c r="D85" s="95"/>
      <c r="E85" s="95"/>
      <c r="F85" s="95"/>
      <c r="G85" s="95"/>
      <c r="H85" s="95"/>
      <c r="I85" s="96"/>
      <c r="J85" s="97"/>
      <c r="K85" s="309">
        <v>0.05</v>
      </c>
      <c r="L85" s="858">
        <f>N78*K85</f>
        <v>612.79292716583893</v>
      </c>
      <c r="M85" s="859"/>
      <c r="N85" s="54"/>
    </row>
    <row r="86" spans="1:14" ht="15.75" thickBot="1">
      <c r="B86" s="821" t="s">
        <v>953</v>
      </c>
      <c r="C86" s="822"/>
      <c r="D86" s="822"/>
      <c r="E86" s="822"/>
      <c r="F86" s="822"/>
      <c r="G86" s="822"/>
      <c r="H86" s="822"/>
      <c r="I86" s="822"/>
      <c r="J86" s="822"/>
      <c r="K86" s="822"/>
      <c r="L86" s="822"/>
      <c r="M86" s="823"/>
      <c r="N86" s="55">
        <f>L83+L84+L85</f>
        <v>3676.7575629950338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15932.616106311812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1460</v>
      </c>
      <c r="C31" s="84" t="s">
        <v>1461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460.62482033717873</v>
      </c>
      <c r="N48" s="276">
        <f>K48*M48</f>
        <v>460.62482033717873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460.62482033717873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821" t="s">
        <v>953</v>
      </c>
      <c r="C76" s="822"/>
      <c r="D76" s="822"/>
      <c r="E76" s="822"/>
      <c r="F76" s="822"/>
      <c r="G76" s="822"/>
      <c r="H76" s="822"/>
      <c r="I76" s="864"/>
      <c r="J76" s="864"/>
      <c r="K76" s="864"/>
      <c r="L76" s="864"/>
      <c r="M76" s="865"/>
      <c r="N76" s="305">
        <f>SUM(N70:N75)</f>
        <v>0</v>
      </c>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460.62482033717873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92.124964067435755</v>
      </c>
      <c r="M83" s="857"/>
      <c r="N83" s="54"/>
    </row>
    <row r="84" spans="1:14">
      <c r="B84" s="92" t="s">
        <v>973</v>
      </c>
      <c r="C84" s="93"/>
      <c r="D84" s="93"/>
      <c r="E84" s="93"/>
      <c r="F84" s="93"/>
      <c r="G84" s="93"/>
      <c r="H84" s="93"/>
      <c r="I84" s="90"/>
      <c r="J84" s="91"/>
      <c r="K84" s="308">
        <v>0.05</v>
      </c>
      <c r="L84" s="856">
        <f>N78*K84</f>
        <v>23.031241016858939</v>
      </c>
      <c r="M84" s="857"/>
      <c r="N84" s="54"/>
    </row>
    <row r="85" spans="1:14" ht="15.75" thickBot="1">
      <c r="B85" s="94" t="s">
        <v>974</v>
      </c>
      <c r="C85" s="95"/>
      <c r="D85" s="95"/>
      <c r="E85" s="95"/>
      <c r="F85" s="95"/>
      <c r="G85" s="95"/>
      <c r="H85" s="95"/>
      <c r="I85" s="96"/>
      <c r="J85" s="97"/>
      <c r="K85" s="309">
        <v>0.05</v>
      </c>
      <c r="L85" s="858">
        <f>N78*K85</f>
        <v>23.031241016858939</v>
      </c>
      <c r="M85" s="859"/>
      <c r="N85" s="54"/>
    </row>
    <row r="86" spans="1:14" ht="15.75" thickBot="1">
      <c r="B86" s="821" t="s">
        <v>953</v>
      </c>
      <c r="C86" s="822"/>
      <c r="D86" s="822"/>
      <c r="E86" s="822"/>
      <c r="F86" s="822"/>
      <c r="G86" s="822"/>
      <c r="H86" s="822"/>
      <c r="I86" s="822"/>
      <c r="J86" s="822"/>
      <c r="K86" s="822"/>
      <c r="L86" s="822"/>
      <c r="M86" s="823"/>
      <c r="N86" s="55">
        <f>L83+L84+L85</f>
        <v>138.18744610115363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598.81226643833236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1462</v>
      </c>
      <c r="C31" s="84" t="s">
        <v>1463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35</v>
      </c>
      <c r="N36" s="276">
        <f>K36/M36</f>
        <v>1486.3703548277576</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35</v>
      </c>
      <c r="N37" s="276">
        <f>K37/M37</f>
        <v>5350.9332773799269</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35</v>
      </c>
      <c r="N38" s="276">
        <f>K38/M38</f>
        <v>4244.0927289538895</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0.02</v>
      </c>
      <c r="N41" s="348">
        <f>N76*M41</f>
        <v>16.561945258171999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11097.958306419745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402</v>
      </c>
      <c r="B48" s="46" t="str">
        <f>VLOOKUP(A48,MATERIALES!A4:D373,3,FALSE)</f>
        <v>Cal</v>
      </c>
      <c r="C48" s="285"/>
      <c r="D48" s="285"/>
      <c r="E48" s="285"/>
      <c r="F48" s="285"/>
      <c r="G48" s="285"/>
      <c r="H48" s="285"/>
      <c r="I48" s="272"/>
      <c r="J48" s="228" t="str">
        <f>VLOOKUP(A48,MATERIALES!A4:D373,2,FALSE)</f>
        <v>kg</v>
      </c>
      <c r="K48" s="286">
        <v>80</v>
      </c>
      <c r="L48" s="271"/>
      <c r="M48" s="406">
        <f>VLOOKUP(A48,MATERIALES!A4:D395,4,FALSE)</f>
        <v>994.9056381984409</v>
      </c>
      <c r="N48" s="276">
        <f>K48*M48</f>
        <v>79592.451055875266</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13.192118959537337</v>
      </c>
      <c r="N49" s="276">
        <f>K49*M49</f>
        <v>329.80297398843345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79922.254029863703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280</v>
      </c>
      <c r="N70" s="399">
        <f>K70/M70</f>
        <v>381.02229862288567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280</v>
      </c>
      <c r="N71" s="399">
        <f>K71/M71</f>
        <v>447.07496428571426</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828.09726290859999</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91848.309599192056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18369.661919838411</v>
      </c>
      <c r="M83" s="857"/>
      <c r="N83" s="54"/>
    </row>
    <row r="84" spans="1:14">
      <c r="B84" s="92" t="s">
        <v>973</v>
      </c>
      <c r="C84" s="93"/>
      <c r="D84" s="93"/>
      <c r="E84" s="93"/>
      <c r="F84" s="93"/>
      <c r="G84" s="93"/>
      <c r="H84" s="93"/>
      <c r="I84" s="90"/>
      <c r="J84" s="91"/>
      <c r="K84" s="308">
        <v>0.05</v>
      </c>
      <c r="L84" s="856">
        <f>N78*K84</f>
        <v>4592.4154799596026</v>
      </c>
      <c r="M84" s="857"/>
      <c r="N84" s="54"/>
    </row>
    <row r="85" spans="1:14" ht="15.75" thickBot="1">
      <c r="B85" s="94" t="s">
        <v>974</v>
      </c>
      <c r="C85" s="95"/>
      <c r="D85" s="95"/>
      <c r="E85" s="95"/>
      <c r="F85" s="95"/>
      <c r="G85" s="95"/>
      <c r="H85" s="95"/>
      <c r="I85" s="96"/>
      <c r="J85" s="97"/>
      <c r="K85" s="309">
        <v>0.05</v>
      </c>
      <c r="L85" s="858">
        <f>N78*K85</f>
        <v>4592.4154799596026</v>
      </c>
      <c r="M85" s="859"/>
      <c r="N85" s="54"/>
    </row>
    <row r="86" spans="1:14" ht="15.75" thickBot="1">
      <c r="B86" s="821" t="s">
        <v>953</v>
      </c>
      <c r="C86" s="822"/>
      <c r="D86" s="822"/>
      <c r="E86" s="822"/>
      <c r="F86" s="822"/>
      <c r="G86" s="822"/>
      <c r="H86" s="822"/>
      <c r="I86" s="822"/>
      <c r="J86" s="822"/>
      <c r="K86" s="822"/>
      <c r="L86" s="822"/>
      <c r="M86" s="823"/>
      <c r="N86" s="55">
        <f>L83+L84+L85</f>
        <v>27554.492879757618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119402.80247894967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1465</v>
      </c>
      <c r="C31" s="84" t="s">
        <v>1874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35</v>
      </c>
      <c r="N36" s="276">
        <f>K36/M36</f>
        <v>1486.3703548277576</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35</v>
      </c>
      <c r="N37" s="276">
        <f>K37/M37</f>
        <v>5350.9332773799269</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35</v>
      </c>
      <c r="N38" s="276">
        <f>K38/M38</f>
        <v>4244.0927289538895</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0.02</v>
      </c>
      <c r="N41" s="348">
        <f>N75*M41</f>
        <v>16.561945258171999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11097.958306419745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13.192118959537337</v>
      </c>
      <c r="N48" s="276">
        <f>K48*M48</f>
        <v>329.80297398843345</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329.80297398843345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B58" s="49"/>
      <c r="C58" s="321"/>
      <c r="D58" s="321"/>
      <c r="E58" s="321"/>
      <c r="F58" s="321"/>
      <c r="G58" s="321"/>
      <c r="H58" s="315"/>
      <c r="I58" s="283"/>
      <c r="J58" s="290"/>
      <c r="K58" s="283"/>
      <c r="L58" s="908"/>
      <c r="M58" s="909"/>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280</v>
      </c>
      <c r="N69" s="399">
        <f>K69/M69</f>
        <v>381.02229862288567</v>
      </c>
      <c r="O69" s="109"/>
    </row>
    <row r="70" spans="1:15">
      <c r="A70" t="s">
        <v>7</v>
      </c>
      <c r="B70" s="52" t="str">
        <f>VLOOKUP(A70,'MANO DE OBRA'!A8:D69,3,FALSE)</f>
        <v>Obrero (2)</v>
      </c>
      <c r="C70" s="50"/>
      <c r="D70" s="50"/>
      <c r="E70" s="50"/>
      <c r="F70" s="50"/>
      <c r="G70" s="50"/>
      <c r="H70" s="50"/>
      <c r="I70" s="296">
        <f>K70/J70*100</f>
        <v>67665.399999999994</v>
      </c>
      <c r="J70" s="297">
        <v>185</v>
      </c>
      <c r="K70" s="298">
        <f>VLOOKUP(A70,'MANO DE OBRA'!A8:D100,4,FALSE)</f>
        <v>125180.98999999999</v>
      </c>
      <c r="L70" s="53"/>
      <c r="M70" s="303">
        <v>280</v>
      </c>
      <c r="N70" s="399">
        <f>K70/M70</f>
        <v>447.07496428571426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821" t="s">
        <v>953</v>
      </c>
      <c r="C75" s="822"/>
      <c r="D75" s="822"/>
      <c r="E75" s="822"/>
      <c r="F75" s="822"/>
      <c r="G75" s="822"/>
      <c r="H75" s="822"/>
      <c r="I75" s="864"/>
      <c r="J75" s="864"/>
      <c r="K75" s="864"/>
      <c r="L75" s="864"/>
      <c r="M75" s="865"/>
      <c r="N75" s="305">
        <f>SUM(N69:N74)</f>
        <v>828.09726290859999</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12255.858543316779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2451.1717086633557</v>
      </c>
      <c r="M82" s="857"/>
      <c r="N82" s="54"/>
    </row>
    <row r="83" spans="1:14">
      <c r="B83" s="92" t="s">
        <v>973</v>
      </c>
      <c r="C83" s="93"/>
      <c r="D83" s="93"/>
      <c r="E83" s="93"/>
      <c r="F83" s="93"/>
      <c r="G83" s="93"/>
      <c r="H83" s="93"/>
      <c r="I83" s="90"/>
      <c r="J83" s="91"/>
      <c r="K83" s="308">
        <v>0.05</v>
      </c>
      <c r="L83" s="856">
        <f>N77*K83</f>
        <v>612.79292716583893</v>
      </c>
      <c r="M83" s="857"/>
      <c r="N83" s="54"/>
    </row>
    <row r="84" spans="1:14" ht="15.75" thickBot="1">
      <c r="B84" s="94" t="s">
        <v>974</v>
      </c>
      <c r="C84" s="95"/>
      <c r="D84" s="95"/>
      <c r="E84" s="95"/>
      <c r="F84" s="95"/>
      <c r="G84" s="95"/>
      <c r="H84" s="95"/>
      <c r="I84" s="96"/>
      <c r="J84" s="97"/>
      <c r="K84" s="309">
        <v>0.05</v>
      </c>
      <c r="L84" s="858">
        <f>N77*K84</f>
        <v>612.79292716583893</v>
      </c>
      <c r="M84" s="859"/>
      <c r="N84" s="54"/>
    </row>
    <row r="85" spans="1:14" ht="15.75" thickBot="1">
      <c r="B85" s="821" t="s">
        <v>953</v>
      </c>
      <c r="C85" s="822"/>
      <c r="D85" s="822"/>
      <c r="E85" s="822"/>
      <c r="F85" s="822"/>
      <c r="G85" s="822"/>
      <c r="H85" s="822"/>
      <c r="I85" s="822"/>
      <c r="J85" s="822"/>
      <c r="K85" s="822"/>
      <c r="L85" s="822"/>
      <c r="M85" s="823"/>
      <c r="N85" s="55">
        <f>L82+L83+L84</f>
        <v>3676.7575629950338</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15932.616106311812</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87"/>
      <c r="K117" s="887"/>
      <c r="L117" s="887"/>
      <c r="M117" s="887"/>
      <c r="N117" s="888"/>
    </row>
    <row r="118" spans="2:14" ht="15.75" thickBot="1">
      <c r="B118" s="265" t="s">
        <v>2221</v>
      </c>
      <c r="C118" s="397"/>
      <c r="D118" s="397"/>
      <c r="E118" s="60"/>
      <c r="F118" s="60"/>
      <c r="G118" s="60"/>
      <c r="H118" s="60"/>
      <c r="I118" s="60"/>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ht="21"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1466</v>
      </c>
      <c r="C31" s="84" t="s">
        <v>1467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402</v>
      </c>
      <c r="B48" s="46" t="str">
        <f>VLOOKUP(A48,MATERIALES!A4:D373,3,FALSE)</f>
        <v>Cal</v>
      </c>
      <c r="C48" s="285"/>
      <c r="D48" s="285"/>
      <c r="E48" s="285"/>
      <c r="F48" s="285"/>
      <c r="G48" s="285"/>
      <c r="H48" s="285"/>
      <c r="I48" s="272"/>
      <c r="J48" s="228" t="str">
        <f>VLOOKUP(A48,MATERIALES!A4:D373,2,FALSE)</f>
        <v>kg</v>
      </c>
      <c r="K48" s="286">
        <v>1</v>
      </c>
      <c r="L48" s="271"/>
      <c r="M48" s="406">
        <f>VLOOKUP(A48,MATERIALES!A4:D395,4,FALSE)</f>
        <v>994.9056381984409</v>
      </c>
      <c r="N48" s="276">
        <f>K48*M48</f>
        <v>994.9056381984409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994.9056381984409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821" t="s">
        <v>953</v>
      </c>
      <c r="C76" s="822"/>
      <c r="D76" s="822"/>
      <c r="E76" s="822"/>
      <c r="F76" s="822"/>
      <c r="G76" s="822"/>
      <c r="H76" s="822"/>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994.9056381984409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198.9811276396882</v>
      </c>
      <c r="M83" s="857"/>
      <c r="N83" s="54"/>
    </row>
    <row r="84" spans="1:14">
      <c r="B84" s="92" t="s">
        <v>973</v>
      </c>
      <c r="C84" s="93"/>
      <c r="D84" s="93"/>
      <c r="E84" s="93"/>
      <c r="F84" s="93"/>
      <c r="G84" s="93"/>
      <c r="H84" s="93"/>
      <c r="I84" s="90"/>
      <c r="J84" s="91"/>
      <c r="K84" s="308">
        <v>0.05</v>
      </c>
      <c r="L84" s="856">
        <f>N78*K84</f>
        <v>49.745281909922049</v>
      </c>
      <c r="M84" s="857"/>
      <c r="N84" s="54"/>
    </row>
    <row r="85" spans="1:14" ht="15.75" thickBot="1">
      <c r="B85" s="94" t="s">
        <v>974</v>
      </c>
      <c r="C85" s="95"/>
      <c r="D85" s="95"/>
      <c r="E85" s="95"/>
      <c r="F85" s="95"/>
      <c r="G85" s="95"/>
      <c r="H85" s="95"/>
      <c r="I85" s="96"/>
      <c r="J85" s="97"/>
      <c r="K85" s="309">
        <v>0.05</v>
      </c>
      <c r="L85" s="858">
        <f>N78*K85</f>
        <v>49.745281909922049</v>
      </c>
      <c r="M85" s="859"/>
      <c r="N85" s="54"/>
    </row>
    <row r="86" spans="1:14" ht="15.75" thickBot="1">
      <c r="B86" s="821" t="s">
        <v>953</v>
      </c>
      <c r="C86" s="822"/>
      <c r="D86" s="822"/>
      <c r="E86" s="822"/>
      <c r="F86" s="822"/>
      <c r="G86" s="822"/>
      <c r="H86" s="822"/>
      <c r="I86" s="822"/>
      <c r="J86" s="822"/>
      <c r="K86" s="822"/>
      <c r="L86" s="822"/>
      <c r="M86" s="823"/>
      <c r="N86" s="55">
        <f>L83+L84+L85</f>
        <v>298.47169145953228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1293.3773296579732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7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1023</v>
      </c>
      <c r="C31" s="84" t="s">
        <v>1199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600</v>
      </c>
      <c r="N36" s="276">
        <f>K36/M36</f>
        <v>86.704937364952528</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600</v>
      </c>
      <c r="N37" s="276">
        <f>K37/M37</f>
        <v>312.13777451382907</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600</v>
      </c>
      <c r="N38" s="276">
        <f>K38/M38</f>
        <v>247.57207585564353</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N75*M41</f>
        <v>0.48305673669668325</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646.89784447112174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774</v>
      </c>
      <c r="B48" s="46" t="str">
        <f>VLOOKUP(A48,MATERIALES!A5:D373,3,FALSE)</f>
        <v>Agua</v>
      </c>
      <c r="C48" s="285"/>
      <c r="D48" s="285"/>
      <c r="E48" s="285"/>
      <c r="F48" s="285"/>
      <c r="G48" s="285"/>
      <c r="H48" s="285"/>
      <c r="I48" s="272"/>
      <c r="J48" s="228" t="str">
        <f>VLOOKUP(A48,MATERIALES!A4:D373,2,FALSE)</f>
        <v>lt</v>
      </c>
      <c r="K48" s="286">
        <v>3</v>
      </c>
      <c r="L48" s="271"/>
      <c r="M48" s="406">
        <f>VLOOKUP(A48,MATERIALES!A5:D396,4,FALSE)</f>
        <v>13.192118959537337</v>
      </c>
      <c r="N48" s="276">
        <f>K48*M48</f>
        <v>39.57635687861201</v>
      </c>
    </row>
    <row r="49" spans="1:14">
      <c r="A49" s="111"/>
      <c r="B49" s="46"/>
      <c r="C49" s="285"/>
      <c r="D49" s="285"/>
      <c r="E49" s="285"/>
      <c r="F49" s="285"/>
      <c r="G49" s="285"/>
      <c r="H49" s="285"/>
      <c r="I49" s="272"/>
      <c r="J49" s="228"/>
      <c r="K49" s="286"/>
      <c r="L49" s="271"/>
      <c r="M49" s="287"/>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39.57635687861201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B58" s="49"/>
      <c r="C58" s="321"/>
      <c r="D58" s="321"/>
      <c r="E58" s="321"/>
      <c r="F58" s="321"/>
      <c r="G58" s="321"/>
      <c r="H58" s="315"/>
      <c r="I58" s="283"/>
      <c r="J58" s="290"/>
      <c r="K58" s="283"/>
      <c r="L58" s="908"/>
      <c r="M58" s="909"/>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4800</v>
      </c>
      <c r="N69" s="399">
        <f>K69/M69</f>
        <v>22.226300753001663</v>
      </c>
      <c r="O69" s="109"/>
    </row>
    <row r="70" spans="1:15">
      <c r="A70" t="s">
        <v>7</v>
      </c>
      <c r="B70" s="52" t="str">
        <f>VLOOKUP(A70,'MANO DE OBRA'!A8:D69,3,FALSE)</f>
        <v>Obrero (2)</v>
      </c>
      <c r="C70" s="50"/>
      <c r="D70" s="50"/>
      <c r="E70" s="50"/>
      <c r="F70" s="50"/>
      <c r="G70" s="50"/>
      <c r="H70" s="50"/>
      <c r="I70" s="296">
        <f>K70/J70*100</f>
        <v>67665.399999999994</v>
      </c>
      <c r="J70" s="297">
        <v>185</v>
      </c>
      <c r="K70" s="298">
        <f>VLOOKUP(A70,'MANO DE OBRA'!A8:D100,4,FALSE)</f>
        <v>125180.98999999999</v>
      </c>
      <c r="L70" s="53"/>
      <c r="M70" s="303">
        <v>4800</v>
      </c>
      <c r="N70" s="399">
        <f>K70/M70</f>
        <v>26.079372916666664</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821" t="s">
        <v>953</v>
      </c>
      <c r="C75" s="822"/>
      <c r="D75" s="822"/>
      <c r="E75" s="822"/>
      <c r="F75" s="822"/>
      <c r="G75" s="822"/>
      <c r="H75" s="822"/>
      <c r="I75" s="864"/>
      <c r="J75" s="864"/>
      <c r="K75" s="864"/>
      <c r="L75" s="864"/>
      <c r="M75" s="865"/>
      <c r="N75" s="305">
        <f>SUM(N69:N74)</f>
        <v>48.305673669668323</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734.77987501940208</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146.95597500388041</v>
      </c>
      <c r="M82" s="857"/>
      <c r="N82" s="54"/>
    </row>
    <row r="83" spans="1:14">
      <c r="B83" s="92" t="s">
        <v>973</v>
      </c>
      <c r="C83" s="93"/>
      <c r="D83" s="93"/>
      <c r="E83" s="93"/>
      <c r="F83" s="93"/>
      <c r="G83" s="93"/>
      <c r="H83" s="93"/>
      <c r="I83" s="90"/>
      <c r="J83" s="91"/>
      <c r="K83" s="308">
        <v>0.05</v>
      </c>
      <c r="L83" s="856">
        <f>N77*K83</f>
        <v>36.738993750970103</v>
      </c>
      <c r="M83" s="857"/>
      <c r="N83" s="54"/>
    </row>
    <row r="84" spans="1:14" ht="15.75" thickBot="1">
      <c r="B84" s="94" t="s">
        <v>974</v>
      </c>
      <c r="C84" s="95"/>
      <c r="D84" s="95"/>
      <c r="E84" s="95"/>
      <c r="F84" s="95"/>
      <c r="G84" s="95"/>
      <c r="H84" s="95"/>
      <c r="I84" s="96"/>
      <c r="J84" s="97"/>
      <c r="K84" s="309">
        <v>0.05</v>
      </c>
      <c r="L84" s="858">
        <f>N77*K84</f>
        <v>36.738993750970103</v>
      </c>
      <c r="M84" s="859"/>
      <c r="N84" s="54"/>
    </row>
    <row r="85" spans="1:14" ht="15.75" thickBot="1">
      <c r="B85" s="821" t="s">
        <v>953</v>
      </c>
      <c r="C85" s="822"/>
      <c r="D85" s="822"/>
      <c r="E85" s="822"/>
      <c r="F85" s="822"/>
      <c r="G85" s="822"/>
      <c r="H85" s="822"/>
      <c r="I85" s="822"/>
      <c r="J85" s="822"/>
      <c r="K85" s="822"/>
      <c r="L85" s="822"/>
      <c r="M85" s="823"/>
      <c r="N85" s="55">
        <f>L82+L83+L84</f>
        <v>220.43396250582063</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955.21383752522274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87"/>
      <c r="K117" s="887"/>
      <c r="L117" s="887"/>
      <c r="M117" s="887"/>
      <c r="N117" s="888"/>
    </row>
    <row r="118" spans="2:14" ht="15.75" thickBot="1">
      <c r="B118" s="265" t="s">
        <v>2221</v>
      </c>
      <c r="C118" s="397"/>
      <c r="D118" s="397"/>
      <c r="E118" s="60"/>
      <c r="F118" s="60"/>
      <c r="G118" s="60"/>
      <c r="H118" s="60"/>
      <c r="I118" s="60"/>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1024</v>
      </c>
      <c r="C31" s="84" t="s">
        <v>1200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45</v>
      </c>
      <c r="N37" s="276">
        <f>K37/M37</f>
        <v>4161.8369935177207</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0.02</v>
      </c>
      <c r="N41" s="348">
        <f>N75*M41</f>
        <v>12.881512978578222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8631.7453494375804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774</v>
      </c>
      <c r="B48" s="46" t="str">
        <f>VLOOKUP(A48,MATERIALES!A5:D373,3,FALSE)</f>
        <v>Agua</v>
      </c>
      <c r="C48" s="285"/>
      <c r="D48" s="285"/>
      <c r="E48" s="285"/>
      <c r="F48" s="285"/>
      <c r="G48" s="285"/>
      <c r="H48" s="285"/>
      <c r="I48" s="272"/>
      <c r="J48" s="228" t="str">
        <f>VLOOKUP(A48,MATERIALES!A4:D373,2,FALSE)</f>
        <v>lt</v>
      </c>
      <c r="K48" s="286">
        <v>25</v>
      </c>
      <c r="L48" s="271"/>
      <c r="M48" s="406">
        <f>VLOOKUP(A48,MATERIALES!A5:D396,4,FALSE)</f>
        <v>13.192118959537337</v>
      </c>
      <c r="N48" s="276">
        <f>K48*M48</f>
        <v>329.80297398843345</v>
      </c>
    </row>
    <row r="49" spans="1:14">
      <c r="A49" s="111" t="s">
        <v>519</v>
      </c>
      <c r="B49" s="46" t="str">
        <f>VLOOKUP(A49,MATERIALES!A6:D373,3,FALSE)</f>
        <v xml:space="preserve">Material  de afirmado de la Zona </v>
      </c>
      <c r="C49" s="285"/>
      <c r="D49" s="285"/>
      <c r="E49" s="285"/>
      <c r="F49" s="285"/>
      <c r="G49" s="285"/>
      <c r="H49" s="285"/>
      <c r="I49" s="272"/>
      <c r="J49" s="228" t="str">
        <f>VLOOKUP(A49,MATERIALES!A5:D373,2,FALSE)</f>
        <v>m3</v>
      </c>
      <c r="K49" s="286">
        <v>1.25</v>
      </c>
      <c r="L49" s="271"/>
      <c r="M49" s="406">
        <f>VLOOKUP(A49,MATERIALES!A6:D397,4,FALSE)</f>
        <v>43841.808675529086</v>
      </c>
      <c r="N49" s="276">
        <f>K49*M49</f>
        <v>54802.260844411358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55132.063818399794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1303</v>
      </c>
      <c r="B58" s="49" t="str">
        <f>VLOOKUP(A58,TRANSPORTE!A5:D117,3,FALSE)</f>
        <v xml:space="preserve">Transporte de Material de Afirmado de la Zona </v>
      </c>
      <c r="C58" s="321"/>
      <c r="D58" s="321"/>
      <c r="E58" s="321"/>
      <c r="F58" s="321"/>
      <c r="G58" s="321"/>
      <c r="H58" s="315" t="s">
        <v>1468</v>
      </c>
      <c r="I58" s="283">
        <v>1.25</v>
      </c>
      <c r="J58" s="290">
        <v>1</v>
      </c>
      <c r="K58" s="283">
        <f>I58*J58</f>
        <v>1.25</v>
      </c>
      <c r="L58" s="908">
        <f>VLOOKUP(A58,TRANSPORTE!A5:D117,4,FALSE)</f>
        <v>441.69113081612028</v>
      </c>
      <c r="M58" s="909"/>
      <c r="N58" s="291">
        <f>K58*L58</f>
        <v>552.11391352015039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552.11391352015039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360</v>
      </c>
      <c r="N69" s="399">
        <f>K69/M69</f>
        <v>296.35067670668883</v>
      </c>
      <c r="O69" s="109"/>
    </row>
    <row r="70" spans="1:15">
      <c r="A70" t="s">
        <v>7</v>
      </c>
      <c r="B70" s="52" t="str">
        <f>VLOOKUP(A70,'MANO DE OBRA'!A8:D69,3,FALSE)</f>
        <v>Obrero (2)</v>
      </c>
      <c r="C70" s="50"/>
      <c r="D70" s="50"/>
      <c r="E70" s="50"/>
      <c r="F70" s="50"/>
      <c r="G70" s="50"/>
      <c r="H70" s="50"/>
      <c r="I70" s="296">
        <f>K70/J70*100</f>
        <v>67665.399999999994</v>
      </c>
      <c r="J70" s="297">
        <v>185</v>
      </c>
      <c r="K70" s="298">
        <f>VLOOKUP(A70,'MANO DE OBRA'!A8:D100,4,FALSE)</f>
        <v>125180.98999999999</v>
      </c>
      <c r="L70" s="53"/>
      <c r="M70" s="303">
        <v>360</v>
      </c>
      <c r="N70" s="399">
        <f>K70/M70</f>
        <v>347.72497222222222</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821" t="s">
        <v>953</v>
      </c>
      <c r="C75" s="822"/>
      <c r="D75" s="822"/>
      <c r="E75" s="822"/>
      <c r="F75" s="822"/>
      <c r="G75" s="822"/>
      <c r="H75" s="822"/>
      <c r="I75" s="864"/>
      <c r="J75" s="864"/>
      <c r="K75" s="864"/>
      <c r="L75" s="864"/>
      <c r="M75" s="865"/>
      <c r="N75" s="305">
        <f>SUM(N69:N74)</f>
        <v>644.07564892891105</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64959.998730286439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12991.999746057289</v>
      </c>
      <c r="M82" s="857"/>
      <c r="N82" s="54"/>
    </row>
    <row r="83" spans="1:14">
      <c r="B83" s="92" t="s">
        <v>973</v>
      </c>
      <c r="C83" s="93"/>
      <c r="D83" s="93"/>
      <c r="E83" s="93"/>
      <c r="F83" s="93"/>
      <c r="G83" s="93"/>
      <c r="H83" s="93"/>
      <c r="I83" s="90"/>
      <c r="J83" s="91"/>
      <c r="K83" s="308">
        <v>0.05</v>
      </c>
      <c r="L83" s="856">
        <f>N77*K83</f>
        <v>3247.9999365143221</v>
      </c>
      <c r="M83" s="857"/>
      <c r="N83" s="54"/>
    </row>
    <row r="84" spans="1:14" ht="15.75" thickBot="1">
      <c r="B84" s="94" t="s">
        <v>974</v>
      </c>
      <c r="C84" s="95"/>
      <c r="D84" s="95"/>
      <c r="E84" s="95"/>
      <c r="F84" s="95"/>
      <c r="G84" s="95"/>
      <c r="H84" s="95"/>
      <c r="I84" s="96"/>
      <c r="J84" s="97"/>
      <c r="K84" s="309">
        <v>0.05</v>
      </c>
      <c r="L84" s="858">
        <f>N77*K84</f>
        <v>3247.9999365143221</v>
      </c>
      <c r="M84" s="859"/>
      <c r="N84" s="54"/>
    </row>
    <row r="85" spans="1:14" ht="15.75" thickBot="1">
      <c r="B85" s="821" t="s">
        <v>953</v>
      </c>
      <c r="C85" s="822"/>
      <c r="D85" s="822"/>
      <c r="E85" s="822"/>
      <c r="F85" s="822"/>
      <c r="G85" s="822"/>
      <c r="H85" s="822"/>
      <c r="I85" s="822"/>
      <c r="J85" s="822"/>
      <c r="K85" s="822"/>
      <c r="L85" s="822"/>
      <c r="M85" s="823"/>
      <c r="N85" s="55">
        <f>L82+L83+L84</f>
        <v>19487.999619085935</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84447.99834937237</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29.25"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87"/>
      <c r="K117" s="887"/>
      <c r="L117" s="887"/>
      <c r="M117" s="887"/>
      <c r="N117" s="888"/>
    </row>
    <row r="118" spans="2:14" ht="15.75" thickBot="1">
      <c r="B118" s="265" t="s">
        <v>2221</v>
      </c>
      <c r="C118" s="397"/>
      <c r="D118" s="397"/>
      <c r="E118" s="60"/>
      <c r="F118" s="60"/>
      <c r="G118" s="60"/>
      <c r="H118" s="60"/>
      <c r="I118" s="60"/>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1025</v>
      </c>
      <c r="C31" s="84" t="s">
        <v>1201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434</v>
      </c>
      <c r="B48" s="46" t="str">
        <f>VLOOKUP(A48,MATERIALES!A4:D373,3,FALSE)</f>
        <v>Cloruro De Calcio En Hojuelas (Flakes)</v>
      </c>
      <c r="C48" s="285"/>
      <c r="D48" s="285"/>
      <c r="E48" s="285"/>
      <c r="F48" s="285"/>
      <c r="G48" s="285"/>
      <c r="H48" s="285"/>
      <c r="I48" s="272"/>
      <c r="J48" s="228" t="str">
        <f>VLOOKUP(A48,MATERIALES!A4:D373,2,FALSE)</f>
        <v>kg</v>
      </c>
      <c r="K48" s="286">
        <v>1</v>
      </c>
      <c r="L48" s="271"/>
      <c r="M48" s="406">
        <f>VLOOKUP(A48,MATERIALES!A4:D395,4,FALSE)</f>
        <v>6157.4215243640519</v>
      </c>
      <c r="N48" s="276">
        <f>K48*M48</f>
        <v>6157.4215243640519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6157.4215243640519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821" t="s">
        <v>953</v>
      </c>
      <c r="C76" s="822"/>
      <c r="D76" s="822"/>
      <c r="E76" s="822"/>
      <c r="F76" s="822"/>
      <c r="G76" s="822"/>
      <c r="H76" s="822"/>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6157.4215243640519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1231.4843048728105</v>
      </c>
      <c r="M83" s="857"/>
      <c r="N83" s="54"/>
    </row>
    <row r="84" spans="1:14">
      <c r="B84" s="92" t="s">
        <v>973</v>
      </c>
      <c r="C84" s="93"/>
      <c r="D84" s="93"/>
      <c r="E84" s="93"/>
      <c r="F84" s="93"/>
      <c r="G84" s="93"/>
      <c r="H84" s="93"/>
      <c r="I84" s="90"/>
      <c r="J84" s="91"/>
      <c r="K84" s="308">
        <v>0.05</v>
      </c>
      <c r="L84" s="856">
        <f>N78*K84</f>
        <v>307.87107621820263</v>
      </c>
      <c r="M84" s="857"/>
      <c r="N84" s="54"/>
    </row>
    <row r="85" spans="1:14" ht="15.75" thickBot="1">
      <c r="B85" s="94" t="s">
        <v>974</v>
      </c>
      <c r="C85" s="95"/>
      <c r="D85" s="95"/>
      <c r="E85" s="95"/>
      <c r="F85" s="95"/>
      <c r="G85" s="95"/>
      <c r="H85" s="95"/>
      <c r="I85" s="96"/>
      <c r="J85" s="97"/>
      <c r="K85" s="309">
        <v>0.05</v>
      </c>
      <c r="L85" s="858">
        <f>N78*K85</f>
        <v>307.87107621820263</v>
      </c>
      <c r="M85" s="859"/>
      <c r="N85" s="54"/>
    </row>
    <row r="86" spans="1:14" ht="15.75" thickBot="1">
      <c r="B86" s="821" t="s">
        <v>953</v>
      </c>
      <c r="C86" s="822"/>
      <c r="D86" s="822"/>
      <c r="E86" s="822"/>
      <c r="F86" s="822"/>
      <c r="G86" s="822"/>
      <c r="H86" s="822"/>
      <c r="I86" s="822"/>
      <c r="J86" s="822"/>
      <c r="K86" s="822"/>
      <c r="L86" s="822"/>
      <c r="M86" s="823"/>
      <c r="N86" s="55">
        <f>L83+L84+L85</f>
        <v>1847.2264573092159</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8004.6479816732681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87"/>
      <c r="K118" s="887"/>
      <c r="L118" s="887"/>
      <c r="M118" s="887"/>
      <c r="N118" s="888"/>
    </row>
    <row r="119" spans="2:14" ht="15.75" customHeight="1"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1026</v>
      </c>
      <c r="C31" s="84" t="s">
        <v>1202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436</v>
      </c>
      <c r="B48" s="46" t="str">
        <f>VLOOKUP(A48,MATERIALES!A4:D373,3,FALSE)</f>
        <v>Cloruro De Calcio En Esferas (Pellets)</v>
      </c>
      <c r="C48" s="285"/>
      <c r="D48" s="285"/>
      <c r="E48" s="285"/>
      <c r="F48" s="285"/>
      <c r="G48" s="285"/>
      <c r="H48" s="285"/>
      <c r="I48" s="272"/>
      <c r="J48" s="228" t="str">
        <f>VLOOKUP(A48,MATERIALES!A4:D373,2,FALSE)</f>
        <v>kg</v>
      </c>
      <c r="K48" s="286">
        <v>1</v>
      </c>
      <c r="L48" s="271"/>
      <c r="M48" s="406">
        <f>VLOOKUP(A48,MATERIALES!A4:D395,4,FALSE)</f>
        <v>3907.0658985163082</v>
      </c>
      <c r="N48" s="276">
        <f>K48*M48</f>
        <v>3907.0658985163082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3907.0658985163082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821" t="s">
        <v>953</v>
      </c>
      <c r="C76" s="822"/>
      <c r="D76" s="822"/>
      <c r="E76" s="822"/>
      <c r="F76" s="822"/>
      <c r="G76" s="822"/>
      <c r="H76" s="822"/>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3907.0658985163082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781.41317970326168</v>
      </c>
      <c r="M83" s="857"/>
      <c r="N83" s="54"/>
    </row>
    <row r="84" spans="1:14">
      <c r="B84" s="92" t="s">
        <v>973</v>
      </c>
      <c r="C84" s="93"/>
      <c r="D84" s="93"/>
      <c r="E84" s="93"/>
      <c r="F84" s="93"/>
      <c r="G84" s="93"/>
      <c r="H84" s="93"/>
      <c r="I84" s="90"/>
      <c r="J84" s="91"/>
      <c r="K84" s="308">
        <v>0.05</v>
      </c>
      <c r="L84" s="856">
        <f>N78*K84</f>
        <v>195.35329492581542</v>
      </c>
      <c r="M84" s="857"/>
      <c r="N84" s="54"/>
    </row>
    <row r="85" spans="1:14" ht="15.75" thickBot="1">
      <c r="B85" s="94" t="s">
        <v>974</v>
      </c>
      <c r="C85" s="95"/>
      <c r="D85" s="95"/>
      <c r="E85" s="95"/>
      <c r="F85" s="95"/>
      <c r="G85" s="95"/>
      <c r="H85" s="95"/>
      <c r="I85" s="96"/>
      <c r="J85" s="97"/>
      <c r="K85" s="309">
        <v>0.05</v>
      </c>
      <c r="L85" s="858">
        <f>N78*K85</f>
        <v>195.35329492581542</v>
      </c>
      <c r="M85" s="859"/>
      <c r="N85" s="54"/>
    </row>
    <row r="86" spans="1:14" ht="15.75" thickBot="1">
      <c r="B86" s="821" t="s">
        <v>953</v>
      </c>
      <c r="C86" s="822"/>
      <c r="D86" s="822"/>
      <c r="E86" s="822"/>
      <c r="F86" s="822"/>
      <c r="G86" s="822"/>
      <c r="H86" s="822"/>
      <c r="I86" s="822"/>
      <c r="J86" s="822"/>
      <c r="K86" s="822"/>
      <c r="L86" s="822"/>
      <c r="M86" s="823"/>
      <c r="N86" s="55">
        <f>L83+L84+L85</f>
        <v>1172.1197695548924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5079.1856680712008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ht="18.7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1027</v>
      </c>
      <c r="C31" s="84" t="s">
        <v>1203</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774</v>
      </c>
      <c r="B48" s="46" t="str">
        <f>VLOOKUP(A48,MATERIALES!A5:D373,3,FALSE)</f>
        <v>Agua</v>
      </c>
      <c r="C48" s="285"/>
      <c r="D48" s="285"/>
      <c r="E48" s="285"/>
      <c r="F48" s="285"/>
      <c r="G48" s="285"/>
      <c r="H48" s="285"/>
      <c r="I48" s="272"/>
      <c r="J48" s="228" t="str">
        <f>VLOOKUP(A48,MATERIALES!A4:D373,2,FALSE)</f>
        <v>lt</v>
      </c>
      <c r="K48" s="286">
        <v>1</v>
      </c>
      <c r="L48" s="271"/>
      <c r="M48" s="406">
        <f>VLOOKUP(A48,MATERIALES!A5:D396,4,FALSE)</f>
        <v>13.192118959537337</v>
      </c>
      <c r="N48" s="276">
        <f>K48*M48</f>
        <v>13.192118959537337</v>
      </c>
    </row>
    <row r="49" spans="1:14">
      <c r="A49" s="111" t="s">
        <v>436</v>
      </c>
      <c r="B49" s="46" t="str">
        <f>VLOOKUP(A49,MATERIALES!A6:D373,3,FALSE)</f>
        <v>Cloruro De Calcio En Esferas (Pellets)</v>
      </c>
      <c r="C49" s="285"/>
      <c r="D49" s="285"/>
      <c r="E49" s="285"/>
      <c r="F49" s="285"/>
      <c r="G49" s="285"/>
      <c r="H49" s="285"/>
      <c r="I49" s="272"/>
      <c r="J49" s="228" t="str">
        <f>VLOOKUP(A49,MATERIALES!A5:D373,2,FALSE)</f>
        <v>kg</v>
      </c>
      <c r="K49" s="286">
        <v>0.36</v>
      </c>
      <c r="L49" s="271"/>
      <c r="M49" s="406">
        <f>VLOOKUP(A49,MATERIALES!A6:D397,4,FALSE)</f>
        <v>3907.0658985163082</v>
      </c>
      <c r="N49" s="276">
        <f>K49*M49</f>
        <v>1406.5437234658709</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1419.7358424254082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B58" s="49"/>
      <c r="C58" s="321"/>
      <c r="D58" s="321"/>
      <c r="E58" s="321"/>
      <c r="F58" s="321"/>
      <c r="G58" s="321"/>
      <c r="H58" s="315"/>
      <c r="I58" s="283"/>
      <c r="J58" s="290"/>
      <c r="K58" s="283"/>
      <c r="L58" s="908"/>
      <c r="M58" s="909"/>
      <c r="N58" s="291"/>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row>
    <row r="65" spans="2:15">
      <c r="B65" s="36"/>
      <c r="C65" s="37"/>
      <c r="D65" s="37"/>
      <c r="E65" s="37"/>
      <c r="F65" s="37"/>
      <c r="G65" s="37"/>
      <c r="H65" s="37"/>
      <c r="I65" s="37"/>
      <c r="J65" s="37"/>
      <c r="K65" s="37"/>
      <c r="L65" s="37"/>
      <c r="M65" s="37"/>
      <c r="N65" s="38"/>
    </row>
    <row r="66" spans="2:15">
      <c r="B66" s="67" t="s">
        <v>962</v>
      </c>
      <c r="C66" s="68"/>
      <c r="D66" s="68"/>
      <c r="E66" s="68"/>
      <c r="F66" s="68"/>
      <c r="G66" s="68"/>
      <c r="H66" s="68"/>
      <c r="I66" s="68"/>
      <c r="J66" s="68"/>
      <c r="K66" s="68"/>
      <c r="L66" s="68"/>
      <c r="M66" s="68"/>
      <c r="N66" s="69"/>
    </row>
    <row r="67" spans="2:15" ht="15.75" thickBot="1">
      <c r="B67" s="71"/>
      <c r="C67" s="64"/>
      <c r="D67" s="64"/>
      <c r="E67" s="64"/>
      <c r="F67" s="64"/>
      <c r="G67" s="64"/>
      <c r="H67" s="64"/>
      <c r="I67" s="64"/>
      <c r="J67" s="64"/>
      <c r="K67" s="64"/>
      <c r="L67" s="64"/>
      <c r="M67" s="64"/>
      <c r="N67" s="66"/>
    </row>
    <row r="68" spans="2:15" ht="25.5">
      <c r="B68" s="860" t="s">
        <v>963</v>
      </c>
      <c r="C68" s="861"/>
      <c r="D68" s="861"/>
      <c r="E68" s="861"/>
      <c r="F68" s="861"/>
      <c r="G68" s="861"/>
      <c r="H68" s="861"/>
      <c r="I68" s="76" t="s">
        <v>964</v>
      </c>
      <c r="J68" s="78" t="s">
        <v>1410</v>
      </c>
      <c r="K68" s="77" t="s">
        <v>966</v>
      </c>
      <c r="L68" s="862" t="s">
        <v>950</v>
      </c>
      <c r="M68" s="863"/>
      <c r="N68" s="101" t="s">
        <v>951</v>
      </c>
    </row>
    <row r="69" spans="2:15">
      <c r="B69" s="52"/>
      <c r="C69" s="50"/>
      <c r="D69" s="50"/>
      <c r="E69" s="50"/>
      <c r="F69" s="50"/>
      <c r="G69" s="50"/>
      <c r="H69" s="50"/>
      <c r="I69" s="296"/>
      <c r="J69" s="297"/>
      <c r="K69" s="298"/>
      <c r="L69" s="53"/>
      <c r="M69" s="299"/>
      <c r="N69" s="399"/>
      <c r="O69" s="109"/>
    </row>
    <row r="70" spans="2:15">
      <c r="B70" s="52"/>
      <c r="C70" s="50"/>
      <c r="D70" s="50"/>
      <c r="E70" s="50"/>
      <c r="F70" s="50"/>
      <c r="G70" s="50"/>
      <c r="H70" s="50"/>
      <c r="I70" s="296"/>
      <c r="J70" s="297"/>
      <c r="K70" s="298"/>
      <c r="L70" s="53"/>
      <c r="M70" s="303"/>
      <c r="N70" s="399"/>
    </row>
    <row r="71" spans="2:15">
      <c r="B71" s="52"/>
      <c r="C71" s="50"/>
      <c r="D71" s="50"/>
      <c r="E71" s="50"/>
      <c r="F71" s="50"/>
      <c r="G71" s="50"/>
      <c r="H71" s="50"/>
      <c r="I71" s="283"/>
      <c r="J71" s="301"/>
      <c r="K71" s="302"/>
      <c r="L71" s="53"/>
      <c r="M71" s="304"/>
      <c r="N71" s="300"/>
    </row>
    <row r="72" spans="2:15">
      <c r="B72" s="52"/>
      <c r="C72" s="50"/>
      <c r="D72" s="50"/>
      <c r="E72" s="50"/>
      <c r="F72" s="50"/>
      <c r="G72" s="50"/>
      <c r="H72" s="50"/>
      <c r="I72" s="283"/>
      <c r="J72" s="301"/>
      <c r="K72" s="302"/>
      <c r="L72" s="322"/>
      <c r="M72" s="304"/>
      <c r="N72" s="300"/>
    </row>
    <row r="73" spans="2:15">
      <c r="B73" s="52"/>
      <c r="C73" s="50"/>
      <c r="D73" s="50"/>
      <c r="E73" s="50"/>
      <c r="F73" s="50"/>
      <c r="G73" s="50"/>
      <c r="H73" s="50"/>
      <c r="I73" s="283"/>
      <c r="J73" s="301"/>
      <c r="K73" s="302"/>
      <c r="L73" s="322"/>
      <c r="M73" s="304"/>
      <c r="N73" s="300"/>
    </row>
    <row r="74" spans="2:15" ht="15.75" thickBot="1">
      <c r="B74" s="897"/>
      <c r="C74" s="898"/>
      <c r="D74" s="898"/>
      <c r="E74" s="898"/>
      <c r="F74" s="898"/>
      <c r="G74" s="898"/>
      <c r="H74" s="898"/>
      <c r="I74" s="129"/>
      <c r="J74" s="129"/>
      <c r="K74" s="129"/>
      <c r="L74" s="911"/>
      <c r="M74" s="911"/>
      <c r="N74" s="48"/>
    </row>
    <row r="75" spans="2:15" ht="15.75" thickBot="1">
      <c r="B75" s="821" t="s">
        <v>953</v>
      </c>
      <c r="C75" s="822"/>
      <c r="D75" s="822"/>
      <c r="E75" s="822"/>
      <c r="F75" s="822"/>
      <c r="G75" s="822"/>
      <c r="H75" s="822"/>
      <c r="I75" s="864"/>
      <c r="J75" s="864"/>
      <c r="K75" s="864"/>
      <c r="L75" s="864"/>
      <c r="M75" s="865"/>
      <c r="N75" s="305"/>
    </row>
    <row r="76" spans="2:15" ht="15.75" thickBot="1">
      <c r="B76" s="36"/>
      <c r="C76" s="37"/>
      <c r="D76" s="37"/>
      <c r="E76" s="37"/>
      <c r="F76" s="37"/>
      <c r="G76" s="37"/>
      <c r="H76" s="37"/>
      <c r="I76" s="37"/>
      <c r="J76" s="37"/>
      <c r="K76" s="37"/>
      <c r="L76" s="37"/>
      <c r="M76" s="37"/>
      <c r="N76" s="38"/>
    </row>
    <row r="77" spans="2:15" ht="15.75" thickBot="1">
      <c r="B77" s="821" t="s">
        <v>967</v>
      </c>
      <c r="C77" s="822"/>
      <c r="D77" s="822"/>
      <c r="E77" s="822"/>
      <c r="F77" s="822"/>
      <c r="G77" s="822"/>
      <c r="H77" s="822"/>
      <c r="I77" s="822"/>
      <c r="J77" s="822"/>
      <c r="K77" s="822"/>
      <c r="L77" s="822"/>
      <c r="M77" s="823"/>
      <c r="N77" s="102">
        <f>N43+N53+N64+N75</f>
        <v>1419.7358424254082</v>
      </c>
    </row>
    <row r="78" spans="2:15">
      <c r="B78" s="36"/>
      <c r="C78" s="37"/>
      <c r="D78" s="37"/>
      <c r="E78" s="37"/>
      <c r="F78" s="37"/>
      <c r="G78" s="37"/>
      <c r="H78" s="37"/>
      <c r="I78" s="37"/>
      <c r="J78" s="37"/>
      <c r="K78" s="37"/>
      <c r="L78" s="37"/>
      <c r="M78" s="37"/>
      <c r="N78" s="38"/>
    </row>
    <row r="79" spans="2:15">
      <c r="B79" s="67" t="s">
        <v>968</v>
      </c>
      <c r="C79" s="68"/>
      <c r="D79" s="68"/>
      <c r="E79" s="68"/>
      <c r="F79" s="68"/>
      <c r="G79" s="68"/>
      <c r="H79" s="68"/>
      <c r="I79" s="68"/>
      <c r="J79" s="68"/>
      <c r="K79" s="68"/>
      <c r="L79" s="68"/>
      <c r="M79" s="68"/>
      <c r="N79" s="69"/>
    </row>
    <row r="80" spans="2: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283.94716848508165</v>
      </c>
      <c r="M82" s="857"/>
      <c r="N82" s="54"/>
    </row>
    <row r="83" spans="1:14">
      <c r="B83" s="92" t="s">
        <v>973</v>
      </c>
      <c r="C83" s="93"/>
      <c r="D83" s="93"/>
      <c r="E83" s="93"/>
      <c r="F83" s="93"/>
      <c r="G83" s="93"/>
      <c r="H83" s="93"/>
      <c r="I83" s="90"/>
      <c r="J83" s="91"/>
      <c r="K83" s="308">
        <v>0.05</v>
      </c>
      <c r="L83" s="856">
        <f>N77*K83</f>
        <v>70.986792121270412</v>
      </c>
      <c r="M83" s="857"/>
      <c r="N83" s="54"/>
    </row>
    <row r="84" spans="1:14" ht="15.75" thickBot="1">
      <c r="B84" s="94" t="s">
        <v>974</v>
      </c>
      <c r="C84" s="95"/>
      <c r="D84" s="95"/>
      <c r="E84" s="95"/>
      <c r="F84" s="95"/>
      <c r="G84" s="95"/>
      <c r="H84" s="95"/>
      <c r="I84" s="96"/>
      <c r="J84" s="97"/>
      <c r="K84" s="309">
        <v>0.05</v>
      </c>
      <c r="L84" s="858">
        <f>N77*K84</f>
        <v>70.986792121270412</v>
      </c>
      <c r="M84" s="859"/>
      <c r="N84" s="54"/>
    </row>
    <row r="85" spans="1:14" ht="15.75" thickBot="1">
      <c r="B85" s="821" t="s">
        <v>953</v>
      </c>
      <c r="C85" s="822"/>
      <c r="D85" s="822"/>
      <c r="E85" s="822"/>
      <c r="F85" s="822"/>
      <c r="G85" s="822"/>
      <c r="H85" s="822"/>
      <c r="I85" s="822"/>
      <c r="J85" s="822"/>
      <c r="K85" s="822"/>
      <c r="L85" s="822"/>
      <c r="M85" s="823"/>
      <c r="N85" s="55">
        <f>L82+L83+L84</f>
        <v>425.92075272762247</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1845.6565951530306</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87"/>
      <c r="K117" s="887"/>
      <c r="L117" s="887"/>
      <c r="M117" s="887"/>
      <c r="N117" s="888"/>
    </row>
    <row r="118" spans="2:14" ht="15.75" thickBot="1">
      <c r="B118" s="265" t="s">
        <v>2221</v>
      </c>
      <c r="C118" s="397"/>
      <c r="D118" s="397"/>
      <c r="E118" s="60"/>
      <c r="F118" s="60"/>
      <c r="G118" s="60"/>
      <c r="H118" s="60"/>
      <c r="I118" s="60"/>
      <c r="J118" s="889"/>
      <c r="K118" s="889"/>
      <c r="L118" s="889"/>
      <c r="M118" s="889"/>
      <c r="N118" s="890"/>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1028</v>
      </c>
      <c r="C31" s="84" t="s">
        <v>1204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45</v>
      </c>
      <c r="N37" s="276">
        <f>K37/M37</f>
        <v>4161.8369935177207</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8625.3045929482923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519</v>
      </c>
      <c r="B48" s="46" t="str">
        <f>VLOOKUP(A48,MATERIALES!A4:D373,3,FALSE)</f>
        <v xml:space="preserve">Material  de afirmado de la Zona </v>
      </c>
      <c r="C48" s="285"/>
      <c r="D48" s="285"/>
      <c r="E48" s="285"/>
      <c r="F48" s="285"/>
      <c r="G48" s="285"/>
      <c r="H48" s="285"/>
      <c r="I48" s="272"/>
      <c r="J48" s="228" t="str">
        <f>VLOOKUP(A48,MATERIALES!A4:D373,2,FALSE)</f>
        <v>m3</v>
      </c>
      <c r="K48" s="286">
        <v>1.25</v>
      </c>
      <c r="L48" s="271"/>
      <c r="M48" s="406">
        <f>VLOOKUP(A48,MATERIALES!A4:D395,4,FALSE)</f>
        <v>43841.808675529086</v>
      </c>
      <c r="N48" s="276">
        <f>K48*M48</f>
        <v>54802.260844411358</v>
      </c>
    </row>
    <row r="49" spans="1:14">
      <c r="A49" t="s">
        <v>774</v>
      </c>
      <c r="B49" s="46" t="str">
        <f>VLOOKUP(A49,MATERIALES!A5:D373,3,FALSE)</f>
        <v>Agua</v>
      </c>
      <c r="C49" s="285"/>
      <c r="D49" s="285"/>
      <c r="E49" s="285"/>
      <c r="F49" s="285"/>
      <c r="G49" s="285"/>
      <c r="H49" s="285"/>
      <c r="I49" s="272"/>
      <c r="J49" s="228" t="str">
        <f>VLOOKUP(A49,MATERIALES!A5:D373,2,FALSE)</f>
        <v>lt</v>
      </c>
      <c r="K49" s="286">
        <v>25</v>
      </c>
      <c r="L49" s="271"/>
      <c r="M49" s="406">
        <f>VLOOKUP(A49,MATERIALES!A5:D396,4,FALSE)</f>
        <v>13.192118959537337</v>
      </c>
      <c r="N49" s="276">
        <f>K49*M49</f>
        <v>329.80297398843345</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55132.063818399794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1241</v>
      </c>
      <c r="B59" s="49" t="str">
        <f>VLOOKUP(A59,TRANSPORTE!A5:D104,3,FALSE)</f>
        <v>Transporte de material de afirmado</v>
      </c>
      <c r="C59" s="321"/>
      <c r="D59" s="321"/>
      <c r="E59" s="321"/>
      <c r="F59" s="321"/>
      <c r="G59" s="321"/>
      <c r="H59" s="315" t="s">
        <v>339</v>
      </c>
      <c r="I59" s="283">
        <v>1.25</v>
      </c>
      <c r="J59" s="290">
        <v>1</v>
      </c>
      <c r="K59" s="283">
        <f>I59*J59</f>
        <v>1.25</v>
      </c>
      <c r="L59" s="908">
        <f>VLOOKUP(A59,TRANSPORTE!A5:D123,4,FALSE)</f>
        <v>1027.1886763165587</v>
      </c>
      <c r="M59" s="909"/>
      <c r="N59" s="291">
        <f>K59*L59</f>
        <v>1283.9858453956983</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1283.9858453956983</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65685.429905672689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13137.085981134538</v>
      </c>
      <c r="M83" s="857"/>
      <c r="N83" s="54"/>
    </row>
    <row r="84" spans="1:14">
      <c r="B84" s="92" t="s">
        <v>973</v>
      </c>
      <c r="C84" s="93"/>
      <c r="D84" s="93"/>
      <c r="E84" s="93"/>
      <c r="F84" s="93"/>
      <c r="G84" s="93"/>
      <c r="H84" s="93"/>
      <c r="I84" s="90"/>
      <c r="J84" s="91"/>
      <c r="K84" s="308">
        <v>0.05</v>
      </c>
      <c r="L84" s="856">
        <f>N78*K84</f>
        <v>3284.2714952836345</v>
      </c>
      <c r="M84" s="857"/>
      <c r="N84" s="54"/>
    </row>
    <row r="85" spans="1:14" ht="15.75" thickBot="1">
      <c r="B85" s="94" t="s">
        <v>974</v>
      </c>
      <c r="C85" s="95"/>
      <c r="D85" s="95"/>
      <c r="E85" s="95"/>
      <c r="F85" s="95"/>
      <c r="G85" s="95"/>
      <c r="H85" s="95"/>
      <c r="I85" s="96"/>
      <c r="J85" s="97"/>
      <c r="K85" s="309">
        <v>0.05</v>
      </c>
      <c r="L85" s="858">
        <f>N78*K85</f>
        <v>3284.2714952836345</v>
      </c>
      <c r="M85" s="859"/>
      <c r="N85" s="54"/>
    </row>
    <row r="86" spans="1:14" ht="15.75" thickBot="1">
      <c r="B86" s="821" t="s">
        <v>953</v>
      </c>
      <c r="C86" s="822"/>
      <c r="D86" s="822"/>
      <c r="E86" s="822"/>
      <c r="F86" s="822"/>
      <c r="G86" s="822"/>
      <c r="H86" s="822"/>
      <c r="I86" s="822"/>
      <c r="J86" s="822"/>
      <c r="K86" s="822"/>
      <c r="L86" s="822"/>
      <c r="M86" s="823"/>
      <c r="N86" s="55">
        <f>L83+L84+L85</f>
        <v>19705.628971701808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85391.058877374497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1029</v>
      </c>
      <c r="C31" s="84" t="s">
        <v>1472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45</v>
      </c>
      <c r="N37" s="276">
        <f>K37/M37</f>
        <v>4161.8369935177207</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8625.3045929482923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51625</v>
      </c>
      <c r="N48" s="276">
        <f>K48*M48</f>
        <v>67112.5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13.192118959537337</v>
      </c>
      <c r="N49" s="276">
        <f>K49*M49</f>
        <v>316.61085502889608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67429.110855028892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08">
        <f>VLOOKUP(A59,TRANSPORTE!A5:D123,4,FALSE)</f>
        <v>878.24631825065774</v>
      </c>
      <c r="M59" s="909"/>
      <c r="N59" s="291">
        <f>K59*L59</f>
        <v>1141.720213725855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77840.211310631945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15568.04226212639</v>
      </c>
      <c r="M83" s="857"/>
      <c r="N83" s="54"/>
    </row>
    <row r="84" spans="1:14">
      <c r="B84" s="92" t="s">
        <v>973</v>
      </c>
      <c r="C84" s="93"/>
      <c r="D84" s="93"/>
      <c r="E84" s="93"/>
      <c r="F84" s="93"/>
      <c r="G84" s="93"/>
      <c r="H84" s="93"/>
      <c r="I84" s="90"/>
      <c r="J84" s="91"/>
      <c r="K84" s="308">
        <v>0.05</v>
      </c>
      <c r="L84" s="856">
        <f>N78*K84</f>
        <v>3892.0105655315974</v>
      </c>
      <c r="M84" s="857"/>
      <c r="N84" s="54"/>
    </row>
    <row r="85" spans="1:14" ht="15.75" thickBot="1">
      <c r="B85" s="94" t="s">
        <v>974</v>
      </c>
      <c r="C85" s="95"/>
      <c r="D85" s="95"/>
      <c r="E85" s="95"/>
      <c r="F85" s="95"/>
      <c r="G85" s="95"/>
      <c r="H85" s="95"/>
      <c r="I85" s="96"/>
      <c r="J85" s="97"/>
      <c r="K85" s="309">
        <v>0.05</v>
      </c>
      <c r="L85" s="858">
        <f>N78*K85</f>
        <v>3892.0105655315974</v>
      </c>
      <c r="M85" s="859"/>
      <c r="N85" s="54"/>
    </row>
    <row r="86" spans="1:14" ht="15.75" thickBot="1">
      <c r="B86" s="821" t="s">
        <v>953</v>
      </c>
      <c r="C86" s="822"/>
      <c r="D86" s="822"/>
      <c r="E86" s="822"/>
      <c r="F86" s="822"/>
      <c r="G86" s="822"/>
      <c r="H86" s="822"/>
      <c r="I86" s="822"/>
      <c r="J86" s="822"/>
      <c r="K86" s="822"/>
      <c r="L86" s="822"/>
      <c r="M86" s="823"/>
      <c r="N86" s="55">
        <f>L83+L84+L85</f>
        <v>23352.063393189583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101192.27470382153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1030</v>
      </c>
      <c r="C31" s="84" t="s">
        <v>1471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45</v>
      </c>
      <c r="N37" s="276">
        <f>K37/M37</f>
        <v>4161.8369935177207</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8625.3045929482923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51625</v>
      </c>
      <c r="N48" s="276">
        <f>K48*M48</f>
        <v>67112.5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13.192118959537337</v>
      </c>
      <c r="N49" s="276">
        <f>K49*M49</f>
        <v>316.61085502889608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67429.110855028892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08">
        <f>VLOOKUP(A59,TRANSPORTE!A5:D123,4,FALSE)</f>
        <v>878.24631825065774</v>
      </c>
      <c r="M59" s="909"/>
      <c r="N59" s="291">
        <f>K59*L59</f>
        <v>1141.720213725855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77840.211310631945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15568.04226212639</v>
      </c>
      <c r="M83" s="857"/>
      <c r="N83" s="54"/>
    </row>
    <row r="84" spans="1:14">
      <c r="B84" s="92" t="s">
        <v>973</v>
      </c>
      <c r="C84" s="93"/>
      <c r="D84" s="93"/>
      <c r="E84" s="93"/>
      <c r="F84" s="93"/>
      <c r="G84" s="93"/>
      <c r="H84" s="93"/>
      <c r="I84" s="90"/>
      <c r="J84" s="91"/>
      <c r="K84" s="308">
        <v>0.05</v>
      </c>
      <c r="L84" s="856">
        <f>N78*K84</f>
        <v>3892.0105655315974</v>
      </c>
      <c r="M84" s="857"/>
      <c r="N84" s="54"/>
    </row>
    <row r="85" spans="1:14" ht="15.75" thickBot="1">
      <c r="B85" s="94" t="s">
        <v>974</v>
      </c>
      <c r="C85" s="95"/>
      <c r="D85" s="95"/>
      <c r="E85" s="95"/>
      <c r="F85" s="95"/>
      <c r="G85" s="95"/>
      <c r="H85" s="95"/>
      <c r="I85" s="96"/>
      <c r="J85" s="97"/>
      <c r="K85" s="309">
        <v>0.05</v>
      </c>
      <c r="L85" s="858">
        <f>N78*K85</f>
        <v>3892.0105655315974</v>
      </c>
      <c r="M85" s="859"/>
      <c r="N85" s="54"/>
    </row>
    <row r="86" spans="1:14" ht="15.75" thickBot="1">
      <c r="B86" s="821" t="s">
        <v>953</v>
      </c>
      <c r="C86" s="822"/>
      <c r="D86" s="822"/>
      <c r="E86" s="822"/>
      <c r="F86" s="822"/>
      <c r="G86" s="822"/>
      <c r="H86" s="822"/>
      <c r="I86" s="822"/>
      <c r="J86" s="822"/>
      <c r="K86" s="822"/>
      <c r="L86" s="822"/>
      <c r="M86" s="823"/>
      <c r="N86" s="55">
        <f>L83+L84+L85</f>
        <v>23352.063393189583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101192.27470382153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1473</v>
      </c>
      <c r="C31" s="84" t="s">
        <v>1474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45</v>
      </c>
      <c r="N37" s="276">
        <f>K37/M37</f>
        <v>4161.8369935177207</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8625.3045929482923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51625</v>
      </c>
      <c r="N48" s="276">
        <f>K48*M48</f>
        <v>67112.5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13.192118959537337</v>
      </c>
      <c r="N49" s="276">
        <f>K49*M49</f>
        <v>316.61085502889608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67429.110855028892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08">
        <f>VLOOKUP(A59,TRANSPORTE!A5:D123,4,FALSE)</f>
        <v>878.24631825065774</v>
      </c>
      <c r="M59" s="909"/>
      <c r="N59" s="291">
        <f>K59*L59</f>
        <v>1141.720213725855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77840.211310631945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15568.04226212639</v>
      </c>
      <c r="M83" s="857"/>
      <c r="N83" s="54"/>
    </row>
    <row r="84" spans="1:14">
      <c r="B84" s="92" t="s">
        <v>973</v>
      </c>
      <c r="C84" s="93"/>
      <c r="D84" s="93"/>
      <c r="E84" s="93"/>
      <c r="F84" s="93"/>
      <c r="G84" s="93"/>
      <c r="H84" s="93"/>
      <c r="I84" s="90"/>
      <c r="J84" s="91"/>
      <c r="K84" s="308">
        <v>0.05</v>
      </c>
      <c r="L84" s="856">
        <f>N78*K84</f>
        <v>3892.0105655315974</v>
      </c>
      <c r="M84" s="857"/>
      <c r="N84" s="54"/>
    </row>
    <row r="85" spans="1:14" ht="15.75" thickBot="1">
      <c r="B85" s="94" t="s">
        <v>974</v>
      </c>
      <c r="C85" s="95"/>
      <c r="D85" s="95"/>
      <c r="E85" s="95"/>
      <c r="F85" s="95"/>
      <c r="G85" s="95"/>
      <c r="H85" s="95"/>
      <c r="I85" s="96"/>
      <c r="J85" s="97"/>
      <c r="K85" s="309">
        <v>0.05</v>
      </c>
      <c r="L85" s="858">
        <f>N78*K85</f>
        <v>3892.0105655315974</v>
      </c>
      <c r="M85" s="859"/>
      <c r="N85" s="54"/>
    </row>
    <row r="86" spans="1:14" ht="15.75" thickBot="1">
      <c r="B86" s="821" t="s">
        <v>953</v>
      </c>
      <c r="C86" s="822"/>
      <c r="D86" s="822"/>
      <c r="E86" s="822"/>
      <c r="F86" s="822"/>
      <c r="G86" s="822"/>
      <c r="H86" s="822"/>
      <c r="I86" s="822"/>
      <c r="J86" s="822"/>
      <c r="K86" s="822"/>
      <c r="L86" s="822"/>
      <c r="M86" s="823"/>
      <c r="N86" s="55">
        <f>L83+L84+L85</f>
        <v>23352.063393189583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101192.27470382153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1475</v>
      </c>
      <c r="C31" s="84" t="s">
        <v>1476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162</v>
      </c>
      <c r="B36" s="870" t="str">
        <f>VLOOKUP(A36,EQUIPOS!A6:D154,3,FALSE)</f>
        <v>Compactador manual (SALTARIN) Peso de operación (Kg.) 52, Fuerza de impacto por golpe (KN) 12.</v>
      </c>
      <c r="C36" s="871"/>
      <c r="D36" s="871"/>
      <c r="E36" s="871"/>
      <c r="F36" s="871"/>
      <c r="G36" s="871"/>
      <c r="H36" s="872"/>
      <c r="I36" s="271"/>
      <c r="J36" s="272"/>
      <c r="K36" s="273">
        <f>VLOOKUP(A36,EQUIPOS!A6:D163,4,FALSE)</f>
        <v>11177.653705340223</v>
      </c>
      <c r="L36" s="274"/>
      <c r="M36" s="275">
        <v>2.5</v>
      </c>
      <c r="N36" s="276">
        <f>K36/M36</f>
        <v>4471.0614821360887</v>
      </c>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407"/>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0.05</v>
      </c>
      <c r="N41" s="348">
        <f>N76*M41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5363.6820411721083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535</v>
      </c>
      <c r="B48" s="46" t="str">
        <f>VLOOKUP(A48,MATERIALES!A4:D373,3,FALSE)</f>
        <v>Material de Sub- Base CBR=20%</v>
      </c>
      <c r="C48" s="285"/>
      <c r="D48" s="285"/>
      <c r="E48" s="285"/>
      <c r="F48" s="285"/>
      <c r="G48" s="285"/>
      <c r="H48" s="285"/>
      <c r="I48" s="272"/>
      <c r="J48" s="228" t="str">
        <f>VLOOKUP(A48,MATERIALES!A4:D373,2,FALSE)</f>
        <v>m3</v>
      </c>
      <c r="K48" s="286">
        <v>1.3</v>
      </c>
      <c r="L48" s="271"/>
      <c r="M48" s="406">
        <f>VLOOKUP(A48,MATERIALES!A4:D395,4,FALSE)</f>
        <v>51625</v>
      </c>
      <c r="N48" s="276">
        <f>K48*M48</f>
        <v>67112.5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13.192118959537337</v>
      </c>
      <c r="N49" s="276">
        <f>K49*M49</f>
        <v>316.61085502889608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67429.110855028892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08">
        <f>VLOOKUP(A59,TRANSPORTE!A5:D123,4,FALSE)</f>
        <v>878.24631825065774</v>
      </c>
      <c r="M59" s="909"/>
      <c r="N59" s="291">
        <f>K59*L59</f>
        <v>1141.720213725855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17852.411180720395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91786.924290647265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18357.384858129455</v>
      </c>
      <c r="M83" s="857"/>
      <c r="N83" s="54"/>
    </row>
    <row r="84" spans="1:14">
      <c r="B84" s="92" t="s">
        <v>973</v>
      </c>
      <c r="C84" s="93"/>
      <c r="D84" s="93"/>
      <c r="E84" s="93"/>
      <c r="F84" s="93"/>
      <c r="G84" s="93"/>
      <c r="H84" s="93"/>
      <c r="I84" s="90"/>
      <c r="J84" s="91"/>
      <c r="K84" s="308">
        <v>0.05</v>
      </c>
      <c r="L84" s="856">
        <f>N78*K84</f>
        <v>4589.3462145323638</v>
      </c>
      <c r="M84" s="857"/>
      <c r="N84" s="54"/>
    </row>
    <row r="85" spans="1:14" ht="15.75" thickBot="1">
      <c r="B85" s="94" t="s">
        <v>974</v>
      </c>
      <c r="C85" s="95"/>
      <c r="D85" s="95"/>
      <c r="E85" s="95"/>
      <c r="F85" s="95"/>
      <c r="G85" s="95"/>
      <c r="H85" s="95"/>
      <c r="I85" s="96"/>
      <c r="J85" s="97"/>
      <c r="K85" s="309">
        <v>0.05</v>
      </c>
      <c r="L85" s="858">
        <f>N78*K85</f>
        <v>4589.3462145323638</v>
      </c>
      <c r="M85" s="859"/>
      <c r="N85" s="54"/>
    </row>
    <row r="86" spans="1:14" ht="15.75" thickBot="1">
      <c r="B86" s="821" t="s">
        <v>953</v>
      </c>
      <c r="C86" s="822"/>
      <c r="D86" s="822"/>
      <c r="E86" s="822"/>
      <c r="F86" s="822"/>
      <c r="G86" s="822"/>
      <c r="H86" s="822"/>
      <c r="I86" s="822"/>
      <c r="J86" s="822"/>
      <c r="K86" s="822"/>
      <c r="L86" s="822"/>
      <c r="M86" s="823"/>
      <c r="N86" s="55">
        <f>L83+L84+L85</f>
        <v>27536.077287194184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119323.00157784145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1477</v>
      </c>
      <c r="C31" s="84" t="s">
        <v>1478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162</v>
      </c>
      <c r="B36" s="870" t="str">
        <f>VLOOKUP(A36,EQUIPOS!A6:D154,3,FALSE)</f>
        <v>Compactador manual (SALTARIN) Peso de operación (Kg.) 52, Fuerza de impacto por golpe (KN) 12.</v>
      </c>
      <c r="C36" s="871"/>
      <c r="D36" s="871"/>
      <c r="E36" s="871"/>
      <c r="F36" s="871"/>
      <c r="G36" s="871"/>
      <c r="H36" s="872"/>
      <c r="I36" s="271"/>
      <c r="J36" s="272"/>
      <c r="K36" s="273">
        <f>VLOOKUP(A36,EQUIPOS!A6:D163,4,FALSE)</f>
        <v>11177.653705340223</v>
      </c>
      <c r="L36" s="274"/>
      <c r="M36" s="275">
        <v>2.5</v>
      </c>
      <c r="N36" s="276">
        <f>K36/M36</f>
        <v>4471.0614821360887</v>
      </c>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0.05</v>
      </c>
      <c r="N41" s="348">
        <f>N76*M41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5363.6820411721083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536</v>
      </c>
      <c r="B48" s="46" t="str">
        <f>VLOOKUP(A48,MATERIALES!A4:D373,3,FALSE)</f>
        <v>Material de Sub- Base CBR=30%</v>
      </c>
      <c r="C48" s="285"/>
      <c r="D48" s="285"/>
      <c r="E48" s="285"/>
      <c r="F48" s="285"/>
      <c r="G48" s="285"/>
      <c r="H48" s="285"/>
      <c r="I48" s="272"/>
      <c r="J48" s="228" t="str">
        <f>VLOOKUP(A48,MATERIALES!A4:D373,2,FALSE)</f>
        <v>m3</v>
      </c>
      <c r="K48" s="286">
        <v>1.3</v>
      </c>
      <c r="L48" s="271"/>
      <c r="M48" s="406">
        <f>VLOOKUP(A48,MATERIALES!A4:D395,4,FALSE)</f>
        <v>51625</v>
      </c>
      <c r="N48" s="276">
        <f>K48*M48</f>
        <v>67112.5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13.192118959537337</v>
      </c>
      <c r="N49" s="276">
        <f>K49*M49</f>
        <v>316.61085502889608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67429.110855028892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08">
        <f>VLOOKUP(A59,TRANSPORTE!A5:D123,4,FALSE)</f>
        <v>878.24631825065774</v>
      </c>
      <c r="M59" s="909"/>
      <c r="N59" s="291">
        <f>K59*L59</f>
        <v>1141.720213725855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17852.411180720395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91786.924290647265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18357.384858129455</v>
      </c>
      <c r="M83" s="857"/>
      <c r="N83" s="54"/>
    </row>
    <row r="84" spans="1:14">
      <c r="B84" s="92" t="s">
        <v>973</v>
      </c>
      <c r="C84" s="93"/>
      <c r="D84" s="93"/>
      <c r="E84" s="93"/>
      <c r="F84" s="93"/>
      <c r="G84" s="93"/>
      <c r="H84" s="93"/>
      <c r="I84" s="90"/>
      <c r="J84" s="91"/>
      <c r="K84" s="308">
        <v>0.05</v>
      </c>
      <c r="L84" s="856">
        <f>N78*K84</f>
        <v>4589.3462145323638</v>
      </c>
      <c r="M84" s="857"/>
      <c r="N84" s="54"/>
    </row>
    <row r="85" spans="1:14" ht="15.75" thickBot="1">
      <c r="B85" s="94" t="s">
        <v>974</v>
      </c>
      <c r="C85" s="95"/>
      <c r="D85" s="95"/>
      <c r="E85" s="95"/>
      <c r="F85" s="95"/>
      <c r="G85" s="95"/>
      <c r="H85" s="95"/>
      <c r="I85" s="96"/>
      <c r="J85" s="97"/>
      <c r="K85" s="309">
        <v>0.05</v>
      </c>
      <c r="L85" s="858">
        <f>N78*K85</f>
        <v>4589.3462145323638</v>
      </c>
      <c r="M85" s="859"/>
      <c r="N85" s="54"/>
    </row>
    <row r="86" spans="1:14" ht="15.75" thickBot="1">
      <c r="B86" s="821" t="s">
        <v>953</v>
      </c>
      <c r="C86" s="822"/>
      <c r="D86" s="822"/>
      <c r="E86" s="822"/>
      <c r="F86" s="822"/>
      <c r="G86" s="822"/>
      <c r="H86" s="822"/>
      <c r="I86" s="822"/>
      <c r="J86" s="822"/>
      <c r="K86" s="822"/>
      <c r="L86" s="822"/>
      <c r="M86" s="823"/>
      <c r="N86" s="55">
        <f>L83+L84+L85</f>
        <v>27536.077287194184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119323.00157784145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1479</v>
      </c>
      <c r="C31" s="84" t="s">
        <v>1480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162</v>
      </c>
      <c r="B36" s="870" t="str">
        <f>VLOOKUP(A36,EQUIPOS!A6:D154,3,FALSE)</f>
        <v>Compactador manual (SALTARIN) Peso de operación (Kg.) 52, Fuerza de impacto por golpe (KN) 12.</v>
      </c>
      <c r="C36" s="871"/>
      <c r="D36" s="871"/>
      <c r="E36" s="871"/>
      <c r="F36" s="871"/>
      <c r="G36" s="871"/>
      <c r="H36" s="872"/>
      <c r="I36" s="271"/>
      <c r="J36" s="272"/>
      <c r="K36" s="273">
        <f>VLOOKUP(A36,EQUIPOS!A6:D163,4,FALSE)</f>
        <v>11177.653705340223</v>
      </c>
      <c r="L36" s="274"/>
      <c r="M36" s="275">
        <v>2.5</v>
      </c>
      <c r="N36" s="276">
        <f>K36/M36</f>
        <v>4471.0614821360887</v>
      </c>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0.05</v>
      </c>
      <c r="N41" s="348">
        <f>N76*M41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5363.6820411721083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537</v>
      </c>
      <c r="B48" s="46" t="str">
        <f>VLOOKUP(A48,MATERIALES!A4:D373,3,FALSE)</f>
        <v xml:space="preserve">Material de Sub Base CBR=40% </v>
      </c>
      <c r="C48" s="285"/>
      <c r="D48" s="285"/>
      <c r="E48" s="285"/>
      <c r="F48" s="285"/>
      <c r="G48" s="285"/>
      <c r="H48" s="285"/>
      <c r="I48" s="272"/>
      <c r="J48" s="228" t="str">
        <f>VLOOKUP(A48,MATERIALES!A4:D373,2,FALSE)</f>
        <v>m3</v>
      </c>
      <c r="K48" s="286">
        <v>1.3</v>
      </c>
      <c r="L48" s="271"/>
      <c r="M48" s="406">
        <f>VLOOKUP(A48,MATERIALES!A4:D395,4,FALSE)</f>
        <v>51625</v>
      </c>
      <c r="N48" s="276">
        <f>K48*M48</f>
        <v>67112.5</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13.192118959537337</v>
      </c>
      <c r="N49" s="276">
        <f>K49*M49</f>
        <v>316.61085502889608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67429.110855028892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08">
        <f>VLOOKUP(A59,TRANSPORTE!A5:D123,4,FALSE)</f>
        <v>878.24631825065774</v>
      </c>
      <c r="M59" s="909"/>
      <c r="N59" s="291">
        <f>K59*L59</f>
        <v>1141.720213725855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17852.411180720395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91786.924290647265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18357.384858129455</v>
      </c>
      <c r="M83" s="857"/>
      <c r="N83" s="54"/>
    </row>
    <row r="84" spans="1:14">
      <c r="B84" s="92" t="s">
        <v>973</v>
      </c>
      <c r="C84" s="93"/>
      <c r="D84" s="93"/>
      <c r="E84" s="93"/>
      <c r="F84" s="93"/>
      <c r="G84" s="93"/>
      <c r="H84" s="93"/>
      <c r="I84" s="90"/>
      <c r="J84" s="91"/>
      <c r="K84" s="308">
        <v>0.05</v>
      </c>
      <c r="L84" s="856">
        <f>N78*K84</f>
        <v>4589.3462145323638</v>
      </c>
      <c r="M84" s="857"/>
      <c r="N84" s="54"/>
    </row>
    <row r="85" spans="1:14" ht="15.75" thickBot="1">
      <c r="B85" s="94" t="s">
        <v>974</v>
      </c>
      <c r="C85" s="95"/>
      <c r="D85" s="95"/>
      <c r="E85" s="95"/>
      <c r="F85" s="95"/>
      <c r="G85" s="95"/>
      <c r="H85" s="95"/>
      <c r="I85" s="96"/>
      <c r="J85" s="97"/>
      <c r="K85" s="309">
        <v>0.05</v>
      </c>
      <c r="L85" s="858">
        <f>N78*K85</f>
        <v>4589.3462145323638</v>
      </c>
      <c r="M85" s="859"/>
      <c r="N85" s="54"/>
    </row>
    <row r="86" spans="1:14" ht="15.75" thickBot="1">
      <c r="B86" s="821" t="s">
        <v>953</v>
      </c>
      <c r="C86" s="822"/>
      <c r="D86" s="822"/>
      <c r="E86" s="822"/>
      <c r="F86" s="822"/>
      <c r="G86" s="822"/>
      <c r="H86" s="822"/>
      <c r="I86" s="822"/>
      <c r="J86" s="822"/>
      <c r="K86" s="822"/>
      <c r="L86" s="822"/>
      <c r="M86" s="823"/>
      <c r="N86" s="55">
        <f>L83+L84+L85</f>
        <v>27536.077287194184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119323.00157784145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1031</v>
      </c>
      <c r="C31" s="84" t="s">
        <v>1481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45</v>
      </c>
      <c r="N37" s="276">
        <f>K37/M37</f>
        <v>4161.8369935177207</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8625.3045929482923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63325.469035519105</v>
      </c>
      <c r="N48" s="276">
        <f>K48*M48</f>
        <v>82323.109746174843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13.192118959537337</v>
      </c>
      <c r="N49" s="276">
        <f>K49*M49</f>
        <v>316.61085502889608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82639.720601203735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08">
        <f>VLOOKUP(A59,TRANSPORTE!A5:D123,4,FALSE)</f>
        <v>878.24631825065774</v>
      </c>
      <c r="M59" s="909"/>
      <c r="N59" s="291">
        <f>K59*L59</f>
        <v>1141.720213725855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93050.821056806788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18610.16421136136</v>
      </c>
      <c r="M83" s="857"/>
      <c r="N83" s="54"/>
    </row>
    <row r="84" spans="1:14">
      <c r="B84" s="92" t="s">
        <v>973</v>
      </c>
      <c r="C84" s="93"/>
      <c r="D84" s="93"/>
      <c r="E84" s="93"/>
      <c r="F84" s="93"/>
      <c r="G84" s="93"/>
      <c r="H84" s="93"/>
      <c r="I84" s="90"/>
      <c r="J84" s="91"/>
      <c r="K84" s="308">
        <v>0.05</v>
      </c>
      <c r="L84" s="856">
        <f>N78*K84</f>
        <v>4652.5410528403399</v>
      </c>
      <c r="M84" s="857"/>
      <c r="N84" s="54"/>
    </row>
    <row r="85" spans="1:14" ht="15.75" thickBot="1">
      <c r="B85" s="94" t="s">
        <v>974</v>
      </c>
      <c r="C85" s="95"/>
      <c r="D85" s="95"/>
      <c r="E85" s="95"/>
      <c r="F85" s="95"/>
      <c r="G85" s="95"/>
      <c r="H85" s="95"/>
      <c r="I85" s="96"/>
      <c r="J85" s="97"/>
      <c r="K85" s="309">
        <v>0.05</v>
      </c>
      <c r="L85" s="858">
        <f>N78*K85</f>
        <v>4652.5410528403399</v>
      </c>
      <c r="M85" s="859"/>
      <c r="N85" s="54"/>
    </row>
    <row r="86" spans="1:14" ht="15.75" thickBot="1">
      <c r="B86" s="821" t="s">
        <v>953</v>
      </c>
      <c r="C86" s="822"/>
      <c r="D86" s="822"/>
      <c r="E86" s="822"/>
      <c r="F86" s="822"/>
      <c r="G86" s="822"/>
      <c r="H86" s="822"/>
      <c r="I86" s="822"/>
      <c r="J86" s="822"/>
      <c r="K86" s="822"/>
      <c r="L86" s="822"/>
      <c r="M86" s="823"/>
      <c r="N86" s="55">
        <f>L83+L84+L85</f>
        <v>27915.246317042041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120966.06737384883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1032</v>
      </c>
      <c r="C31" s="84" t="s">
        <v>1482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45</v>
      </c>
      <c r="N37" s="276">
        <f>K37/M37</f>
        <v>4161.8369935177207</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8625.3045929482923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65966.091513919833</v>
      </c>
      <c r="N48" s="276">
        <f>K48*M48</f>
        <v>85755.918968095793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13.192118959537337</v>
      </c>
      <c r="N49" s="276">
        <f>K49*M49</f>
        <v>316.61085502889608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86072.529823124685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08">
        <f>VLOOKUP(A59,TRANSPORTE!A5:D123,4,FALSE)</f>
        <v>878.24631825065774</v>
      </c>
      <c r="M59" s="909"/>
      <c r="N59" s="291">
        <f>K59*L59</f>
        <v>1141.720213725855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910" t="s">
        <v>953</v>
      </c>
      <c r="C76" s="864"/>
      <c r="D76" s="864"/>
      <c r="E76" s="864"/>
      <c r="F76" s="864"/>
      <c r="G76" s="864"/>
      <c r="H76" s="864"/>
      <c r="I76" s="864"/>
      <c r="J76" s="864"/>
      <c r="K76" s="864"/>
      <c r="L76" s="864"/>
      <c r="M76" s="865"/>
      <c r="N76" s="464">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96483.630278727738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19296.726055745548</v>
      </c>
      <c r="M83" s="857"/>
      <c r="N83" s="54"/>
    </row>
    <row r="84" spans="1:14">
      <c r="B84" s="92" t="s">
        <v>973</v>
      </c>
      <c r="C84" s="93"/>
      <c r="D84" s="93"/>
      <c r="E84" s="93"/>
      <c r="F84" s="93"/>
      <c r="G84" s="93"/>
      <c r="H84" s="93"/>
      <c r="I84" s="90"/>
      <c r="J84" s="91"/>
      <c r="K84" s="308">
        <v>0.05</v>
      </c>
      <c r="L84" s="856">
        <f>N78*K84</f>
        <v>4824.1815139363871</v>
      </c>
      <c r="M84" s="857"/>
      <c r="N84" s="54"/>
    </row>
    <row r="85" spans="1:14" ht="15.75" thickBot="1">
      <c r="B85" s="94" t="s">
        <v>974</v>
      </c>
      <c r="C85" s="95"/>
      <c r="D85" s="95"/>
      <c r="E85" s="95"/>
      <c r="F85" s="95"/>
      <c r="G85" s="95"/>
      <c r="H85" s="95"/>
      <c r="I85" s="96"/>
      <c r="J85" s="97"/>
      <c r="K85" s="309">
        <v>0.05</v>
      </c>
      <c r="L85" s="858">
        <f>N78*K85</f>
        <v>4824.1815139363871</v>
      </c>
      <c r="M85" s="859"/>
      <c r="N85" s="54"/>
    </row>
    <row r="86" spans="1:14" ht="15.75" thickBot="1">
      <c r="B86" s="821" t="s">
        <v>953</v>
      </c>
      <c r="C86" s="822"/>
      <c r="D86" s="822"/>
      <c r="E86" s="822"/>
      <c r="F86" s="822"/>
      <c r="G86" s="822"/>
      <c r="H86" s="822"/>
      <c r="I86" s="822"/>
      <c r="J86" s="822"/>
      <c r="K86" s="822"/>
      <c r="L86" s="822"/>
      <c r="M86" s="823"/>
      <c r="N86" s="55">
        <f>L83+L84+L85</f>
        <v>28945.089083618321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125428.71936234606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1483</v>
      </c>
      <c r="C31" s="84" t="s">
        <v>1484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269</v>
      </c>
      <c r="B37" s="870" t="str">
        <f>VLOOKUP(A37,EQUIPOS!A7:D154,3,FALSE)</f>
        <v>Motoniveladora  potencia 215 HP, ancho de cuchilla 4,27 m, peso 18 ton.</v>
      </c>
      <c r="C37" s="871"/>
      <c r="D37" s="871"/>
      <c r="E37" s="871"/>
      <c r="F37" s="871"/>
      <c r="G37" s="871"/>
      <c r="H37" s="872"/>
      <c r="I37" s="271"/>
      <c r="J37" s="272"/>
      <c r="K37" s="273">
        <f>VLOOKUP(A37,EQUIPOS!A7:D164,4,FALSE)</f>
        <v>187282.66470829744</v>
      </c>
      <c r="L37" s="274"/>
      <c r="M37" s="275">
        <v>45</v>
      </c>
      <c r="N37" s="276">
        <f>K37/M37</f>
        <v>4161.8369935177207</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8625.3045929482923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52661.839543226422</v>
      </c>
      <c r="N48" s="276">
        <f>K48*M48</f>
        <v>68460.391406194351</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13.192118959537337</v>
      </c>
      <c r="N49" s="276">
        <f>K49*M49</f>
        <v>316.61085502889608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68777.002261223242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08">
        <f>VLOOKUP(A59,TRANSPORTE!A5:D123,4,FALSE)</f>
        <v>878.24631825065774</v>
      </c>
      <c r="M59" s="909"/>
      <c r="N59" s="291">
        <f>K59*L59</f>
        <v>1141.720213725855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79188.102716826295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15837.620543365259</v>
      </c>
      <c r="M83" s="857"/>
      <c r="N83" s="54"/>
    </row>
    <row r="84" spans="1:14">
      <c r="B84" s="92" t="s">
        <v>973</v>
      </c>
      <c r="C84" s="93"/>
      <c r="D84" s="93"/>
      <c r="E84" s="93"/>
      <c r="F84" s="93"/>
      <c r="G84" s="93"/>
      <c r="H84" s="93"/>
      <c r="I84" s="90"/>
      <c r="J84" s="91"/>
      <c r="K84" s="308">
        <v>0.05</v>
      </c>
      <c r="L84" s="856">
        <f>N78*K84</f>
        <v>3959.4051358413149</v>
      </c>
      <c r="M84" s="857"/>
      <c r="N84" s="54"/>
    </row>
    <row r="85" spans="1:14" ht="15.75" thickBot="1">
      <c r="B85" s="94" t="s">
        <v>974</v>
      </c>
      <c r="C85" s="95"/>
      <c r="D85" s="95"/>
      <c r="E85" s="95"/>
      <c r="F85" s="95"/>
      <c r="G85" s="95"/>
      <c r="H85" s="95"/>
      <c r="I85" s="96"/>
      <c r="J85" s="97"/>
      <c r="K85" s="309">
        <v>0.05</v>
      </c>
      <c r="L85" s="858">
        <f>N78*K85</f>
        <v>3959.4051358413149</v>
      </c>
      <c r="M85" s="859"/>
      <c r="N85" s="54"/>
    </row>
    <row r="86" spans="1:14" ht="15.75" thickBot="1">
      <c r="B86" s="821" t="s">
        <v>953</v>
      </c>
      <c r="C86" s="822"/>
      <c r="D86" s="822"/>
      <c r="E86" s="822"/>
      <c r="F86" s="822"/>
      <c r="G86" s="822"/>
      <c r="H86" s="822"/>
      <c r="I86" s="822"/>
      <c r="J86" s="822"/>
      <c r="K86" s="822"/>
      <c r="L86" s="822"/>
      <c r="M86" s="823"/>
      <c r="N86" s="55">
        <f>L83+L84+L85</f>
        <v>23756.43081504789</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102944.53353187419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1485</v>
      </c>
      <c r="C31" s="84" t="s">
        <v>1486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162</v>
      </c>
      <c r="B36" s="870" t="str">
        <f>VLOOKUP(A36,EQUIPOS!A6:D154,3,FALSE)</f>
        <v>Compactador manual (SALTARIN) Peso de operación (Kg.) 52, Fuerza de impacto por golpe (KN) 12.</v>
      </c>
      <c r="C36" s="871"/>
      <c r="D36" s="871"/>
      <c r="E36" s="871"/>
      <c r="F36" s="871"/>
      <c r="G36" s="871"/>
      <c r="H36" s="872"/>
      <c r="I36" s="271"/>
      <c r="J36" s="272"/>
      <c r="K36" s="273">
        <f>VLOOKUP(A36,EQUIPOS!A6:D163,4,FALSE)</f>
        <v>11177.653705340223</v>
      </c>
      <c r="L36" s="274"/>
      <c r="M36" s="275">
        <v>2.5</v>
      </c>
      <c r="N36" s="276">
        <f>K36/M36</f>
        <v>4471.0614821360887</v>
      </c>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0.05</v>
      </c>
      <c r="N41" s="348">
        <f>N76*M41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5363.6820411721083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63325.469035519105</v>
      </c>
      <c r="N48" s="276">
        <f>K48*M48</f>
        <v>82323.109746174843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13.192118959537337</v>
      </c>
      <c r="N49" s="276">
        <f>K49*M49</f>
        <v>316.61085502889608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82639.720601203735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08">
        <f>VLOOKUP(A59,TRANSPORTE!A5:D123,4,FALSE)</f>
        <v>878.24631825065774</v>
      </c>
      <c r="M59" s="909"/>
      <c r="N59" s="291">
        <f>K59*L59</f>
        <v>1141.720213725855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17852.411180720395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106997.53403682209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21399.506807364422</v>
      </c>
      <c r="M83" s="857"/>
      <c r="N83" s="54"/>
    </row>
    <row r="84" spans="1:14">
      <c r="B84" s="92" t="s">
        <v>973</v>
      </c>
      <c r="C84" s="93"/>
      <c r="D84" s="93"/>
      <c r="E84" s="93"/>
      <c r="F84" s="93"/>
      <c r="G84" s="93"/>
      <c r="H84" s="93"/>
      <c r="I84" s="90"/>
      <c r="J84" s="91"/>
      <c r="K84" s="308">
        <v>0.05</v>
      </c>
      <c r="L84" s="856">
        <f>N78*K84</f>
        <v>5349.8767018411054</v>
      </c>
      <c r="M84" s="857"/>
      <c r="N84" s="54"/>
    </row>
    <row r="85" spans="1:14" ht="15.75" thickBot="1">
      <c r="B85" s="94" t="s">
        <v>974</v>
      </c>
      <c r="C85" s="95"/>
      <c r="D85" s="95"/>
      <c r="E85" s="95"/>
      <c r="F85" s="95"/>
      <c r="G85" s="95"/>
      <c r="H85" s="95"/>
      <c r="I85" s="96"/>
      <c r="J85" s="97"/>
      <c r="K85" s="309">
        <v>0.05</v>
      </c>
      <c r="L85" s="858">
        <f>N78*K85</f>
        <v>5349.8767018411054</v>
      </c>
      <c r="M85" s="859"/>
      <c r="N85" s="54"/>
    </row>
    <row r="86" spans="1:14" ht="15.75" thickBot="1">
      <c r="B86" s="821" t="s">
        <v>953</v>
      </c>
      <c r="C86" s="822"/>
      <c r="D86" s="822"/>
      <c r="E86" s="822"/>
      <c r="F86" s="822"/>
      <c r="G86" s="822"/>
      <c r="H86" s="822"/>
      <c r="I86" s="822"/>
      <c r="J86" s="822"/>
      <c r="K86" s="822"/>
      <c r="L86" s="822"/>
      <c r="M86" s="823"/>
      <c r="N86" s="55">
        <f>L83+L84+L85</f>
        <v>32099.260211046632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139096.79424786873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1487</v>
      </c>
      <c r="C31" s="84" t="s">
        <v>1488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162</v>
      </c>
      <c r="B36" s="870" t="str">
        <f>VLOOKUP(A36,EQUIPOS!A6:D154,3,FALSE)</f>
        <v>Compactador manual (SALTARIN) Peso de operación (Kg.) 52, Fuerza de impacto por golpe (KN) 12.</v>
      </c>
      <c r="C36" s="871"/>
      <c r="D36" s="871"/>
      <c r="E36" s="871"/>
      <c r="F36" s="871"/>
      <c r="G36" s="871"/>
      <c r="H36" s="872"/>
      <c r="I36" s="271"/>
      <c r="J36" s="272"/>
      <c r="K36" s="273">
        <f>VLOOKUP(A36,EQUIPOS!A6:D163,4,FALSE)</f>
        <v>11177.653705340223</v>
      </c>
      <c r="L36" s="274"/>
      <c r="M36" s="275">
        <v>2.5</v>
      </c>
      <c r="N36" s="276">
        <f>K36/M36</f>
        <v>4471.0614821360887</v>
      </c>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0.05</v>
      </c>
      <c r="N41" s="348">
        <f>N76*M41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5363.6820411721083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65966.091513919833</v>
      </c>
      <c r="N48" s="276">
        <f>K48*M48</f>
        <v>85755.918968095793</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13.192118959537337</v>
      </c>
      <c r="N49" s="276">
        <f>K49*M49</f>
        <v>316.61085502889608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86072.529823124685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08">
        <f>VLOOKUP(A59,TRANSPORTE!A5:D123,4,FALSE)</f>
        <v>878.24631825065774</v>
      </c>
      <c r="M59" s="909"/>
      <c r="N59" s="291">
        <f>K59*L59</f>
        <v>1141.720213725855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910" t="s">
        <v>953</v>
      </c>
      <c r="C76" s="864"/>
      <c r="D76" s="864"/>
      <c r="E76" s="864"/>
      <c r="F76" s="864"/>
      <c r="G76" s="864"/>
      <c r="H76" s="864"/>
      <c r="I76" s="864"/>
      <c r="J76" s="864"/>
      <c r="K76" s="864"/>
      <c r="L76" s="864"/>
      <c r="M76" s="865"/>
      <c r="N76" s="464">
        <f>SUM(N70:N75)</f>
        <v>17852.411180720395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110430.34325874306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22086.068651748614</v>
      </c>
      <c r="M83" s="857"/>
      <c r="N83" s="54"/>
    </row>
    <row r="84" spans="1:14">
      <c r="B84" s="92" t="s">
        <v>973</v>
      </c>
      <c r="C84" s="93"/>
      <c r="D84" s="93"/>
      <c r="E84" s="93"/>
      <c r="F84" s="93"/>
      <c r="G84" s="93"/>
      <c r="H84" s="93"/>
      <c r="I84" s="90"/>
      <c r="J84" s="91"/>
      <c r="K84" s="308">
        <v>0.05</v>
      </c>
      <c r="L84" s="856">
        <f>N78*K84</f>
        <v>5521.5171629371534</v>
      </c>
      <c r="M84" s="857"/>
      <c r="N84" s="54"/>
    </row>
    <row r="85" spans="1:14" ht="15.75" thickBot="1">
      <c r="B85" s="94" t="s">
        <v>974</v>
      </c>
      <c r="C85" s="95"/>
      <c r="D85" s="95"/>
      <c r="E85" s="95"/>
      <c r="F85" s="95"/>
      <c r="G85" s="95"/>
      <c r="H85" s="95"/>
      <c r="I85" s="96"/>
      <c r="J85" s="97"/>
      <c r="K85" s="309">
        <v>0.05</v>
      </c>
      <c r="L85" s="858">
        <f>N78*K85</f>
        <v>5521.5171629371534</v>
      </c>
      <c r="M85" s="859"/>
      <c r="N85" s="54"/>
    </row>
    <row r="86" spans="1:14" ht="15.75" thickBot="1">
      <c r="B86" s="821" t="s">
        <v>953</v>
      </c>
      <c r="C86" s="822"/>
      <c r="D86" s="822"/>
      <c r="E86" s="822"/>
      <c r="F86" s="822"/>
      <c r="G86" s="822"/>
      <c r="H86" s="822"/>
      <c r="I86" s="822"/>
      <c r="J86" s="822"/>
      <c r="K86" s="822"/>
      <c r="L86" s="822"/>
      <c r="M86" s="823"/>
      <c r="N86" s="55">
        <f>L83+L84+L85</f>
        <v>33129.102977622919</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143559.44623636597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1489</v>
      </c>
      <c r="C31" s="84" t="s">
        <v>1490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162</v>
      </c>
      <c r="B36" s="870" t="str">
        <f>VLOOKUP(A36,EQUIPOS!A6:D154,3,FALSE)</f>
        <v>Compactador manual (SALTARIN) Peso de operación (Kg.) 52, Fuerza de impacto por golpe (KN) 12.</v>
      </c>
      <c r="C36" s="871"/>
      <c r="D36" s="871"/>
      <c r="E36" s="871"/>
      <c r="F36" s="871"/>
      <c r="G36" s="871"/>
      <c r="H36" s="872"/>
      <c r="I36" s="271"/>
      <c r="J36" s="272"/>
      <c r="K36" s="273">
        <f>VLOOKUP(A36,EQUIPOS!A6:D163,4,FALSE)</f>
        <v>11177.653705340223</v>
      </c>
      <c r="L36" s="274"/>
      <c r="M36" s="275">
        <v>2.5</v>
      </c>
      <c r="N36" s="276">
        <f>K36/M36</f>
        <v>4471.0614821360887</v>
      </c>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0.05</v>
      </c>
      <c r="N41" s="348">
        <f>N76*M41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5363.6820411721083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1.3</v>
      </c>
      <c r="L48" s="271"/>
      <c r="M48" s="406">
        <f>VLOOKUP(A48,MATERIALES!A4:D395,4,FALSE)</f>
        <v>52661.839543226422</v>
      </c>
      <c r="N48" s="276">
        <f>K48*M48</f>
        <v>68460.391406194351</v>
      </c>
    </row>
    <row r="49" spans="1:14">
      <c r="A49" t="s">
        <v>774</v>
      </c>
      <c r="B49" s="46" t="str">
        <f>VLOOKUP(A49,MATERIALES!A5:D373,3,FALSE)</f>
        <v>Agua</v>
      </c>
      <c r="C49" s="285"/>
      <c r="D49" s="285"/>
      <c r="E49" s="285"/>
      <c r="F49" s="285"/>
      <c r="G49" s="285"/>
      <c r="H49" s="285"/>
      <c r="I49" s="272"/>
      <c r="J49" s="228" t="str">
        <f>VLOOKUP(A49,MATERIALES!A5:D373,2,FALSE)</f>
        <v>lt</v>
      </c>
      <c r="K49" s="286">
        <v>24</v>
      </c>
      <c r="L49" s="271"/>
      <c r="M49" s="406">
        <f>VLOOKUP(A49,MATERIALES!A5:D396,4,FALSE)</f>
        <v>13.192118959537337</v>
      </c>
      <c r="N49" s="276">
        <f>K49*M49</f>
        <v>316.61085502889608</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68777.002261223242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1264</v>
      </c>
      <c r="B59" s="49" t="str">
        <f>VLOOKUP(A59,TRANSPORTE!A5:D104,3,FALSE)</f>
        <v>Transporte de material de subbase</v>
      </c>
      <c r="C59" s="321"/>
      <c r="D59" s="321"/>
      <c r="E59" s="321"/>
      <c r="F59" s="321"/>
      <c r="G59" s="321"/>
      <c r="H59" s="315" t="s">
        <v>339</v>
      </c>
      <c r="I59" s="283">
        <v>1.3</v>
      </c>
      <c r="J59" s="290">
        <v>1</v>
      </c>
      <c r="K59" s="283">
        <f>I59*J59</f>
        <v>1.3</v>
      </c>
      <c r="L59" s="908">
        <f>VLOOKUP(A59,TRANSPORTE!A5:D123,4,FALSE)</f>
        <v>878.24631825065774</v>
      </c>
      <c r="M59" s="909"/>
      <c r="N59" s="291">
        <f>K59*L59</f>
        <v>1141.720213725855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20</v>
      </c>
      <c r="N70" s="399">
        <f>K70/M70</f>
        <v>5334.3121807203988</v>
      </c>
      <c r="O70" s="109"/>
    </row>
    <row r="71" spans="1:15">
      <c r="A71"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303">
        <v>20</v>
      </c>
      <c r="N71" s="399">
        <f>K71/M71</f>
        <v>12518.098999999998</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17852.411180720395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93134.815696841601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18626.963139368319</v>
      </c>
      <c r="M83" s="857"/>
      <c r="N83" s="54"/>
    </row>
    <row r="84" spans="1:14">
      <c r="B84" s="92" t="s">
        <v>973</v>
      </c>
      <c r="C84" s="93"/>
      <c r="D84" s="93"/>
      <c r="E84" s="93"/>
      <c r="F84" s="93"/>
      <c r="G84" s="93"/>
      <c r="H84" s="93"/>
      <c r="I84" s="90"/>
      <c r="J84" s="91"/>
      <c r="K84" s="308">
        <v>0.05</v>
      </c>
      <c r="L84" s="856">
        <f>N78*K84</f>
        <v>4656.7407848420798</v>
      </c>
      <c r="M84" s="857"/>
      <c r="N84" s="54"/>
    </row>
    <row r="85" spans="1:14" ht="15.75" thickBot="1">
      <c r="B85" s="94" t="s">
        <v>974</v>
      </c>
      <c r="C85" s="95"/>
      <c r="D85" s="95"/>
      <c r="E85" s="95"/>
      <c r="F85" s="95"/>
      <c r="G85" s="95"/>
      <c r="H85" s="95"/>
      <c r="I85" s="96"/>
      <c r="J85" s="97"/>
      <c r="K85" s="309">
        <v>0.05</v>
      </c>
      <c r="L85" s="858">
        <f>N78*K85</f>
        <v>4656.7407848420798</v>
      </c>
      <c r="M85" s="859"/>
      <c r="N85" s="54"/>
    </row>
    <row r="86" spans="1:14" ht="15.75" thickBot="1">
      <c r="B86" s="821" t="s">
        <v>953</v>
      </c>
      <c r="C86" s="822"/>
      <c r="D86" s="822"/>
      <c r="E86" s="822"/>
      <c r="F86" s="822"/>
      <c r="G86" s="822"/>
      <c r="H86" s="822"/>
      <c r="I86" s="822"/>
      <c r="J86" s="822"/>
      <c r="K86" s="822"/>
      <c r="L86" s="822"/>
      <c r="M86" s="823"/>
      <c r="N86" s="55">
        <f>L83+L84+L85</f>
        <v>27940.444709052481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121075.26040589408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1033</v>
      </c>
      <c r="C31" s="84" t="s">
        <v>1491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30</v>
      </c>
      <c r="N36" s="276">
        <f>K36/M36</f>
        <v>2774.5579956784809</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30</v>
      </c>
      <c r="N37" s="276">
        <f>K37/M37</f>
        <v>5202.296241897152</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30</v>
      </c>
      <c r="N38" s="276">
        <f>K38/M38</f>
        <v>4951.4415171128703</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9.6611347339336664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12937.956889422438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1.25</v>
      </c>
      <c r="L48" s="271"/>
      <c r="M48" s="406">
        <f>VLOOKUP(A48,MATERIALES!A4:D395,4,FALSE)</f>
        <v>63325.469035519105</v>
      </c>
      <c r="N48" s="276">
        <f>K48*M48</f>
        <v>79156.836294398876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79156.836294398876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908">
        <f>VLOOKUP(A59,TRANSPORTE!A5:D123,4,FALSE)</f>
        <v>955.28546897439969</v>
      </c>
      <c r="M59" s="909"/>
      <c r="N59" s="291">
        <f>K59*L59</f>
        <v>1194.1068362179997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1194.1068362179997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240</v>
      </c>
      <c r="N71" s="399">
        <f>K71/M71</f>
        <v>521.5874583333333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966.11347339336658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94255.013493432678</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18851.002698686538</v>
      </c>
      <c r="M83" s="857"/>
      <c r="N83" s="54"/>
    </row>
    <row r="84" spans="1:14">
      <c r="B84" s="92" t="s">
        <v>973</v>
      </c>
      <c r="C84" s="93"/>
      <c r="D84" s="93"/>
      <c r="E84" s="93"/>
      <c r="F84" s="93"/>
      <c r="G84" s="93"/>
      <c r="H84" s="93"/>
      <c r="I84" s="90"/>
      <c r="J84" s="91"/>
      <c r="K84" s="308">
        <v>0.05</v>
      </c>
      <c r="L84" s="856">
        <f>N78*K84</f>
        <v>4712.7506746716344</v>
      </c>
      <c r="M84" s="857"/>
      <c r="N84" s="54"/>
    </row>
    <row r="85" spans="1:14" ht="15.75" thickBot="1">
      <c r="B85" s="94" t="s">
        <v>974</v>
      </c>
      <c r="C85" s="95"/>
      <c r="D85" s="95"/>
      <c r="E85" s="95"/>
      <c r="F85" s="95"/>
      <c r="G85" s="95"/>
      <c r="H85" s="95"/>
      <c r="I85" s="96"/>
      <c r="J85" s="97"/>
      <c r="K85" s="309">
        <v>0.05</v>
      </c>
      <c r="L85" s="858">
        <f>N78*K85</f>
        <v>4712.7506746716344</v>
      </c>
      <c r="M85" s="859"/>
      <c r="N85" s="54"/>
    </row>
    <row r="86" spans="1:14" ht="15.75" thickBot="1">
      <c r="B86" s="821" t="s">
        <v>953</v>
      </c>
      <c r="C86" s="822"/>
      <c r="D86" s="822"/>
      <c r="E86" s="822"/>
      <c r="F86" s="822"/>
      <c r="G86" s="822"/>
      <c r="H86" s="822"/>
      <c r="I86" s="822"/>
      <c r="J86" s="822"/>
      <c r="K86" s="822"/>
      <c r="L86" s="822"/>
      <c r="M86" s="823"/>
      <c r="N86" s="55">
        <f>L83+L84+L85</f>
        <v>28276.504048029808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122531.51754146248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1034</v>
      </c>
      <c r="C31" s="84" t="s">
        <v>1492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30</v>
      </c>
      <c r="N36" s="276">
        <f>K36/M36</f>
        <v>2774.5579956784809</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30</v>
      </c>
      <c r="N37" s="276">
        <f>K37/M37</f>
        <v>5202.296241897152</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30</v>
      </c>
      <c r="N38" s="276">
        <f>K38/M38</f>
        <v>4951.4415171128703</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9.6611347339336664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12937.956889422438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52661.839543226422</v>
      </c>
      <c r="N48" s="276">
        <f>K48*M48</f>
        <v>65827.299429033024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65827.299429033024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908">
        <f>VLOOKUP(A59,TRANSPORTE!A5:D123,4,FALSE)</f>
        <v>955.28546897439969</v>
      </c>
      <c r="M59" s="909"/>
      <c r="N59" s="291">
        <f>K59*L59</f>
        <v>1194.1068362179997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1194.1068362179997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240</v>
      </c>
      <c r="N71" s="399">
        <f>K71/M71</f>
        <v>521.5874583333333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966.11347339336658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80925.476628066826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16185.095325613365</v>
      </c>
      <c r="M83" s="857"/>
      <c r="N83" s="54"/>
    </row>
    <row r="84" spans="1:14">
      <c r="B84" s="92" t="s">
        <v>973</v>
      </c>
      <c r="C84" s="93"/>
      <c r="D84" s="93"/>
      <c r="E84" s="93"/>
      <c r="F84" s="93"/>
      <c r="G84" s="93"/>
      <c r="H84" s="93"/>
      <c r="I84" s="90"/>
      <c r="J84" s="91"/>
      <c r="K84" s="308">
        <v>0.05</v>
      </c>
      <c r="L84" s="856">
        <f>N78*K84</f>
        <v>4046.2738314033413</v>
      </c>
      <c r="M84" s="857"/>
      <c r="N84" s="54"/>
    </row>
    <row r="85" spans="1:14" ht="15.75" thickBot="1">
      <c r="B85" s="94" t="s">
        <v>974</v>
      </c>
      <c r="C85" s="95"/>
      <c r="D85" s="95"/>
      <c r="E85" s="95"/>
      <c r="F85" s="95"/>
      <c r="G85" s="95"/>
      <c r="H85" s="95"/>
      <c r="I85" s="96"/>
      <c r="J85" s="97"/>
      <c r="K85" s="309">
        <v>0.05</v>
      </c>
      <c r="L85" s="858">
        <f>N78*K85</f>
        <v>4046.2738314033413</v>
      </c>
      <c r="M85" s="859"/>
      <c r="N85" s="54"/>
    </row>
    <row r="86" spans="1:14" ht="15.75" thickBot="1">
      <c r="B86" s="821" t="s">
        <v>953</v>
      </c>
      <c r="C86" s="822"/>
      <c r="D86" s="822"/>
      <c r="E86" s="822"/>
      <c r="F86" s="822"/>
      <c r="G86" s="822"/>
      <c r="H86" s="822"/>
      <c r="I86" s="822"/>
      <c r="J86" s="822"/>
      <c r="K86" s="822"/>
      <c r="L86" s="822"/>
      <c r="M86" s="823"/>
      <c r="N86" s="55">
        <f>L83+L84+L85</f>
        <v>24277.642988420048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105203.11961648687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1035</v>
      </c>
      <c r="C31" s="84" t="s">
        <v>1493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30</v>
      </c>
      <c r="N36" s="276">
        <f>K36/M36</f>
        <v>2774.5579956784809</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30</v>
      </c>
      <c r="N37" s="276">
        <f>K37/M37</f>
        <v>5202.296241897152</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30</v>
      </c>
      <c r="N38" s="276">
        <f>K38/M38</f>
        <v>4951.4415171128703</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9.6611347339336664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12937.956889422438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529</v>
      </c>
      <c r="B48" s="46" t="str">
        <f>VLOOKUP(A48,MATERIALES!A4:D373,3,FALSE)</f>
        <v>Material de base (gradación 3)</v>
      </c>
      <c r="C48" s="285"/>
      <c r="D48" s="285"/>
      <c r="E48" s="285"/>
      <c r="F48" s="285"/>
      <c r="G48" s="285"/>
      <c r="H48" s="285"/>
      <c r="I48" s="272"/>
      <c r="J48" s="228" t="str">
        <f>VLOOKUP(A48,MATERIALES!A4:D373,2,FALSE)</f>
        <v>m3</v>
      </c>
      <c r="K48" s="286">
        <v>1.25</v>
      </c>
      <c r="L48" s="271"/>
      <c r="M48" s="406">
        <f>VLOOKUP(A48,MATERIALES!A4:D395,4,FALSE)</f>
        <v>52661.839543226422</v>
      </c>
      <c r="N48" s="276">
        <f>K48*M48</f>
        <v>65827.299429033024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65827.299429033024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1.25</v>
      </c>
      <c r="J59" s="290">
        <v>1</v>
      </c>
      <c r="K59" s="283">
        <f>I59*J59</f>
        <v>1.25</v>
      </c>
      <c r="L59" s="908">
        <f>VLOOKUP(A59,TRANSPORTE!A5:D123,4,FALSE)</f>
        <v>955.28546897439969</v>
      </c>
      <c r="M59" s="909"/>
      <c r="N59" s="291">
        <f>K59*L59</f>
        <v>1194.1068362179997</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1194.1068362179997</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240</v>
      </c>
      <c r="N70" s="399">
        <f>K70/M70</f>
        <v>444.52601506003327</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240</v>
      </c>
      <c r="N71" s="399">
        <f>K71/M71</f>
        <v>521.5874583333333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966.11347339336658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80925.476628066826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16185.095325613365</v>
      </c>
      <c r="M83" s="857"/>
      <c r="N83" s="54"/>
    </row>
    <row r="84" spans="1:14">
      <c r="B84" s="92" t="s">
        <v>973</v>
      </c>
      <c r="C84" s="93"/>
      <c r="D84" s="93"/>
      <c r="E84" s="93"/>
      <c r="F84" s="93"/>
      <c r="G84" s="93"/>
      <c r="H84" s="93"/>
      <c r="I84" s="90"/>
      <c r="J84" s="91"/>
      <c r="K84" s="308">
        <v>0.05</v>
      </c>
      <c r="L84" s="856">
        <f>N78*K84</f>
        <v>4046.2738314033413</v>
      </c>
      <c r="M84" s="857"/>
      <c r="N84" s="54"/>
    </row>
    <row r="85" spans="1:14" ht="15.75" thickBot="1">
      <c r="B85" s="94" t="s">
        <v>974</v>
      </c>
      <c r="C85" s="95"/>
      <c r="D85" s="95"/>
      <c r="E85" s="95"/>
      <c r="F85" s="95"/>
      <c r="G85" s="95"/>
      <c r="H85" s="95"/>
      <c r="I85" s="96"/>
      <c r="J85" s="97"/>
      <c r="K85" s="309">
        <v>0.05</v>
      </c>
      <c r="L85" s="858">
        <f>N78*K85</f>
        <v>4046.2738314033413</v>
      </c>
      <c r="M85" s="859"/>
      <c r="N85" s="54"/>
    </row>
    <row r="86" spans="1:14" ht="15.75" thickBot="1">
      <c r="B86" s="821" t="s">
        <v>953</v>
      </c>
      <c r="C86" s="822"/>
      <c r="D86" s="822"/>
      <c r="E86" s="822"/>
      <c r="F86" s="822"/>
      <c r="G86" s="822"/>
      <c r="H86" s="822"/>
      <c r="I86" s="822"/>
      <c r="J86" s="822"/>
      <c r="K86" s="822"/>
      <c r="L86" s="822"/>
      <c r="M86" s="823"/>
      <c r="N86" s="55">
        <f>L83+L84+L85</f>
        <v>24277.642988420048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105203.11961648687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1494</v>
      </c>
      <c r="C31" s="84" t="s">
        <v>2021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45</v>
      </c>
      <c r="N37" s="276">
        <f>K37/M37</f>
        <v>3468.197494598101</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7931.6650940286718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63325.469035519105</v>
      </c>
      <c r="N48" s="276">
        <f>K48*M48</f>
        <v>82323.109746174843</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460.62482033717873</v>
      </c>
      <c r="N49" s="276">
        <f>K49*M49</f>
        <v>41456.233830346086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123779.34357652093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08">
        <f>VLOOKUP(A59,TRANSPORTE!A5:D123,4,FALSE)</f>
        <v>955.28546897439969</v>
      </c>
      <c r="M59" s="909"/>
      <c r="N59" s="291">
        <f>K59*L59</f>
        <v>1241.8711096667196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1241.8711096667196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133596.95542914522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26719.391085829047</v>
      </c>
      <c r="M83" s="857"/>
      <c r="N83" s="54"/>
    </row>
    <row r="84" spans="1:14">
      <c r="B84" s="92" t="s">
        <v>973</v>
      </c>
      <c r="C84" s="93"/>
      <c r="D84" s="93"/>
      <c r="E84" s="93"/>
      <c r="F84" s="93"/>
      <c r="G84" s="93"/>
      <c r="H84" s="93"/>
      <c r="I84" s="90"/>
      <c r="J84" s="91"/>
      <c r="K84" s="308">
        <v>0.05</v>
      </c>
      <c r="L84" s="856">
        <f>N78*K84</f>
        <v>6679.8477714572618</v>
      </c>
      <c r="M84" s="857"/>
      <c r="N84" s="54"/>
    </row>
    <row r="85" spans="1:14" ht="15.75" thickBot="1">
      <c r="B85" s="94" t="s">
        <v>974</v>
      </c>
      <c r="C85" s="95"/>
      <c r="D85" s="95"/>
      <c r="E85" s="95"/>
      <c r="F85" s="95"/>
      <c r="G85" s="95"/>
      <c r="H85" s="95"/>
      <c r="I85" s="96"/>
      <c r="J85" s="97"/>
      <c r="K85" s="309">
        <v>0.05</v>
      </c>
      <c r="L85" s="858">
        <f>N78*K85</f>
        <v>6679.8477714572618</v>
      </c>
      <c r="M85" s="859"/>
      <c r="N85" s="54"/>
    </row>
    <row r="86" spans="1:14" ht="15.75" thickBot="1">
      <c r="B86" s="821" t="s">
        <v>953</v>
      </c>
      <c r="C86" s="822"/>
      <c r="D86" s="822"/>
      <c r="E86" s="822"/>
      <c r="F86" s="822"/>
      <c r="G86" s="822"/>
      <c r="H86" s="822"/>
      <c r="I86" s="822"/>
      <c r="J86" s="822"/>
      <c r="K86" s="822"/>
      <c r="L86" s="822"/>
      <c r="M86" s="823"/>
      <c r="N86" s="55">
        <f>L83+L84+L85</f>
        <v>40079.086628743578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173676.04205788882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1495</v>
      </c>
      <c r="C31" s="84" t="s">
        <v>2022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45</v>
      </c>
      <c r="N37" s="276">
        <f>K37/M37</f>
        <v>3468.197494598101</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7931.6650940286718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65966.091513919833</v>
      </c>
      <c r="N48" s="276">
        <f>K48*M48</f>
        <v>85755.918968095793</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460.62482033717873</v>
      </c>
      <c r="N49" s="276">
        <f>K49*M49</f>
        <v>41456.233830346086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127212.15279844188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08">
        <f>VLOOKUP(A59,TRANSPORTE!A5:D123,4,FALSE)</f>
        <v>955.28546897439969</v>
      </c>
      <c r="M59" s="909"/>
      <c r="N59" s="291">
        <f>K59*L59</f>
        <v>1241.8711096667196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1241.8711096667196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137029.76465106616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27405.952930213232</v>
      </c>
      <c r="M83" s="857"/>
      <c r="N83" s="54"/>
    </row>
    <row r="84" spans="1:14">
      <c r="B84" s="92" t="s">
        <v>973</v>
      </c>
      <c r="C84" s="93"/>
      <c r="D84" s="93"/>
      <c r="E84" s="93"/>
      <c r="F84" s="93"/>
      <c r="G84" s="93"/>
      <c r="H84" s="93"/>
      <c r="I84" s="90"/>
      <c r="J84" s="91"/>
      <c r="K84" s="308">
        <v>0.05</v>
      </c>
      <c r="L84" s="856">
        <f>N78*K84</f>
        <v>6851.4882325533081</v>
      </c>
      <c r="M84" s="857"/>
      <c r="N84" s="54"/>
    </row>
    <row r="85" spans="1:14" ht="15.75" thickBot="1">
      <c r="B85" s="94" t="s">
        <v>974</v>
      </c>
      <c r="C85" s="95"/>
      <c r="D85" s="95"/>
      <c r="E85" s="95"/>
      <c r="F85" s="95"/>
      <c r="G85" s="95"/>
      <c r="H85" s="95"/>
      <c r="I85" s="96"/>
      <c r="J85" s="97"/>
      <c r="K85" s="309">
        <v>0.05</v>
      </c>
      <c r="L85" s="858">
        <f>N78*K85</f>
        <v>6851.4882325533081</v>
      </c>
      <c r="M85" s="859"/>
      <c r="N85" s="54"/>
    </row>
    <row r="86" spans="1:14" ht="15.75" thickBot="1">
      <c r="B86" s="821" t="s">
        <v>953</v>
      </c>
      <c r="C86" s="822"/>
      <c r="D86" s="822"/>
      <c r="E86" s="822"/>
      <c r="F86" s="822"/>
      <c r="G86" s="822"/>
      <c r="H86" s="822"/>
      <c r="I86" s="822"/>
      <c r="J86" s="822"/>
      <c r="K86" s="822"/>
      <c r="L86" s="822"/>
      <c r="M86" s="823"/>
      <c r="N86" s="55">
        <f>L83+L84+L85</f>
        <v>41108.92939531985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178138.69404638599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1496</v>
      </c>
      <c r="C31" s="84" t="s">
        <v>1497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45</v>
      </c>
      <c r="N37" s="276">
        <f>K37/M37</f>
        <v>3468.197494598101</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7931.6650940286718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63325.469035519105</v>
      </c>
      <c r="N48" s="276">
        <f>K48*M48</f>
        <v>82323.109746174843</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460.62482033717873</v>
      </c>
      <c r="N49" s="276">
        <f>K49*M49</f>
        <v>41456.233830346086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123779.34357652093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08">
        <f>VLOOKUP(A59,TRANSPORTE!A5:D123,4,FALSE)</f>
        <v>955.28546897439969</v>
      </c>
      <c r="M59" s="909"/>
      <c r="N59" s="291">
        <f>K59*L59</f>
        <v>1241.8711096667196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1241.8711096667196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133596.95542914522</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26719.391085829047</v>
      </c>
      <c r="M83" s="857"/>
      <c r="N83" s="54"/>
    </row>
    <row r="84" spans="1:14">
      <c r="B84" s="92" t="s">
        <v>973</v>
      </c>
      <c r="C84" s="93"/>
      <c r="D84" s="93"/>
      <c r="E84" s="93"/>
      <c r="F84" s="93"/>
      <c r="G84" s="93"/>
      <c r="H84" s="93"/>
      <c r="I84" s="90"/>
      <c r="J84" s="91"/>
      <c r="K84" s="308">
        <v>0.05</v>
      </c>
      <c r="L84" s="856">
        <f>N78*K84</f>
        <v>6679.8477714572618</v>
      </c>
      <c r="M84" s="857"/>
      <c r="N84" s="54"/>
    </row>
    <row r="85" spans="1:14" ht="15.75" thickBot="1">
      <c r="B85" s="94" t="s">
        <v>974</v>
      </c>
      <c r="C85" s="95"/>
      <c r="D85" s="95"/>
      <c r="E85" s="95"/>
      <c r="F85" s="95"/>
      <c r="G85" s="95"/>
      <c r="H85" s="95"/>
      <c r="I85" s="96"/>
      <c r="J85" s="97"/>
      <c r="K85" s="309">
        <v>0.05</v>
      </c>
      <c r="L85" s="858">
        <f>N78*K85</f>
        <v>6679.8477714572618</v>
      </c>
      <c r="M85" s="859"/>
      <c r="N85" s="54"/>
    </row>
    <row r="86" spans="1:14" ht="15.75" thickBot="1">
      <c r="B86" s="821" t="s">
        <v>953</v>
      </c>
      <c r="C86" s="822"/>
      <c r="D86" s="822"/>
      <c r="E86" s="822"/>
      <c r="F86" s="822"/>
      <c r="G86" s="822"/>
      <c r="H86" s="822"/>
      <c r="I86" s="822"/>
      <c r="J86" s="822"/>
      <c r="K86" s="822"/>
      <c r="L86" s="822"/>
      <c r="M86" s="823"/>
      <c r="N86" s="55">
        <f>L83+L84+L85</f>
        <v>40079.086628743578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173676.04205788882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1498</v>
      </c>
      <c r="C31" s="84" t="s">
        <v>1499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45</v>
      </c>
      <c r="N37" s="276">
        <f>K37/M37</f>
        <v>3468.197494598101</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7931.6650940286718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65966.091513919833</v>
      </c>
      <c r="N48" s="276">
        <f>K48*M48</f>
        <v>85755.918968095793</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460.62482033717873</v>
      </c>
      <c r="N49" s="276">
        <f>K49*M49</f>
        <v>41456.233830346086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127212.15279844188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08">
        <f>VLOOKUP(A59,TRANSPORTE!A5:D123,4,FALSE)</f>
        <v>955.28546897439969</v>
      </c>
      <c r="M59" s="909"/>
      <c r="N59" s="291">
        <f>K59*L59</f>
        <v>1241.8711096667196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1241.8711096667196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137029.76465106616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27405.952930213232</v>
      </c>
      <c r="M83" s="857"/>
      <c r="N83" s="54"/>
    </row>
    <row r="84" spans="1:14">
      <c r="B84" s="92" t="s">
        <v>973</v>
      </c>
      <c r="C84" s="93"/>
      <c r="D84" s="93"/>
      <c r="E84" s="93"/>
      <c r="F84" s="93"/>
      <c r="G84" s="93"/>
      <c r="H84" s="93"/>
      <c r="I84" s="90"/>
      <c r="J84" s="91"/>
      <c r="K84" s="308">
        <v>0.05</v>
      </c>
      <c r="L84" s="856">
        <f>N78*K84</f>
        <v>6851.4882325533081</v>
      </c>
      <c r="M84" s="857"/>
      <c r="N84" s="54"/>
    </row>
    <row r="85" spans="1:14" ht="15.75" thickBot="1">
      <c r="B85" s="94" t="s">
        <v>974</v>
      </c>
      <c r="C85" s="95"/>
      <c r="D85" s="95"/>
      <c r="E85" s="95"/>
      <c r="F85" s="95"/>
      <c r="G85" s="95"/>
      <c r="H85" s="95"/>
      <c r="I85" s="96"/>
      <c r="J85" s="97"/>
      <c r="K85" s="309">
        <v>0.05</v>
      </c>
      <c r="L85" s="858">
        <f>N78*K85</f>
        <v>6851.4882325533081</v>
      </c>
      <c r="M85" s="859"/>
      <c r="N85" s="54"/>
    </row>
    <row r="86" spans="1:14" ht="15.75" thickBot="1">
      <c r="B86" s="821" t="s">
        <v>953</v>
      </c>
      <c r="C86" s="822"/>
      <c r="D86" s="822"/>
      <c r="E86" s="822"/>
      <c r="F86" s="822"/>
      <c r="G86" s="822"/>
      <c r="H86" s="822"/>
      <c r="I86" s="822"/>
      <c r="J86" s="822"/>
      <c r="K86" s="822"/>
      <c r="L86" s="822"/>
      <c r="M86" s="823"/>
      <c r="N86" s="55">
        <f>L83+L84+L85</f>
        <v>41108.92939531985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178138.69404638599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1500</v>
      </c>
      <c r="C31" s="84" t="s">
        <v>1501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45</v>
      </c>
      <c r="N37" s="276">
        <f>K37/M37</f>
        <v>3468.197494598101</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7931.6650940286718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63325.469035519105</v>
      </c>
      <c r="N48" s="276">
        <f>K48*M48</f>
        <v>82323.109746174843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82323.109746174843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08">
        <f>VLOOKUP(A59,TRANSPORTE!A5:D123,4,FALSE)</f>
        <v>955.28546897439969</v>
      </c>
      <c r="M59" s="909"/>
      <c r="N59" s="291">
        <f>K59*L59</f>
        <v>1241.8711096667196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1241.8711096667196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92140.721598799151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18428.144319759831</v>
      </c>
      <c r="M83" s="857"/>
      <c r="N83" s="54"/>
    </row>
    <row r="84" spans="1:14">
      <c r="B84" s="92" t="s">
        <v>973</v>
      </c>
      <c r="C84" s="93"/>
      <c r="D84" s="93"/>
      <c r="E84" s="93"/>
      <c r="F84" s="93"/>
      <c r="G84" s="93"/>
      <c r="H84" s="93"/>
      <c r="I84" s="90"/>
      <c r="J84" s="91"/>
      <c r="K84" s="308">
        <v>0.05</v>
      </c>
      <c r="L84" s="856">
        <f>N78*K84</f>
        <v>4607.0360799399577</v>
      </c>
      <c r="M84" s="857"/>
      <c r="N84" s="54"/>
    </row>
    <row r="85" spans="1:14" ht="15.75" thickBot="1">
      <c r="B85" s="94" t="s">
        <v>974</v>
      </c>
      <c r="C85" s="95"/>
      <c r="D85" s="95"/>
      <c r="E85" s="95"/>
      <c r="F85" s="95"/>
      <c r="G85" s="95"/>
      <c r="H85" s="95"/>
      <c r="I85" s="96"/>
      <c r="J85" s="97"/>
      <c r="K85" s="309">
        <v>0.05</v>
      </c>
      <c r="L85" s="858">
        <f>N78*K85</f>
        <v>4607.0360799399577</v>
      </c>
      <c r="M85" s="859"/>
      <c r="N85" s="54"/>
    </row>
    <row r="86" spans="1:14" ht="15.75" thickBot="1">
      <c r="B86" s="821" t="s">
        <v>953</v>
      </c>
      <c r="C86" s="822"/>
      <c r="D86" s="822"/>
      <c r="E86" s="822"/>
      <c r="F86" s="822"/>
      <c r="G86" s="822"/>
      <c r="H86" s="822"/>
      <c r="I86" s="822"/>
      <c r="J86" s="822"/>
      <c r="K86" s="822"/>
      <c r="L86" s="822"/>
      <c r="M86" s="823"/>
      <c r="N86" s="55">
        <f>L83+L84+L85</f>
        <v>27642.216479639745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119782.93807843889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1502</v>
      </c>
      <c r="C31" s="84" t="s">
        <v>1503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45</v>
      </c>
      <c r="N37" s="276">
        <f>K37/M37</f>
        <v>3468.197494598101</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7931.6650940286718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65966.091513919833</v>
      </c>
      <c r="N48" s="276">
        <f>K48*M48</f>
        <v>85755.918968095793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85755.918968095793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08">
        <f>VLOOKUP(A59,TRANSPORTE!A5:D123,4,FALSE)</f>
        <v>955.28546897439969</v>
      </c>
      <c r="M59" s="909"/>
      <c r="N59" s="291">
        <f>K59*L59</f>
        <v>1241.8711096667196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1241.8711096667196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95573.530820720101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19114.70616414402</v>
      </c>
      <c r="M83" s="857"/>
      <c r="N83" s="54"/>
    </row>
    <row r="84" spans="1:14">
      <c r="B84" s="92" t="s">
        <v>973</v>
      </c>
      <c r="C84" s="93"/>
      <c r="D84" s="93"/>
      <c r="E84" s="93"/>
      <c r="F84" s="93"/>
      <c r="G84" s="93"/>
      <c r="H84" s="93"/>
      <c r="I84" s="90"/>
      <c r="J84" s="91"/>
      <c r="K84" s="308">
        <v>0.05</v>
      </c>
      <c r="L84" s="856">
        <f>N78*K84</f>
        <v>4778.6765410360049</v>
      </c>
      <c r="M84" s="857"/>
      <c r="N84" s="54"/>
    </row>
    <row r="85" spans="1:14" ht="15.75" thickBot="1">
      <c r="B85" s="94" t="s">
        <v>974</v>
      </c>
      <c r="C85" s="95"/>
      <c r="D85" s="95"/>
      <c r="E85" s="95"/>
      <c r="F85" s="95"/>
      <c r="G85" s="95"/>
      <c r="H85" s="95"/>
      <c r="I85" s="96"/>
      <c r="J85" s="97"/>
      <c r="K85" s="309">
        <v>0.05</v>
      </c>
      <c r="L85" s="858">
        <f>N78*K85</f>
        <v>4778.6765410360049</v>
      </c>
      <c r="M85" s="859"/>
      <c r="N85" s="54"/>
    </row>
    <row r="86" spans="1:14" ht="15.75" thickBot="1">
      <c r="B86" s="821" t="s">
        <v>953</v>
      </c>
      <c r="C86" s="822"/>
      <c r="D86" s="822"/>
      <c r="E86" s="822"/>
      <c r="F86" s="822"/>
      <c r="G86" s="822"/>
      <c r="H86" s="822"/>
      <c r="I86" s="822"/>
      <c r="J86" s="822"/>
      <c r="K86" s="822"/>
      <c r="L86" s="822"/>
      <c r="M86" s="823"/>
      <c r="N86" s="55">
        <f>L83+L84+L85</f>
        <v>28672.059246216031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124245.59006693613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1504</v>
      </c>
      <c r="C31" s="84" t="s">
        <v>1505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45</v>
      </c>
      <c r="N37" s="276">
        <f>K37/M37</f>
        <v>3468.197494598101</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7931.6650940286718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525</v>
      </c>
      <c r="B48" s="46" t="str">
        <f>VLOOKUP(A48,MATERIALES!A4:D373,3,FALSE)</f>
        <v>Material de base (gradación 1)</v>
      </c>
      <c r="C48" s="285"/>
      <c r="D48" s="285"/>
      <c r="E48" s="285"/>
      <c r="F48" s="285"/>
      <c r="G48" s="285"/>
      <c r="H48" s="285"/>
      <c r="I48" s="272"/>
      <c r="J48" s="228" t="str">
        <f>VLOOKUP(A48,MATERIALES!A4:D373,2,FALSE)</f>
        <v>m3</v>
      </c>
      <c r="K48" s="286">
        <v>1.3</v>
      </c>
      <c r="L48" s="271"/>
      <c r="M48" s="406">
        <f>VLOOKUP(A48,MATERIALES!A4:D395,4,FALSE)</f>
        <v>63325.469035519105</v>
      </c>
      <c r="N48" s="276">
        <f>K48*M48</f>
        <v>82323.109746174843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82323.109746174843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08">
        <f>VLOOKUP(A59,TRANSPORTE!A5:D123,4,FALSE)</f>
        <v>955.28546897439969</v>
      </c>
      <c r="M59" s="909"/>
      <c r="N59" s="291">
        <f>K59*L59</f>
        <v>1241.8711096667196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1241.8711096667196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92140.721598799151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18428.144319759831</v>
      </c>
      <c r="M83" s="857"/>
      <c r="N83" s="54"/>
    </row>
    <row r="84" spans="1:14">
      <c r="B84" s="92" t="s">
        <v>973</v>
      </c>
      <c r="C84" s="93"/>
      <c r="D84" s="93"/>
      <c r="E84" s="93"/>
      <c r="F84" s="93"/>
      <c r="G84" s="93"/>
      <c r="H84" s="93"/>
      <c r="I84" s="90"/>
      <c r="J84" s="91"/>
      <c r="K84" s="308">
        <v>0.05</v>
      </c>
      <c r="L84" s="856">
        <f>N78*K84</f>
        <v>4607.0360799399577</v>
      </c>
      <c r="M84" s="857"/>
      <c r="N84" s="54"/>
    </row>
    <row r="85" spans="1:14" ht="15.75" thickBot="1">
      <c r="B85" s="94" t="s">
        <v>974</v>
      </c>
      <c r="C85" s="95"/>
      <c r="D85" s="95"/>
      <c r="E85" s="95"/>
      <c r="F85" s="95"/>
      <c r="G85" s="95"/>
      <c r="H85" s="95"/>
      <c r="I85" s="96"/>
      <c r="J85" s="97"/>
      <c r="K85" s="309">
        <v>0.05</v>
      </c>
      <c r="L85" s="858">
        <f>N78*K85</f>
        <v>4607.0360799399577</v>
      </c>
      <c r="M85" s="859"/>
      <c r="N85" s="54"/>
    </row>
    <row r="86" spans="1:14" ht="15.75" thickBot="1">
      <c r="B86" s="821" t="s">
        <v>953</v>
      </c>
      <c r="C86" s="822"/>
      <c r="D86" s="822"/>
      <c r="E86" s="822"/>
      <c r="F86" s="822"/>
      <c r="G86" s="822"/>
      <c r="H86" s="822"/>
      <c r="I86" s="822"/>
      <c r="J86" s="822"/>
      <c r="K86" s="822"/>
      <c r="L86" s="822"/>
      <c r="M86" s="823"/>
      <c r="N86" s="55">
        <f>L83+L84+L85</f>
        <v>27642.216479639745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119782.93807843889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1506</v>
      </c>
      <c r="C31" s="84" t="s">
        <v>1507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45</v>
      </c>
      <c r="N37" s="276">
        <f>K37/M37</f>
        <v>3468.197494598101</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7931.6650940286718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65966.091513919833</v>
      </c>
      <c r="N48" s="276">
        <f>K48*M48</f>
        <v>85755.918968095793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85755.918968095793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08">
        <f>VLOOKUP(A59,TRANSPORTE!A5:D123,4,FALSE)</f>
        <v>955.28546897439969</v>
      </c>
      <c r="M59" s="909"/>
      <c r="N59" s="291">
        <f>K59*L59</f>
        <v>1241.8711096667196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1241.8711096667196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95573.530820720101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19114.70616414402</v>
      </c>
      <c r="M83" s="857"/>
      <c r="N83" s="54"/>
    </row>
    <row r="84" spans="1:14">
      <c r="B84" s="92" t="s">
        <v>973</v>
      </c>
      <c r="C84" s="93"/>
      <c r="D84" s="93"/>
      <c r="E84" s="93"/>
      <c r="F84" s="93"/>
      <c r="G84" s="93"/>
      <c r="H84" s="93"/>
      <c r="I84" s="90"/>
      <c r="J84" s="91"/>
      <c r="K84" s="308">
        <v>0.05</v>
      </c>
      <c r="L84" s="856">
        <f>N78*K84</f>
        <v>4778.6765410360049</v>
      </c>
      <c r="M84" s="857"/>
      <c r="N84" s="54"/>
    </row>
    <row r="85" spans="1:14" ht="15.75" thickBot="1">
      <c r="B85" s="94" t="s">
        <v>974</v>
      </c>
      <c r="C85" s="95"/>
      <c r="D85" s="95"/>
      <c r="E85" s="95"/>
      <c r="F85" s="95"/>
      <c r="G85" s="95"/>
      <c r="H85" s="95"/>
      <c r="I85" s="96"/>
      <c r="J85" s="97"/>
      <c r="K85" s="309">
        <v>0.05</v>
      </c>
      <c r="L85" s="858">
        <f>N78*K85</f>
        <v>4778.6765410360049</v>
      </c>
      <c r="M85" s="859"/>
      <c r="N85" s="54"/>
    </row>
    <row r="86" spans="1:14" ht="15.75" thickBot="1">
      <c r="B86" s="821" t="s">
        <v>953</v>
      </c>
      <c r="C86" s="822"/>
      <c r="D86" s="822"/>
      <c r="E86" s="822"/>
      <c r="F86" s="822"/>
      <c r="G86" s="822"/>
      <c r="H86" s="822"/>
      <c r="I86" s="822"/>
      <c r="J86" s="822"/>
      <c r="K86" s="822"/>
      <c r="L86" s="822"/>
      <c r="M86" s="823"/>
      <c r="N86" s="55">
        <f>L83+L84+L85</f>
        <v>28672.059246216031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124245.59006693613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1508</v>
      </c>
      <c r="C31" s="84" t="s">
        <v>1509</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460.62482033717873</v>
      </c>
      <c r="N48" s="276">
        <f>K48*M48</f>
        <v>460.62482033717873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460.62482033717873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821" t="s">
        <v>953</v>
      </c>
      <c r="C76" s="822"/>
      <c r="D76" s="822"/>
      <c r="E76" s="822"/>
      <c r="F76" s="822"/>
      <c r="G76" s="822"/>
      <c r="H76" s="822"/>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460.62482033717873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92.124964067435755</v>
      </c>
      <c r="M83" s="857"/>
      <c r="N83" s="54"/>
    </row>
    <row r="84" spans="1:14">
      <c r="B84" s="92" t="s">
        <v>973</v>
      </c>
      <c r="C84" s="93"/>
      <c r="D84" s="93"/>
      <c r="E84" s="93"/>
      <c r="F84" s="93"/>
      <c r="G84" s="93"/>
      <c r="H84" s="93"/>
      <c r="I84" s="90"/>
      <c r="J84" s="91"/>
      <c r="K84" s="308">
        <v>0.05</v>
      </c>
      <c r="L84" s="856">
        <f>N78*K84</f>
        <v>23.031241016858939</v>
      </c>
      <c r="M84" s="857"/>
      <c r="N84" s="54"/>
    </row>
    <row r="85" spans="1:14" ht="15.75" thickBot="1">
      <c r="B85" s="94" t="s">
        <v>974</v>
      </c>
      <c r="C85" s="95"/>
      <c r="D85" s="95"/>
      <c r="E85" s="95"/>
      <c r="F85" s="95"/>
      <c r="G85" s="95"/>
      <c r="H85" s="95"/>
      <c r="I85" s="96"/>
      <c r="J85" s="97"/>
      <c r="K85" s="309">
        <v>0.05</v>
      </c>
      <c r="L85" s="858">
        <f>N78*K85</f>
        <v>23.031241016858939</v>
      </c>
      <c r="M85" s="859"/>
      <c r="N85" s="54"/>
    </row>
    <row r="86" spans="1:14" ht="15.75" thickBot="1">
      <c r="B86" s="821" t="s">
        <v>953</v>
      </c>
      <c r="C86" s="822"/>
      <c r="D86" s="822"/>
      <c r="E86" s="822"/>
      <c r="F86" s="822"/>
      <c r="G86" s="822"/>
      <c r="H86" s="822"/>
      <c r="I86" s="822"/>
      <c r="J86" s="822"/>
      <c r="K86" s="822"/>
      <c r="L86" s="822"/>
      <c r="M86" s="823"/>
      <c r="N86" s="55">
        <f>L83+L84+L85</f>
        <v>138.18744610115363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598.81226643833236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1510</v>
      </c>
      <c r="C31" s="84" t="s">
        <v>1511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45</v>
      </c>
      <c r="N37" s="276">
        <f>K37/M37</f>
        <v>3468.197494598101</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7931.6650940286718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65966.091513919833</v>
      </c>
      <c r="N48" s="276">
        <f>K48*M48</f>
        <v>85755.918968095793</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460.62482033717873</v>
      </c>
      <c r="N49" s="276">
        <f>K49*M49</f>
        <v>41456.233830346086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127212.15279844188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08">
        <f>VLOOKUP(A59,TRANSPORTE!A5:D123,4,FALSE)</f>
        <v>955.28546897439969</v>
      </c>
      <c r="M59" s="909"/>
      <c r="N59" s="291">
        <f>K59*L59</f>
        <v>1241.8711096667196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1241.8711096667196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137029.76465106616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27405.952930213232</v>
      </c>
      <c r="M83" s="857"/>
      <c r="N83" s="54"/>
    </row>
    <row r="84" spans="1:14">
      <c r="B84" s="92" t="s">
        <v>973</v>
      </c>
      <c r="C84" s="93"/>
      <c r="D84" s="93"/>
      <c r="E84" s="93"/>
      <c r="F84" s="93"/>
      <c r="G84" s="93"/>
      <c r="H84" s="93"/>
      <c r="I84" s="90"/>
      <c r="J84" s="91"/>
      <c r="K84" s="308">
        <v>0.05</v>
      </c>
      <c r="L84" s="856">
        <f>N78*K84</f>
        <v>6851.4882325533081</v>
      </c>
      <c r="M84" s="857"/>
      <c r="N84" s="54"/>
    </row>
    <row r="85" spans="1:14" ht="15.75" thickBot="1">
      <c r="B85" s="94" t="s">
        <v>974</v>
      </c>
      <c r="C85" s="95"/>
      <c r="D85" s="95"/>
      <c r="E85" s="95"/>
      <c r="F85" s="95"/>
      <c r="G85" s="95"/>
      <c r="H85" s="95"/>
      <c r="I85" s="96"/>
      <c r="J85" s="97"/>
      <c r="K85" s="309">
        <v>0.05</v>
      </c>
      <c r="L85" s="858">
        <f>N78*K85</f>
        <v>6851.4882325533081</v>
      </c>
      <c r="M85" s="859"/>
      <c r="N85" s="54"/>
    </row>
    <row r="86" spans="1:14" ht="15.75" thickBot="1">
      <c r="B86" s="821" t="s">
        <v>953</v>
      </c>
      <c r="C86" s="822"/>
      <c r="D86" s="822"/>
      <c r="E86" s="822"/>
      <c r="F86" s="822"/>
      <c r="G86" s="822"/>
      <c r="H86" s="822"/>
      <c r="I86" s="822"/>
      <c r="J86" s="822"/>
      <c r="K86" s="822"/>
      <c r="L86" s="822"/>
      <c r="M86" s="823"/>
      <c r="N86" s="55">
        <f>L83+L84+L85</f>
        <v>41108.92939531985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178138.69404638599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1512</v>
      </c>
      <c r="C31" s="84" t="s">
        <v>1513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45</v>
      </c>
      <c r="N37" s="276">
        <f>K37/M37</f>
        <v>3468.197494598101</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7931.6650940286718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65966.091513919833</v>
      </c>
      <c r="N48" s="276">
        <f>K48*M48</f>
        <v>85755.918968095793</v>
      </c>
    </row>
    <row r="49" spans="1:14">
      <c r="A49" t="s">
        <v>804</v>
      </c>
      <c r="B49" s="46" t="str">
        <f>VLOOKUP(A49,MATERIALES!A5:D373,3,FALSE)</f>
        <v>Cemento gris</v>
      </c>
      <c r="C49" s="285"/>
      <c r="D49" s="285"/>
      <c r="E49" s="285"/>
      <c r="F49" s="285"/>
      <c r="G49" s="285"/>
      <c r="H49" s="285"/>
      <c r="I49" s="272"/>
      <c r="J49" s="228" t="str">
        <f>VLOOKUP(A49,MATERIALES!A5:D373,2,FALSE)</f>
        <v>kg</v>
      </c>
      <c r="K49" s="286">
        <v>90</v>
      </c>
      <c r="L49" s="271"/>
      <c r="M49" s="406">
        <f>VLOOKUP(A49,MATERIALES!A5:D396,4,FALSE)</f>
        <v>460.62482033717873</v>
      </c>
      <c r="N49" s="276">
        <f>K49*M49</f>
        <v>41456.233830346086</v>
      </c>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127212.15279844188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08">
        <f>VLOOKUP(A59,TRANSPORTE!A5:D123,4,FALSE)</f>
        <v>955.28546897439969</v>
      </c>
      <c r="M59" s="909"/>
      <c r="N59" s="291">
        <f>K59*L59</f>
        <v>1241.8711096667196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1241.8711096667196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137029.76465106616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27405.952930213232</v>
      </c>
      <c r="M83" s="857"/>
      <c r="N83" s="54"/>
    </row>
    <row r="84" spans="1:14">
      <c r="B84" s="92" t="s">
        <v>973</v>
      </c>
      <c r="C84" s="93"/>
      <c r="D84" s="93"/>
      <c r="E84" s="93"/>
      <c r="F84" s="93"/>
      <c r="G84" s="93"/>
      <c r="H84" s="93"/>
      <c r="I84" s="90"/>
      <c r="J84" s="91"/>
      <c r="K84" s="308">
        <v>0.05</v>
      </c>
      <c r="L84" s="856">
        <f>N78*K84</f>
        <v>6851.4882325533081</v>
      </c>
      <c r="M84" s="857"/>
      <c r="N84" s="54"/>
    </row>
    <row r="85" spans="1:14" ht="15.75" thickBot="1">
      <c r="B85" s="94" t="s">
        <v>974</v>
      </c>
      <c r="C85" s="95"/>
      <c r="D85" s="95"/>
      <c r="E85" s="95"/>
      <c r="F85" s="95"/>
      <c r="G85" s="95"/>
      <c r="H85" s="95"/>
      <c r="I85" s="96"/>
      <c r="J85" s="97"/>
      <c r="K85" s="309">
        <v>0.05</v>
      </c>
      <c r="L85" s="858">
        <f>N78*K85</f>
        <v>6851.4882325533081</v>
      </c>
      <c r="M85" s="859"/>
      <c r="N85" s="54"/>
    </row>
    <row r="86" spans="1:14" ht="15.75" thickBot="1">
      <c r="B86" s="821" t="s">
        <v>953</v>
      </c>
      <c r="C86" s="822"/>
      <c r="D86" s="822"/>
      <c r="E86" s="822"/>
      <c r="F86" s="822"/>
      <c r="G86" s="822"/>
      <c r="H86" s="822"/>
      <c r="I86" s="822"/>
      <c r="J86" s="822"/>
      <c r="K86" s="822"/>
      <c r="L86" s="822"/>
      <c r="M86" s="823"/>
      <c r="N86" s="55">
        <f>L83+L84+L85</f>
        <v>41108.92939531985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178138.69404638599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1514</v>
      </c>
      <c r="C31" s="84" t="s">
        <v>1515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45</v>
      </c>
      <c r="N37" s="276">
        <f>K37/M37</f>
        <v>3468.197494598101</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7931.6650940286718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65966.091513919833</v>
      </c>
      <c r="N48" s="276">
        <f>K48*M48</f>
        <v>85755.918968095793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85755.918968095793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08">
        <f>VLOOKUP(A59,TRANSPORTE!A5:D123,4,FALSE)</f>
        <v>955.28546897439969</v>
      </c>
      <c r="M59" s="909"/>
      <c r="N59" s="291">
        <f>K59*L59</f>
        <v>1241.8711096667196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1241.8711096667196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95573.530820720101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19114.70616414402</v>
      </c>
      <c r="M83" s="857"/>
      <c r="N83" s="54"/>
    </row>
    <row r="84" spans="1:14">
      <c r="B84" s="92" t="s">
        <v>973</v>
      </c>
      <c r="C84" s="93"/>
      <c r="D84" s="93"/>
      <c r="E84" s="93"/>
      <c r="F84" s="93"/>
      <c r="G84" s="93"/>
      <c r="H84" s="93"/>
      <c r="I84" s="90"/>
      <c r="J84" s="91"/>
      <c r="K84" s="308">
        <v>0.05</v>
      </c>
      <c r="L84" s="856">
        <f>N78*K84</f>
        <v>4778.6765410360049</v>
      </c>
      <c r="M84" s="857"/>
      <c r="N84" s="54"/>
    </row>
    <row r="85" spans="1:14" ht="15.75" thickBot="1">
      <c r="B85" s="94" t="s">
        <v>974</v>
      </c>
      <c r="C85" s="95"/>
      <c r="D85" s="95"/>
      <c r="E85" s="95"/>
      <c r="F85" s="95"/>
      <c r="G85" s="95"/>
      <c r="H85" s="95"/>
      <c r="I85" s="96"/>
      <c r="J85" s="97"/>
      <c r="K85" s="309">
        <v>0.05</v>
      </c>
      <c r="L85" s="858">
        <f>N78*K85</f>
        <v>4778.6765410360049</v>
      </c>
      <c r="M85" s="859"/>
      <c r="N85" s="54"/>
    </row>
    <row r="86" spans="1:14" ht="15.75" thickBot="1">
      <c r="B86" s="821" t="s">
        <v>953</v>
      </c>
      <c r="C86" s="822"/>
      <c r="D86" s="822"/>
      <c r="E86" s="822"/>
      <c r="F86" s="822"/>
      <c r="G86" s="822"/>
      <c r="H86" s="822"/>
      <c r="I86" s="822"/>
      <c r="J86" s="822"/>
      <c r="K86" s="822"/>
      <c r="L86" s="822"/>
      <c r="M86" s="823"/>
      <c r="N86" s="55">
        <f>L83+L84+L85</f>
        <v>28672.059246216031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124245.59006693613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1516</v>
      </c>
      <c r="C31" s="84" t="s">
        <v>1517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45</v>
      </c>
      <c r="N36" s="276">
        <f>K36/M36</f>
        <v>1156.0658315327005</v>
      </c>
    </row>
    <row r="37" spans="1:14">
      <c r="A37" s="116" t="s">
        <v>271</v>
      </c>
      <c r="B37" s="870" t="str">
        <f>VLOOKUP(A37,EQUIPOS!A7:D154,3,FALSE)</f>
        <v>Motoniveladora, potencia 140 HP, ancho de cuchilla 3,66 m, peso 11 ton.</v>
      </c>
      <c r="C37" s="871"/>
      <c r="D37" s="871"/>
      <c r="E37" s="871"/>
      <c r="F37" s="871"/>
      <c r="G37" s="871"/>
      <c r="H37" s="872"/>
      <c r="I37" s="271"/>
      <c r="J37" s="272"/>
      <c r="K37" s="273">
        <f>VLOOKUP(A37,EQUIPOS!A7:D164,4,FALSE)</f>
        <v>156068.88725691455</v>
      </c>
      <c r="L37" s="274"/>
      <c r="M37" s="275">
        <v>45</v>
      </c>
      <c r="N37" s="276">
        <f>K37/M37</f>
        <v>3468.197494598101</v>
      </c>
    </row>
    <row r="38" spans="1:14">
      <c r="A38" t="s">
        <v>365</v>
      </c>
      <c r="B38" s="870" t="str">
        <f>VLOOKUP(A38,EQUIPOS!A8:D154,3,FALSE)</f>
        <v xml:space="preserve">Vibrocompatador, potencia 153 HP, peso 10 Ton. </v>
      </c>
      <c r="C38" s="871"/>
      <c r="D38" s="871"/>
      <c r="E38" s="871"/>
      <c r="F38" s="871"/>
      <c r="G38" s="871"/>
      <c r="H38" s="872"/>
      <c r="I38" s="271"/>
      <c r="J38" s="272"/>
      <c r="K38" s="273">
        <f>VLOOKUP(A38,EQUIPOS!A8:D165,4,FALSE)</f>
        <v>148543.24551338612</v>
      </c>
      <c r="L38" s="274"/>
      <c r="M38" s="275">
        <v>45</v>
      </c>
      <c r="N38" s="276">
        <f>K38/M38</f>
        <v>3300.9610114085804</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6.4407564892891109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7931.6650940286718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527</v>
      </c>
      <c r="B48" s="46" t="str">
        <f>VLOOKUP(A48,MATERIALES!A4:D373,3,FALSE)</f>
        <v>Material de base (gradación 2)</v>
      </c>
      <c r="C48" s="285"/>
      <c r="D48" s="285"/>
      <c r="E48" s="285"/>
      <c r="F48" s="285"/>
      <c r="G48" s="285"/>
      <c r="H48" s="285"/>
      <c r="I48" s="272"/>
      <c r="J48" s="228" t="str">
        <f>VLOOKUP(A48,MATERIALES!A4:D373,2,FALSE)</f>
        <v>m3</v>
      </c>
      <c r="K48" s="286">
        <v>1.3</v>
      </c>
      <c r="L48" s="271"/>
      <c r="M48" s="406">
        <f>VLOOKUP(A48,MATERIALES!A4:D395,4,FALSE)</f>
        <v>65966.091513919833</v>
      </c>
      <c r="N48" s="276">
        <f>K48*M48</f>
        <v>85755.918968095793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85755.918968095793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1254</v>
      </c>
      <c r="B59" s="49" t="str">
        <f>VLOOKUP(A59,TRANSPORTE!A5:D104,3,FALSE)</f>
        <v>Transporte de Material de Base</v>
      </c>
      <c r="C59" s="321"/>
      <c r="D59" s="321"/>
      <c r="E59" s="321"/>
      <c r="F59" s="321"/>
      <c r="G59" s="321"/>
      <c r="H59" s="315" t="s">
        <v>339</v>
      </c>
      <c r="I59" s="283">
        <v>1.3</v>
      </c>
      <c r="J59" s="290">
        <v>1</v>
      </c>
      <c r="K59" s="283">
        <f>I59*J59</f>
        <v>1.3</v>
      </c>
      <c r="L59" s="908">
        <f>VLOOKUP(A59,TRANSPORTE!A5:D123,4,FALSE)</f>
        <v>955.28546897439969</v>
      </c>
      <c r="M59" s="909"/>
      <c r="N59" s="291">
        <f>K59*L59</f>
        <v>1241.8711096667196</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1241.8711096667196</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30</v>
      </c>
      <c r="B70" s="52" t="str">
        <f>VLOOKUP(A70,'MANO DE OBRA'!A8:D68,3,FALSE)</f>
        <v>Oficial</v>
      </c>
      <c r="C70" s="50"/>
      <c r="D70" s="50"/>
      <c r="E70" s="50"/>
      <c r="F70" s="50"/>
      <c r="G70" s="50"/>
      <c r="H70" s="50"/>
      <c r="I70" s="296">
        <f>K70/J70*100</f>
        <v>57668.23979157189</v>
      </c>
      <c r="J70" s="297">
        <v>185</v>
      </c>
      <c r="K70" s="298">
        <f>VLOOKUP(A70,'MANO DE OBRA'!A8:D99,4,FALSE)</f>
        <v>106686.24361440798</v>
      </c>
      <c r="L70" s="53"/>
      <c r="M70" s="299">
        <v>360</v>
      </c>
      <c r="N70" s="399">
        <f>K70/M70</f>
        <v>296.35067670668883</v>
      </c>
      <c r="O70" s="109"/>
    </row>
    <row r="71" spans="1:15">
      <c r="A71" t="s">
        <v>7</v>
      </c>
      <c r="B71" s="52" t="str">
        <f>VLOOKUP(A71,'MANO DE OBRA'!A8:D69,3,FALSE)</f>
        <v>Obrero (2)</v>
      </c>
      <c r="C71" s="50"/>
      <c r="D71" s="50"/>
      <c r="E71" s="50"/>
      <c r="F71" s="50"/>
      <c r="G71" s="50"/>
      <c r="H71" s="50"/>
      <c r="I71" s="296">
        <f>K71/J71*100</f>
        <v>67665.399999999994</v>
      </c>
      <c r="J71" s="297">
        <v>185</v>
      </c>
      <c r="K71" s="298">
        <f>VLOOKUP(A71,'MANO DE OBRA'!A8:D100,4,FALSE)</f>
        <v>125180.98999999999</v>
      </c>
      <c r="L71" s="53"/>
      <c r="M71" s="303">
        <v>360</v>
      </c>
      <c r="N71" s="399">
        <f>K71/M71</f>
        <v>347.72497222222222</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821" t="s">
        <v>953</v>
      </c>
      <c r="C76" s="822"/>
      <c r="D76" s="822"/>
      <c r="E76" s="822"/>
      <c r="F76" s="822"/>
      <c r="G76" s="822"/>
      <c r="H76" s="822"/>
      <c r="I76" s="864"/>
      <c r="J76" s="864"/>
      <c r="K76" s="864"/>
      <c r="L76" s="864"/>
      <c r="M76" s="865"/>
      <c r="N76" s="464">
        <f>SUM(N70:N75)</f>
        <v>644.07564892891105</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95573.530820720101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19114.70616414402</v>
      </c>
      <c r="M83" s="857"/>
      <c r="N83" s="54"/>
    </row>
    <row r="84" spans="1:14">
      <c r="B84" s="92" t="s">
        <v>973</v>
      </c>
      <c r="C84" s="93"/>
      <c r="D84" s="93"/>
      <c r="E84" s="93"/>
      <c r="F84" s="93"/>
      <c r="G84" s="93"/>
      <c r="H84" s="93"/>
      <c r="I84" s="90"/>
      <c r="J84" s="91"/>
      <c r="K84" s="308">
        <v>0.05</v>
      </c>
      <c r="L84" s="856">
        <f>N78*K84</f>
        <v>4778.6765410360049</v>
      </c>
      <c r="M84" s="857"/>
      <c r="N84" s="54"/>
    </row>
    <row r="85" spans="1:14" ht="15.75" thickBot="1">
      <c r="B85" s="94" t="s">
        <v>974</v>
      </c>
      <c r="C85" s="95"/>
      <c r="D85" s="95"/>
      <c r="E85" s="95"/>
      <c r="F85" s="95"/>
      <c r="G85" s="95"/>
      <c r="H85" s="95"/>
      <c r="I85" s="96"/>
      <c r="J85" s="97"/>
      <c r="K85" s="309">
        <v>0.05</v>
      </c>
      <c r="L85" s="858">
        <f>N78*K85</f>
        <v>4778.6765410360049</v>
      </c>
      <c r="M85" s="859"/>
      <c r="N85" s="54"/>
    </row>
    <row r="86" spans="1:14" ht="15.75" thickBot="1">
      <c r="B86" s="821" t="s">
        <v>953</v>
      </c>
      <c r="C86" s="822"/>
      <c r="D86" s="822"/>
      <c r="E86" s="822"/>
      <c r="F86" s="822"/>
      <c r="G86" s="822"/>
      <c r="H86" s="822"/>
      <c r="I86" s="822"/>
      <c r="J86" s="822"/>
      <c r="K86" s="822"/>
      <c r="L86" s="822"/>
      <c r="M86" s="823"/>
      <c r="N86" s="55">
        <f>L83+L84+L85</f>
        <v>28672.059246216031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124245.59006693613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1518</v>
      </c>
      <c r="C31" s="84" t="s">
        <v>1519</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804</v>
      </c>
      <c r="B48" s="46" t="str">
        <f>VLOOKUP(A48,MATERIALES!A4:D373,3,FALSE)</f>
        <v>Cemento gris</v>
      </c>
      <c r="C48" s="285"/>
      <c r="D48" s="285"/>
      <c r="E48" s="285"/>
      <c r="F48" s="285"/>
      <c r="G48" s="285"/>
      <c r="H48" s="285"/>
      <c r="I48" s="272"/>
      <c r="J48" s="228" t="str">
        <f>VLOOKUP(A48,MATERIALES!A4:D373,2,FALSE)</f>
        <v>kg</v>
      </c>
      <c r="K48" s="286">
        <v>1</v>
      </c>
      <c r="L48" s="271"/>
      <c r="M48" s="406">
        <f>VLOOKUP(A48,MATERIALES!A4:D395,4,FALSE)</f>
        <v>460.62482033717873</v>
      </c>
      <c r="N48" s="276">
        <f>K48*M48</f>
        <v>460.62482033717873</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460.62482033717873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821" t="s">
        <v>953</v>
      </c>
      <c r="C76" s="822"/>
      <c r="D76" s="822"/>
      <c r="E76" s="822"/>
      <c r="F76" s="822"/>
      <c r="G76" s="822"/>
      <c r="H76" s="822"/>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460.62482033717873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92.124964067435755</v>
      </c>
      <c r="M83" s="857"/>
      <c r="N83" s="54"/>
    </row>
    <row r="84" spans="1:14">
      <c r="B84" s="92" t="s">
        <v>973</v>
      </c>
      <c r="C84" s="93"/>
      <c r="D84" s="93"/>
      <c r="E84" s="93"/>
      <c r="F84" s="93"/>
      <c r="G84" s="93"/>
      <c r="H84" s="93"/>
      <c r="I84" s="90"/>
      <c r="J84" s="91"/>
      <c r="K84" s="308">
        <v>0.05</v>
      </c>
      <c r="L84" s="856">
        <f>N78*K84</f>
        <v>23.031241016858939</v>
      </c>
      <c r="M84" s="857"/>
      <c r="N84" s="54"/>
    </row>
    <row r="85" spans="1:14" ht="15.75" thickBot="1">
      <c r="B85" s="94" t="s">
        <v>974</v>
      </c>
      <c r="C85" s="95"/>
      <c r="D85" s="95"/>
      <c r="E85" s="95"/>
      <c r="F85" s="95"/>
      <c r="G85" s="95"/>
      <c r="H85" s="95"/>
      <c r="I85" s="96"/>
      <c r="J85" s="97"/>
      <c r="K85" s="309">
        <v>0.05</v>
      </c>
      <c r="L85" s="858">
        <f>N78*K85</f>
        <v>23.031241016858939</v>
      </c>
      <c r="M85" s="859"/>
      <c r="N85" s="54"/>
    </row>
    <row r="86" spans="1:14" ht="15.75" thickBot="1">
      <c r="B86" s="821" t="s">
        <v>953</v>
      </c>
      <c r="C86" s="822"/>
      <c r="D86" s="822"/>
      <c r="E86" s="822"/>
      <c r="F86" s="822"/>
      <c r="G86" s="822"/>
      <c r="H86" s="822"/>
      <c r="I86" s="822"/>
      <c r="J86" s="822"/>
      <c r="K86" s="822"/>
      <c r="L86" s="822"/>
      <c r="M86" s="823"/>
      <c r="N86" s="55">
        <f>L83+L84+L85</f>
        <v>138.18744610115363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598.81226643833236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456"/>
      <c r="L30" s="797" t="s">
        <v>945</v>
      </c>
      <c r="M30" s="798"/>
      <c r="N30" s="74" t="s">
        <v>946</v>
      </c>
    </row>
    <row r="31" spans="1:14" ht="15.75" thickBot="1">
      <c r="A31" t="s">
        <v>1845</v>
      </c>
      <c r="B31" s="83" t="s">
        <v>1522</v>
      </c>
      <c r="C31" s="84" t="s">
        <v>1520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810</v>
      </c>
      <c r="B48" s="46" t="str">
        <f>VLOOKUP(A48,MATERIALES!A4:D373,3,FALSE)</f>
        <v>Cemento Asfaltico 40-50</v>
      </c>
      <c r="C48" s="285"/>
      <c r="D48" s="285"/>
      <c r="E48" s="285"/>
      <c r="F48" s="285"/>
      <c r="G48" s="285"/>
      <c r="H48" s="285"/>
      <c r="I48" s="272"/>
      <c r="J48" s="228" t="str">
        <f>VLOOKUP(A48,MATERIALES!A4:D373,2,FALSE)</f>
        <v>kg</v>
      </c>
      <c r="K48" s="286">
        <v>1</v>
      </c>
      <c r="L48" s="271"/>
      <c r="M48" s="406">
        <f>VLOOKUP(A48,MATERIALES!A4:D395,4,FALSE)</f>
        <v>1724.8695539595069</v>
      </c>
      <c r="N48" s="276">
        <f>K48*M48</f>
        <v>1724.8695539595069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1724.8695539595069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1724.8695539595069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344.9739107919014</v>
      </c>
      <c r="M83" s="857"/>
      <c r="N83" s="54"/>
    </row>
    <row r="84" spans="1:14">
      <c r="B84" s="92" t="s">
        <v>973</v>
      </c>
      <c r="C84" s="93"/>
      <c r="D84" s="93"/>
      <c r="E84" s="93"/>
      <c r="F84" s="93"/>
      <c r="G84" s="93"/>
      <c r="H84" s="93"/>
      <c r="I84" s="90"/>
      <c r="J84" s="91"/>
      <c r="K84" s="308">
        <v>0.05</v>
      </c>
      <c r="L84" s="856">
        <f>N78*K84</f>
        <v>86.243477697975351</v>
      </c>
      <c r="M84" s="857"/>
      <c r="N84" s="54"/>
    </row>
    <row r="85" spans="1:14" ht="15.75" thickBot="1">
      <c r="B85" s="94" t="s">
        <v>974</v>
      </c>
      <c r="C85" s="95"/>
      <c r="D85" s="95"/>
      <c r="E85" s="95"/>
      <c r="F85" s="95"/>
      <c r="G85" s="95"/>
      <c r="H85" s="95"/>
      <c r="I85" s="96"/>
      <c r="J85" s="97"/>
      <c r="K85" s="309">
        <v>0.05</v>
      </c>
      <c r="L85" s="858">
        <f>N78*K85</f>
        <v>86.243477697975351</v>
      </c>
      <c r="M85" s="859"/>
      <c r="N85" s="54"/>
    </row>
    <row r="86" spans="1:14" ht="15.75" thickBot="1">
      <c r="B86" s="821" t="s">
        <v>953</v>
      </c>
      <c r="C86" s="822"/>
      <c r="D86" s="822"/>
      <c r="E86" s="822"/>
      <c r="F86" s="822"/>
      <c r="G86" s="822"/>
      <c r="H86" s="822"/>
      <c r="I86" s="822"/>
      <c r="J86" s="822"/>
      <c r="K86" s="822"/>
      <c r="L86" s="822"/>
      <c r="M86" s="823"/>
      <c r="N86" s="55">
        <f>L83+L84+L85</f>
        <v>517.46086618785205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2242.3304201473588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1523</v>
      </c>
      <c r="C31" s="84" t="s">
        <v>1530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805</v>
      </c>
      <c r="B48" s="46" t="str">
        <f>VLOOKUP(A48,MATERIALES!A4:D373,3,FALSE)</f>
        <v>Cemento Asfaltico 60-70</v>
      </c>
      <c r="C48" s="285"/>
      <c r="D48" s="285"/>
      <c r="E48" s="285"/>
      <c r="F48" s="285"/>
      <c r="G48" s="285"/>
      <c r="H48" s="285"/>
      <c r="I48" s="272"/>
      <c r="J48" s="228" t="str">
        <f>VLOOKUP(A48,MATERIALES!A4:D373,2,FALSE)</f>
        <v>kg</v>
      </c>
      <c r="K48" s="286">
        <v>1</v>
      </c>
      <c r="L48" s="271"/>
      <c r="M48" s="406">
        <f>VLOOKUP(A48,MATERIALES!A4:D395,4,FALSE)</f>
        <v>1650.114213188795</v>
      </c>
      <c r="N48" s="276">
        <f>K48*M48</f>
        <v>1650.114213188795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1650.114213188795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1650.114213188795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330.02284263775903</v>
      </c>
      <c r="M83" s="857"/>
      <c r="N83" s="54"/>
    </row>
    <row r="84" spans="1:14">
      <c r="B84" s="92" t="s">
        <v>973</v>
      </c>
      <c r="C84" s="93"/>
      <c r="D84" s="93"/>
      <c r="E84" s="93"/>
      <c r="F84" s="93"/>
      <c r="G84" s="93"/>
      <c r="H84" s="93"/>
      <c r="I84" s="90"/>
      <c r="J84" s="91"/>
      <c r="K84" s="308">
        <v>0.05</v>
      </c>
      <c r="L84" s="856">
        <f>N78*K84</f>
        <v>82.505710659439757</v>
      </c>
      <c r="M84" s="857"/>
      <c r="N84" s="54"/>
    </row>
    <row r="85" spans="1:14" ht="15.75" thickBot="1">
      <c r="B85" s="94" t="s">
        <v>974</v>
      </c>
      <c r="C85" s="95"/>
      <c r="D85" s="95"/>
      <c r="E85" s="95"/>
      <c r="F85" s="95"/>
      <c r="G85" s="95"/>
      <c r="H85" s="95"/>
      <c r="I85" s="96"/>
      <c r="J85" s="97"/>
      <c r="K85" s="309">
        <v>0.05</v>
      </c>
      <c r="L85" s="858">
        <f>N78*K85</f>
        <v>82.505710659439757</v>
      </c>
      <c r="M85" s="859"/>
      <c r="N85" s="54"/>
    </row>
    <row r="86" spans="1:14" ht="15.75" thickBot="1">
      <c r="B86" s="821" t="s">
        <v>953</v>
      </c>
      <c r="C86" s="822"/>
      <c r="D86" s="822"/>
      <c r="E86" s="822"/>
      <c r="F86" s="822"/>
      <c r="G86" s="822"/>
      <c r="H86" s="822"/>
      <c r="I86" s="822"/>
      <c r="J86" s="822"/>
      <c r="K86" s="822"/>
      <c r="L86" s="822"/>
      <c r="M86" s="823"/>
      <c r="N86" s="55">
        <f>L83+L84+L85</f>
        <v>495.03426395663848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2145.1484771454334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1525</v>
      </c>
      <c r="C31" s="84" t="s">
        <v>1524</v>
      </c>
      <c r="D31" s="85"/>
      <c r="E31" s="85"/>
      <c r="F31" s="85"/>
      <c r="G31" s="85"/>
      <c r="H31" s="85"/>
      <c r="I31" s="85"/>
      <c r="J31" s="86"/>
      <c r="K31" s="312"/>
      <c r="L31" s="310" t="s">
        <v>998</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808</v>
      </c>
      <c r="B48" s="46" t="str">
        <f>VLOOKUP(A48,MATERIALES!A4:D373,3,FALSE)</f>
        <v>Cemento Asfaltico 80-100</v>
      </c>
      <c r="C48" s="285"/>
      <c r="D48" s="285"/>
      <c r="E48" s="285"/>
      <c r="F48" s="285"/>
      <c r="G48" s="285"/>
      <c r="H48" s="285"/>
      <c r="I48" s="272"/>
      <c r="J48" s="228" t="str">
        <f>VLOOKUP(A48,MATERIALES!A4:D373,2,FALSE)</f>
        <v>kg</v>
      </c>
      <c r="K48" s="286">
        <v>1</v>
      </c>
      <c r="L48" s="271"/>
      <c r="M48" s="406">
        <f>VLOOKUP(A48,MATERIALES!A4:D395,4,FALSE)</f>
        <v>2037.0830360018906</v>
      </c>
      <c r="N48" s="276">
        <f>K48*M48</f>
        <v>2037.0830360018906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2037.0830360018906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2037.0830360018906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407.41660720037817</v>
      </c>
      <c r="M83" s="857"/>
      <c r="N83" s="54"/>
    </row>
    <row r="84" spans="1:14">
      <c r="B84" s="92" t="s">
        <v>973</v>
      </c>
      <c r="C84" s="93"/>
      <c r="D84" s="93"/>
      <c r="E84" s="93"/>
      <c r="F84" s="93"/>
      <c r="G84" s="93"/>
      <c r="H84" s="93"/>
      <c r="I84" s="90"/>
      <c r="J84" s="91"/>
      <c r="K84" s="308">
        <v>0.05</v>
      </c>
      <c r="L84" s="856">
        <f>N78*K84</f>
        <v>101.85415180009454</v>
      </c>
      <c r="M84" s="857"/>
      <c r="N84" s="54"/>
    </row>
    <row r="85" spans="1:14" ht="15.75" thickBot="1">
      <c r="B85" s="94" t="s">
        <v>974</v>
      </c>
      <c r="C85" s="95"/>
      <c r="D85" s="95"/>
      <c r="E85" s="95"/>
      <c r="F85" s="95"/>
      <c r="G85" s="95"/>
      <c r="H85" s="95"/>
      <c r="I85" s="96"/>
      <c r="J85" s="97"/>
      <c r="K85" s="309">
        <v>0.05</v>
      </c>
      <c r="L85" s="858">
        <f>N78*K85</f>
        <v>101.85415180009454</v>
      </c>
      <c r="M85" s="859"/>
      <c r="N85" s="54"/>
    </row>
    <row r="86" spans="1:14" ht="15.75" thickBot="1">
      <c r="B86" s="821" t="s">
        <v>953</v>
      </c>
      <c r="C86" s="822"/>
      <c r="D86" s="822"/>
      <c r="E86" s="822"/>
      <c r="F86" s="822"/>
      <c r="G86" s="822"/>
      <c r="H86" s="822"/>
      <c r="I86" s="822"/>
      <c r="J86" s="822"/>
      <c r="K86" s="822"/>
      <c r="L86" s="822"/>
      <c r="M86" s="823"/>
      <c r="N86" s="55">
        <f>L83+L84+L85</f>
        <v>611.12491080056725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2648.2079468024576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1527</v>
      </c>
      <c r="C31" s="84" t="s">
        <v>1531</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854</v>
      </c>
      <c r="B48" s="46" t="str">
        <f>VLOOKUP(A48,MATERIALES!A4:D373,3,FALSE)</f>
        <v>Emulsión CRM</v>
      </c>
      <c r="C48" s="285"/>
      <c r="D48" s="285"/>
      <c r="E48" s="285"/>
      <c r="F48" s="285"/>
      <c r="G48" s="285"/>
      <c r="H48" s="285"/>
      <c r="I48" s="272"/>
      <c r="J48" s="228" t="str">
        <f>VLOOKUP(A48,MATERIALES!A4:D373,2,FALSE)</f>
        <v>lt</v>
      </c>
      <c r="K48" s="286">
        <v>1</v>
      </c>
      <c r="L48" s="271"/>
      <c r="M48" s="406">
        <f>VLOOKUP(A48,MATERIALES!A4:D395,4,FALSE)</f>
        <v>1995.3079926300222</v>
      </c>
      <c r="N48" s="276">
        <f>K48*M48</f>
        <v>1995.3079926300222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1995.3079926300222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1995.3079926300222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399.06159852600445</v>
      </c>
      <c r="M83" s="857"/>
      <c r="N83" s="54"/>
    </row>
    <row r="84" spans="1:14">
      <c r="B84" s="92" t="s">
        <v>973</v>
      </c>
      <c r="C84" s="93"/>
      <c r="D84" s="93"/>
      <c r="E84" s="93"/>
      <c r="F84" s="93"/>
      <c r="G84" s="93"/>
      <c r="H84" s="93"/>
      <c r="I84" s="90"/>
      <c r="J84" s="91"/>
      <c r="K84" s="308">
        <v>0.05</v>
      </c>
      <c r="L84" s="856">
        <f>N78*K84</f>
        <v>99.765399631501111</v>
      </c>
      <c r="M84" s="857"/>
      <c r="N84" s="54"/>
    </row>
    <row r="85" spans="1:14" ht="15.75" thickBot="1">
      <c r="B85" s="94" t="s">
        <v>974</v>
      </c>
      <c r="C85" s="95"/>
      <c r="D85" s="95"/>
      <c r="E85" s="95"/>
      <c r="F85" s="95"/>
      <c r="G85" s="95"/>
      <c r="H85" s="95"/>
      <c r="I85" s="96"/>
      <c r="J85" s="97"/>
      <c r="K85" s="309">
        <v>0.05</v>
      </c>
      <c r="L85" s="858">
        <f>N78*K85</f>
        <v>99.765399631501111</v>
      </c>
      <c r="M85" s="859"/>
      <c r="N85" s="54"/>
    </row>
    <row r="86" spans="1:14" ht="15.75" thickBot="1">
      <c r="B86" s="821" t="s">
        <v>953</v>
      </c>
      <c r="C86" s="822"/>
      <c r="D86" s="822"/>
      <c r="E86" s="822"/>
      <c r="F86" s="822"/>
      <c r="G86" s="822"/>
      <c r="H86" s="822"/>
      <c r="I86" s="822"/>
      <c r="J86" s="822"/>
      <c r="K86" s="822"/>
      <c r="L86" s="822"/>
      <c r="M86" s="823"/>
      <c r="N86" s="55">
        <f>L83+L84+L85</f>
        <v>598.59239778900667</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2593.900390419029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1036</v>
      </c>
      <c r="C31" s="84" t="s">
        <v>1532</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865</v>
      </c>
      <c r="B48" s="46" t="str">
        <f>VLOOKUP(A48,MATERIALES!A4:D373,3,FALSE)</f>
        <v>Emulsión Asfáltica de Rotura Lenta CRL</v>
      </c>
      <c r="C48" s="285"/>
      <c r="D48" s="285"/>
      <c r="E48" s="285"/>
      <c r="F48" s="285"/>
      <c r="G48" s="285"/>
      <c r="H48" s="285"/>
      <c r="I48" s="272"/>
      <c r="J48" s="228" t="str">
        <f>VLOOKUP(A48,MATERIALES!A4:D373,2,FALSE)</f>
        <v>lt</v>
      </c>
      <c r="K48" s="286">
        <v>1</v>
      </c>
      <c r="L48" s="271"/>
      <c r="M48" s="406">
        <f>VLOOKUP(A48,MATERIALES!A4:D395,4,FALSE)</f>
        <v>4222.5774102985761</v>
      </c>
      <c r="N48" s="276">
        <f>K48*M48</f>
        <v>4222.5774102985761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4222.5774102985761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4222.5774102985761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844.51548205971528</v>
      </c>
      <c r="M83" s="857"/>
      <c r="N83" s="54"/>
    </row>
    <row r="84" spans="1:14">
      <c r="B84" s="92" t="s">
        <v>973</v>
      </c>
      <c r="C84" s="93"/>
      <c r="D84" s="93"/>
      <c r="E84" s="93"/>
      <c r="F84" s="93"/>
      <c r="G84" s="93"/>
      <c r="H84" s="93"/>
      <c r="I84" s="90"/>
      <c r="J84" s="91"/>
      <c r="K84" s="308">
        <v>0.05</v>
      </c>
      <c r="L84" s="856">
        <f>N78*K84</f>
        <v>211.12887051492882</v>
      </c>
      <c r="M84" s="857"/>
      <c r="N84" s="54"/>
    </row>
    <row r="85" spans="1:14" ht="15.75" thickBot="1">
      <c r="B85" s="94" t="s">
        <v>974</v>
      </c>
      <c r="C85" s="95"/>
      <c r="D85" s="95"/>
      <c r="E85" s="95"/>
      <c r="F85" s="95"/>
      <c r="G85" s="95"/>
      <c r="H85" s="95"/>
      <c r="I85" s="96"/>
      <c r="J85" s="97"/>
      <c r="K85" s="309">
        <v>0.05</v>
      </c>
      <c r="L85" s="858">
        <f>N78*K85</f>
        <v>211.12887051492882</v>
      </c>
      <c r="M85" s="859"/>
      <c r="N85" s="54"/>
    </row>
    <row r="86" spans="1:14" ht="15.75" thickBot="1">
      <c r="B86" s="821" t="s">
        <v>953</v>
      </c>
      <c r="C86" s="822"/>
      <c r="D86" s="822"/>
      <c r="E86" s="822"/>
      <c r="F86" s="822"/>
      <c r="G86" s="822"/>
      <c r="H86" s="822"/>
      <c r="I86" s="822"/>
      <c r="J86" s="822"/>
      <c r="K86" s="822"/>
      <c r="L86" s="822"/>
      <c r="M86" s="823"/>
      <c r="N86" s="55">
        <f>L83+L84+L85</f>
        <v>1266.7732230895729</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5489.3506333881487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1037</v>
      </c>
      <c r="C31" s="84" t="s">
        <v>1533</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852</v>
      </c>
      <c r="B48" s="46" t="str">
        <f>VLOOKUP(A48,MATERIALES!A4:D373,3,FALSE)</f>
        <v>Emulsión CRL-1hm</v>
      </c>
      <c r="C48" s="285"/>
      <c r="D48" s="285"/>
      <c r="E48" s="285"/>
      <c r="F48" s="285"/>
      <c r="G48" s="285"/>
      <c r="H48" s="285"/>
      <c r="I48" s="272"/>
      <c r="J48" s="228" t="str">
        <f>VLOOKUP(A48,MATERIALES!A4:D373,2,FALSE)</f>
        <v>lt</v>
      </c>
      <c r="K48" s="286">
        <v>1</v>
      </c>
      <c r="L48" s="271"/>
      <c r="M48" s="406">
        <f>VLOOKUP(A48,MATERIALES!A4:D395,4,FALSE)</f>
        <v>4397.372986512446</v>
      </c>
      <c r="N48" s="276">
        <f>K48*M48</f>
        <v>4397.372986512446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4397.372986512446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4397.372986512446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879.4745973024892</v>
      </c>
      <c r="M83" s="857"/>
      <c r="N83" s="54"/>
    </row>
    <row r="84" spans="1:14">
      <c r="B84" s="92" t="s">
        <v>973</v>
      </c>
      <c r="C84" s="93"/>
      <c r="D84" s="93"/>
      <c r="E84" s="93"/>
      <c r="F84" s="93"/>
      <c r="G84" s="93"/>
      <c r="H84" s="93"/>
      <c r="I84" s="90"/>
      <c r="J84" s="91"/>
      <c r="K84" s="308">
        <v>0.05</v>
      </c>
      <c r="L84" s="856">
        <f>N78*K84</f>
        <v>219.8686493256223</v>
      </c>
      <c r="M84" s="857"/>
      <c r="N84" s="54"/>
    </row>
    <row r="85" spans="1:14" ht="15.75" thickBot="1">
      <c r="B85" s="94" t="s">
        <v>974</v>
      </c>
      <c r="C85" s="95"/>
      <c r="D85" s="95"/>
      <c r="E85" s="95"/>
      <c r="F85" s="95"/>
      <c r="G85" s="95"/>
      <c r="H85" s="95"/>
      <c r="I85" s="96"/>
      <c r="J85" s="97"/>
      <c r="K85" s="309">
        <v>0.05</v>
      </c>
      <c r="L85" s="858">
        <f>N78*K85</f>
        <v>219.8686493256223</v>
      </c>
      <c r="M85" s="859"/>
      <c r="N85" s="54"/>
    </row>
    <row r="86" spans="1:14" ht="15.75" thickBot="1">
      <c r="B86" s="821" t="s">
        <v>953</v>
      </c>
      <c r="C86" s="822"/>
      <c r="D86" s="822"/>
      <c r="E86" s="822"/>
      <c r="F86" s="822"/>
      <c r="G86" s="822"/>
      <c r="H86" s="822"/>
      <c r="I86" s="822"/>
      <c r="J86" s="822"/>
      <c r="K86" s="822"/>
      <c r="L86" s="822"/>
      <c r="M86" s="823"/>
      <c r="N86" s="55">
        <f>L83+L84+L85</f>
        <v>1319.2118959537338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5716.5848824661798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1528</v>
      </c>
      <c r="C31" s="84" t="s">
        <v>1534</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850</v>
      </c>
      <c r="B48" s="46" t="str">
        <f>VLOOKUP(A48,MATERIALES!A4:D373,3,FALSE)</f>
        <v>Emulsión CRL-1h</v>
      </c>
      <c r="C48" s="285"/>
      <c r="D48" s="285"/>
      <c r="E48" s="285"/>
      <c r="F48" s="285"/>
      <c r="G48" s="285"/>
      <c r="H48" s="285"/>
      <c r="I48" s="272"/>
      <c r="J48" s="228" t="str">
        <f>VLOOKUP(A48,MATERIALES!A4:D373,2,FALSE)</f>
        <v>lt</v>
      </c>
      <c r="K48" s="286">
        <v>1</v>
      </c>
      <c r="L48" s="271"/>
      <c r="M48" s="406">
        <f>VLOOKUP(A48,MATERIALES!A4:D395,4,FALSE)</f>
        <v>1871.0822057610458</v>
      </c>
      <c r="N48" s="276">
        <f>K48*M48</f>
        <v>1871.0822057610458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1871.0822057610458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1871.0822057610458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374.2164411522092</v>
      </c>
      <c r="M83" s="857"/>
      <c r="N83" s="54"/>
    </row>
    <row r="84" spans="1:14">
      <c r="B84" s="92" t="s">
        <v>973</v>
      </c>
      <c r="C84" s="93"/>
      <c r="D84" s="93"/>
      <c r="E84" s="93"/>
      <c r="F84" s="93"/>
      <c r="G84" s="93"/>
      <c r="H84" s="93"/>
      <c r="I84" s="90"/>
      <c r="J84" s="91"/>
      <c r="K84" s="308">
        <v>0.05</v>
      </c>
      <c r="L84" s="856">
        <f>N78*K84</f>
        <v>93.5541102880523</v>
      </c>
      <c r="M84" s="857"/>
      <c r="N84" s="54"/>
    </row>
    <row r="85" spans="1:14" ht="15.75" thickBot="1">
      <c r="B85" s="94" t="s">
        <v>974</v>
      </c>
      <c r="C85" s="95"/>
      <c r="D85" s="95"/>
      <c r="E85" s="95"/>
      <c r="F85" s="95"/>
      <c r="G85" s="95"/>
      <c r="H85" s="95"/>
      <c r="I85" s="96"/>
      <c r="J85" s="97"/>
      <c r="K85" s="309">
        <v>0.05</v>
      </c>
      <c r="L85" s="858">
        <f>N78*K85</f>
        <v>93.5541102880523</v>
      </c>
      <c r="M85" s="859"/>
      <c r="N85" s="54"/>
    </row>
    <row r="86" spans="1:14" ht="15.75" thickBot="1">
      <c r="B86" s="821" t="s">
        <v>953</v>
      </c>
      <c r="C86" s="822"/>
      <c r="D86" s="822"/>
      <c r="E86" s="822"/>
      <c r="F86" s="822"/>
      <c r="G86" s="822"/>
      <c r="H86" s="822"/>
      <c r="I86" s="822"/>
      <c r="J86" s="822"/>
      <c r="K86" s="822"/>
      <c r="L86" s="822"/>
      <c r="M86" s="823"/>
      <c r="N86" s="55">
        <f>L83+L84+L85</f>
        <v>561.3246617283138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2432.4068674893597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1535</v>
      </c>
      <c r="C31" s="84" t="s">
        <v>1536</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817</v>
      </c>
      <c r="B48" s="46" t="str">
        <f>VLOOKUP(A48,MATERIALES!A4:D373,3,FALSE)</f>
        <v>Cemento Asfáltico Modificado Con Grano De Caucho Reciclado Tipo I</v>
      </c>
      <c r="C48" s="285"/>
      <c r="D48" s="285"/>
      <c r="E48" s="285"/>
      <c r="F48" s="285"/>
      <c r="G48" s="285"/>
      <c r="H48" s="285"/>
      <c r="I48" s="272"/>
      <c r="J48" s="228" t="str">
        <f>VLOOKUP(A48,MATERIALES!A4:D373,2,FALSE)</f>
        <v>kg</v>
      </c>
      <c r="K48" s="286">
        <v>1</v>
      </c>
      <c r="L48" s="271"/>
      <c r="M48" s="406">
        <f>VLOOKUP(A48,MATERIALES!A4:D395,4,FALSE)</f>
        <v>1776.5386865510281</v>
      </c>
      <c r="N48" s="276">
        <f>K48*M48</f>
        <v>1776.5386865510281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1776.5386865510281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452"/>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1776.5386865510281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355.30773731020565</v>
      </c>
      <c r="M83" s="857"/>
      <c r="N83" s="54"/>
    </row>
    <row r="84" spans="1:14">
      <c r="B84" s="92" t="s">
        <v>973</v>
      </c>
      <c r="C84" s="93"/>
      <c r="D84" s="93"/>
      <c r="E84" s="93"/>
      <c r="F84" s="93"/>
      <c r="G84" s="93"/>
      <c r="H84" s="93"/>
      <c r="I84" s="90"/>
      <c r="J84" s="91"/>
      <c r="K84" s="308">
        <v>0.05</v>
      </c>
      <c r="L84" s="856">
        <f>N78*K84</f>
        <v>88.826934327551413</v>
      </c>
      <c r="M84" s="857"/>
      <c r="N84" s="54"/>
    </row>
    <row r="85" spans="1:14" ht="15.75" thickBot="1">
      <c r="B85" s="94" t="s">
        <v>974</v>
      </c>
      <c r="C85" s="95"/>
      <c r="D85" s="95"/>
      <c r="E85" s="95"/>
      <c r="F85" s="95"/>
      <c r="G85" s="95"/>
      <c r="H85" s="95"/>
      <c r="I85" s="96"/>
      <c r="J85" s="97"/>
      <c r="K85" s="309">
        <v>0.05</v>
      </c>
      <c r="L85" s="858">
        <f>N78*K85</f>
        <v>88.826934327551413</v>
      </c>
      <c r="M85" s="859"/>
      <c r="N85" s="54"/>
    </row>
    <row r="86" spans="1:14" ht="15.75" thickBot="1">
      <c r="B86" s="821" t="s">
        <v>953</v>
      </c>
      <c r="C86" s="822"/>
      <c r="D86" s="822"/>
      <c r="E86" s="822"/>
      <c r="F86" s="822"/>
      <c r="G86" s="822"/>
      <c r="H86" s="822"/>
      <c r="I86" s="822"/>
      <c r="J86" s="822"/>
      <c r="K86" s="822"/>
      <c r="L86" s="822"/>
      <c r="M86" s="823"/>
      <c r="N86" s="55">
        <f>L83+L84+L85</f>
        <v>532.96160596530842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2309.5002925163367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1537</v>
      </c>
      <c r="C31" s="84" t="s">
        <v>1538</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819</v>
      </c>
      <c r="B48" s="46" t="str">
        <f>VLOOKUP(A48,MATERIALES!A4:D373,3,FALSE)</f>
        <v>Cemento Asfáltico Modificado Con Grano De Caucho Reciclado Tipo Il</v>
      </c>
      <c r="C48" s="285"/>
      <c r="D48" s="285"/>
      <c r="E48" s="285"/>
      <c r="F48" s="285"/>
      <c r="G48" s="285"/>
      <c r="H48" s="285"/>
      <c r="I48" s="272"/>
      <c r="J48" s="228" t="str">
        <f>VLOOKUP(A48,MATERIALES!A4:D373,2,FALSE)</f>
        <v>kg</v>
      </c>
      <c r="K48" s="286">
        <v>1</v>
      </c>
      <c r="L48" s="271"/>
      <c r="M48" s="406">
        <f>VLOOKUP(A48,MATERIALES!A4:D395,4,FALSE)</f>
        <v>1858.9894300481365</v>
      </c>
      <c r="N48" s="276">
        <f>K48*M48</f>
        <v>1858.9894300481365</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1858.9894300481365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821" t="s">
        <v>953</v>
      </c>
      <c r="C76" s="822"/>
      <c r="D76" s="822"/>
      <c r="E76" s="822"/>
      <c r="F76" s="822"/>
      <c r="G76" s="822"/>
      <c r="H76" s="822"/>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1858.9894300481365</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371.79788600962729</v>
      </c>
      <c r="M83" s="857"/>
      <c r="N83" s="54"/>
    </row>
    <row r="84" spans="1:14">
      <c r="B84" s="92" t="s">
        <v>973</v>
      </c>
      <c r="C84" s="93"/>
      <c r="D84" s="93"/>
      <c r="E84" s="93"/>
      <c r="F84" s="93"/>
      <c r="G84" s="93"/>
      <c r="H84" s="93"/>
      <c r="I84" s="90"/>
      <c r="J84" s="91"/>
      <c r="K84" s="308">
        <v>0.05</v>
      </c>
      <c r="L84" s="856">
        <f>N78*K84</f>
        <v>92.949471502406823</v>
      </c>
      <c r="M84" s="857"/>
      <c r="N84" s="54"/>
    </row>
    <row r="85" spans="1:14" ht="15.75" thickBot="1">
      <c r="B85" s="94" t="s">
        <v>974</v>
      </c>
      <c r="C85" s="95"/>
      <c r="D85" s="95"/>
      <c r="E85" s="95"/>
      <c r="F85" s="95"/>
      <c r="G85" s="95"/>
      <c r="H85" s="95"/>
      <c r="I85" s="96"/>
      <c r="J85" s="97"/>
      <c r="K85" s="309">
        <v>0.05</v>
      </c>
      <c r="L85" s="858">
        <f>N78*K85</f>
        <v>92.949471502406823</v>
      </c>
      <c r="M85" s="859"/>
      <c r="N85" s="54"/>
    </row>
    <row r="86" spans="1:14" ht="15.75" thickBot="1">
      <c r="B86" s="821" t="s">
        <v>953</v>
      </c>
      <c r="C86" s="822"/>
      <c r="D86" s="822"/>
      <c r="E86" s="822"/>
      <c r="F86" s="822"/>
      <c r="G86" s="822"/>
      <c r="H86" s="822"/>
      <c r="I86" s="822"/>
      <c r="J86" s="822"/>
      <c r="K86" s="822"/>
      <c r="L86" s="822"/>
      <c r="M86" s="823"/>
      <c r="N86" s="55">
        <f>L83+L84+L85</f>
        <v>557.69682901444094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2416.6862590625774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1539</v>
      </c>
      <c r="C31" s="84" t="s">
        <v>1540</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820</v>
      </c>
      <c r="B48" s="46" t="str">
        <f>VLOOKUP(A48,MATERIALES!A4:D373,3,FALSE)</f>
        <v>Cemento Asfáltico Modificado Con Grano De Caucho Reciclado Tipo lll</v>
      </c>
      <c r="C48" s="285"/>
      <c r="D48" s="285"/>
      <c r="E48" s="285"/>
      <c r="F48" s="285"/>
      <c r="G48" s="285"/>
      <c r="H48" s="285"/>
      <c r="I48" s="272"/>
      <c r="J48" s="228" t="str">
        <f>VLOOKUP(A48,MATERIALES!A4:D373,2,FALSE)</f>
        <v>kg</v>
      </c>
      <c r="K48" s="286">
        <v>1</v>
      </c>
      <c r="L48" s="271"/>
      <c r="M48" s="406">
        <f>VLOOKUP(A48,MATERIALES!A4:D395,4,FALSE)</f>
        <v>1878.7776084874426</v>
      </c>
      <c r="N48" s="276">
        <f>K48*M48</f>
        <v>1878.7776084874426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1878.7776084874426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1878.7776084874426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375.75552169748858</v>
      </c>
      <c r="M83" s="857"/>
      <c r="N83" s="54"/>
    </row>
    <row r="84" spans="1:14">
      <c r="B84" s="92" t="s">
        <v>973</v>
      </c>
      <c r="C84" s="93"/>
      <c r="D84" s="93"/>
      <c r="E84" s="93"/>
      <c r="F84" s="93"/>
      <c r="G84" s="93"/>
      <c r="H84" s="93"/>
      <c r="I84" s="90"/>
      <c r="J84" s="91"/>
      <c r="K84" s="308">
        <v>0.05</v>
      </c>
      <c r="L84" s="856">
        <f>N78*K84</f>
        <v>93.938880424372144</v>
      </c>
      <c r="M84" s="857"/>
      <c r="N84" s="54"/>
    </row>
    <row r="85" spans="1:14" ht="15.75" thickBot="1">
      <c r="B85" s="94" t="s">
        <v>974</v>
      </c>
      <c r="C85" s="95"/>
      <c r="D85" s="95"/>
      <c r="E85" s="95"/>
      <c r="F85" s="95"/>
      <c r="G85" s="95"/>
      <c r="H85" s="95"/>
      <c r="I85" s="96"/>
      <c r="J85" s="97"/>
      <c r="K85" s="309">
        <v>0.05</v>
      </c>
      <c r="L85" s="858">
        <f>N78*K85</f>
        <v>93.938880424372144</v>
      </c>
      <c r="M85" s="859"/>
      <c r="N85" s="54"/>
    </row>
    <row r="86" spans="1:14" ht="15.75" thickBot="1">
      <c r="B86" s="821" t="s">
        <v>953</v>
      </c>
      <c r="C86" s="822"/>
      <c r="D86" s="822"/>
      <c r="E86" s="822"/>
      <c r="F86" s="822"/>
      <c r="G86" s="822"/>
      <c r="H86" s="822"/>
      <c r="I86" s="822"/>
      <c r="J86" s="822"/>
      <c r="K86" s="822"/>
      <c r="L86" s="822"/>
      <c r="M86" s="823"/>
      <c r="N86" s="55">
        <f>L83+L84+L85</f>
        <v>563.63328254623286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2442.4108910336754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1038</v>
      </c>
      <c r="C31" s="84" t="s">
        <v>1541</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812</v>
      </c>
      <c r="B48" s="46" t="str">
        <f>VLOOKUP(A48,MATERIALES!A4:D373,3,FALSE)</f>
        <v>Cemento asfaltico modificado con polímeros tipo I</v>
      </c>
      <c r="C48" s="285"/>
      <c r="D48" s="285"/>
      <c r="E48" s="285"/>
      <c r="F48" s="285"/>
      <c r="G48" s="285"/>
      <c r="H48" s="285"/>
      <c r="I48" s="272"/>
      <c r="J48" s="228" t="str">
        <f>VLOOKUP(A48,MATERIALES!A4:D373,2,FALSE)</f>
        <v>kg</v>
      </c>
      <c r="K48" s="286">
        <v>1</v>
      </c>
      <c r="L48" s="271"/>
      <c r="M48" s="406">
        <f>VLOOKUP(A48,MATERIALES!A4:D395,4,FALSE)</f>
        <v>1945.8375465317572</v>
      </c>
      <c r="N48" s="276">
        <f>K48*M48</f>
        <v>1945.8375465317572</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1945.8375465317572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1945.8375465317572</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389.16750930635146</v>
      </c>
      <c r="M83" s="857"/>
      <c r="N83" s="54"/>
    </row>
    <row r="84" spans="1:14">
      <c r="B84" s="92" t="s">
        <v>973</v>
      </c>
      <c r="C84" s="93"/>
      <c r="D84" s="93"/>
      <c r="E84" s="93"/>
      <c r="F84" s="93"/>
      <c r="G84" s="93"/>
      <c r="H84" s="93"/>
      <c r="I84" s="90"/>
      <c r="J84" s="91"/>
      <c r="K84" s="308">
        <v>0.05</v>
      </c>
      <c r="L84" s="856">
        <f>N78*K84</f>
        <v>97.291877326587866</v>
      </c>
      <c r="M84" s="857"/>
      <c r="N84" s="54"/>
    </row>
    <row r="85" spans="1:14" ht="15.75" thickBot="1">
      <c r="B85" s="94" t="s">
        <v>974</v>
      </c>
      <c r="C85" s="95"/>
      <c r="D85" s="95"/>
      <c r="E85" s="95"/>
      <c r="F85" s="95"/>
      <c r="G85" s="95"/>
      <c r="H85" s="95"/>
      <c r="I85" s="96"/>
      <c r="J85" s="97"/>
      <c r="K85" s="309">
        <v>0.05</v>
      </c>
      <c r="L85" s="858">
        <f>N78*K85</f>
        <v>97.291877326587866</v>
      </c>
      <c r="M85" s="859"/>
      <c r="N85" s="54"/>
    </row>
    <row r="86" spans="1:14" ht="15.75" thickBot="1">
      <c r="B86" s="821" t="s">
        <v>953</v>
      </c>
      <c r="C86" s="822"/>
      <c r="D86" s="822"/>
      <c r="E86" s="822"/>
      <c r="F86" s="822"/>
      <c r="G86" s="822"/>
      <c r="H86" s="822"/>
      <c r="I86" s="822"/>
      <c r="J86" s="822"/>
      <c r="K86" s="822"/>
      <c r="L86" s="822"/>
      <c r="M86" s="823"/>
      <c r="N86" s="55">
        <f>L83+L84+L85</f>
        <v>583.75126395952714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2529.5888104912842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1039</v>
      </c>
      <c r="C31" s="84" t="s">
        <v>1542</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2895.6701116184458</v>
      </c>
      <c r="N48" s="276">
        <f>K48*M48</f>
        <v>2895.6701116184458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2895.6701116184458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2895.6701116184458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579.13402232368924</v>
      </c>
      <c r="M83" s="857"/>
      <c r="N83" s="54"/>
    </row>
    <row r="84" spans="1:14">
      <c r="B84" s="92" t="s">
        <v>973</v>
      </c>
      <c r="C84" s="93"/>
      <c r="D84" s="93"/>
      <c r="E84" s="93"/>
      <c r="F84" s="93"/>
      <c r="G84" s="93"/>
      <c r="H84" s="93"/>
      <c r="I84" s="90"/>
      <c r="J84" s="91"/>
      <c r="K84" s="308">
        <v>0.05</v>
      </c>
      <c r="L84" s="856">
        <f>N78*K84</f>
        <v>144.78350558092231</v>
      </c>
      <c r="M84" s="857"/>
      <c r="N84" s="54"/>
    </row>
    <row r="85" spans="1:14" ht="15.75" thickBot="1">
      <c r="B85" s="94" t="s">
        <v>974</v>
      </c>
      <c r="C85" s="95"/>
      <c r="D85" s="95"/>
      <c r="E85" s="95"/>
      <c r="F85" s="95"/>
      <c r="G85" s="95"/>
      <c r="H85" s="95"/>
      <c r="I85" s="96"/>
      <c r="J85" s="97"/>
      <c r="K85" s="309">
        <v>0.05</v>
      </c>
      <c r="L85" s="858">
        <f>N78*K85</f>
        <v>144.78350558092231</v>
      </c>
      <c r="M85" s="859"/>
      <c r="N85" s="54"/>
    </row>
    <row r="86" spans="1:14" ht="15.75" thickBot="1">
      <c r="B86" s="821" t="s">
        <v>953</v>
      </c>
      <c r="C86" s="822"/>
      <c r="D86" s="822"/>
      <c r="E86" s="822"/>
      <c r="F86" s="822"/>
      <c r="G86" s="822"/>
      <c r="H86" s="822"/>
      <c r="I86" s="822"/>
      <c r="J86" s="822"/>
      <c r="K86" s="822"/>
      <c r="L86" s="822"/>
      <c r="M86" s="823"/>
      <c r="N86" s="55">
        <f>L83+L84+L85</f>
        <v>868.70103348553391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3764.3711451039799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1040</v>
      </c>
      <c r="C31" s="84" t="s">
        <v>1543</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813</v>
      </c>
      <c r="B48" s="46" t="str">
        <f>VLOOKUP(A48,MATERIALES!A4:D373,3,FALSE)</f>
        <v>Cemento asfaltico modificado con polímeros tipo II</v>
      </c>
      <c r="C48" s="285"/>
      <c r="D48" s="285"/>
      <c r="E48" s="285"/>
      <c r="F48" s="285"/>
      <c r="G48" s="285"/>
      <c r="H48" s="285"/>
      <c r="I48" s="272"/>
      <c r="J48" s="228" t="str">
        <f>VLOOKUP(A48,MATERIALES!A4:D373,2,FALSE)</f>
        <v>kg</v>
      </c>
      <c r="K48" s="286">
        <v>1</v>
      </c>
      <c r="L48" s="271"/>
      <c r="M48" s="406">
        <f>VLOOKUP(A48,MATERIALES!A4:D395,4,FALSE)</f>
        <v>2895.6701116184458</v>
      </c>
      <c r="N48" s="276">
        <f>K48*M48</f>
        <v>2895.6701116184458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2895.6701116184458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2895.6701116184458</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579.13402232368924</v>
      </c>
      <c r="M83" s="857"/>
      <c r="N83" s="54"/>
    </row>
    <row r="84" spans="1:14">
      <c r="B84" s="92" t="s">
        <v>973</v>
      </c>
      <c r="C84" s="93"/>
      <c r="D84" s="93"/>
      <c r="E84" s="93"/>
      <c r="F84" s="93"/>
      <c r="G84" s="93"/>
      <c r="H84" s="93"/>
      <c r="I84" s="90"/>
      <c r="J84" s="91"/>
      <c r="K84" s="308">
        <v>0.05</v>
      </c>
      <c r="L84" s="856">
        <f>N78*K84</f>
        <v>144.78350558092231</v>
      </c>
      <c r="M84" s="857"/>
      <c r="N84" s="54"/>
    </row>
    <row r="85" spans="1:14" ht="15.75" thickBot="1">
      <c r="B85" s="94" t="s">
        <v>974</v>
      </c>
      <c r="C85" s="95"/>
      <c r="D85" s="95"/>
      <c r="E85" s="95"/>
      <c r="F85" s="95"/>
      <c r="G85" s="95"/>
      <c r="H85" s="95"/>
      <c r="I85" s="96"/>
      <c r="J85" s="97"/>
      <c r="K85" s="309">
        <v>0.05</v>
      </c>
      <c r="L85" s="858">
        <f>N78*K85</f>
        <v>144.78350558092231</v>
      </c>
      <c r="M85" s="859"/>
      <c r="N85" s="54"/>
    </row>
    <row r="86" spans="1:14" ht="15.75" thickBot="1">
      <c r="B86" s="821" t="s">
        <v>953</v>
      </c>
      <c r="C86" s="822"/>
      <c r="D86" s="822"/>
      <c r="E86" s="822"/>
      <c r="F86" s="822"/>
      <c r="G86" s="822"/>
      <c r="H86" s="822"/>
      <c r="I86" s="822"/>
      <c r="J86" s="822"/>
      <c r="K86" s="822"/>
      <c r="L86" s="822"/>
      <c r="M86" s="823"/>
      <c r="N86" s="55">
        <f>L83+L84+L85</f>
        <v>868.70103348553391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3764.3711451039799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1041</v>
      </c>
      <c r="C31" s="84" t="s">
        <v>1544</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814</v>
      </c>
      <c r="B48" s="46" t="str">
        <f>VLOOKUP(A48,MATERIALES!A4:D373,3,FALSE)</f>
        <v>Cemento asfaltico modificado con polímeros tipo III</v>
      </c>
      <c r="C48" s="285"/>
      <c r="D48" s="285"/>
      <c r="E48" s="285"/>
      <c r="F48" s="285"/>
      <c r="G48" s="285"/>
      <c r="H48" s="285"/>
      <c r="I48" s="272"/>
      <c r="J48" s="228" t="str">
        <f>VLOOKUP(A48,MATERIALES!A4:D373,2,FALSE)</f>
        <v>kg</v>
      </c>
      <c r="K48" s="286">
        <v>1</v>
      </c>
      <c r="L48" s="271"/>
      <c r="M48" s="406">
        <f>VLOOKUP(A48,MATERIALES!A4:D395,4,FALSE)</f>
        <v>3048.4788228997531</v>
      </c>
      <c r="N48" s="276">
        <f>K48*M48</f>
        <v>3048.4788228997531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3048.4788228997531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3048.4788228997531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609.69576457995061</v>
      </c>
      <c r="M83" s="857"/>
      <c r="N83" s="54"/>
    </row>
    <row r="84" spans="1:14">
      <c r="B84" s="92" t="s">
        <v>973</v>
      </c>
      <c r="C84" s="93"/>
      <c r="D84" s="93"/>
      <c r="E84" s="93"/>
      <c r="F84" s="93"/>
      <c r="G84" s="93"/>
      <c r="H84" s="93"/>
      <c r="I84" s="90"/>
      <c r="J84" s="91"/>
      <c r="K84" s="308">
        <v>0.05</v>
      </c>
      <c r="L84" s="856">
        <f>N78*K84</f>
        <v>152.42394114498765</v>
      </c>
      <c r="M84" s="857"/>
      <c r="N84" s="54"/>
    </row>
    <row r="85" spans="1:14" ht="15.75" thickBot="1">
      <c r="B85" s="94" t="s">
        <v>974</v>
      </c>
      <c r="C85" s="95"/>
      <c r="D85" s="95"/>
      <c r="E85" s="95"/>
      <c r="F85" s="95"/>
      <c r="G85" s="95"/>
      <c r="H85" s="95"/>
      <c r="I85" s="96"/>
      <c r="J85" s="97"/>
      <c r="K85" s="309">
        <v>0.05</v>
      </c>
      <c r="L85" s="858">
        <f>N78*K85</f>
        <v>152.42394114498765</v>
      </c>
      <c r="M85" s="859"/>
      <c r="N85" s="54"/>
    </row>
    <row r="86" spans="1:14" ht="15.75" thickBot="1">
      <c r="B86" s="821" t="s">
        <v>953</v>
      </c>
      <c r="C86" s="822"/>
      <c r="D86" s="822"/>
      <c r="E86" s="822"/>
      <c r="F86" s="822"/>
      <c r="G86" s="822"/>
      <c r="H86" s="822"/>
      <c r="I86" s="822"/>
      <c r="J86" s="822"/>
      <c r="K86" s="822"/>
      <c r="L86" s="822"/>
      <c r="M86" s="823"/>
      <c r="N86" s="55">
        <f>L83+L84+L85</f>
        <v>914.54364686992596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3963.022469769679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1042</v>
      </c>
      <c r="C31" s="84" t="s">
        <v>1545</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815</v>
      </c>
      <c r="B48" s="46" t="str">
        <f>VLOOKUP(A48,MATERIALES!A4:D373,3,FALSE)</f>
        <v>Cemento asfaltico modificado con polímeros tipo IV</v>
      </c>
      <c r="C48" s="285"/>
      <c r="D48" s="285"/>
      <c r="E48" s="285"/>
      <c r="F48" s="285"/>
      <c r="G48" s="285"/>
      <c r="H48" s="285"/>
      <c r="I48" s="272"/>
      <c r="J48" s="228" t="str">
        <f>VLOOKUP(A48,MATERIALES!A4:D373,2,FALSE)</f>
        <v>kg</v>
      </c>
      <c r="K48" s="286">
        <v>1</v>
      </c>
      <c r="L48" s="271"/>
      <c r="M48" s="406">
        <f>VLOOKUP(A48,MATERIALES!A4:D395,4,FALSE)</f>
        <v>3201.2875341810604</v>
      </c>
      <c r="N48" s="276">
        <f>K48*M48</f>
        <v>3201.2875341810604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3201.2875341810604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3201.2875341810604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640.25750683621209</v>
      </c>
      <c r="M83" s="857"/>
      <c r="N83" s="54"/>
    </row>
    <row r="84" spans="1:14">
      <c r="B84" s="92" t="s">
        <v>973</v>
      </c>
      <c r="C84" s="93"/>
      <c r="D84" s="93"/>
      <c r="E84" s="93"/>
      <c r="F84" s="93"/>
      <c r="G84" s="93"/>
      <c r="H84" s="93"/>
      <c r="I84" s="90"/>
      <c r="J84" s="91"/>
      <c r="K84" s="308">
        <v>0.05</v>
      </c>
      <c r="L84" s="856">
        <f>N78*K84</f>
        <v>160.06437670905302</v>
      </c>
      <c r="M84" s="857"/>
      <c r="N84" s="54"/>
    </row>
    <row r="85" spans="1:14" ht="15.75" thickBot="1">
      <c r="B85" s="94" t="s">
        <v>974</v>
      </c>
      <c r="C85" s="95"/>
      <c r="D85" s="95"/>
      <c r="E85" s="95"/>
      <c r="F85" s="95"/>
      <c r="G85" s="95"/>
      <c r="H85" s="95"/>
      <c r="I85" s="96"/>
      <c r="J85" s="97"/>
      <c r="K85" s="309">
        <v>0.05</v>
      </c>
      <c r="L85" s="858">
        <f>N78*K85</f>
        <v>160.06437670905302</v>
      </c>
      <c r="M85" s="859"/>
      <c r="N85" s="54"/>
    </row>
    <row r="86" spans="1:14" ht="15.75" thickBot="1">
      <c r="B86" s="821" t="s">
        <v>953</v>
      </c>
      <c r="C86" s="822"/>
      <c r="D86" s="822"/>
      <c r="E86" s="822"/>
      <c r="F86" s="822"/>
      <c r="G86" s="822"/>
      <c r="H86" s="822"/>
      <c r="I86" s="822"/>
      <c r="J86" s="822"/>
      <c r="K86" s="822"/>
      <c r="L86" s="822"/>
      <c r="M86" s="823"/>
      <c r="N86" s="55">
        <f>L83+L84+L85</f>
        <v>960.38626025431813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4161.673794435379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1546</v>
      </c>
      <c r="C31" s="84" t="s">
        <v>1547</v>
      </c>
      <c r="D31" s="85"/>
      <c r="E31" s="85"/>
      <c r="F31" s="85"/>
      <c r="G31" s="85"/>
      <c r="H31" s="85"/>
      <c r="I31" s="85"/>
      <c r="J31" s="86"/>
      <c r="K31" s="31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816</v>
      </c>
      <c r="B48" s="46" t="str">
        <f>VLOOKUP(A48,MATERIALES!A4:D373,3,FALSE)</f>
        <v>Cemento asfaltico modificado con polímeros tipo V</v>
      </c>
      <c r="C48" s="285"/>
      <c r="D48" s="285"/>
      <c r="E48" s="285"/>
      <c r="F48" s="285"/>
      <c r="G48" s="285"/>
      <c r="H48" s="285"/>
      <c r="I48" s="272"/>
      <c r="J48" s="228" t="str">
        <f>VLOOKUP(A48,MATERIALES!A4:D373,2,FALSE)</f>
        <v>kg</v>
      </c>
      <c r="K48" s="286">
        <v>1</v>
      </c>
      <c r="L48" s="271"/>
      <c r="M48" s="406">
        <f>VLOOKUP(A48,MATERIALES!A4:D395,4,FALSE)</f>
        <v>3201.2875341810604</v>
      </c>
      <c r="N48" s="276">
        <f>K48*M48</f>
        <v>3201.2875341810604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3201.2875341810604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3201.2875341810604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640.25750683621209</v>
      </c>
      <c r="M83" s="857"/>
      <c r="N83" s="54"/>
    </row>
    <row r="84" spans="1:14">
      <c r="B84" s="92" t="s">
        <v>973</v>
      </c>
      <c r="C84" s="93"/>
      <c r="D84" s="93"/>
      <c r="E84" s="93"/>
      <c r="F84" s="93"/>
      <c r="G84" s="93"/>
      <c r="H84" s="93"/>
      <c r="I84" s="90"/>
      <c r="J84" s="91"/>
      <c r="K84" s="308">
        <v>0.05</v>
      </c>
      <c r="L84" s="856">
        <f>N78*K84</f>
        <v>160.06437670905302</v>
      </c>
      <c r="M84" s="857"/>
      <c r="N84" s="54"/>
    </row>
    <row r="85" spans="1:14" ht="15.75" thickBot="1">
      <c r="B85" s="94" t="s">
        <v>974</v>
      </c>
      <c r="C85" s="95"/>
      <c r="D85" s="95"/>
      <c r="E85" s="95"/>
      <c r="F85" s="95"/>
      <c r="G85" s="95"/>
      <c r="H85" s="95"/>
      <c r="I85" s="96"/>
      <c r="J85" s="97"/>
      <c r="K85" s="309">
        <v>0.05</v>
      </c>
      <c r="L85" s="858">
        <f>N78*K85</f>
        <v>160.06437670905302</v>
      </c>
      <c r="M85" s="859"/>
      <c r="N85" s="54"/>
    </row>
    <row r="86" spans="1:14" ht="15.75" thickBot="1">
      <c r="B86" s="821" t="s">
        <v>953</v>
      </c>
      <c r="C86" s="822"/>
      <c r="D86" s="822"/>
      <c r="E86" s="822"/>
      <c r="F86" s="822"/>
      <c r="G86" s="822"/>
      <c r="H86" s="822"/>
      <c r="I86" s="822"/>
      <c r="J86" s="822"/>
      <c r="K86" s="822"/>
      <c r="L86" s="822"/>
      <c r="M86" s="823"/>
      <c r="N86" s="55">
        <f>L83+L84+L85</f>
        <v>960.38626025431813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4161.673794435379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1043</v>
      </c>
      <c r="C31" s="84" t="s">
        <v>1548</v>
      </c>
      <c r="D31" s="85"/>
      <c r="E31" s="85"/>
      <c r="F31" s="85"/>
      <c r="G31" s="85"/>
      <c r="H31" s="85"/>
      <c r="I31" s="85"/>
      <c r="J31" s="86"/>
      <c r="K31" s="312"/>
      <c r="L31" s="310" t="s">
        <v>1464</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866</v>
      </c>
      <c r="B48" s="46" t="str">
        <f>VLOOKUP(A48,MATERIALES!A4:D373,3,FALSE)</f>
        <v>Emulsión Asfáltica de Rotura Media Modificada Con Polímeros CRM-m</v>
      </c>
      <c r="C48" s="285"/>
      <c r="D48" s="285"/>
      <c r="E48" s="285"/>
      <c r="F48" s="285"/>
      <c r="G48" s="285"/>
      <c r="H48" s="285"/>
      <c r="I48" s="272"/>
      <c r="J48" s="228" t="str">
        <f>VLOOKUP(A48,MATERIALES!A4:D373,2,FALSE)</f>
        <v>lt</v>
      </c>
      <c r="K48" s="286">
        <v>1</v>
      </c>
      <c r="L48" s="271"/>
      <c r="M48" s="406">
        <f>VLOOKUP(A48,MATERIALES!A4:D395,4,FALSE)</f>
        <v>2742.8614003371381</v>
      </c>
      <c r="N48" s="276">
        <f>K48*M48</f>
        <v>2742.8614003371381</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2742.8614003371381</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2742.8614003371381</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548.57228006742764</v>
      </c>
      <c r="M83" s="857"/>
      <c r="N83" s="54"/>
    </row>
    <row r="84" spans="1:14">
      <c r="B84" s="92" t="s">
        <v>973</v>
      </c>
      <c r="C84" s="93"/>
      <c r="D84" s="93"/>
      <c r="E84" s="93"/>
      <c r="F84" s="93"/>
      <c r="G84" s="93"/>
      <c r="H84" s="93"/>
      <c r="I84" s="90"/>
      <c r="J84" s="91"/>
      <c r="K84" s="308">
        <v>0.05</v>
      </c>
      <c r="L84" s="856">
        <f>N78*K84</f>
        <v>137.14307001685691</v>
      </c>
      <c r="M84" s="857"/>
      <c r="N84" s="54"/>
    </row>
    <row r="85" spans="1:14" ht="15.75" thickBot="1">
      <c r="B85" s="94" t="s">
        <v>974</v>
      </c>
      <c r="C85" s="95"/>
      <c r="D85" s="95"/>
      <c r="E85" s="95"/>
      <c r="F85" s="95"/>
      <c r="G85" s="95"/>
      <c r="H85" s="95"/>
      <c r="I85" s="96"/>
      <c r="J85" s="97"/>
      <c r="K85" s="309">
        <v>0.05</v>
      </c>
      <c r="L85" s="858">
        <f>N78*K85</f>
        <v>137.14307001685691</v>
      </c>
      <c r="M85" s="859"/>
      <c r="N85" s="54"/>
    </row>
    <row r="86" spans="1:14" ht="15.75" thickBot="1">
      <c r="B86" s="821" t="s">
        <v>953</v>
      </c>
      <c r="C86" s="822"/>
      <c r="D86" s="822"/>
      <c r="E86" s="822"/>
      <c r="F86" s="822"/>
      <c r="G86" s="822"/>
      <c r="H86" s="822"/>
      <c r="I86" s="822"/>
      <c r="J86" s="822"/>
      <c r="K86" s="822"/>
      <c r="L86" s="822"/>
      <c r="M86" s="823"/>
      <c r="N86" s="55">
        <f>L83+L84+L85</f>
        <v>822.85842010114141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3565.7198204382794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1044</v>
      </c>
      <c r="C31" s="84" t="s">
        <v>1549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500</v>
      </c>
      <c r="N36" s="276">
        <f>K36/M36</f>
        <v>166.47347974070885</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500</v>
      </c>
      <c r="N37" s="276">
        <f>K37/M37</f>
        <v>82.587493299365676</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N75*M41</f>
        <v>0.62590495000000002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249.68687799007455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846</v>
      </c>
      <c r="B48" s="46" t="str">
        <f>VLOOKUP(A48,MATERIALES!A4:D373,3,FALSE)</f>
        <v>Emulsión CRL-0</v>
      </c>
      <c r="C48" s="285"/>
      <c r="D48" s="285"/>
      <c r="E48" s="285"/>
      <c r="F48" s="285"/>
      <c r="G48" s="285"/>
      <c r="H48" s="285"/>
      <c r="I48" s="272"/>
      <c r="J48" s="228" t="str">
        <f>VLOOKUP(A48,MATERIALES!A4:D373,2,FALSE)</f>
        <v>lt</v>
      </c>
      <c r="K48" s="286">
        <v>1</v>
      </c>
      <c r="L48" s="271"/>
      <c r="M48" s="406">
        <f>VLOOKUP(A48,MATERIALES!A4:D395,4,FALSE)</f>
        <v>2244.8589096146038</v>
      </c>
      <c r="N48" s="276">
        <f>K48*M48</f>
        <v>2244.8589096146038</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2244.8589096146038</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314"/>
      <c r="H64" s="51"/>
      <c r="I64" s="129"/>
      <c r="J64" s="129"/>
      <c r="K64" s="129"/>
      <c r="L64" s="899"/>
      <c r="M64" s="900"/>
      <c r="N64" s="130"/>
    </row>
    <row r="65" spans="1:14" ht="15.75" thickBot="1">
      <c r="B65" s="910" t="s">
        <v>953</v>
      </c>
      <c r="C65" s="864"/>
      <c r="D65" s="864"/>
      <c r="E65" s="864"/>
      <c r="F65" s="864"/>
      <c r="G65" s="864"/>
      <c r="H65" s="864"/>
      <c r="I65" s="864"/>
      <c r="J65" s="864"/>
      <c r="K65" s="864"/>
      <c r="L65" s="864"/>
      <c r="M65" s="865"/>
      <c r="N65" s="107"/>
    </row>
    <row r="66" spans="1:14">
      <c r="B66" s="36"/>
      <c r="C66" s="37"/>
      <c r="D66" s="37"/>
      <c r="E66" s="37"/>
      <c r="F66" s="37"/>
      <c r="G66" s="37"/>
      <c r="H66" s="37"/>
      <c r="I66" s="37"/>
      <c r="J66" s="37"/>
      <c r="K66" s="37"/>
      <c r="L66" s="37"/>
      <c r="M66" s="37"/>
      <c r="N66" s="38"/>
    </row>
    <row r="67" spans="1:14">
      <c r="B67" s="67" t="s">
        <v>962</v>
      </c>
      <c r="C67" s="68"/>
      <c r="D67" s="68"/>
      <c r="E67" s="68"/>
      <c r="F67" s="68"/>
      <c r="G67" s="68"/>
      <c r="H67" s="68"/>
      <c r="I67" s="68"/>
      <c r="J67" s="68"/>
      <c r="K67" s="68"/>
      <c r="L67" s="68"/>
      <c r="M67" s="68"/>
      <c r="N67" s="69"/>
    </row>
    <row r="68" spans="1:14" ht="15.75" thickBot="1">
      <c r="B68" s="71"/>
      <c r="C68" s="64"/>
      <c r="D68" s="64"/>
      <c r="E68" s="64"/>
      <c r="F68" s="64"/>
      <c r="G68" s="64"/>
      <c r="H68" s="64"/>
      <c r="I68" s="64"/>
      <c r="J68" s="64"/>
      <c r="K68" s="64"/>
      <c r="L68" s="64"/>
      <c r="M68" s="64"/>
      <c r="N68" s="66"/>
    </row>
    <row r="69" spans="1:14" ht="25.5">
      <c r="B69" s="860" t="s">
        <v>963</v>
      </c>
      <c r="C69" s="861"/>
      <c r="D69" s="861"/>
      <c r="E69" s="861"/>
      <c r="F69" s="861"/>
      <c r="G69" s="861"/>
      <c r="H69" s="861"/>
      <c r="I69" s="76" t="s">
        <v>964</v>
      </c>
      <c r="J69" s="78" t="s">
        <v>1410</v>
      </c>
      <c r="K69" s="77" t="s">
        <v>966</v>
      </c>
      <c r="L69" s="862" t="s">
        <v>950</v>
      </c>
      <c r="M69" s="863"/>
      <c r="N69" s="101" t="s">
        <v>951</v>
      </c>
    </row>
    <row r="70" spans="1:14">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303">
        <v>4000</v>
      </c>
      <c r="N70" s="399">
        <f>K70/M70</f>
        <v>62.590494999999997</v>
      </c>
    </row>
    <row r="71" spans="1:14">
      <c r="B71" s="52"/>
      <c r="C71" s="50"/>
      <c r="D71" s="50"/>
      <c r="E71" s="50"/>
      <c r="F71" s="50"/>
      <c r="G71" s="50"/>
      <c r="H71" s="50"/>
      <c r="I71" s="283"/>
      <c r="J71" s="301"/>
      <c r="K71" s="302"/>
      <c r="L71" s="53"/>
      <c r="M71" s="304"/>
      <c r="N71" s="300"/>
    </row>
    <row r="72" spans="1:14">
      <c r="B72" s="52"/>
      <c r="C72" s="50"/>
      <c r="D72" s="50"/>
      <c r="E72" s="50"/>
      <c r="F72" s="50"/>
      <c r="G72" s="50"/>
      <c r="H72" s="50"/>
      <c r="I72" s="283"/>
      <c r="J72" s="301"/>
      <c r="K72" s="302"/>
      <c r="L72" s="322"/>
      <c r="M72" s="304"/>
      <c r="N72" s="300"/>
    </row>
    <row r="73" spans="1:14">
      <c r="B73" s="52"/>
      <c r="C73" s="50"/>
      <c r="D73" s="50"/>
      <c r="E73" s="50"/>
      <c r="F73" s="50"/>
      <c r="G73" s="50"/>
      <c r="H73" s="50"/>
      <c r="I73" s="283"/>
      <c r="J73" s="301"/>
      <c r="K73" s="302"/>
      <c r="L73" s="322"/>
      <c r="M73" s="304"/>
      <c r="N73" s="300"/>
    </row>
    <row r="74" spans="1:14" ht="15.75" thickBot="1">
      <c r="B74" s="897"/>
      <c r="C74" s="898"/>
      <c r="D74" s="898"/>
      <c r="E74" s="898"/>
      <c r="F74" s="898"/>
      <c r="G74" s="898"/>
      <c r="H74" s="898"/>
      <c r="I74" s="129"/>
      <c r="J74" s="129"/>
      <c r="K74" s="129"/>
      <c r="L74" s="911"/>
      <c r="M74" s="911"/>
      <c r="N74" s="48"/>
    </row>
    <row r="75" spans="1:14" ht="15.75" thickBot="1">
      <c r="B75" s="910" t="s">
        <v>953</v>
      </c>
      <c r="C75" s="864"/>
      <c r="D75" s="864"/>
      <c r="E75" s="864"/>
      <c r="F75" s="864"/>
      <c r="G75" s="864"/>
      <c r="H75" s="864"/>
      <c r="I75" s="864"/>
      <c r="J75" s="864"/>
      <c r="K75" s="864"/>
      <c r="L75" s="864"/>
      <c r="M75" s="865"/>
      <c r="N75" s="305">
        <f>SUM(N70:N74)</f>
        <v>62.590494999999997</v>
      </c>
    </row>
    <row r="76" spans="1:14" ht="15.75" thickBot="1">
      <c r="B76" s="36"/>
      <c r="C76" s="37"/>
      <c r="D76" s="37"/>
      <c r="E76" s="37"/>
      <c r="F76" s="37"/>
      <c r="G76" s="37"/>
      <c r="H76" s="37"/>
      <c r="I76" s="37"/>
      <c r="J76" s="37"/>
      <c r="K76" s="37"/>
      <c r="L76" s="37"/>
      <c r="M76" s="37"/>
      <c r="N76" s="38"/>
    </row>
    <row r="77" spans="1:14" ht="15.75" thickBot="1">
      <c r="B77" s="821" t="s">
        <v>967</v>
      </c>
      <c r="C77" s="822"/>
      <c r="D77" s="822"/>
      <c r="E77" s="822"/>
      <c r="F77" s="822"/>
      <c r="G77" s="822"/>
      <c r="H77" s="822"/>
      <c r="I77" s="822"/>
      <c r="J77" s="822"/>
      <c r="K77" s="822"/>
      <c r="L77" s="822"/>
      <c r="M77" s="823"/>
      <c r="N77" s="102">
        <f>N43+N54+N65+N75</f>
        <v>2557.1362826046784</v>
      </c>
    </row>
    <row r="78" spans="1:14">
      <c r="B78" s="36"/>
      <c r="C78" s="37"/>
      <c r="D78" s="37"/>
      <c r="E78" s="37"/>
      <c r="F78" s="37"/>
      <c r="G78" s="37"/>
      <c r="H78" s="37"/>
      <c r="I78" s="37"/>
      <c r="J78" s="37"/>
      <c r="K78" s="37"/>
      <c r="L78" s="37"/>
      <c r="M78" s="37"/>
      <c r="N78" s="38"/>
    </row>
    <row r="79" spans="1:14">
      <c r="B79" s="67" t="s">
        <v>968</v>
      </c>
      <c r="C79" s="68"/>
      <c r="D79" s="68"/>
      <c r="E79" s="68"/>
      <c r="F79" s="68"/>
      <c r="G79" s="68"/>
      <c r="H79" s="68"/>
      <c r="I79" s="68"/>
      <c r="J79" s="68"/>
      <c r="K79" s="68"/>
      <c r="L79" s="68"/>
      <c r="M79" s="68"/>
      <c r="N79" s="69"/>
    </row>
    <row r="80" spans="1:14"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511.42725652093571</v>
      </c>
      <c r="M82" s="857"/>
      <c r="N82" s="54"/>
    </row>
    <row r="83" spans="1:14">
      <c r="B83" s="92" t="s">
        <v>973</v>
      </c>
      <c r="C83" s="93"/>
      <c r="D83" s="93"/>
      <c r="E83" s="93"/>
      <c r="F83" s="93"/>
      <c r="G83" s="93"/>
      <c r="H83" s="93"/>
      <c r="I83" s="90"/>
      <c r="J83" s="91"/>
      <c r="K83" s="308">
        <v>0.05</v>
      </c>
      <c r="L83" s="856">
        <f>N77*K83</f>
        <v>127.85681413023393</v>
      </c>
      <c r="M83" s="857"/>
      <c r="N83" s="54"/>
    </row>
    <row r="84" spans="1:14" ht="15.75" thickBot="1">
      <c r="B84" s="94" t="s">
        <v>974</v>
      </c>
      <c r="C84" s="95"/>
      <c r="D84" s="95"/>
      <c r="E84" s="95"/>
      <c r="F84" s="95"/>
      <c r="G84" s="95"/>
      <c r="H84" s="95"/>
      <c r="I84" s="96"/>
      <c r="J84" s="97"/>
      <c r="K84" s="309">
        <v>0.05</v>
      </c>
      <c r="L84" s="858">
        <f>N77*K84</f>
        <v>127.85681413023393</v>
      </c>
      <c r="M84" s="859"/>
      <c r="N84" s="54"/>
    </row>
    <row r="85" spans="1:14" ht="15.75" thickBot="1">
      <c r="B85" s="821" t="s">
        <v>953</v>
      </c>
      <c r="C85" s="822"/>
      <c r="D85" s="822"/>
      <c r="E85" s="822"/>
      <c r="F85" s="822"/>
      <c r="G85" s="822"/>
      <c r="H85" s="822"/>
      <c r="I85" s="822"/>
      <c r="J85" s="822"/>
      <c r="K85" s="822"/>
      <c r="L85" s="822"/>
      <c r="M85" s="823"/>
      <c r="N85" s="55">
        <f>L82+L83+L84</f>
        <v>767.14088478140354</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3324.2771673860821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87"/>
      <c r="K117" s="887"/>
      <c r="L117" s="887"/>
      <c r="M117" s="887"/>
      <c r="N117" s="888"/>
    </row>
    <row r="118" spans="2:14" ht="15.75" thickBot="1">
      <c r="B118" s="265" t="s">
        <v>2221</v>
      </c>
      <c r="C118" s="397"/>
      <c r="D118" s="397"/>
      <c r="E118" s="60"/>
      <c r="F118" s="60"/>
      <c r="G118" s="60"/>
      <c r="H118" s="60"/>
      <c r="I118" s="60"/>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1045</v>
      </c>
      <c r="C31" s="84" t="s">
        <v>1550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500</v>
      </c>
      <c r="N36" s="276">
        <f>K36/M36</f>
        <v>166.47347974070885</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500</v>
      </c>
      <c r="N37" s="276">
        <f>K37/M37</f>
        <v>82.587493299365676</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0.62590495000000002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249.68687799007455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848</v>
      </c>
      <c r="B48" s="46" t="str">
        <f>VLOOKUP(A48,MATERIALES!A4:D373,3,FALSE)</f>
        <v>Emulsión CRL-1</v>
      </c>
      <c r="C48" s="285"/>
      <c r="D48" s="285"/>
      <c r="E48" s="285"/>
      <c r="F48" s="285"/>
      <c r="G48" s="285"/>
      <c r="H48" s="285"/>
      <c r="I48" s="272"/>
      <c r="J48" s="228" t="str">
        <f>VLOOKUP(A48,MATERIALES!A4:D373,2,FALSE)</f>
        <v>lt</v>
      </c>
      <c r="K48" s="286">
        <v>1</v>
      </c>
      <c r="L48" s="271"/>
      <c r="M48" s="406">
        <f>VLOOKUP(A48,MATERIALES!A4:D395,4,FALSE)</f>
        <v>3847.70136319839</v>
      </c>
      <c r="N48" s="276">
        <f>K48*M48</f>
        <v>3847.70136319839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3847.70136319839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62.590494999999997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4159.9787361884646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831.99574723769297</v>
      </c>
      <c r="M83" s="857"/>
      <c r="N83" s="54"/>
    </row>
    <row r="84" spans="1:14">
      <c r="B84" s="92" t="s">
        <v>973</v>
      </c>
      <c r="C84" s="93"/>
      <c r="D84" s="93"/>
      <c r="E84" s="93"/>
      <c r="F84" s="93"/>
      <c r="G84" s="93"/>
      <c r="H84" s="93"/>
      <c r="I84" s="90"/>
      <c r="J84" s="91"/>
      <c r="K84" s="308">
        <v>0.05</v>
      </c>
      <c r="L84" s="856">
        <f>N78*K84</f>
        <v>207.99893680942324</v>
      </c>
      <c r="M84" s="857"/>
      <c r="N84" s="54"/>
    </row>
    <row r="85" spans="1:14" ht="15.75" thickBot="1">
      <c r="B85" s="94" t="s">
        <v>974</v>
      </c>
      <c r="C85" s="95"/>
      <c r="D85" s="95"/>
      <c r="E85" s="95"/>
      <c r="F85" s="95"/>
      <c r="G85" s="95"/>
      <c r="H85" s="95"/>
      <c r="I85" s="96"/>
      <c r="J85" s="97"/>
      <c r="K85" s="309">
        <v>0.05</v>
      </c>
      <c r="L85" s="858">
        <f>N78*K85</f>
        <v>207.99893680942324</v>
      </c>
      <c r="M85" s="859"/>
      <c r="N85" s="54"/>
    </row>
    <row r="86" spans="1:14" ht="15.75" thickBot="1">
      <c r="B86" s="821" t="s">
        <v>953</v>
      </c>
      <c r="C86" s="822"/>
      <c r="D86" s="822"/>
      <c r="E86" s="822"/>
      <c r="F86" s="822"/>
      <c r="G86" s="822"/>
      <c r="H86" s="822"/>
      <c r="I86" s="822"/>
      <c r="J86" s="822"/>
      <c r="K86" s="822"/>
      <c r="L86" s="822"/>
      <c r="M86" s="823"/>
      <c r="N86" s="55">
        <f>L83+L84+L85</f>
        <v>1247.9936208565393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5407.9723570450042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1551</v>
      </c>
      <c r="C31" s="84" t="s">
        <v>1552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500</v>
      </c>
      <c r="N36" s="276">
        <f>K36/M36</f>
        <v>166.47347974070885</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500</v>
      </c>
      <c r="N37" s="276">
        <f>K37/M37</f>
        <v>82.587493299365676</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0.62590495000000002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249.68687799007455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792</v>
      </c>
      <c r="B48" s="46" t="str">
        <f>VLOOKUP(A48,MATERIALES!A4:D373,3,FALSE)</f>
        <v>Asfalto liquido RC 250</v>
      </c>
      <c r="C48" s="285"/>
      <c r="D48" s="285"/>
      <c r="E48" s="285"/>
      <c r="F48" s="285"/>
      <c r="G48" s="285"/>
      <c r="H48" s="285"/>
      <c r="I48" s="272"/>
      <c r="J48" s="228" t="str">
        <f>VLOOKUP(A48,MATERIALES!A4:D373,2,FALSE)</f>
        <v>gal</v>
      </c>
      <c r="K48" s="286">
        <v>0.3</v>
      </c>
      <c r="L48" s="271"/>
      <c r="M48" s="406">
        <f>VLOOKUP(A48,MATERIALES!A4:D395,4,FALSE)</f>
        <v>9871.0030114738129</v>
      </c>
      <c r="N48" s="276">
        <f>K48*M48</f>
        <v>2961.3009034421439</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2961.3009034421439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62.590494999999997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3273.5782764322184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654.71565528644373</v>
      </c>
      <c r="M83" s="857"/>
      <c r="N83" s="54"/>
    </row>
    <row r="84" spans="1:14">
      <c r="B84" s="92" t="s">
        <v>973</v>
      </c>
      <c r="C84" s="93"/>
      <c r="D84" s="93"/>
      <c r="E84" s="93"/>
      <c r="F84" s="93"/>
      <c r="G84" s="93"/>
      <c r="H84" s="93"/>
      <c r="I84" s="90"/>
      <c r="J84" s="91"/>
      <c r="K84" s="308">
        <v>0.05</v>
      </c>
      <c r="L84" s="856">
        <f>N78*K84</f>
        <v>163.67891382161093</v>
      </c>
      <c r="M84" s="857"/>
      <c r="N84" s="54"/>
    </row>
    <row r="85" spans="1:14" ht="15.75" thickBot="1">
      <c r="B85" s="94" t="s">
        <v>974</v>
      </c>
      <c r="C85" s="95"/>
      <c r="D85" s="95"/>
      <c r="E85" s="95"/>
      <c r="F85" s="95"/>
      <c r="G85" s="95"/>
      <c r="H85" s="95"/>
      <c r="I85" s="96"/>
      <c r="J85" s="97"/>
      <c r="K85" s="309">
        <v>0.05</v>
      </c>
      <c r="L85" s="858">
        <f>N78*K85</f>
        <v>163.67891382161093</v>
      </c>
      <c r="M85" s="859"/>
      <c r="N85" s="54"/>
    </row>
    <row r="86" spans="1:14" ht="15.75" thickBot="1">
      <c r="B86" s="821" t="s">
        <v>953</v>
      </c>
      <c r="C86" s="822"/>
      <c r="D86" s="822"/>
      <c r="E86" s="822"/>
      <c r="F86" s="822"/>
      <c r="G86" s="822"/>
      <c r="H86" s="822"/>
      <c r="I86" s="822"/>
      <c r="J86" s="822"/>
      <c r="K86" s="822"/>
      <c r="L86" s="822"/>
      <c r="M86" s="823"/>
      <c r="N86" s="55">
        <f>L83+L84+L85</f>
        <v>982.07348292966549</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4255.6517593618837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1046</v>
      </c>
      <c r="C31" s="84" t="s">
        <v>1208</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953" t="str">
        <f>VLOOKUP(A36,EQUIPOS!A6:D154,3,FALSE)</f>
        <v>Carrotanque Irrigador de asfalto, 1000 GALONES DE CAPACIDAD</v>
      </c>
      <c r="C36" s="954"/>
      <c r="D36" s="954"/>
      <c r="E36" s="954"/>
      <c r="F36" s="954"/>
      <c r="G36" s="954"/>
      <c r="H36" s="955"/>
      <c r="I36" s="271"/>
      <c r="J36" s="272"/>
      <c r="K36" s="273">
        <f>VLOOKUP(A36,EQUIPOS!A6:D163,4,FALSE)</f>
        <v>83236.739870354431</v>
      </c>
      <c r="L36" s="274"/>
      <c r="M36" s="275">
        <v>500</v>
      </c>
      <c r="N36" s="276">
        <f>K36/M36</f>
        <v>166.47347974070885</v>
      </c>
    </row>
    <row r="37" spans="1:14">
      <c r="A37" s="116" t="s">
        <v>176</v>
      </c>
      <c r="B37" s="953" t="str">
        <f>VLOOKUP(A37,EQUIPOS!A7:D154,3,FALSE)</f>
        <v xml:space="preserve">Compresor (barrido y soplado)
</v>
      </c>
      <c r="C37" s="954"/>
      <c r="D37" s="954"/>
      <c r="E37" s="954"/>
      <c r="F37" s="954"/>
      <c r="G37" s="954"/>
      <c r="H37" s="955"/>
      <c r="I37" s="271"/>
      <c r="J37" s="272"/>
      <c r="K37" s="273">
        <f>VLOOKUP(A37,EQUIPOS!A7:D164,4,FALSE)</f>
        <v>41293.746649682835</v>
      </c>
      <c r="L37" s="274"/>
      <c r="M37" s="275">
        <v>500</v>
      </c>
      <c r="N37" s="276">
        <f>K37/M37</f>
        <v>82.587493299365676</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0.62590495000000002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249.68687799007455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858</v>
      </c>
      <c r="B48" s="46" t="str">
        <f>VLOOKUP(A48,MATERIALES!A4:D373,3,FALSE)</f>
        <v>Emulsión CRR-1</v>
      </c>
      <c r="C48" s="285"/>
      <c r="D48" s="285"/>
      <c r="E48" s="285"/>
      <c r="F48" s="285"/>
      <c r="G48" s="285"/>
      <c r="H48" s="285"/>
      <c r="I48" s="272"/>
      <c r="J48" s="228" t="str">
        <f>VLOOKUP(A48,MATERIALES!A4:D373,2,FALSE)</f>
        <v>lt</v>
      </c>
      <c r="K48" s="286">
        <v>0.45</v>
      </c>
      <c r="L48" s="271"/>
      <c r="M48" s="406">
        <f>VLOOKUP(A48,MATERIALES!A4:D395,4,FALSE)</f>
        <v>3847.70136319839</v>
      </c>
      <c r="N48" s="276">
        <f>K48*M48</f>
        <v>1731.4656134392756</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1731.4656134392756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62.590494999999997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2043.7429864293499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408.74859728587001</v>
      </c>
      <c r="M83" s="857"/>
      <c r="N83" s="54"/>
    </row>
    <row r="84" spans="1:14">
      <c r="B84" s="92" t="s">
        <v>973</v>
      </c>
      <c r="C84" s="93"/>
      <c r="D84" s="93"/>
      <c r="E84" s="93"/>
      <c r="F84" s="93"/>
      <c r="G84" s="93"/>
      <c r="H84" s="93"/>
      <c r="I84" s="90"/>
      <c r="J84" s="91"/>
      <c r="K84" s="308">
        <v>0.05</v>
      </c>
      <c r="L84" s="856">
        <f>N78*K84</f>
        <v>102.1871493214675</v>
      </c>
      <c r="M84" s="857"/>
      <c r="N84" s="54"/>
    </row>
    <row r="85" spans="1:14" ht="15.75" thickBot="1">
      <c r="B85" s="94" t="s">
        <v>974</v>
      </c>
      <c r="C85" s="95"/>
      <c r="D85" s="95"/>
      <c r="E85" s="95"/>
      <c r="F85" s="95"/>
      <c r="G85" s="95"/>
      <c r="H85" s="95"/>
      <c r="I85" s="96"/>
      <c r="J85" s="97"/>
      <c r="K85" s="309">
        <v>0.05</v>
      </c>
      <c r="L85" s="858">
        <f>N78*K85</f>
        <v>102.1871493214675</v>
      </c>
      <c r="M85" s="859"/>
      <c r="N85" s="54"/>
    </row>
    <row r="86" spans="1:14" ht="15.75" thickBot="1">
      <c r="B86" s="821" t="s">
        <v>953</v>
      </c>
      <c r="C86" s="822"/>
      <c r="D86" s="822"/>
      <c r="E86" s="822"/>
      <c r="F86" s="822"/>
      <c r="G86" s="822"/>
      <c r="H86" s="822"/>
      <c r="I86" s="822"/>
      <c r="J86" s="822"/>
      <c r="K86" s="822"/>
      <c r="L86" s="822"/>
      <c r="M86" s="823"/>
      <c r="N86" s="55">
        <f>L83+L84+L85</f>
        <v>613.12289592880495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2656.865882358155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1047</v>
      </c>
      <c r="C31" s="84" t="s">
        <v>1553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210"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500</v>
      </c>
      <c r="N36" s="276">
        <f>K36/M36</f>
        <v>166.47347974070885</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500</v>
      </c>
      <c r="N37" s="276">
        <f>K37/M37</f>
        <v>82.587493299365676</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0.62590495000000002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249.68687799007455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860</v>
      </c>
      <c r="B48" s="46" t="str">
        <f>VLOOKUP(A48,MATERIALES!A4:D373,3,FALSE)</f>
        <v>Emulsión CRR-2</v>
      </c>
      <c r="C48" s="285"/>
      <c r="D48" s="285"/>
      <c r="E48" s="285"/>
      <c r="F48" s="285"/>
      <c r="G48" s="285"/>
      <c r="H48" s="285"/>
      <c r="I48" s="272"/>
      <c r="J48" s="228" t="str">
        <f>VLOOKUP(A48,MATERIALES!A4:D373,2,FALSE)</f>
        <v>lt</v>
      </c>
      <c r="K48" s="286">
        <v>0.45</v>
      </c>
      <c r="L48" s="271"/>
      <c r="M48" s="406">
        <f>VLOOKUP(A48,MATERIALES!A4:D395,4,FALSE)</f>
        <v>1871.0822057610458</v>
      </c>
      <c r="N48" s="276">
        <f>K48*M48</f>
        <v>841.98699259247064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841.98699259247064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62.590494999999997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1154.264365582545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230.85287311650902</v>
      </c>
      <c r="M83" s="857"/>
      <c r="N83" s="54"/>
    </row>
    <row r="84" spans="1:14">
      <c r="B84" s="92" t="s">
        <v>973</v>
      </c>
      <c r="C84" s="93"/>
      <c r="D84" s="93"/>
      <c r="E84" s="93"/>
      <c r="F84" s="93"/>
      <c r="G84" s="93"/>
      <c r="H84" s="93"/>
      <c r="I84" s="90"/>
      <c r="J84" s="91"/>
      <c r="K84" s="308">
        <v>0.05</v>
      </c>
      <c r="L84" s="856">
        <f>N78*K84</f>
        <v>57.713218279127254</v>
      </c>
      <c r="M84" s="857"/>
      <c r="N84" s="54"/>
    </row>
    <row r="85" spans="1:14" ht="15.75" thickBot="1">
      <c r="B85" s="94" t="s">
        <v>974</v>
      </c>
      <c r="C85" s="95"/>
      <c r="D85" s="95"/>
      <c r="E85" s="95"/>
      <c r="F85" s="95"/>
      <c r="G85" s="95"/>
      <c r="H85" s="95"/>
      <c r="I85" s="96"/>
      <c r="J85" s="97"/>
      <c r="K85" s="309">
        <v>0.05</v>
      </c>
      <c r="L85" s="858">
        <f>N78*K85</f>
        <v>57.713218279127254</v>
      </c>
      <c r="M85" s="859"/>
      <c r="N85" s="54"/>
    </row>
    <row r="86" spans="1:14" ht="15.75" thickBot="1">
      <c r="B86" s="821" t="s">
        <v>953</v>
      </c>
      <c r="C86" s="822"/>
      <c r="D86" s="822"/>
      <c r="E86" s="822"/>
      <c r="F86" s="822"/>
      <c r="G86" s="822"/>
      <c r="H86" s="822"/>
      <c r="I86" s="822"/>
      <c r="J86" s="822"/>
      <c r="K86" s="822"/>
      <c r="L86" s="822"/>
      <c r="M86" s="823"/>
      <c r="N86" s="55">
        <f>L83+L84+L85</f>
        <v>346.27930967476351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1500.5436752573085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1048</v>
      </c>
      <c r="C31" s="84" t="s">
        <v>1554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500</v>
      </c>
      <c r="N36" s="276">
        <f>K36/M36</f>
        <v>166.47347974070885</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500</v>
      </c>
      <c r="N37" s="276">
        <f>K37/M37</f>
        <v>82.587493299365676</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0.62590495000000002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249.68687799007455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856</v>
      </c>
      <c r="B48" s="46" t="str">
        <f>VLOOKUP(A48,MATERIALES!A4:D373,3,FALSE)</f>
        <v>Emulsión CRR-1m</v>
      </c>
      <c r="C48" s="285"/>
      <c r="D48" s="285"/>
      <c r="E48" s="285"/>
      <c r="F48" s="285"/>
      <c r="G48" s="285"/>
      <c r="H48" s="285"/>
      <c r="I48" s="272"/>
      <c r="J48" s="228" t="str">
        <f>VLOOKUP(A48,MATERIALES!A4:D373,2,FALSE)</f>
        <v>lt</v>
      </c>
      <c r="K48" s="286">
        <v>0.45</v>
      </c>
      <c r="L48" s="271"/>
      <c r="M48" s="406">
        <f>VLOOKUP(A48,MATERIALES!A4:D395,4,FALSE)</f>
        <v>1745.7570756454411</v>
      </c>
      <c r="N48" s="276">
        <f>K48*M48</f>
        <v>785.59068404044854</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785.59068404044854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62.590494999999997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1097.868057030523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219.57361140610462</v>
      </c>
      <c r="M83" s="857"/>
      <c r="N83" s="54"/>
    </row>
    <row r="84" spans="1:14">
      <c r="B84" s="92" t="s">
        <v>973</v>
      </c>
      <c r="C84" s="93"/>
      <c r="D84" s="93"/>
      <c r="E84" s="93"/>
      <c r="F84" s="93"/>
      <c r="G84" s="93"/>
      <c r="H84" s="93"/>
      <c r="I84" s="90"/>
      <c r="J84" s="91"/>
      <c r="K84" s="308">
        <v>0.05</v>
      </c>
      <c r="L84" s="856">
        <f>N78*K84</f>
        <v>54.893402851526155</v>
      </c>
      <c r="M84" s="857"/>
      <c r="N84" s="54"/>
    </row>
    <row r="85" spans="1:14" ht="15.75" thickBot="1">
      <c r="B85" s="94" t="s">
        <v>974</v>
      </c>
      <c r="C85" s="95"/>
      <c r="D85" s="95"/>
      <c r="E85" s="95"/>
      <c r="F85" s="95"/>
      <c r="G85" s="95"/>
      <c r="H85" s="95"/>
      <c r="I85" s="96"/>
      <c r="J85" s="97"/>
      <c r="K85" s="309">
        <v>0.05</v>
      </c>
      <c r="L85" s="858">
        <f>N78*K85</f>
        <v>54.893402851526155</v>
      </c>
      <c r="M85" s="859"/>
      <c r="N85" s="54"/>
    </row>
    <row r="86" spans="1:14" ht="15.75" thickBot="1">
      <c r="B86" s="821" t="s">
        <v>953</v>
      </c>
      <c r="C86" s="822"/>
      <c r="D86" s="822"/>
      <c r="E86" s="822"/>
      <c r="F86" s="822"/>
      <c r="G86" s="822"/>
      <c r="H86" s="822"/>
      <c r="I86" s="822"/>
      <c r="J86" s="822"/>
      <c r="K86" s="822"/>
      <c r="L86" s="822"/>
      <c r="M86" s="823"/>
      <c r="N86" s="55">
        <f>L83+L84+L85</f>
        <v>329.36041710915691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1427.22847413968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1049</v>
      </c>
      <c r="C31" s="84" t="s">
        <v>1555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500</v>
      </c>
      <c r="N36" s="276">
        <f>K36/M36</f>
        <v>166.47347974070885</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500</v>
      </c>
      <c r="N37" s="276">
        <f>K37/M37</f>
        <v>82.587493299365676</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0.62590495000000002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249.68687799007455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862</v>
      </c>
      <c r="B48" s="46" t="str">
        <f>VLOOKUP(A48,MATERIALES!A4:D373,3,FALSE)</f>
        <v>Emulsión CRR-2m</v>
      </c>
      <c r="C48" s="285"/>
      <c r="D48" s="285"/>
      <c r="E48" s="285"/>
      <c r="F48" s="285"/>
      <c r="G48" s="285"/>
      <c r="H48" s="285"/>
      <c r="I48" s="272"/>
      <c r="J48" s="228" t="str">
        <f>VLOOKUP(A48,MATERIALES!A4:D373,2,FALSE)</f>
        <v>lt</v>
      </c>
      <c r="K48" s="286">
        <v>0.45</v>
      </c>
      <c r="L48" s="271"/>
      <c r="M48" s="406">
        <f>VLOOKUP(A48,MATERIALES!A4:D395,4,FALSE)</f>
        <v>2244.8589096146038</v>
      </c>
      <c r="N48" s="276">
        <f>K48*M48</f>
        <v>1010.1865093265717</v>
      </c>
    </row>
    <row r="49" spans="1:14">
      <c r="B49" s="46"/>
      <c r="C49" s="285"/>
      <c r="D49" s="285"/>
      <c r="E49" s="285"/>
      <c r="F49" s="285"/>
      <c r="G49" s="285"/>
      <c r="H49" s="285"/>
      <c r="I49" s="272"/>
      <c r="J49" s="228"/>
      <c r="K49" s="286"/>
      <c r="L49" s="271"/>
      <c r="M49" s="406"/>
      <c r="N49" s="276"/>
    </row>
    <row r="50" spans="1:14">
      <c r="A50" s="111"/>
      <c r="B50" s="46"/>
      <c r="C50" s="285"/>
      <c r="D50" s="285"/>
      <c r="E50" s="285"/>
      <c r="F50" s="285"/>
      <c r="G50" s="285"/>
      <c r="H50" s="285"/>
      <c r="I50" s="272"/>
      <c r="J50" s="228"/>
      <c r="K50" s="286"/>
      <c r="L50" s="271"/>
      <c r="M50" s="287"/>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1010.1865093265717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313"/>
      <c r="C64" s="314"/>
      <c r="D64" s="314"/>
      <c r="E64" s="314"/>
      <c r="F64" s="314"/>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4000</v>
      </c>
      <c r="N70" s="399">
        <f>K70/M70</f>
        <v>62.590494999999997</v>
      </c>
      <c r="O70" s="109"/>
    </row>
    <row r="71" spans="1:15">
      <c r="B71" s="52"/>
      <c r="C71" s="50"/>
      <c r="D71" s="50"/>
      <c r="E71" s="50"/>
      <c r="F71" s="50"/>
      <c r="G71" s="50"/>
      <c r="H71" s="50"/>
      <c r="I71" s="296"/>
      <c r="J71" s="297"/>
      <c r="K71" s="298"/>
      <c r="L71" s="53"/>
      <c r="M71" s="303"/>
      <c r="N71" s="399"/>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62.590494999999997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1322.463882316646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264.49277646332922</v>
      </c>
      <c r="M83" s="857"/>
      <c r="N83" s="54"/>
    </row>
    <row r="84" spans="1:14">
      <c r="B84" s="92" t="s">
        <v>973</v>
      </c>
      <c r="C84" s="93"/>
      <c r="D84" s="93"/>
      <c r="E84" s="93"/>
      <c r="F84" s="93"/>
      <c r="G84" s="93"/>
      <c r="H84" s="93"/>
      <c r="I84" s="90"/>
      <c r="J84" s="91"/>
      <c r="K84" s="308">
        <v>0.05</v>
      </c>
      <c r="L84" s="856">
        <f>N78*K84</f>
        <v>66.123194115832305</v>
      </c>
      <c r="M84" s="857"/>
      <c r="N84" s="54"/>
    </row>
    <row r="85" spans="1:14" ht="15.75" thickBot="1">
      <c r="B85" s="94" t="s">
        <v>974</v>
      </c>
      <c r="C85" s="95"/>
      <c r="D85" s="95"/>
      <c r="E85" s="95"/>
      <c r="F85" s="95"/>
      <c r="G85" s="95"/>
      <c r="H85" s="95"/>
      <c r="I85" s="96"/>
      <c r="J85" s="97"/>
      <c r="K85" s="309">
        <v>0.05</v>
      </c>
      <c r="L85" s="858">
        <f>N78*K85</f>
        <v>66.123194115832305</v>
      </c>
      <c r="M85" s="859"/>
      <c r="N85" s="54"/>
    </row>
    <row r="86" spans="1:14" ht="15.75" thickBot="1">
      <c r="B86" s="821" t="s">
        <v>953</v>
      </c>
      <c r="C86" s="822"/>
      <c r="D86" s="822"/>
      <c r="E86" s="822"/>
      <c r="F86" s="822"/>
      <c r="G86" s="822"/>
      <c r="H86" s="822"/>
      <c r="I86" s="822"/>
      <c r="J86" s="822"/>
      <c r="K86" s="822"/>
      <c r="L86" s="822"/>
      <c r="M86" s="823"/>
      <c r="N86" s="55">
        <f>L83+L84+L85</f>
        <v>396.7391646949938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1719.2030470116399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1556</v>
      </c>
      <c r="C31" s="84" t="s">
        <v>1557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400</v>
      </c>
      <c r="N36" s="276">
        <f>K36/M36</f>
        <v>208.09184967588607</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400</v>
      </c>
      <c r="N37" s="276">
        <f>K37/M37</f>
        <v>484.95805566965254</v>
      </c>
    </row>
    <row r="38" spans="1:14">
      <c r="A38" t="s">
        <v>176</v>
      </c>
      <c r="B38" s="870" t="str">
        <f>VLOOKUP(A38,EQUIPOS!A8:D154,3,FALSE)</f>
        <v xml:space="preserve">Compresor (barrido y soplado)
</v>
      </c>
      <c r="C38" s="871"/>
      <c r="D38" s="871"/>
      <c r="E38" s="871"/>
      <c r="F38" s="871"/>
      <c r="G38" s="871"/>
      <c r="H38" s="872"/>
      <c r="I38" s="271"/>
      <c r="J38" s="272"/>
      <c r="K38" s="273">
        <f>VLOOKUP(A38,EQUIPOS!A8:D165,4,FALSE)</f>
        <v>41293.746649682835</v>
      </c>
      <c r="L38" s="274"/>
      <c r="M38" s="275">
        <v>400</v>
      </c>
      <c r="N38" s="276">
        <f>K38/M38</f>
        <v>103.23436662420708</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3">
        <f>VLOOKUP(A39,EQUIPOS!A9:D166,4,FALSE)</f>
        <v>79345.422281415362</v>
      </c>
      <c r="L39" s="875">
        <v>400</v>
      </c>
      <c r="M39" s="876"/>
      <c r="N39" s="276">
        <f>K39/L39</f>
        <v>198.3635557035384</v>
      </c>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N75*M41</f>
        <v>1.1157756987950249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995.76360337207905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1871.0822057610458</v>
      </c>
      <c r="N48" s="276">
        <f>K48*M48</f>
        <v>3424.0804365427139</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76465.918862464925</v>
      </c>
      <c r="N49" s="276">
        <f>K49*M49</f>
        <v>1452.8524583868336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4876.9328949295477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1317</v>
      </c>
      <c r="B58" s="49" t="str">
        <f>VLOOKUP(A58,TRANSPORTE!A5:D117,3,FALSE)</f>
        <v>Transporte de agregados pétreos</v>
      </c>
      <c r="C58" s="321"/>
      <c r="D58" s="321"/>
      <c r="E58" s="321"/>
      <c r="F58" s="321"/>
      <c r="G58" s="321"/>
      <c r="H58" s="315" t="s">
        <v>1468</v>
      </c>
      <c r="I58" s="283">
        <v>1.9E-2</v>
      </c>
      <c r="J58" s="290">
        <v>1</v>
      </c>
      <c r="K58" s="283">
        <f>I58*J58</f>
        <v>1.9E-2</v>
      </c>
      <c r="L58" s="908">
        <f>VLOOKUP(A58,TRANSPORTE!A5:D117,4,FALSE)</f>
        <v>878.24631825065774</v>
      </c>
      <c r="M58" s="909"/>
      <c r="N58" s="291">
        <f>K58*L58</f>
        <v>16.686680046762497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16.686680046762497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303">
        <v>3200</v>
      </c>
      <c r="N70" s="399">
        <f>K70/M70</f>
        <v>78.238118749999998</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111.57756987950249</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6000.9607482278916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1200.1921496455784</v>
      </c>
      <c r="M82" s="857"/>
      <c r="N82" s="54"/>
    </row>
    <row r="83" spans="1:14">
      <c r="B83" s="92" t="s">
        <v>973</v>
      </c>
      <c r="C83" s="93"/>
      <c r="D83" s="93"/>
      <c r="E83" s="93"/>
      <c r="F83" s="93"/>
      <c r="G83" s="93"/>
      <c r="H83" s="93"/>
      <c r="I83" s="90"/>
      <c r="J83" s="91"/>
      <c r="K83" s="308">
        <v>0.05</v>
      </c>
      <c r="L83" s="856">
        <f>N77*K83</f>
        <v>300.0480374113946</v>
      </c>
      <c r="M83" s="857"/>
      <c r="N83" s="54"/>
    </row>
    <row r="84" spans="1:14" ht="15.75" thickBot="1">
      <c r="B84" s="94" t="s">
        <v>974</v>
      </c>
      <c r="C84" s="95"/>
      <c r="D84" s="95"/>
      <c r="E84" s="95"/>
      <c r="F84" s="95"/>
      <c r="G84" s="95"/>
      <c r="H84" s="95"/>
      <c r="I84" s="96"/>
      <c r="J84" s="97"/>
      <c r="K84" s="309">
        <v>0.05</v>
      </c>
      <c r="L84" s="858">
        <f>N77*K84</f>
        <v>300.0480374113946</v>
      </c>
      <c r="M84" s="859"/>
      <c r="N84" s="54"/>
    </row>
    <row r="85" spans="1:14" ht="15.75" thickBot="1">
      <c r="B85" s="821" t="s">
        <v>953</v>
      </c>
      <c r="C85" s="822"/>
      <c r="D85" s="822"/>
      <c r="E85" s="822"/>
      <c r="F85" s="822"/>
      <c r="G85" s="822"/>
      <c r="H85" s="822"/>
      <c r="I85" s="822"/>
      <c r="J85" s="822"/>
      <c r="K85" s="822"/>
      <c r="L85" s="822"/>
      <c r="M85" s="823"/>
      <c r="N85" s="55">
        <f>L82+L83+L84</f>
        <v>1800.2882244683674</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7801.2489726962594</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87"/>
      <c r="K117" s="887"/>
      <c r="L117" s="887"/>
      <c r="M117" s="887"/>
      <c r="N117" s="888"/>
    </row>
    <row r="118" spans="2:14" ht="15.75" thickBot="1">
      <c r="B118" s="265" t="s">
        <v>2221</v>
      </c>
      <c r="C118" s="397"/>
      <c r="D118" s="397"/>
      <c r="E118" s="60"/>
      <c r="F118" s="60"/>
      <c r="G118" s="60"/>
      <c r="H118" s="60"/>
      <c r="I118" s="60"/>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1558</v>
      </c>
      <c r="C31" s="84" t="s">
        <v>1559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400</v>
      </c>
      <c r="N36" s="276">
        <f>K36/M36</f>
        <v>208.09184967588607</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400</v>
      </c>
      <c r="N37" s="276">
        <f>K37/M37</f>
        <v>484.95805566965254</v>
      </c>
    </row>
    <row r="38" spans="1:14">
      <c r="A38" t="s">
        <v>176</v>
      </c>
      <c r="B38" s="870" t="str">
        <f>VLOOKUP(A38,EQUIPOS!A8:D154,3,FALSE)</f>
        <v xml:space="preserve">Compresor (barrido y soplado)
</v>
      </c>
      <c r="C38" s="871"/>
      <c r="D38" s="871"/>
      <c r="E38" s="871"/>
      <c r="F38" s="871"/>
      <c r="G38" s="871"/>
      <c r="H38" s="872"/>
      <c r="I38" s="271"/>
      <c r="J38" s="272"/>
      <c r="K38" s="273">
        <f>VLOOKUP(A38,EQUIPOS!A8:D165,4,FALSE)</f>
        <v>41293.746649682835</v>
      </c>
      <c r="L38" s="274"/>
      <c r="M38" s="275">
        <v>400</v>
      </c>
      <c r="N38" s="276">
        <f>K38/M38</f>
        <v>103.23436662420708</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3">
        <f>VLOOKUP(A39,EQUIPOS!A9:D166,4,FALSE)</f>
        <v>79345.422281415362</v>
      </c>
      <c r="L39" s="875">
        <v>400</v>
      </c>
      <c r="M39" s="876"/>
      <c r="N39" s="276">
        <f>K39/L39</f>
        <v>198.3635557035384</v>
      </c>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1.1157756987950249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995.76360337207905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1.5</v>
      </c>
      <c r="L48" s="271"/>
      <c r="M48" s="406">
        <f>VLOOKUP(A48,MATERIALES!A5:D396,4,FALSE)</f>
        <v>1871.0822057610458</v>
      </c>
      <c r="N48" s="276">
        <f>K48*M48</f>
        <v>2806.6233086415687</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1.2999999999999999E-2</v>
      </c>
      <c r="L49" s="271"/>
      <c r="M49" s="406">
        <f>VLOOKUP(A49,MATERIALES!A6:D397,4,FALSE)</f>
        <v>76465.918862464925</v>
      </c>
      <c r="N49" s="276">
        <f>K49*M49</f>
        <v>994.05694521204396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3800.6802538536126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1317</v>
      </c>
      <c r="B58" s="49" t="str">
        <f>VLOOKUP(A58,TRANSPORTE!A5:D117,3,FALSE)</f>
        <v>Transporte de agregados pétreos</v>
      </c>
      <c r="C58" s="321"/>
      <c r="D58" s="321"/>
      <c r="E58" s="321"/>
      <c r="F58" s="321"/>
      <c r="G58" s="321"/>
      <c r="H58" s="315" t="s">
        <v>1468</v>
      </c>
      <c r="I58" s="283">
        <v>1.2999999999999999E-2</v>
      </c>
      <c r="J58" s="290">
        <v>1</v>
      </c>
      <c r="K58" s="283">
        <f>I58*J58</f>
        <v>1.2999999999999999E-2</v>
      </c>
      <c r="L58" s="908">
        <f>VLOOKUP(A58,TRANSPORTE!A5:D117,4,FALSE)</f>
        <v>878.24631825065774</v>
      </c>
      <c r="M58" s="909"/>
      <c r="N58" s="291">
        <f>K58*L58</f>
        <v>11.417202137258551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11.417202137258551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303">
        <v>3200</v>
      </c>
      <c r="N70" s="399">
        <f>K70/M70</f>
        <v>78.238118749999998</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SUM(N69:N75)</f>
        <v>111.57756987950249</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4919.4386292424524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983.8877258484905</v>
      </c>
      <c r="M83" s="857"/>
      <c r="N83" s="54"/>
    </row>
    <row r="84" spans="1:14">
      <c r="B84" s="92" t="s">
        <v>973</v>
      </c>
      <c r="C84" s="93"/>
      <c r="D84" s="93"/>
      <c r="E84" s="93"/>
      <c r="F84" s="93"/>
      <c r="G84" s="93"/>
      <c r="H84" s="93"/>
      <c r="I84" s="90"/>
      <c r="J84" s="91"/>
      <c r="K84" s="308">
        <v>0.05</v>
      </c>
      <c r="L84" s="856">
        <f>N78*K84</f>
        <v>245.97193146212263</v>
      </c>
      <c r="M84" s="857"/>
      <c r="N84" s="54"/>
    </row>
    <row r="85" spans="1:14" ht="15.75" thickBot="1">
      <c r="B85" s="94" t="s">
        <v>974</v>
      </c>
      <c r="C85" s="95"/>
      <c r="D85" s="95"/>
      <c r="E85" s="95"/>
      <c r="F85" s="95"/>
      <c r="G85" s="95"/>
      <c r="H85" s="95"/>
      <c r="I85" s="96"/>
      <c r="J85" s="97"/>
      <c r="K85" s="309">
        <v>0.05</v>
      </c>
      <c r="L85" s="858">
        <f>N78*K85</f>
        <v>245.97193146212263</v>
      </c>
      <c r="M85" s="859"/>
      <c r="N85" s="54"/>
    </row>
    <row r="86" spans="1:14" ht="15.75" thickBot="1">
      <c r="B86" s="821" t="s">
        <v>953</v>
      </c>
      <c r="C86" s="822"/>
      <c r="D86" s="822"/>
      <c r="E86" s="822"/>
      <c r="F86" s="822"/>
      <c r="G86" s="822"/>
      <c r="H86" s="822"/>
      <c r="I86" s="822"/>
      <c r="J86" s="822"/>
      <c r="K86" s="822"/>
      <c r="L86" s="822"/>
      <c r="M86" s="823"/>
      <c r="N86" s="55">
        <f>L83+L84+L85</f>
        <v>1475.8315887727358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6395.2702180151882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1560</v>
      </c>
      <c r="C31" s="84" t="s">
        <v>1561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400</v>
      </c>
      <c r="N36" s="276">
        <f>K36/M36</f>
        <v>208.09184967588607</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400</v>
      </c>
      <c r="N37" s="276">
        <f>K37/M37</f>
        <v>484.95805566965254</v>
      </c>
    </row>
    <row r="38" spans="1:14">
      <c r="A38" t="s">
        <v>176</v>
      </c>
      <c r="B38" s="870" t="str">
        <f>VLOOKUP(A38,EQUIPOS!A8:D154,3,FALSE)</f>
        <v xml:space="preserve">Compresor (barrido y soplado)
</v>
      </c>
      <c r="C38" s="871"/>
      <c r="D38" s="871"/>
      <c r="E38" s="871"/>
      <c r="F38" s="871"/>
      <c r="G38" s="871"/>
      <c r="H38" s="872"/>
      <c r="I38" s="271"/>
      <c r="J38" s="272"/>
      <c r="K38" s="273">
        <f>VLOOKUP(A38,EQUIPOS!A8:D165,4,FALSE)</f>
        <v>41293.746649682835</v>
      </c>
      <c r="L38" s="274"/>
      <c r="M38" s="275">
        <v>400</v>
      </c>
      <c r="N38" s="276">
        <f>K38/M38</f>
        <v>103.23436662420708</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3">
        <f>VLOOKUP(A39,EQUIPOS!A9:D166,4,FALSE)</f>
        <v>79345.422281415362</v>
      </c>
      <c r="L39" s="875">
        <v>400</v>
      </c>
      <c r="M39" s="876"/>
      <c r="N39" s="276">
        <f>K39/L39</f>
        <v>198.3635557035384</v>
      </c>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1.1157756987950249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995.76360337207905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860</v>
      </c>
      <c r="B48" s="46" t="str">
        <f>VLOOKUP(A48,MATERIALES!A5:D373,3,FALSE)</f>
        <v>Emulsión CRR-2</v>
      </c>
      <c r="C48" s="285"/>
      <c r="D48" s="285"/>
      <c r="E48" s="285"/>
      <c r="F48" s="285"/>
      <c r="G48" s="285"/>
      <c r="H48" s="285"/>
      <c r="I48" s="272"/>
      <c r="J48" s="228" t="str">
        <f>VLOOKUP(A48,MATERIALES!A4:D373,2,FALSE)</f>
        <v>lt</v>
      </c>
      <c r="K48" s="286">
        <v>1.83</v>
      </c>
      <c r="L48" s="271"/>
      <c r="M48" s="406">
        <f>VLOOKUP(A48,MATERIALES!A5:D396,4,FALSE)</f>
        <v>1871.0822057610458</v>
      </c>
      <c r="N48" s="276">
        <f>K48*M48</f>
        <v>3424.0804365427139</v>
      </c>
    </row>
    <row r="49" spans="1:14">
      <c r="A49" s="111" t="s">
        <v>761</v>
      </c>
      <c r="B49" s="46" t="str">
        <f>VLOOKUP(A49,MATERIALES!A6:D373,3,FALSE)</f>
        <v>Agregado para tratamiento superf. Simple</v>
      </c>
      <c r="C49" s="285"/>
      <c r="D49" s="285"/>
      <c r="E49" s="285"/>
      <c r="F49" s="285"/>
      <c r="G49" s="285"/>
      <c r="H49" s="285"/>
      <c r="I49" s="272"/>
      <c r="J49" s="228" t="str">
        <f>VLOOKUP(A49,MATERIALES!A5:D373,2,FALSE)</f>
        <v>m3</v>
      </c>
      <c r="K49" s="286">
        <v>1.9E-2</v>
      </c>
      <c r="L49" s="271"/>
      <c r="M49" s="406">
        <f>VLOOKUP(A49,MATERIALES!A6:D397,4,FALSE)</f>
        <v>76465.918862464925</v>
      </c>
      <c r="N49" s="276">
        <f>K49*M49</f>
        <v>1452.8524583868336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4876.9328949295477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1317</v>
      </c>
      <c r="B58" s="49" t="str">
        <f>VLOOKUP(A58,TRANSPORTE!A5:D117,3,FALSE)</f>
        <v>Transporte de agregados pétreos</v>
      </c>
      <c r="C58" s="321"/>
      <c r="D58" s="321"/>
      <c r="E58" s="321"/>
      <c r="F58" s="321"/>
      <c r="G58" s="321"/>
      <c r="H58" s="315" t="s">
        <v>1468</v>
      </c>
      <c r="I58" s="283">
        <v>1.9E-2</v>
      </c>
      <c r="J58" s="290">
        <v>1</v>
      </c>
      <c r="K58" s="283">
        <f>I58*J58</f>
        <v>1.9E-2</v>
      </c>
      <c r="L58" s="908">
        <f>VLOOKUP(A58,TRANSPORTE!A5:D117,4,FALSE)</f>
        <v>878.24631825065774</v>
      </c>
      <c r="M58" s="909"/>
      <c r="N58" s="291">
        <f>K58*L58</f>
        <v>16.686680046762497</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16.686680046762497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70">
        <v>3200</v>
      </c>
      <c r="N69" s="399">
        <f>K69/M69</f>
        <v>33.339451129502493</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471">
        <v>3200</v>
      </c>
      <c r="N70" s="399">
        <f>K70/M70</f>
        <v>78.238118749999998</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SUM(N69:N75)</f>
        <v>111.57756987950249</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6000.9607482278916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1200.1921496455784</v>
      </c>
      <c r="M83" s="857"/>
      <c r="N83" s="54"/>
    </row>
    <row r="84" spans="1:14">
      <c r="B84" s="92" t="s">
        <v>973</v>
      </c>
      <c r="C84" s="93"/>
      <c r="D84" s="93"/>
      <c r="E84" s="93"/>
      <c r="F84" s="93"/>
      <c r="G84" s="93"/>
      <c r="H84" s="93"/>
      <c r="I84" s="90"/>
      <c r="J84" s="91"/>
      <c r="K84" s="308">
        <v>0.05</v>
      </c>
      <c r="L84" s="856">
        <f>N78*K84</f>
        <v>300.0480374113946</v>
      </c>
      <c r="M84" s="857"/>
      <c r="N84" s="54"/>
    </row>
    <row r="85" spans="1:14" ht="15.75" thickBot="1">
      <c r="B85" s="94" t="s">
        <v>974</v>
      </c>
      <c r="C85" s="95"/>
      <c r="D85" s="95"/>
      <c r="E85" s="95"/>
      <c r="F85" s="95"/>
      <c r="G85" s="95"/>
      <c r="H85" s="95"/>
      <c r="I85" s="96"/>
      <c r="J85" s="97"/>
      <c r="K85" s="309">
        <v>0.05</v>
      </c>
      <c r="L85" s="858">
        <f>N78*K85</f>
        <v>300.0480374113946</v>
      </c>
      <c r="M85" s="859"/>
      <c r="N85" s="54"/>
    </row>
    <row r="86" spans="1:14" ht="15.75" thickBot="1">
      <c r="B86" s="821" t="s">
        <v>953</v>
      </c>
      <c r="C86" s="822"/>
      <c r="D86" s="822"/>
      <c r="E86" s="822"/>
      <c r="F86" s="822"/>
      <c r="G86" s="822"/>
      <c r="H86" s="822"/>
      <c r="I86" s="822"/>
      <c r="J86" s="822"/>
      <c r="K86" s="822"/>
      <c r="L86" s="822"/>
      <c r="M86" s="823"/>
      <c r="N86" s="55">
        <f>L83+L84+L85</f>
        <v>1800.2882244683674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7801.2489726962594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1562</v>
      </c>
      <c r="C31" s="84" t="s">
        <v>2059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400</v>
      </c>
      <c r="N36" s="276">
        <f>K36/M36</f>
        <v>208.09184967588607</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400</v>
      </c>
      <c r="N37" s="276">
        <f>K37/M37</f>
        <v>484.95805566965254</v>
      </c>
    </row>
    <row r="38" spans="1:14">
      <c r="A38" t="s">
        <v>176</v>
      </c>
      <c r="B38" s="870" t="str">
        <f>VLOOKUP(A38,EQUIPOS!A8:D154,3,FALSE)</f>
        <v xml:space="preserve">Compresor (barrido y soplado)
</v>
      </c>
      <c r="C38" s="871"/>
      <c r="D38" s="871"/>
      <c r="E38" s="871"/>
      <c r="F38" s="871"/>
      <c r="G38" s="871"/>
      <c r="H38" s="872"/>
      <c r="I38" s="271"/>
      <c r="J38" s="272"/>
      <c r="K38" s="273">
        <f>VLOOKUP(A38,EQUIPOS!A8:D165,4,FALSE)</f>
        <v>41293.746649682835</v>
      </c>
      <c r="L38" s="274"/>
      <c r="M38" s="275">
        <v>400</v>
      </c>
      <c r="N38" s="276">
        <f>K38/M38</f>
        <v>103.23436662420708</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3">
        <f>VLOOKUP(A39,EQUIPOS!A9:D166,4,FALSE)</f>
        <v>79345.422281415362</v>
      </c>
      <c r="L39" s="875">
        <v>400</v>
      </c>
      <c r="M39" s="876"/>
      <c r="N39" s="276">
        <f>K39/L39</f>
        <v>198.3635557035384</v>
      </c>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1.1157756987950249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995.76360337207905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761</v>
      </c>
      <c r="B48" s="46" t="str">
        <f>VLOOKUP(A48,MATERIALES!A5:D373,3,FALSE)</f>
        <v>Agregado para tratamiento superf. Simple</v>
      </c>
      <c r="C48" s="285"/>
      <c r="D48" s="285"/>
      <c r="E48" s="285"/>
      <c r="F48" s="285"/>
      <c r="G48" s="285"/>
      <c r="H48" s="285"/>
      <c r="I48" s="272"/>
      <c r="J48" s="228" t="str">
        <f>VLOOKUP(A48,MATERIALES!A4:D373,2,FALSE)</f>
        <v>m3</v>
      </c>
      <c r="K48" s="286">
        <v>1.2999999999999999E-2</v>
      </c>
      <c r="L48" s="271"/>
      <c r="M48" s="406">
        <f>VLOOKUP(A48,MATERIALES!A5:D396,4,FALSE)</f>
        <v>76465.918862464925</v>
      </c>
      <c r="N48" s="276">
        <f>K48*M48</f>
        <v>994.05694521204396</v>
      </c>
    </row>
    <row r="49" spans="1:14">
      <c r="A49" s="111" t="s">
        <v>860</v>
      </c>
      <c r="B49" s="46" t="str">
        <f>VLOOKUP(A49,MATERIALES!A6:D373,3,FALSE)</f>
        <v>Emulsión CRR-2</v>
      </c>
      <c r="C49" s="285"/>
      <c r="D49" s="285"/>
      <c r="E49" s="285"/>
      <c r="F49" s="285"/>
      <c r="G49" s="285"/>
      <c r="H49" s="285"/>
      <c r="I49" s="272"/>
      <c r="J49" s="228" t="str">
        <f>VLOOKUP(A49,MATERIALES!A5:D373,2,FALSE)</f>
        <v>lt</v>
      </c>
      <c r="K49" s="286">
        <v>1.5</v>
      </c>
      <c r="L49" s="271"/>
      <c r="M49" s="406">
        <f>VLOOKUP(A49,MATERIALES!A6:D397,4,FALSE)</f>
        <v>1871.0822057610458</v>
      </c>
      <c r="N49" s="276">
        <f>K49*M49</f>
        <v>2806.6233086415687</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3800.6802538536126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1317</v>
      </c>
      <c r="B58" s="49" t="str">
        <f>VLOOKUP(A58,TRANSPORTE!A5:D117,3,FALSE)</f>
        <v>Transporte de agregados pétreos</v>
      </c>
      <c r="C58" s="321"/>
      <c r="D58" s="321"/>
      <c r="E58" s="321"/>
      <c r="F58" s="321"/>
      <c r="G58" s="321"/>
      <c r="H58" s="315" t="s">
        <v>1468</v>
      </c>
      <c r="I58" s="283">
        <v>1.2999999999999999E-2</v>
      </c>
      <c r="J58" s="290">
        <v>1</v>
      </c>
      <c r="K58" s="283">
        <f>I58*J58</f>
        <v>1.2999999999999999E-2</v>
      </c>
      <c r="L58" s="908">
        <f>VLOOKUP(A58,TRANSPORTE!A5:D117,4,FALSE)</f>
        <v>878.24631825065774</v>
      </c>
      <c r="M58" s="909"/>
      <c r="N58" s="291">
        <f>K58*L58</f>
        <v>11.417202137258551</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11.417202137258551</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299">
        <v>3200</v>
      </c>
      <c r="N69" s="399">
        <f>K69/M69</f>
        <v>33.339451129502493</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299">
        <v>3200</v>
      </c>
      <c r="N70" s="399">
        <f>K70/M70</f>
        <v>78.238118749999998</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SUM(N69:N75)</f>
        <v>111.57756987950249</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4919.4386292424524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983.8877258484905</v>
      </c>
      <c r="M83" s="857"/>
      <c r="N83" s="54"/>
    </row>
    <row r="84" spans="1:14">
      <c r="B84" s="92" t="s">
        <v>973</v>
      </c>
      <c r="C84" s="93"/>
      <c r="D84" s="93"/>
      <c r="E84" s="93"/>
      <c r="F84" s="93"/>
      <c r="G84" s="93"/>
      <c r="H84" s="93"/>
      <c r="I84" s="90"/>
      <c r="J84" s="91"/>
      <c r="K84" s="308">
        <v>0.05</v>
      </c>
      <c r="L84" s="856">
        <f>N78*K84</f>
        <v>245.97193146212263</v>
      </c>
      <c r="M84" s="857"/>
      <c r="N84" s="54"/>
    </row>
    <row r="85" spans="1:14" ht="15.75" thickBot="1">
      <c r="B85" s="94" t="s">
        <v>974</v>
      </c>
      <c r="C85" s="95"/>
      <c r="D85" s="95"/>
      <c r="E85" s="95"/>
      <c r="F85" s="95"/>
      <c r="G85" s="95"/>
      <c r="H85" s="95"/>
      <c r="I85" s="96"/>
      <c r="J85" s="97"/>
      <c r="K85" s="309">
        <v>0.05</v>
      </c>
      <c r="L85" s="858">
        <f>N78*K85</f>
        <v>245.97193146212263</v>
      </c>
      <c r="M85" s="859"/>
      <c r="N85" s="54"/>
    </row>
    <row r="86" spans="1:14" ht="15.75" thickBot="1">
      <c r="B86" s="821" t="s">
        <v>953</v>
      </c>
      <c r="C86" s="822"/>
      <c r="D86" s="822"/>
      <c r="E86" s="822"/>
      <c r="F86" s="822"/>
      <c r="G86" s="822"/>
      <c r="H86" s="822"/>
      <c r="I86" s="822"/>
      <c r="J86" s="822"/>
      <c r="K86" s="822"/>
      <c r="L86" s="822"/>
      <c r="M86" s="823"/>
      <c r="N86" s="55">
        <f>L83+L84+L85</f>
        <v>1475.8315887727358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6395.2702180151882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1563</v>
      </c>
      <c r="C31" s="84" t="s">
        <v>1564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87">
        <v>275</v>
      </c>
      <c r="N36" s="276">
        <f>K36/M36</f>
        <v>302.67905407401611</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87">
        <f>M36</f>
        <v>275</v>
      </c>
      <c r="N37" s="276">
        <f>K37/M37</f>
        <v>705.39353551949455</v>
      </c>
    </row>
    <row r="38" spans="1:14">
      <c r="A38" t="s">
        <v>176</v>
      </c>
      <c r="B38" s="870" t="str">
        <f>VLOOKUP(A38,EQUIPOS!A8:D154,3,FALSE)</f>
        <v xml:space="preserve">Compresor (barrido y soplado)
</v>
      </c>
      <c r="C38" s="871"/>
      <c r="D38" s="871"/>
      <c r="E38" s="871"/>
      <c r="F38" s="871"/>
      <c r="G38" s="871"/>
      <c r="H38" s="872"/>
      <c r="I38" s="271"/>
      <c r="J38" s="272"/>
      <c r="K38" s="273">
        <f>VLOOKUP(A38,EQUIPOS!A8:D165,4,FALSE)</f>
        <v>41293.746649682835</v>
      </c>
      <c r="L38" s="274"/>
      <c r="M38" s="287">
        <v>275</v>
      </c>
      <c r="N38" s="276">
        <f>K38/M38</f>
        <v>150.15907872611939</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3">
        <f>VLOOKUP(A39,EQUIPOS!A9:D166,4,FALSE)</f>
        <v>79345.422281415362</v>
      </c>
      <c r="L39" s="951">
        <v>275</v>
      </c>
      <c r="M39" s="952"/>
      <c r="N39" s="276">
        <f>K39/L39</f>
        <v>288.52880829605584</v>
      </c>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1.6229464709745818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1448.3834230866603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2.5000000000000001E-2</v>
      </c>
      <c r="L48" s="271"/>
      <c r="M48" s="406">
        <f>VLOOKUP(A48,MATERIALES!A5:D396,4,FALSE)</f>
        <v>76465.918862464925</v>
      </c>
      <c r="N48" s="276">
        <f>K48*M48</f>
        <v>1911.6479715616233</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1.2999999999999999E-2</v>
      </c>
      <c r="L49" s="271"/>
      <c r="M49" s="406">
        <f>VLOOKUP(A49,MATERIALES!A6:D397,4,FALSE)</f>
        <v>76465.918862464925</v>
      </c>
      <c r="N49" s="276">
        <f>K49*M49</f>
        <v>994.05694521204396</v>
      </c>
    </row>
    <row r="50" spans="1:14">
      <c r="A50" t="s">
        <v>860</v>
      </c>
      <c r="B50" s="46" t="str">
        <f>VLOOKUP(A50,MATERIALES!A6:D373,3,FALSE)</f>
        <v>Emulsión CRR-2</v>
      </c>
      <c r="C50" s="285"/>
      <c r="D50" s="285"/>
      <c r="E50" s="285"/>
      <c r="F50" s="285"/>
      <c r="G50" s="285"/>
      <c r="H50" s="285"/>
      <c r="I50" s="272"/>
      <c r="J50" s="228" t="str">
        <f>VLOOKUP(A50,MATERIALES!A6:D373,2,FALSE)</f>
        <v>lt</v>
      </c>
      <c r="K50" s="286">
        <v>4.24</v>
      </c>
      <c r="L50" s="271"/>
      <c r="M50" s="406">
        <f>VLOOKUP(A50,MATERIALES!A6:D398,4,FALSE)</f>
        <v>1871.0822057610458</v>
      </c>
      <c r="N50" s="276">
        <f>K50*M50</f>
        <v>7933.3885524268344</v>
      </c>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10839.093469200501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1317</v>
      </c>
      <c r="B58" s="49" t="str">
        <f>VLOOKUP(A58,TRANSPORTE!A5:D117,3,FALSE)</f>
        <v>Transporte de agregados pétreos</v>
      </c>
      <c r="C58" s="321"/>
      <c r="D58" s="321"/>
      <c r="E58" s="321"/>
      <c r="F58" s="321"/>
      <c r="G58" s="321"/>
      <c r="H58" s="315" t="s">
        <v>1468</v>
      </c>
      <c r="I58" s="283">
        <v>3.7999999999999999E-2</v>
      </c>
      <c r="J58" s="290">
        <v>1</v>
      </c>
      <c r="K58" s="283">
        <f>I58*J58</f>
        <v>3.7999999999999999E-2</v>
      </c>
      <c r="L58" s="908">
        <f>VLOOKUP(A58,TRANSPORTE!A5:D117,4,FALSE)</f>
        <v>878.24631825065774</v>
      </c>
      <c r="M58" s="909"/>
      <c r="N58" s="291">
        <f>K58*L58</f>
        <v>33.373360093524994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33.373360093524994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30</v>
      </c>
      <c r="B69" s="52" t="str">
        <f>VLOOKUP(A69,'MANO DE OBRA'!A8:D68,3,FALSE)</f>
        <v>Oficial</v>
      </c>
      <c r="C69" s="50"/>
      <c r="D69" s="50"/>
      <c r="E69" s="50"/>
      <c r="F69" s="50"/>
      <c r="G69" s="50"/>
      <c r="H69" s="50"/>
      <c r="I69" s="296">
        <f>K69/J69*100</f>
        <v>57668.23979157189</v>
      </c>
      <c r="J69" s="297">
        <v>185</v>
      </c>
      <c r="K69" s="298">
        <f>VLOOKUP(A69,'MANO DE OBRA'!A8:D99,4,FALSE)</f>
        <v>106686.24361440798</v>
      </c>
      <c r="L69" s="53"/>
      <c r="M69" s="408">
        <v>2200</v>
      </c>
      <c r="N69" s="399">
        <f>K69/M69</f>
        <v>48.493747097458176</v>
      </c>
      <c r="O69" s="109"/>
    </row>
    <row r="70" spans="1:15">
      <c r="A70" t="s">
        <v>11</v>
      </c>
      <c r="B70" s="52" t="str">
        <f>VLOOKUP(A70,'MANO DE OBRA'!A8:D69,3,FALSE)</f>
        <v>Obrero (4)</v>
      </c>
      <c r="C70" s="50"/>
      <c r="D70" s="50"/>
      <c r="E70" s="50"/>
      <c r="F70" s="50"/>
      <c r="G70" s="50"/>
      <c r="H70" s="50"/>
      <c r="I70" s="296">
        <f>K70/J70*100</f>
        <v>135330.79999999999</v>
      </c>
      <c r="J70" s="297">
        <v>185</v>
      </c>
      <c r="K70" s="298">
        <f>VLOOKUP(A70,'MANO DE OBRA'!A8:D100,4,FALSE)</f>
        <v>250361.97999999998</v>
      </c>
      <c r="L70" s="53"/>
      <c r="M70" s="409">
        <v>2200</v>
      </c>
      <c r="N70" s="399">
        <f>K70/M70</f>
        <v>113.8009</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910" t="s">
        <v>953</v>
      </c>
      <c r="C76" s="864"/>
      <c r="D76" s="864"/>
      <c r="E76" s="864"/>
      <c r="F76" s="864"/>
      <c r="G76" s="864"/>
      <c r="H76" s="864"/>
      <c r="I76" s="864"/>
      <c r="J76" s="864"/>
      <c r="K76" s="864"/>
      <c r="L76" s="864"/>
      <c r="M76" s="865"/>
      <c r="N76" s="464">
        <f>SUM(N69:N75)</f>
        <v>162.29464709745818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12483.144899478144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2496.6289798956291</v>
      </c>
      <c r="M83" s="857"/>
      <c r="N83" s="54"/>
    </row>
    <row r="84" spans="1:14">
      <c r="B84" s="92" t="s">
        <v>973</v>
      </c>
      <c r="C84" s="93"/>
      <c r="D84" s="93"/>
      <c r="E84" s="93"/>
      <c r="F84" s="93"/>
      <c r="G84" s="93"/>
      <c r="H84" s="93"/>
      <c r="I84" s="90"/>
      <c r="J84" s="91"/>
      <c r="K84" s="308">
        <v>0.05</v>
      </c>
      <c r="L84" s="856">
        <f>N78*K84</f>
        <v>624.15724497390727</v>
      </c>
      <c r="M84" s="857"/>
      <c r="N84" s="54"/>
    </row>
    <row r="85" spans="1:14" ht="15.75" thickBot="1">
      <c r="B85" s="94" t="s">
        <v>974</v>
      </c>
      <c r="C85" s="95"/>
      <c r="D85" s="95"/>
      <c r="E85" s="95"/>
      <c r="F85" s="95"/>
      <c r="G85" s="95"/>
      <c r="H85" s="95"/>
      <c r="I85" s="96"/>
      <c r="J85" s="97"/>
      <c r="K85" s="309">
        <v>0.05</v>
      </c>
      <c r="L85" s="858">
        <f>N78*K85</f>
        <v>624.15724497390727</v>
      </c>
      <c r="M85" s="859"/>
      <c r="N85" s="54"/>
    </row>
    <row r="86" spans="1:14" ht="15.75" thickBot="1">
      <c r="B86" s="821" t="s">
        <v>953</v>
      </c>
      <c r="C86" s="822"/>
      <c r="D86" s="822"/>
      <c r="E86" s="822"/>
      <c r="F86" s="822"/>
      <c r="G86" s="822"/>
      <c r="H86" s="822"/>
      <c r="I86" s="822"/>
      <c r="J86" s="822"/>
      <c r="K86" s="822"/>
      <c r="L86" s="822"/>
      <c r="M86" s="823"/>
      <c r="N86" s="55">
        <f>L83+L84+L85</f>
        <v>3744.9434698434438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16228.088369321587</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1565</v>
      </c>
      <c r="C31" s="84" t="s">
        <v>1566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87">
        <v>275</v>
      </c>
      <c r="N36" s="276">
        <f>K36/M36</f>
        <v>302.67905407401611</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87">
        <v>275</v>
      </c>
      <c r="N37" s="276">
        <f>K37/M37</f>
        <v>705.39353551949455</v>
      </c>
    </row>
    <row r="38" spans="1:14">
      <c r="A38" t="s">
        <v>176</v>
      </c>
      <c r="B38" s="870" t="str">
        <f>VLOOKUP(A38,EQUIPOS!A8:D154,3,FALSE)</f>
        <v xml:space="preserve">Compresor (barrido y soplado)
</v>
      </c>
      <c r="C38" s="871"/>
      <c r="D38" s="871"/>
      <c r="E38" s="871"/>
      <c r="F38" s="871"/>
      <c r="G38" s="871"/>
      <c r="H38" s="872"/>
      <c r="I38" s="271"/>
      <c r="J38" s="272"/>
      <c r="K38" s="273">
        <f>VLOOKUP(A38,EQUIPOS!A8:D165,4,FALSE)</f>
        <v>41293.746649682835</v>
      </c>
      <c r="L38" s="274"/>
      <c r="M38" s="287">
        <v>275</v>
      </c>
      <c r="N38" s="276">
        <f>K38/M38</f>
        <v>150.15907872611939</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3">
        <f>VLOOKUP(A39,EQUIPOS!A9:D166,4,FALSE)</f>
        <v>79345.422281415362</v>
      </c>
      <c r="L39" s="951">
        <v>275</v>
      </c>
      <c r="M39" s="952"/>
      <c r="N39" s="276">
        <f>K39/L39</f>
        <v>288.52880829605584</v>
      </c>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1.6229464709745818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1448.3834230866603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VLOOKUP(A48,MATERIALES!A4:D373,2,FALSE)</f>
        <v>m3</v>
      </c>
      <c r="K48" s="286">
        <v>1.9E-2</v>
      </c>
      <c r="L48" s="271"/>
      <c r="M48" s="406">
        <f>VLOOKUP(A48,MATERIALES!A5:D396,4,FALSE)</f>
        <v>76465.918862464925</v>
      </c>
      <c r="N48" s="276">
        <f>K48*M48</f>
        <v>1452.8524583868336</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VLOOKUP(A49,MATERIALES!A5:D373,2,FALSE)</f>
        <v>m3</v>
      </c>
      <c r="K49" s="286">
        <v>0.01</v>
      </c>
      <c r="L49" s="271"/>
      <c r="M49" s="406">
        <f>VLOOKUP(A49,MATERIALES!A6:D397,4,FALSE)</f>
        <v>76465.918862464925</v>
      </c>
      <c r="N49" s="276">
        <f>K49*M49</f>
        <v>764.65918862464923</v>
      </c>
    </row>
    <row r="50" spans="1:14">
      <c r="A50" t="s">
        <v>860</v>
      </c>
      <c r="B50" s="46" t="str">
        <f>VLOOKUP(A50,MATERIALES!A6:D373,3,FALSE)</f>
        <v>Emulsión CRR-2</v>
      </c>
      <c r="C50" s="285"/>
      <c r="D50" s="285"/>
      <c r="E50" s="285"/>
      <c r="F50" s="285"/>
      <c r="G50" s="285"/>
      <c r="H50" s="285"/>
      <c r="I50" s="272"/>
      <c r="J50" s="228" t="str">
        <f>VLOOKUP(A50,MATERIALES!A6:D373,2,FALSE)</f>
        <v>lt</v>
      </c>
      <c r="K50" s="286">
        <v>3.24</v>
      </c>
      <c r="L50" s="271"/>
      <c r="M50" s="406">
        <f>VLOOKUP(A50,MATERIALES!A6:D398,4,FALSE)</f>
        <v>1871.0822057610458</v>
      </c>
      <c r="N50" s="276">
        <f>K50*M50</f>
        <v>6062.3063466657886</v>
      </c>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8279.8179936772722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1317</v>
      </c>
      <c r="B58" s="49" t="str">
        <f>VLOOKUP(A58,TRANSPORTE!A5:D117,3,FALSE)</f>
        <v>Transporte de agregados pétreos</v>
      </c>
      <c r="C58" s="321"/>
      <c r="D58" s="321"/>
      <c r="E58" s="321"/>
      <c r="F58" s="321"/>
      <c r="G58" s="321"/>
      <c r="H58" s="315" t="s">
        <v>1468</v>
      </c>
      <c r="I58" s="283">
        <v>2.9000000000000001E-2</v>
      </c>
      <c r="J58" s="290">
        <v>1</v>
      </c>
      <c r="K58" s="283">
        <f>I58*J58</f>
        <v>2.9000000000000001E-2</v>
      </c>
      <c r="L58" s="908">
        <f>VLOOKUP(A58,TRANSPORTE!A5:D117,4,FALSE)</f>
        <v>878.24631825065774</v>
      </c>
      <c r="M58" s="909"/>
      <c r="N58" s="291">
        <f>K58*L58</f>
        <v>25.469143229269076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25.469143229269076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2200</v>
      </c>
      <c r="N69" s="399">
        <f>K69/M69</f>
        <v>113.8009</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10">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SUM(N69:N75)</f>
        <v>162.29464709745818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9915.9652070906595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1983.193041418132</v>
      </c>
      <c r="M83" s="857"/>
      <c r="N83" s="54"/>
    </row>
    <row r="84" spans="1:14">
      <c r="B84" s="92" t="s">
        <v>973</v>
      </c>
      <c r="C84" s="93"/>
      <c r="D84" s="93"/>
      <c r="E84" s="93"/>
      <c r="F84" s="93"/>
      <c r="G84" s="93"/>
      <c r="H84" s="93"/>
      <c r="I84" s="90"/>
      <c r="J84" s="91"/>
      <c r="K84" s="308">
        <v>0.05</v>
      </c>
      <c r="L84" s="856">
        <f>N78*K84</f>
        <v>495.798260354533</v>
      </c>
      <c r="M84" s="857"/>
      <c r="N84" s="54"/>
    </row>
    <row r="85" spans="1:14" ht="15.75" thickBot="1">
      <c r="B85" s="94" t="s">
        <v>974</v>
      </c>
      <c r="C85" s="95"/>
      <c r="D85" s="95"/>
      <c r="E85" s="95"/>
      <c r="F85" s="95"/>
      <c r="G85" s="95"/>
      <c r="H85" s="95"/>
      <c r="I85" s="96"/>
      <c r="J85" s="97"/>
      <c r="K85" s="309">
        <v>0.05</v>
      </c>
      <c r="L85" s="858">
        <f>N78*K85</f>
        <v>495.798260354533</v>
      </c>
      <c r="M85" s="859"/>
      <c r="N85" s="54"/>
    </row>
    <row r="86" spans="1:14" ht="15.75" thickBot="1">
      <c r="B86" s="821" t="s">
        <v>953</v>
      </c>
      <c r="C86" s="822"/>
      <c r="D86" s="822"/>
      <c r="E86" s="822"/>
      <c r="F86" s="822"/>
      <c r="G86" s="822"/>
      <c r="H86" s="822"/>
      <c r="I86" s="822"/>
      <c r="J86" s="822"/>
      <c r="K86" s="822"/>
      <c r="L86" s="822"/>
      <c r="M86" s="823"/>
      <c r="N86" s="55">
        <f>L83+L84+L85</f>
        <v>2974.7895621271978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12890.754769217858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1568</v>
      </c>
      <c r="C31" s="84" t="s">
        <v>1567</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275</v>
      </c>
      <c r="N36" s="276">
        <f>K36/M36</f>
        <v>302.67905407401611</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275</v>
      </c>
      <c r="N37" s="276">
        <f>K37/M37</f>
        <v>705.39353551949455</v>
      </c>
    </row>
    <row r="38" spans="1:14">
      <c r="A38" t="s">
        <v>176</v>
      </c>
      <c r="B38" s="870" t="str">
        <f>VLOOKUP(A38,EQUIPOS!A8:D154,3,FALSE)</f>
        <v xml:space="preserve">Compresor (barrido y soplado)
</v>
      </c>
      <c r="C38" s="871"/>
      <c r="D38" s="871"/>
      <c r="E38" s="871"/>
      <c r="F38" s="871"/>
      <c r="G38" s="871"/>
      <c r="H38" s="872"/>
      <c r="I38" s="271"/>
      <c r="J38" s="272"/>
      <c r="K38" s="273">
        <f>VLOOKUP(A38,EQUIPOS!A8:D165,4,FALSE)</f>
        <v>41293.746649682835</v>
      </c>
      <c r="L38" s="274"/>
      <c r="M38" s="275">
        <v>275</v>
      </c>
      <c r="N38" s="276">
        <f>K38/M38</f>
        <v>150.15907872611939</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3">
        <f>VLOOKUP(A39,EQUIPOS!A9:D166,4,FALSE)</f>
        <v>79345.422281415362</v>
      </c>
      <c r="L39" s="875">
        <v>275</v>
      </c>
      <c r="M39" s="876"/>
      <c r="N39" s="276">
        <f>K39/L39</f>
        <v>288.52880829605584</v>
      </c>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1.6229464709745818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1448.3834230866603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2.5000000000000001E-2</v>
      </c>
      <c r="L48" s="271"/>
      <c r="M48" s="406">
        <f>VLOOKUP(A48,MATERIALES!A5:D396,4,FALSE)</f>
        <v>76465.918862464925</v>
      </c>
      <c r="N48" s="276">
        <f>K48*M48</f>
        <v>1911.6479715616233</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1.2999999999999999E-2</v>
      </c>
      <c r="L49" s="271"/>
      <c r="M49" s="406">
        <f>VLOOKUP(A49,MATERIALES!A6:D397,4,FALSE)</f>
        <v>76465.918862464925</v>
      </c>
      <c r="N49" s="276">
        <f>K49*M49</f>
        <v>994.05694521204396</v>
      </c>
    </row>
    <row r="50" spans="1:14">
      <c r="A50" t="s">
        <v>862</v>
      </c>
      <c r="B50" s="46" t="str">
        <f>VLOOKUP(A50,MATERIALES!A6:D373,3,FALSE)</f>
        <v>Emulsión CRR-2m</v>
      </c>
      <c r="C50" s="285"/>
      <c r="D50" s="285"/>
      <c r="E50" s="285"/>
      <c r="F50" s="285"/>
      <c r="G50" s="285"/>
      <c r="H50" s="285"/>
      <c r="I50" s="272"/>
      <c r="J50" s="228" t="str">
        <f>VLOOKUP(A50,MATERIALES!A6:D642,2,FALSE)</f>
        <v>lt</v>
      </c>
      <c r="K50" s="286">
        <v>4.24</v>
      </c>
      <c r="L50" s="271"/>
      <c r="M50" s="406">
        <f>VLOOKUP(A50,MATERIALES!A6:D398,4,FALSE)</f>
        <v>2244.8589096146038</v>
      </c>
      <c r="N50" s="276">
        <f>K50*M50</f>
        <v>9518.2017767659199</v>
      </c>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12423.906693539588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1317</v>
      </c>
      <c r="B58" s="49" t="str">
        <f>VLOOKUP(A58,TRANSPORTE!A5:D117,3,FALSE)</f>
        <v>Transporte de agregados pétreos</v>
      </c>
      <c r="C58" s="321"/>
      <c r="D58" s="321"/>
      <c r="E58" s="321"/>
      <c r="F58" s="321"/>
      <c r="G58" s="321"/>
      <c r="H58" s="315" t="s">
        <v>1468</v>
      </c>
      <c r="I58" s="283">
        <v>3.7999999999999999E-2</v>
      </c>
      <c r="J58" s="290">
        <v>1</v>
      </c>
      <c r="K58" s="283">
        <f>I58*J58</f>
        <v>3.7999999999999999E-2</v>
      </c>
      <c r="L58" s="908">
        <f>VLOOKUP(A58,TRANSPORTE!A5:D117,4,FALSE)</f>
        <v>878.24631825065774</v>
      </c>
      <c r="M58" s="909"/>
      <c r="N58" s="291">
        <f>K58*L58</f>
        <v>33.373360093524994</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33.373360093524994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2200</v>
      </c>
      <c r="N69" s="399">
        <f>K69/M69</f>
        <v>113.8009</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SUM(N69:N75)</f>
        <v>162.29464709745818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14067.95812381723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2813.5916247634464</v>
      </c>
      <c r="M83" s="857"/>
      <c r="N83" s="54"/>
    </row>
    <row r="84" spans="1:14">
      <c r="B84" s="92" t="s">
        <v>973</v>
      </c>
      <c r="C84" s="93"/>
      <c r="D84" s="93"/>
      <c r="E84" s="93"/>
      <c r="F84" s="93"/>
      <c r="G84" s="93"/>
      <c r="H84" s="93"/>
      <c r="I84" s="90"/>
      <c r="J84" s="91"/>
      <c r="K84" s="308">
        <v>0.05</v>
      </c>
      <c r="L84" s="856">
        <f>N78*K84</f>
        <v>703.39790619086159</v>
      </c>
      <c r="M84" s="857"/>
      <c r="N84" s="54"/>
    </row>
    <row r="85" spans="1:14" ht="15.75" thickBot="1">
      <c r="B85" s="94" t="s">
        <v>974</v>
      </c>
      <c r="C85" s="95"/>
      <c r="D85" s="95"/>
      <c r="E85" s="95"/>
      <c r="F85" s="95"/>
      <c r="G85" s="95"/>
      <c r="H85" s="95"/>
      <c r="I85" s="96"/>
      <c r="J85" s="97"/>
      <c r="K85" s="309">
        <v>0.05</v>
      </c>
      <c r="L85" s="858">
        <f>N78*K85</f>
        <v>703.39790619086159</v>
      </c>
      <c r="M85" s="859"/>
      <c r="N85" s="54"/>
    </row>
    <row r="86" spans="1:14" ht="15.75" thickBot="1">
      <c r="B86" s="821" t="s">
        <v>953</v>
      </c>
      <c r="C86" s="822"/>
      <c r="D86" s="822"/>
      <c r="E86" s="822"/>
      <c r="F86" s="822"/>
      <c r="G86" s="822"/>
      <c r="H86" s="822"/>
      <c r="I86" s="822"/>
      <c r="J86" s="822"/>
      <c r="K86" s="822"/>
      <c r="L86" s="822"/>
      <c r="M86" s="823"/>
      <c r="N86" s="55">
        <f>L83+L84+L85</f>
        <v>4220.3874371451693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18288.3455609624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1569</v>
      </c>
      <c r="C31" s="84" t="s">
        <v>1570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275</v>
      </c>
      <c r="N36" s="276">
        <f>K36/M36</f>
        <v>302.67905407401611</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275</v>
      </c>
      <c r="N37" s="276">
        <f>K37/M37</f>
        <v>705.39353551949455</v>
      </c>
    </row>
    <row r="38" spans="1:14">
      <c r="A38" t="s">
        <v>176</v>
      </c>
      <c r="B38" s="870" t="str">
        <f>VLOOKUP(A38,EQUIPOS!A8:D154,3,FALSE)</f>
        <v xml:space="preserve">Compresor (barrido y soplado)
</v>
      </c>
      <c r="C38" s="871"/>
      <c r="D38" s="871"/>
      <c r="E38" s="871"/>
      <c r="F38" s="871"/>
      <c r="G38" s="871"/>
      <c r="H38" s="872"/>
      <c r="I38" s="271"/>
      <c r="J38" s="272"/>
      <c r="K38" s="273">
        <f>VLOOKUP(A38,EQUIPOS!A8:D165,4,FALSE)</f>
        <v>41293.746649682835</v>
      </c>
      <c r="L38" s="274"/>
      <c r="M38" s="275">
        <v>275</v>
      </c>
      <c r="N38" s="276">
        <f>K38/M38</f>
        <v>150.15907872611939</v>
      </c>
    </row>
    <row r="39" spans="1:14">
      <c r="A39" t="s">
        <v>225</v>
      </c>
      <c r="B39" s="870" t="str">
        <f>VLOOKUP(A39,EQUIPOS!A9:D154,3,FALSE)</f>
        <v>Esparcidor de gravilla, Ancho de esparcimiento 3100mm, Velocidad de trabajo 10—20km2/h</v>
      </c>
      <c r="C39" s="871"/>
      <c r="D39" s="871"/>
      <c r="E39" s="871"/>
      <c r="F39" s="871"/>
      <c r="G39" s="871"/>
      <c r="H39" s="872"/>
      <c r="I39" s="873"/>
      <c r="J39" s="874"/>
      <c r="K39" s="273">
        <f>VLOOKUP(A39,EQUIPOS!A9:D166,4,FALSE)</f>
        <v>79345.422281415362</v>
      </c>
      <c r="L39" s="875">
        <v>275</v>
      </c>
      <c r="M39" s="876"/>
      <c r="N39" s="276">
        <f>K39/L39</f>
        <v>288.52880829605584</v>
      </c>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1.6229464709745818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1448.3834230866603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759</v>
      </c>
      <c r="B48" s="46" t="str">
        <f>VLOOKUP(A48,MATERIALES!A5:D373,3,FALSE)</f>
        <v>Agregado para tratamiento superficial doble (primer riego)</v>
      </c>
      <c r="C48" s="285"/>
      <c r="D48" s="285"/>
      <c r="E48" s="285"/>
      <c r="F48" s="285"/>
      <c r="G48" s="285"/>
      <c r="H48" s="285"/>
      <c r="I48" s="272"/>
      <c r="J48" s="228" t="str">
        <f>VLOOKUP(A48,MATERIALES!A4:D640,2,FALSE)</f>
        <v>m3</v>
      </c>
      <c r="K48" s="286">
        <v>1.9E-2</v>
      </c>
      <c r="L48" s="271"/>
      <c r="M48" s="406">
        <f>VLOOKUP(A48,MATERIALES!A5:D396,4,FALSE)</f>
        <v>76465.918862464925</v>
      </c>
      <c r="N48" s="276">
        <f>K48*M48</f>
        <v>1452.8524583868336</v>
      </c>
    </row>
    <row r="49" spans="1:14">
      <c r="A49" s="111" t="s">
        <v>760</v>
      </c>
      <c r="B49" s="46" t="str">
        <f>VLOOKUP(A49,MATERIALES!A6:D373,3,FALSE)</f>
        <v>Agregado para tratamiento superficial doble (segundo riego)</v>
      </c>
      <c r="C49" s="285"/>
      <c r="D49" s="285"/>
      <c r="E49" s="285"/>
      <c r="F49" s="285"/>
      <c r="G49" s="285"/>
      <c r="H49" s="285"/>
      <c r="I49" s="272"/>
      <c r="J49" s="228" t="str">
        <f>VLOOKUP(A49,MATERIALES!A5:D641,2,FALSE)</f>
        <v>m3</v>
      </c>
      <c r="K49" s="286">
        <v>0.01</v>
      </c>
      <c r="L49" s="271"/>
      <c r="M49" s="406">
        <f>VLOOKUP(A49,MATERIALES!A6:D397,4,FALSE)</f>
        <v>76465.918862464925</v>
      </c>
      <c r="N49" s="276">
        <f>K49*M49</f>
        <v>764.65918862464923</v>
      </c>
    </row>
    <row r="50" spans="1:14">
      <c r="A50" t="s">
        <v>862</v>
      </c>
      <c r="B50" s="46" t="str">
        <f>VLOOKUP(A50,MATERIALES!A6:D373,3,FALSE)</f>
        <v>Emulsión CRR-2m</v>
      </c>
      <c r="C50" s="285"/>
      <c r="D50" s="285"/>
      <c r="E50" s="285"/>
      <c r="F50" s="285"/>
      <c r="G50" s="285"/>
      <c r="H50" s="285"/>
      <c r="I50" s="272"/>
      <c r="J50" s="228" t="str">
        <f>VLOOKUP(A50,MATERIALES!A6:D642,2,FALSE)</f>
        <v>lt</v>
      </c>
      <c r="K50" s="286">
        <v>3.24</v>
      </c>
      <c r="L50" s="271"/>
      <c r="M50" s="406">
        <f>VLOOKUP(A50,MATERIALES!A6:D398,4,FALSE)</f>
        <v>2244.8589096146038</v>
      </c>
      <c r="N50" s="276">
        <f>K50*M50</f>
        <v>7273.3428671513166</v>
      </c>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9490.8545141627983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1317</v>
      </c>
      <c r="B58" s="49" t="str">
        <f>VLOOKUP(A58,TRANSPORTE!A5:D117,3,FALSE)</f>
        <v>Transporte de agregados pétreos</v>
      </c>
      <c r="C58" s="321"/>
      <c r="D58" s="321"/>
      <c r="E58" s="321"/>
      <c r="F58" s="321"/>
      <c r="G58" s="321"/>
      <c r="H58" s="315" t="s">
        <v>1468</v>
      </c>
      <c r="I58" s="283">
        <v>2.9000000000000001E-2</v>
      </c>
      <c r="J58" s="290">
        <v>1</v>
      </c>
      <c r="K58" s="283">
        <f>I58*J58</f>
        <v>2.9000000000000001E-2</v>
      </c>
      <c r="L58" s="908">
        <f>VLOOKUP(A58,TRANSPORTE!A5:D117,4,FALSE)</f>
        <v>878.24631825065774</v>
      </c>
      <c r="M58" s="909"/>
      <c r="N58" s="291">
        <f>K58*L58</f>
        <v>25.469143229269076</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25.469143229269076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2200</v>
      </c>
      <c r="N69" s="399">
        <f>K69/M69</f>
        <v>113.8009</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2200</v>
      </c>
      <c r="N70" s="399">
        <f>K70/M70</f>
        <v>48.493747097458176</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SUM(N69:N75)</f>
        <v>162.29464709745818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11127.001727576186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2225.4003455152374</v>
      </c>
      <c r="M83" s="857"/>
      <c r="N83" s="54"/>
    </row>
    <row r="84" spans="1:14">
      <c r="B84" s="92" t="s">
        <v>973</v>
      </c>
      <c r="C84" s="93"/>
      <c r="D84" s="93"/>
      <c r="E84" s="93"/>
      <c r="F84" s="93"/>
      <c r="G84" s="93"/>
      <c r="H84" s="93"/>
      <c r="I84" s="90"/>
      <c r="J84" s="91"/>
      <c r="K84" s="308">
        <v>0.05</v>
      </c>
      <c r="L84" s="856">
        <f>N78*K84</f>
        <v>556.35008637880935</v>
      </c>
      <c r="M84" s="857"/>
      <c r="N84" s="54"/>
    </row>
    <row r="85" spans="1:14" ht="15.75" thickBot="1">
      <c r="B85" s="94" t="s">
        <v>974</v>
      </c>
      <c r="C85" s="95"/>
      <c r="D85" s="95"/>
      <c r="E85" s="95"/>
      <c r="F85" s="95"/>
      <c r="G85" s="95"/>
      <c r="H85" s="95"/>
      <c r="I85" s="96"/>
      <c r="J85" s="97"/>
      <c r="K85" s="309">
        <v>0.05</v>
      </c>
      <c r="L85" s="858">
        <f>N78*K85</f>
        <v>556.35008637880935</v>
      </c>
      <c r="M85" s="859"/>
      <c r="N85" s="54"/>
    </row>
    <row r="86" spans="1:14" ht="15.75" thickBot="1">
      <c r="B86" s="821" t="s">
        <v>953</v>
      </c>
      <c r="C86" s="822"/>
      <c r="D86" s="822"/>
      <c r="E86" s="822"/>
      <c r="F86" s="822"/>
      <c r="G86" s="822"/>
      <c r="H86" s="822"/>
      <c r="I86" s="822"/>
      <c r="J86" s="822"/>
      <c r="K86" s="822"/>
      <c r="L86" s="822"/>
      <c r="M86" s="823"/>
      <c r="N86" s="55">
        <f>L83+L84+L85</f>
        <v>3338.1005182728563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14465.102245849042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1050</v>
      </c>
      <c r="C31" s="84" t="s">
        <v>1571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418</v>
      </c>
      <c r="N36" s="276">
        <f>K36/M36</f>
        <v>199.13095662764218</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418</v>
      </c>
      <c r="N37" s="276">
        <f>K37/M37</f>
        <v>464.07469442072011</v>
      </c>
    </row>
    <row r="38" spans="1:14">
      <c r="A38" t="s">
        <v>225</v>
      </c>
      <c r="B38" s="870" t="str">
        <f>VLOOKUP(A38,EQUIPOS!A8:D154,3,FALSE)</f>
        <v>Esparcidor de gravilla, Ancho de esparcimiento 3100mm, Velocidad de trabajo 10—20km2/h</v>
      </c>
      <c r="C38" s="871"/>
      <c r="D38" s="871"/>
      <c r="E38" s="871"/>
      <c r="F38" s="871"/>
      <c r="G38" s="871"/>
      <c r="H38" s="872"/>
      <c r="I38" s="271"/>
      <c r="J38" s="272"/>
      <c r="K38" s="273">
        <f>VLOOKUP(A38,EQUIPOS!A8:D165,4,FALSE)</f>
        <v>79345.422281415362</v>
      </c>
      <c r="L38" s="274"/>
      <c r="M38" s="275">
        <v>418</v>
      </c>
      <c r="N38" s="276">
        <f>K38/M38</f>
        <v>189.82158440529992</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1.0677279414306458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854.0949633950928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61474.175008197373</v>
      </c>
      <c r="N48" s="276">
        <f>K48*M48</f>
        <v>614.74175008197369</v>
      </c>
    </row>
    <row r="49" spans="1:14">
      <c r="A49" s="111" t="s">
        <v>860</v>
      </c>
      <c r="B49" s="46" t="str">
        <f>VLOOKUP(A49,MATERIALES!A6:D373,3,FALSE)</f>
        <v>Emulsión CRR-2</v>
      </c>
      <c r="C49" s="285"/>
      <c r="D49" s="285"/>
      <c r="E49" s="285"/>
      <c r="F49" s="285"/>
      <c r="G49" s="285"/>
      <c r="H49" s="285"/>
      <c r="I49" s="272"/>
      <c r="J49" s="228" t="str">
        <f>VLOOKUP(A49,MATERIALES!A5:D641,2,FALSE)</f>
        <v>lt</v>
      </c>
      <c r="K49" s="286">
        <v>1.25</v>
      </c>
      <c r="L49" s="271"/>
      <c r="M49" s="406">
        <f>VLOOKUP(A49,MATERIALES!A6:D397,4,FALSE)</f>
        <v>1871.0822057610458</v>
      </c>
      <c r="N49" s="276">
        <f>K49*M49</f>
        <v>2338.8527572013072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2953.594507283281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1227</v>
      </c>
      <c r="B58" s="49" t="str">
        <f>VLOOKUP(A58,TRANSPORTE!A5:D117,3,FALSE)</f>
        <v>Transporte de Arena</v>
      </c>
      <c r="C58" s="321"/>
      <c r="D58" s="321"/>
      <c r="E58" s="321"/>
      <c r="F58" s="321"/>
      <c r="G58" s="321"/>
      <c r="H58" s="315" t="s">
        <v>1468</v>
      </c>
      <c r="I58" s="283">
        <v>0.01</v>
      </c>
      <c r="J58" s="290">
        <v>1</v>
      </c>
      <c r="K58" s="283">
        <f>I58*J58</f>
        <v>0.01</v>
      </c>
      <c r="L58" s="908">
        <f>VLOOKUP(A58,TRANSPORTE!A5:D117,4,FALSE)</f>
        <v>878.24631825065774</v>
      </c>
      <c r="M58" s="909"/>
      <c r="N58" s="291">
        <f>K58*L58</f>
        <v>8.7824631825065769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8.7824631825065769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3344</v>
      </c>
      <c r="N69" s="399">
        <f>K69/M69</f>
        <v>74.869013157894727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SUM(N69:N75)</f>
        <v>106.77279414306457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3923.2447280039446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784.64894560078892</v>
      </c>
      <c r="M83" s="857"/>
      <c r="N83" s="54"/>
    </row>
    <row r="84" spans="1:14">
      <c r="B84" s="92" t="s">
        <v>973</v>
      </c>
      <c r="C84" s="93"/>
      <c r="D84" s="93"/>
      <c r="E84" s="93"/>
      <c r="F84" s="93"/>
      <c r="G84" s="93"/>
      <c r="H84" s="93"/>
      <c r="I84" s="90"/>
      <c r="J84" s="91"/>
      <c r="K84" s="308">
        <v>0.05</v>
      </c>
      <c r="L84" s="856">
        <f>N78*K84</f>
        <v>196.16223640019723</v>
      </c>
      <c r="M84" s="857"/>
      <c r="N84" s="54"/>
    </row>
    <row r="85" spans="1:14" ht="15.75" thickBot="1">
      <c r="B85" s="94" t="s">
        <v>974</v>
      </c>
      <c r="C85" s="95"/>
      <c r="D85" s="95"/>
      <c r="E85" s="95"/>
      <c r="F85" s="95"/>
      <c r="G85" s="95"/>
      <c r="H85" s="95"/>
      <c r="I85" s="96"/>
      <c r="J85" s="97"/>
      <c r="K85" s="309">
        <v>0.05</v>
      </c>
      <c r="L85" s="858">
        <f>N78*K85</f>
        <v>196.16223640019723</v>
      </c>
      <c r="M85" s="859"/>
      <c r="N85" s="54"/>
    </row>
    <row r="86" spans="1:14" ht="15.75" thickBot="1">
      <c r="B86" s="821" t="s">
        <v>953</v>
      </c>
      <c r="C86" s="822"/>
      <c r="D86" s="822"/>
      <c r="E86" s="822"/>
      <c r="F86" s="822"/>
      <c r="G86" s="822"/>
      <c r="H86" s="822"/>
      <c r="I86" s="822"/>
      <c r="J86" s="822"/>
      <c r="K86" s="822"/>
      <c r="L86" s="822"/>
      <c r="M86" s="823"/>
      <c r="N86" s="55">
        <f>L83+L84+L85</f>
        <v>1176.9734184011834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5100.2181464051282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1051</v>
      </c>
      <c r="C31" s="84" t="s">
        <v>1572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154</v>
      </c>
      <c r="B36" s="870" t="str">
        <f>VLOOKUP(A36,EQUIPOS!A6:D154,3,FALSE)</f>
        <v>Carrotanque Irrigador de asfalto, 1000 GALONES DE CAPACIDAD</v>
      </c>
      <c r="C36" s="871"/>
      <c r="D36" s="871"/>
      <c r="E36" s="871"/>
      <c r="F36" s="871"/>
      <c r="G36" s="871"/>
      <c r="H36" s="872"/>
      <c r="I36" s="271"/>
      <c r="J36" s="272"/>
      <c r="K36" s="273">
        <f>VLOOKUP(A36,EQUIPOS!A6:D163,4,FALSE)</f>
        <v>83236.739870354431</v>
      </c>
      <c r="L36" s="274"/>
      <c r="M36" s="275">
        <v>418</v>
      </c>
      <c r="N36" s="276">
        <f>K36/M36</f>
        <v>199.13095662764218</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418</v>
      </c>
      <c r="N37" s="276">
        <f>K37/M37</f>
        <v>464.07469442072011</v>
      </c>
    </row>
    <row r="38" spans="1:14">
      <c r="A38" t="s">
        <v>225</v>
      </c>
      <c r="B38" s="870" t="str">
        <f>VLOOKUP(A38,EQUIPOS!A8:D154,3,FALSE)</f>
        <v>Esparcidor de gravilla, Ancho de esparcimiento 3100mm, Velocidad de trabajo 10—20km2/h</v>
      </c>
      <c r="C38" s="871"/>
      <c r="D38" s="871"/>
      <c r="E38" s="871"/>
      <c r="F38" s="871"/>
      <c r="G38" s="871"/>
      <c r="H38" s="872"/>
      <c r="I38" s="271"/>
      <c r="J38" s="272"/>
      <c r="K38" s="273">
        <f>VLOOKUP(A38,EQUIPOS!A8:D165,4,FALSE)</f>
        <v>79345.422281415362</v>
      </c>
      <c r="L38" s="274"/>
      <c r="M38" s="275">
        <v>418</v>
      </c>
      <c r="N38" s="276">
        <f>K38/M38</f>
        <v>189.82158440529992</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1.0677279414306458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854.0949633950928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796</v>
      </c>
      <c r="B48" s="46" t="str">
        <f>VLOOKUP(A48,MATERIALES!A5:D373,3,FALSE)</f>
        <v>Arena de trituración (sellos de arena-afalto)</v>
      </c>
      <c r="C48" s="285"/>
      <c r="D48" s="285"/>
      <c r="E48" s="285"/>
      <c r="F48" s="285"/>
      <c r="G48" s="285"/>
      <c r="H48" s="285"/>
      <c r="I48" s="272"/>
      <c r="J48" s="228" t="str">
        <f>VLOOKUP(A48,MATERIALES!A4:D640,2,FALSE)</f>
        <v>m3</v>
      </c>
      <c r="K48" s="286">
        <v>0.01</v>
      </c>
      <c r="L48" s="271"/>
      <c r="M48" s="406">
        <f>VLOOKUP(A48,MATERIALES!A5:D396,4,FALSE)</f>
        <v>61474.175008197373</v>
      </c>
      <c r="N48" s="276">
        <f>K48*M48</f>
        <v>614.74175008197369</v>
      </c>
    </row>
    <row r="49" spans="1:72">
      <c r="A49" s="111" t="s">
        <v>858</v>
      </c>
      <c r="B49" s="46" t="str">
        <f>VLOOKUP(A49,MATERIALES!A6:D373,3,FALSE)</f>
        <v>Emulsión CRR-1</v>
      </c>
      <c r="C49" s="285"/>
      <c r="D49" s="285"/>
      <c r="E49" s="285"/>
      <c r="F49" s="285"/>
      <c r="G49" s="285"/>
      <c r="H49" s="285"/>
      <c r="I49" s="272"/>
      <c r="J49" s="272" t="s">
        <v>980</v>
      </c>
      <c r="K49" s="286">
        <v>1.25</v>
      </c>
      <c r="L49" s="271"/>
      <c r="M49" s="406">
        <f>VLOOKUP(A49,MATERIALES!A6:D397,4,FALSE)</f>
        <v>3847.70136319839</v>
      </c>
      <c r="N49" s="276">
        <f>K49*M49</f>
        <v>4809.6267039979875</v>
      </c>
      <c r="BT49">
        <v>1111</v>
      </c>
    </row>
    <row r="50" spans="1:72">
      <c r="B50" s="46"/>
      <c r="C50" s="285"/>
      <c r="D50" s="285"/>
      <c r="E50" s="285"/>
      <c r="F50" s="285"/>
      <c r="G50" s="285"/>
      <c r="H50" s="285"/>
      <c r="I50" s="272"/>
      <c r="J50" s="228"/>
      <c r="K50" s="286"/>
      <c r="L50" s="271"/>
      <c r="M50" s="287"/>
      <c r="N50" s="288"/>
    </row>
    <row r="51" spans="1:72">
      <c r="B51" s="46"/>
      <c r="C51" s="285"/>
      <c r="D51" s="285"/>
      <c r="E51" s="285"/>
      <c r="F51" s="285"/>
      <c r="G51" s="285"/>
      <c r="H51" s="285"/>
      <c r="I51" s="272"/>
      <c r="J51" s="228"/>
      <c r="K51" s="286"/>
      <c r="L51" s="271"/>
      <c r="M51" s="287"/>
      <c r="N51" s="288"/>
    </row>
    <row r="52" spans="1:72" ht="15.75" thickBot="1">
      <c r="B52" s="903"/>
      <c r="C52" s="904"/>
      <c r="D52" s="904"/>
      <c r="E52" s="904"/>
      <c r="F52" s="904"/>
      <c r="G52" s="904"/>
      <c r="H52" s="904"/>
      <c r="I52" s="874"/>
      <c r="J52" s="45"/>
      <c r="K52" s="47"/>
      <c r="L52" s="905"/>
      <c r="M52" s="906"/>
      <c r="N52" s="48"/>
    </row>
    <row r="53" spans="1:72" ht="15.75" thickBot="1">
      <c r="B53" s="821" t="s">
        <v>953</v>
      </c>
      <c r="C53" s="822"/>
      <c r="D53" s="822"/>
      <c r="E53" s="822"/>
      <c r="F53" s="822"/>
      <c r="G53" s="822"/>
      <c r="H53" s="822"/>
      <c r="I53" s="822"/>
      <c r="J53" s="822"/>
      <c r="K53" s="822"/>
      <c r="L53" s="822"/>
      <c r="M53" s="823"/>
      <c r="N53" s="398">
        <f>SUM(N48:N52)</f>
        <v>5424.3684540799613</v>
      </c>
    </row>
    <row r="54" spans="1:72">
      <c r="B54" s="36"/>
      <c r="C54" s="37"/>
      <c r="D54" s="37"/>
      <c r="E54" s="37"/>
      <c r="F54" s="37"/>
      <c r="G54" s="37"/>
      <c r="H54" s="37"/>
      <c r="I54" s="37"/>
      <c r="J54" s="37"/>
      <c r="K54" s="37"/>
      <c r="L54" s="37"/>
      <c r="M54" s="37"/>
      <c r="N54" s="38"/>
    </row>
    <row r="55" spans="1:72">
      <c r="B55" s="67" t="s">
        <v>956</v>
      </c>
      <c r="C55" s="68"/>
      <c r="D55" s="68"/>
      <c r="E55" s="68"/>
      <c r="F55" s="68"/>
      <c r="G55" s="68"/>
      <c r="H55" s="68"/>
      <c r="I55" s="68"/>
      <c r="J55" s="68"/>
      <c r="K55" s="68"/>
      <c r="L55" s="68"/>
      <c r="M55" s="68"/>
      <c r="N55" s="69"/>
    </row>
    <row r="56" spans="1:72" ht="15.75" thickBot="1">
      <c r="B56" s="71"/>
      <c r="C56" s="64"/>
      <c r="D56" s="64"/>
      <c r="E56" s="64"/>
      <c r="F56" s="64"/>
      <c r="G56" s="64"/>
      <c r="H56" s="64"/>
      <c r="I56" s="64"/>
      <c r="J56" s="64"/>
      <c r="K56" s="64"/>
      <c r="L56" s="64"/>
      <c r="M56" s="64"/>
      <c r="N56" s="66"/>
    </row>
    <row r="57" spans="1:72" ht="25.5">
      <c r="B57" s="317" t="s">
        <v>957</v>
      </c>
      <c r="C57" s="318"/>
      <c r="D57" s="318"/>
      <c r="E57" s="318"/>
      <c r="F57" s="318"/>
      <c r="G57" s="318"/>
      <c r="H57" s="76" t="s">
        <v>945</v>
      </c>
      <c r="I57" s="77" t="s">
        <v>958</v>
      </c>
      <c r="J57" s="78" t="s">
        <v>959</v>
      </c>
      <c r="K57" s="76" t="s">
        <v>960</v>
      </c>
      <c r="L57" s="907" t="s">
        <v>961</v>
      </c>
      <c r="M57" s="886"/>
      <c r="N57" s="79" t="s">
        <v>951</v>
      </c>
    </row>
    <row r="58" spans="1:72">
      <c r="A58" t="s">
        <v>1227</v>
      </c>
      <c r="B58" s="49" t="str">
        <f>VLOOKUP(A58,TRANSPORTE!A5:D117,3,FALSE)</f>
        <v>Transporte de Arena</v>
      </c>
      <c r="C58" s="321"/>
      <c r="D58" s="321"/>
      <c r="E58" s="321"/>
      <c r="F58" s="321"/>
      <c r="G58" s="321"/>
      <c r="H58" s="315" t="s">
        <v>1468</v>
      </c>
      <c r="I58" s="283">
        <v>0.01</v>
      </c>
      <c r="J58" s="290">
        <v>1</v>
      </c>
      <c r="K58" s="283">
        <f>I58*J58</f>
        <v>0.01</v>
      </c>
      <c r="L58" s="908">
        <f>VLOOKUP(A58,TRANSPORTE!A5:D117,4,FALSE)</f>
        <v>878.24631825065774</v>
      </c>
      <c r="M58" s="909"/>
      <c r="N58" s="291">
        <f>K58*L58</f>
        <v>8.7824631825065769</v>
      </c>
    </row>
    <row r="59" spans="1:72">
      <c r="B59" s="49"/>
      <c r="C59" s="50"/>
      <c r="D59" s="50"/>
      <c r="E59" s="50"/>
      <c r="F59" s="50"/>
      <c r="G59" s="50"/>
      <c r="H59" s="292"/>
      <c r="I59" s="283"/>
      <c r="J59" s="283"/>
      <c r="K59" s="283"/>
      <c r="L59" s="293"/>
      <c r="M59" s="294"/>
      <c r="N59" s="295"/>
    </row>
    <row r="60" spans="1:72">
      <c r="B60" s="49"/>
      <c r="C60" s="50"/>
      <c r="D60" s="50"/>
      <c r="E60" s="50"/>
      <c r="F60" s="50"/>
      <c r="G60" s="50"/>
      <c r="H60" s="292"/>
      <c r="I60" s="283"/>
      <c r="J60" s="283"/>
      <c r="K60" s="283"/>
      <c r="L60" s="293"/>
      <c r="M60" s="294"/>
      <c r="N60" s="295"/>
    </row>
    <row r="61" spans="1:72">
      <c r="B61" s="49"/>
      <c r="C61" s="50"/>
      <c r="D61" s="50"/>
      <c r="E61" s="50"/>
      <c r="F61" s="50"/>
      <c r="G61" s="50"/>
      <c r="H61" s="292"/>
      <c r="I61" s="283"/>
      <c r="J61" s="283"/>
      <c r="K61" s="283"/>
      <c r="L61" s="293"/>
      <c r="M61" s="294"/>
      <c r="N61" s="295"/>
    </row>
    <row r="62" spans="1:72">
      <c r="B62" s="49"/>
      <c r="C62" s="50"/>
      <c r="D62" s="50"/>
      <c r="E62" s="50"/>
      <c r="F62" s="50"/>
      <c r="G62" s="50"/>
      <c r="H62" s="292"/>
      <c r="I62" s="283"/>
      <c r="J62" s="283"/>
      <c r="K62" s="283"/>
      <c r="L62" s="293"/>
      <c r="M62" s="294"/>
      <c r="N62" s="295"/>
    </row>
    <row r="63" spans="1:72" ht="15.75" thickBot="1">
      <c r="B63" s="451"/>
      <c r="C63" s="452"/>
      <c r="D63" s="452"/>
      <c r="E63" s="452"/>
      <c r="F63" s="452"/>
      <c r="G63" s="452"/>
      <c r="H63" s="51"/>
      <c r="I63" s="129"/>
      <c r="J63" s="129"/>
      <c r="K63" s="129"/>
      <c r="L63" s="899"/>
      <c r="M63" s="900"/>
      <c r="N63" s="130"/>
    </row>
    <row r="64" spans="1:72" ht="15.75" thickBot="1">
      <c r="B64" s="910" t="s">
        <v>953</v>
      </c>
      <c r="C64" s="864"/>
      <c r="D64" s="864"/>
      <c r="E64" s="864"/>
      <c r="F64" s="864"/>
      <c r="G64" s="864"/>
      <c r="H64" s="864"/>
      <c r="I64" s="864"/>
      <c r="J64" s="864"/>
      <c r="K64" s="864"/>
      <c r="L64" s="864"/>
      <c r="M64" s="865"/>
      <c r="N64" s="107">
        <f>N58+N59+N60+N61+N62</f>
        <v>8.7824631825065769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3344</v>
      </c>
      <c r="N69" s="399">
        <f>K69/M69</f>
        <v>74.869013157894727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3344</v>
      </c>
      <c r="N70" s="399">
        <f>K70/M70</f>
        <v>31.903780985169853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SUM(N69:N75)</f>
        <v>106.77279414306457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6394.0186748006263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1278.8037349601254</v>
      </c>
      <c r="M83" s="857"/>
      <c r="N83" s="54"/>
    </row>
    <row r="84" spans="1:14">
      <c r="B84" s="92" t="s">
        <v>973</v>
      </c>
      <c r="C84" s="93"/>
      <c r="D84" s="93"/>
      <c r="E84" s="93"/>
      <c r="F84" s="93"/>
      <c r="G84" s="93"/>
      <c r="H84" s="93"/>
      <c r="I84" s="90"/>
      <c r="J84" s="91"/>
      <c r="K84" s="308">
        <v>0.05</v>
      </c>
      <c r="L84" s="856">
        <f>N78*K84</f>
        <v>319.70093374003136</v>
      </c>
      <c r="M84" s="857"/>
      <c r="N84" s="54"/>
    </row>
    <row r="85" spans="1:14" ht="15.75" thickBot="1">
      <c r="B85" s="94" t="s">
        <v>974</v>
      </c>
      <c r="C85" s="95"/>
      <c r="D85" s="95"/>
      <c r="E85" s="95"/>
      <c r="F85" s="95"/>
      <c r="G85" s="95"/>
      <c r="H85" s="95"/>
      <c r="I85" s="96"/>
      <c r="J85" s="97"/>
      <c r="K85" s="309">
        <v>0.05</v>
      </c>
      <c r="L85" s="858">
        <f>N78*K85</f>
        <v>319.70093374003136</v>
      </c>
      <c r="M85" s="859"/>
      <c r="N85" s="54"/>
    </row>
    <row r="86" spans="1:14" ht="15.75" thickBot="1">
      <c r="B86" s="821" t="s">
        <v>953</v>
      </c>
      <c r="C86" s="822"/>
      <c r="D86" s="822"/>
      <c r="E86" s="822"/>
      <c r="F86" s="822"/>
      <c r="G86" s="822"/>
      <c r="H86" s="822"/>
      <c r="I86" s="822"/>
      <c r="J86" s="822"/>
      <c r="K86" s="822"/>
      <c r="L86" s="822"/>
      <c r="M86" s="823"/>
      <c r="N86" s="55">
        <f>L83+L84+L85</f>
        <v>1918.2056024401882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8312.2242772408135</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1052</v>
      </c>
      <c r="C31" s="84" t="s">
        <v>1529</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136</v>
      </c>
      <c r="B36" s="870" t="str">
        <f>VLOOKUP(A36,EQUIPOS!A6:D154,3,FALSE)</f>
        <v>Camión de Slurry</v>
      </c>
      <c r="C36" s="871"/>
      <c r="D36" s="871"/>
      <c r="E36" s="871"/>
      <c r="F36" s="871"/>
      <c r="G36" s="871"/>
      <c r="H36" s="872"/>
      <c r="I36" s="271"/>
      <c r="J36" s="272"/>
      <c r="K36" s="273">
        <f>VLOOKUP(A36,EQUIPOS!A6:D163,4,FALSE)</f>
        <v>185753.18961317971</v>
      </c>
      <c r="L36" s="274"/>
      <c r="M36" s="275">
        <v>600</v>
      </c>
      <c r="N36" s="276">
        <f>K36/M36</f>
        <v>309.58864935529954</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600</v>
      </c>
      <c r="N37" s="276">
        <f>K37/M37</f>
        <v>68.822911082804723</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0.74385046586334991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379.15541090396766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57185.637003101103</v>
      </c>
      <c r="N48" s="276">
        <f>K48*M48</f>
        <v>714.82046253876388</v>
      </c>
    </row>
    <row r="49" spans="1:14">
      <c r="A49" s="111" t="s">
        <v>850</v>
      </c>
      <c r="B49" s="46" t="str">
        <f>VLOOKUP(A49,MATERIALES!A6:D373,3,FALSE)</f>
        <v>Emulsión CRL-1h</v>
      </c>
      <c r="C49" s="285"/>
      <c r="D49" s="285"/>
      <c r="E49" s="285"/>
      <c r="F49" s="285"/>
      <c r="G49" s="285"/>
      <c r="H49" s="285"/>
      <c r="I49" s="272"/>
      <c r="J49" s="228" t="str">
        <f>VLOOKUP(A49,MATERIALES!A5:D641,2,FALSE)</f>
        <v>lt</v>
      </c>
      <c r="K49" s="411">
        <v>1.4625000000000001</v>
      </c>
      <c r="L49" s="271"/>
      <c r="M49" s="406">
        <f>VLOOKUP(A49,MATERIALES!A6:D397,4,FALSE)</f>
        <v>1871.0822057610458</v>
      </c>
      <c r="N49" s="276">
        <f>K49*M49</f>
        <v>2736.4577259255298</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3451.2781884642936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1329</v>
      </c>
      <c r="B58" s="49" t="str">
        <f>VLOOKUP(A58,TRANSPORTE!A5:D117,3,FALSE)</f>
        <v>Transporte de agregado tipo LA-1</v>
      </c>
      <c r="C58" s="321"/>
      <c r="D58" s="321"/>
      <c r="E58" s="321"/>
      <c r="F58" s="321"/>
      <c r="G58" s="321"/>
      <c r="H58" s="315" t="s">
        <v>1468</v>
      </c>
      <c r="I58" s="412">
        <v>1.2500000000000001E-2</v>
      </c>
      <c r="J58" s="290">
        <v>1</v>
      </c>
      <c r="K58" s="412">
        <f>I58*J58</f>
        <v>1.2500000000000001E-2</v>
      </c>
      <c r="L58" s="908">
        <f>VLOOKUP(A58,TRANSPORTE!A5:D117,4,FALSE)</f>
        <v>878.24631825065774</v>
      </c>
      <c r="M58" s="909"/>
      <c r="N58" s="291">
        <f>K58*L58</f>
        <v>10.978078978133222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10.978078978133222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SUM(N69:N75)</f>
        <v>74.385046586334994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3915.7967249327294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783.15934498654588</v>
      </c>
      <c r="M83" s="857"/>
      <c r="N83" s="54"/>
    </row>
    <row r="84" spans="1:14">
      <c r="B84" s="92" t="s">
        <v>973</v>
      </c>
      <c r="C84" s="93"/>
      <c r="D84" s="93"/>
      <c r="E84" s="93"/>
      <c r="F84" s="93"/>
      <c r="G84" s="93"/>
      <c r="H84" s="93"/>
      <c r="I84" s="90"/>
      <c r="J84" s="91"/>
      <c r="K84" s="308">
        <v>0.05</v>
      </c>
      <c r="L84" s="856">
        <f>N78*K84</f>
        <v>195.78983624663647</v>
      </c>
      <c r="M84" s="857"/>
      <c r="N84" s="54"/>
    </row>
    <row r="85" spans="1:14" ht="15.75" thickBot="1">
      <c r="B85" s="94" t="s">
        <v>974</v>
      </c>
      <c r="C85" s="95"/>
      <c r="D85" s="95"/>
      <c r="E85" s="95"/>
      <c r="F85" s="95"/>
      <c r="G85" s="95"/>
      <c r="H85" s="95"/>
      <c r="I85" s="96"/>
      <c r="J85" s="97"/>
      <c r="K85" s="309">
        <v>0.05</v>
      </c>
      <c r="L85" s="858">
        <f>N78*K85</f>
        <v>195.78983624663647</v>
      </c>
      <c r="M85" s="859"/>
      <c r="N85" s="54"/>
    </row>
    <row r="86" spans="1:14" ht="15.75" thickBot="1">
      <c r="B86" s="821" t="s">
        <v>953</v>
      </c>
      <c r="C86" s="822"/>
      <c r="D86" s="822"/>
      <c r="E86" s="822"/>
      <c r="F86" s="822"/>
      <c r="G86" s="822"/>
      <c r="H86" s="822"/>
      <c r="I86" s="822"/>
      <c r="J86" s="822"/>
      <c r="K86" s="822"/>
      <c r="L86" s="822"/>
      <c r="M86" s="823"/>
      <c r="N86" s="55">
        <f>L83+L84+L85</f>
        <v>1174.7390174798188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5090.5357424125486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1053</v>
      </c>
      <c r="C31" s="84" t="s">
        <v>2060</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136</v>
      </c>
      <c r="B36" s="870" t="str">
        <f>VLOOKUP(A36,EQUIPOS!A6:D154,3,FALSE)</f>
        <v>Camión de Slurry</v>
      </c>
      <c r="C36" s="871"/>
      <c r="D36" s="871"/>
      <c r="E36" s="871"/>
      <c r="F36" s="871"/>
      <c r="G36" s="871"/>
      <c r="H36" s="872"/>
      <c r="I36" s="271"/>
      <c r="J36" s="272"/>
      <c r="K36" s="273">
        <f>VLOOKUP(A36,EQUIPOS!A6:D163,4,FALSE)</f>
        <v>185753.18961317971</v>
      </c>
      <c r="L36" s="274"/>
      <c r="M36" s="275">
        <v>600</v>
      </c>
      <c r="N36" s="276">
        <f>K36/M36</f>
        <v>309.58864935529954</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600</v>
      </c>
      <c r="N37" s="276">
        <f>K37/M37</f>
        <v>68.822911082804723</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0.74385046586334991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379.15541090396766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57326.352938669501</v>
      </c>
      <c r="N48" s="276">
        <f>K48*M48</f>
        <v>544.60035291736028</v>
      </c>
    </row>
    <row r="49" spans="1:14">
      <c r="A49" s="111" t="s">
        <v>850</v>
      </c>
      <c r="B49" s="46" t="str">
        <f>VLOOKUP(A49,MATERIALES!A6:D373,3,FALSE)</f>
        <v>Emulsión CRL-1h</v>
      </c>
      <c r="C49" s="285"/>
      <c r="D49" s="285"/>
      <c r="E49" s="285"/>
      <c r="F49" s="285"/>
      <c r="G49" s="285"/>
      <c r="H49" s="285"/>
      <c r="I49" s="272"/>
      <c r="J49" s="228" t="str">
        <f>VLOOKUP(A49,MATERIALES!A5:D641,2,FALSE)</f>
        <v>lt</v>
      </c>
      <c r="K49" s="413">
        <v>1.4107499999999999</v>
      </c>
      <c r="L49" s="271"/>
      <c r="M49" s="406">
        <f>VLOOKUP(A49,MATERIALES!A6:D397,4,FALSE)</f>
        <v>1871.0822057610458</v>
      </c>
      <c r="N49" s="276">
        <f>K49*M49</f>
        <v>2639.6292217773953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3184.2295746947557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1331</v>
      </c>
      <c r="B58" s="49" t="str">
        <f>VLOOKUP(A58,TRANSPORTE!A5:D117,3,FALSE)</f>
        <v>Transporte de agregado tipo LA-2</v>
      </c>
      <c r="C58" s="321"/>
      <c r="D58" s="321"/>
      <c r="E58" s="321"/>
      <c r="F58" s="321"/>
      <c r="G58" s="321"/>
      <c r="H58" s="315" t="s">
        <v>1468</v>
      </c>
      <c r="I58" s="412">
        <v>9.4999999999999998E-3</v>
      </c>
      <c r="J58" s="290">
        <v>1</v>
      </c>
      <c r="K58" s="412">
        <f>I58*J58</f>
        <v>9.4999999999999998E-3</v>
      </c>
      <c r="L58" s="908">
        <f>VLOOKUP(A58,TRANSPORTE!A5:D117,4,FALSE)</f>
        <v>878.24631825065774</v>
      </c>
      <c r="M58" s="909"/>
      <c r="N58" s="291">
        <f>K58*L58</f>
        <v>8.3433400233812485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8.3433400233812485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SUM(N69:N75)</f>
        <v>74.385046586334994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3646.1133722084396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729.22267444168801</v>
      </c>
      <c r="M83" s="857"/>
      <c r="N83" s="54"/>
    </row>
    <row r="84" spans="1:14">
      <c r="B84" s="92" t="s">
        <v>973</v>
      </c>
      <c r="C84" s="93"/>
      <c r="D84" s="93"/>
      <c r="E84" s="93"/>
      <c r="F84" s="93"/>
      <c r="G84" s="93"/>
      <c r="H84" s="93"/>
      <c r="I84" s="90"/>
      <c r="J84" s="91"/>
      <c r="K84" s="308">
        <v>0.05</v>
      </c>
      <c r="L84" s="856">
        <f>N78*K84</f>
        <v>182.305668610422</v>
      </c>
      <c r="M84" s="857"/>
      <c r="N84" s="54"/>
    </row>
    <row r="85" spans="1:14" ht="15.75" thickBot="1">
      <c r="B85" s="94" t="s">
        <v>974</v>
      </c>
      <c r="C85" s="95"/>
      <c r="D85" s="95"/>
      <c r="E85" s="95"/>
      <c r="F85" s="95"/>
      <c r="G85" s="95"/>
      <c r="H85" s="95"/>
      <c r="I85" s="96"/>
      <c r="J85" s="97"/>
      <c r="K85" s="309">
        <v>0.05</v>
      </c>
      <c r="L85" s="858">
        <f>N78*K85</f>
        <v>182.305668610422</v>
      </c>
      <c r="M85" s="859"/>
      <c r="N85" s="54"/>
    </row>
    <row r="86" spans="1:14" ht="15.75" thickBot="1">
      <c r="B86" s="821" t="s">
        <v>953</v>
      </c>
      <c r="C86" s="822"/>
      <c r="D86" s="822"/>
      <c r="E86" s="822"/>
      <c r="F86" s="822"/>
      <c r="G86" s="822"/>
      <c r="H86" s="822"/>
      <c r="I86" s="822"/>
      <c r="J86" s="822"/>
      <c r="K86" s="822"/>
      <c r="L86" s="822"/>
      <c r="M86" s="823"/>
      <c r="N86" s="55">
        <f>L83+L84+L85</f>
        <v>1093.834011662532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4739.9473838709719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1054</v>
      </c>
      <c r="C31" s="84" t="s">
        <v>2061</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136</v>
      </c>
      <c r="B36" s="870" t="str">
        <f>VLOOKUP(A36,EQUIPOS!A6:D154,3,FALSE)</f>
        <v>Camión de Slurry</v>
      </c>
      <c r="C36" s="871"/>
      <c r="D36" s="871"/>
      <c r="E36" s="871"/>
      <c r="F36" s="871"/>
      <c r="G36" s="871"/>
      <c r="H36" s="872"/>
      <c r="I36" s="271"/>
      <c r="J36" s="272"/>
      <c r="K36" s="273">
        <f>VLOOKUP(A36,EQUIPOS!A6:D163,4,FALSE)</f>
        <v>185753.18961317971</v>
      </c>
      <c r="L36" s="274"/>
      <c r="M36" s="275">
        <v>600</v>
      </c>
      <c r="N36" s="276">
        <f>K36/M36</f>
        <v>309.58864935529954</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600</v>
      </c>
      <c r="N37" s="276">
        <f>K37/M37</f>
        <v>68.822911082804723</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0.74385046586334991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379.15541090396766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57995.852975866022</v>
      </c>
      <c r="N48" s="276">
        <f>K48*M48</f>
        <v>550.96060327072723</v>
      </c>
    </row>
    <row r="49" spans="1:14">
      <c r="A49" s="111" t="s">
        <v>850</v>
      </c>
      <c r="B49" s="46" t="str">
        <f>VLOOKUP(A49,MATERIALES!A6:D373,3,FALSE)</f>
        <v>Emulsión CRL-1h</v>
      </c>
      <c r="C49" s="285"/>
      <c r="D49" s="285"/>
      <c r="E49" s="285"/>
      <c r="F49" s="285"/>
      <c r="G49" s="285"/>
      <c r="H49" s="285"/>
      <c r="I49" s="272"/>
      <c r="J49" s="228" t="str">
        <f>VLOOKUP(A49,MATERIALES!A5:D641,2,FALSE)</f>
        <v>lt</v>
      </c>
      <c r="K49" s="286">
        <v>1.71</v>
      </c>
      <c r="L49" s="271"/>
      <c r="M49" s="406">
        <f>VLOOKUP(A49,MATERIALES!A6:D397,4,FALSE)</f>
        <v>1871.0822057610458</v>
      </c>
      <c r="N49" s="276">
        <f>K49*M49</f>
        <v>3199.5505718513882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SUM(N48:N53)</f>
        <v>3750.5111751221157</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1333</v>
      </c>
      <c r="B59" s="49" t="str">
        <f>VLOOKUP(A59,TRANSPORTE!A5:D117,3,FALSE)</f>
        <v>Transporte de agregado tipo LA-3</v>
      </c>
      <c r="C59" s="321"/>
      <c r="D59" s="321"/>
      <c r="E59" s="321"/>
      <c r="F59" s="321"/>
      <c r="G59" s="321"/>
      <c r="H59" s="315" t="s">
        <v>1468</v>
      </c>
      <c r="I59" s="412">
        <v>9.4999999999999998E-3</v>
      </c>
      <c r="J59" s="290">
        <v>1</v>
      </c>
      <c r="K59" s="412">
        <f>I59*J59</f>
        <v>9.4999999999999998E-3</v>
      </c>
      <c r="L59" s="908">
        <f>VLOOKUP(A59,TRANSPORTE!A5:D117,4,FALSE)</f>
        <v>878.24631825065774</v>
      </c>
      <c r="M59" s="909"/>
      <c r="N59" s="291">
        <f>K59*L59</f>
        <v>8.3433400233812485</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8.3433400233812485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299">
        <v>4800</v>
      </c>
      <c r="N70" s="399">
        <f>K70/M70</f>
        <v>52.158745833333327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4800</v>
      </c>
      <c r="N71" s="399">
        <f>K71/M71</f>
        <v>22.226300753001663</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74.385046586334994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4212.3949726358005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842.47899452716013</v>
      </c>
      <c r="M83" s="857"/>
      <c r="N83" s="54"/>
    </row>
    <row r="84" spans="1:14">
      <c r="B84" s="92" t="s">
        <v>973</v>
      </c>
      <c r="C84" s="93"/>
      <c r="D84" s="93"/>
      <c r="E84" s="93"/>
      <c r="F84" s="93"/>
      <c r="G84" s="93"/>
      <c r="H84" s="93"/>
      <c r="I84" s="90"/>
      <c r="J84" s="91"/>
      <c r="K84" s="308">
        <v>0.05</v>
      </c>
      <c r="L84" s="856">
        <f>N78*K84</f>
        <v>210.61974863179003</v>
      </c>
      <c r="M84" s="857"/>
      <c r="N84" s="54"/>
    </row>
    <row r="85" spans="1:14" ht="15.75" thickBot="1">
      <c r="B85" s="94" t="s">
        <v>974</v>
      </c>
      <c r="C85" s="95"/>
      <c r="D85" s="95"/>
      <c r="E85" s="95"/>
      <c r="F85" s="95"/>
      <c r="G85" s="95"/>
      <c r="H85" s="95"/>
      <c r="I85" s="96"/>
      <c r="J85" s="97"/>
      <c r="K85" s="309">
        <v>0.05</v>
      </c>
      <c r="L85" s="858">
        <f>N78*K85</f>
        <v>210.61974863179003</v>
      </c>
      <c r="M85" s="859"/>
      <c r="N85" s="54"/>
    </row>
    <row r="86" spans="1:14" ht="15.75" thickBot="1">
      <c r="B86" s="821" t="s">
        <v>953</v>
      </c>
      <c r="C86" s="822"/>
      <c r="D86" s="822"/>
      <c r="E86" s="822"/>
      <c r="F86" s="822"/>
      <c r="G86" s="822"/>
      <c r="H86" s="822"/>
      <c r="I86" s="822"/>
      <c r="J86" s="822"/>
      <c r="K86" s="822"/>
      <c r="L86" s="822"/>
      <c r="M86" s="823"/>
      <c r="N86" s="55">
        <f>L83+L84+L85</f>
        <v>1263.7184917907402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5476.1134644265403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1055</v>
      </c>
      <c r="C31" s="84" t="s">
        <v>2062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136</v>
      </c>
      <c r="B36" s="870" t="str">
        <f>VLOOKUP(A36,EQUIPOS!A6:D154,3,FALSE)</f>
        <v>Camión de Slurry</v>
      </c>
      <c r="C36" s="871"/>
      <c r="D36" s="871"/>
      <c r="E36" s="871"/>
      <c r="F36" s="871"/>
      <c r="G36" s="871"/>
      <c r="H36" s="872"/>
      <c r="I36" s="271"/>
      <c r="J36" s="272"/>
      <c r="K36" s="273">
        <f>VLOOKUP(A36,EQUIPOS!A6:D163,4,FALSE)</f>
        <v>185753.18961317971</v>
      </c>
      <c r="L36" s="274"/>
      <c r="M36" s="275">
        <v>600</v>
      </c>
      <c r="N36" s="276">
        <f>K36/M36</f>
        <v>309.58864935529954</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600</v>
      </c>
      <c r="N37" s="276">
        <f>K37/M37</f>
        <v>68.822911082804723</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0.74385046586334991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379.15541090396766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57641.864450451765</v>
      </c>
      <c r="N48" s="276">
        <f>K48*M48</f>
        <v>273.79885613964586</v>
      </c>
    </row>
    <row r="49" spans="1:14">
      <c r="A49" s="111" t="s">
        <v>850</v>
      </c>
      <c r="B49" s="46" t="str">
        <f>VLOOKUP(A49,MATERIALES!A6:D373,3,FALSE)</f>
        <v>Emulsión CRL-1h</v>
      </c>
      <c r="C49" s="285"/>
      <c r="D49" s="285"/>
      <c r="E49" s="285"/>
      <c r="F49" s="285"/>
      <c r="G49" s="285"/>
      <c r="H49" s="285"/>
      <c r="I49" s="272"/>
      <c r="J49" s="228" t="str">
        <f>VLOOKUP(A49,MATERIALES!A5:D641,2,FALSE)</f>
        <v>lt</v>
      </c>
      <c r="K49" s="413">
        <v>1.0687499999999999</v>
      </c>
      <c r="L49" s="271"/>
      <c r="M49" s="406">
        <f>VLOOKUP(A49,MATERIALES!A6:D397,4,FALSE)</f>
        <v>1871.0822057610458</v>
      </c>
      <c r="N49" s="276">
        <f>K49*M49</f>
        <v>1999.7191074071175</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2273.5179635467634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1335</v>
      </c>
      <c r="B58" s="49" t="str">
        <f>VLOOKUP(A58,TRANSPORTE!A5:D117,3,FALSE)</f>
        <v>Transporte de agregado tipo LA-4</v>
      </c>
      <c r="C58" s="321"/>
      <c r="D58" s="321"/>
      <c r="E58" s="321"/>
      <c r="F58" s="321"/>
      <c r="G58" s="321"/>
      <c r="H58" s="315" t="s">
        <v>1468</v>
      </c>
      <c r="I58" s="414">
        <v>4.7499999999999999E-3</v>
      </c>
      <c r="J58" s="290">
        <v>1</v>
      </c>
      <c r="K58" s="414">
        <f>I58*J58</f>
        <v>4.7499999999999999E-3</v>
      </c>
      <c r="L58" s="908">
        <f>VLOOKUP(A58,TRANSPORTE!A5:D117,4,FALSE)</f>
        <v>878.24631825065774</v>
      </c>
      <c r="M58" s="909"/>
      <c r="N58" s="291">
        <f>K58*L58</f>
        <v>4.1716700116906242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4.1716700116906242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SUM(N69:N75)</f>
        <v>74.385046586334994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2731.230091048757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546.24601820975147</v>
      </c>
      <c r="M83" s="857"/>
      <c r="N83" s="54"/>
    </row>
    <row r="84" spans="1:14">
      <c r="B84" s="92" t="s">
        <v>973</v>
      </c>
      <c r="C84" s="93"/>
      <c r="D84" s="93"/>
      <c r="E84" s="93"/>
      <c r="F84" s="93"/>
      <c r="G84" s="93"/>
      <c r="H84" s="93"/>
      <c r="I84" s="90"/>
      <c r="J84" s="91"/>
      <c r="K84" s="308">
        <v>0.05</v>
      </c>
      <c r="L84" s="856">
        <f>N78*K84</f>
        <v>136.56150455243787</v>
      </c>
      <c r="M84" s="857"/>
      <c r="N84" s="54"/>
    </row>
    <row r="85" spans="1:14" ht="15.75" thickBot="1">
      <c r="B85" s="94" t="s">
        <v>974</v>
      </c>
      <c r="C85" s="95"/>
      <c r="D85" s="95"/>
      <c r="E85" s="95"/>
      <c r="F85" s="95"/>
      <c r="G85" s="95"/>
      <c r="H85" s="95"/>
      <c r="I85" s="96"/>
      <c r="J85" s="97"/>
      <c r="K85" s="309">
        <v>0.05</v>
      </c>
      <c r="L85" s="858">
        <f>N78*K85</f>
        <v>136.56150455243787</v>
      </c>
      <c r="M85" s="859"/>
      <c r="N85" s="54"/>
    </row>
    <row r="86" spans="1:14" ht="15.75" thickBot="1">
      <c r="B86" s="821" t="s">
        <v>953</v>
      </c>
      <c r="C86" s="822"/>
      <c r="D86" s="822"/>
      <c r="E86" s="822"/>
      <c r="F86" s="822"/>
      <c r="G86" s="822"/>
      <c r="H86" s="822"/>
      <c r="I86" s="822"/>
      <c r="J86" s="822"/>
      <c r="K86" s="822"/>
      <c r="L86" s="822"/>
      <c r="M86" s="823"/>
      <c r="N86" s="55">
        <f>L83+L84+L85</f>
        <v>819.36902731462726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3550.5991183633842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1056</v>
      </c>
      <c r="C31" s="84" t="s">
        <v>2063</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136</v>
      </c>
      <c r="B36" s="870" t="str">
        <f>VLOOKUP(A36,EQUIPOS!A6:D154,3,FALSE)</f>
        <v>Camión de Slurry</v>
      </c>
      <c r="C36" s="871"/>
      <c r="D36" s="871"/>
      <c r="E36" s="871"/>
      <c r="F36" s="871"/>
      <c r="G36" s="871"/>
      <c r="H36" s="872"/>
      <c r="I36" s="271"/>
      <c r="J36" s="272"/>
      <c r="K36" s="273">
        <f>VLOOKUP(A36,EQUIPOS!A6:D163,4,FALSE)</f>
        <v>185753.18961317971</v>
      </c>
      <c r="L36" s="274"/>
      <c r="M36" s="275">
        <v>600</v>
      </c>
      <c r="N36" s="276">
        <f>K36/M36</f>
        <v>309.58864935529954</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600</v>
      </c>
      <c r="N37" s="276">
        <f>K37/M37</f>
        <v>68.822911082804723</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0.74385046586334991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379.15541090396766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767</v>
      </c>
      <c r="B48" s="46" t="str">
        <f>VLOOKUP(A48,MATERIALES!A5:D373,3,FALSE)</f>
        <v>Agregado tipo LA 13 (lechadas)</v>
      </c>
      <c r="C48" s="285"/>
      <c r="D48" s="285"/>
      <c r="E48" s="285"/>
      <c r="F48" s="285"/>
      <c r="G48" s="285"/>
      <c r="H48" s="285"/>
      <c r="I48" s="272"/>
      <c r="J48" s="228" t="str">
        <f>VLOOKUP(A48,MATERIALES!A4:D640,2,FALSE)</f>
        <v>m3</v>
      </c>
      <c r="K48" s="411">
        <v>1.2500000000000001E-2</v>
      </c>
      <c r="L48" s="271"/>
      <c r="M48" s="406">
        <f>VLOOKUP(A48,MATERIALES!A5:D396,4,FALSE)</f>
        <v>57185.637003101103</v>
      </c>
      <c r="N48" s="276">
        <f>K48*M48</f>
        <v>714.82046253876388</v>
      </c>
    </row>
    <row r="49" spans="1:14">
      <c r="A49" s="111" t="s">
        <v>852</v>
      </c>
      <c r="B49" s="46" t="str">
        <f>VLOOKUP(A49,MATERIALES!A6:D373,3,FALSE)</f>
        <v>Emulsión CRL-1hm</v>
      </c>
      <c r="C49" s="285"/>
      <c r="D49" s="285"/>
      <c r="E49" s="285"/>
      <c r="F49" s="285"/>
      <c r="G49" s="285"/>
      <c r="H49" s="285"/>
      <c r="I49" s="272"/>
      <c r="J49" s="228" t="str">
        <f>VLOOKUP(A49,MATERIALES!A5:D641,2,FALSE)</f>
        <v>lt</v>
      </c>
      <c r="K49" s="411">
        <v>1.4625000000000001</v>
      </c>
      <c r="L49" s="271"/>
      <c r="M49" s="406">
        <f>VLOOKUP(A49,MATERIALES!A6:D397,4,FALSE)</f>
        <v>4397.372986512446</v>
      </c>
      <c r="N49" s="276">
        <f>K49*M49</f>
        <v>6431.1579927744533</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7145.9784553132176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1329</v>
      </c>
      <c r="B58" s="49" t="str">
        <f>VLOOKUP(A58,TRANSPORTE!A5:D117,3,FALSE)</f>
        <v>Transporte de agregado tipo LA-1</v>
      </c>
      <c r="C58" s="321"/>
      <c r="D58" s="321"/>
      <c r="E58" s="321"/>
      <c r="F58" s="321"/>
      <c r="G58" s="321"/>
      <c r="H58" s="315" t="s">
        <v>1468</v>
      </c>
      <c r="I58" s="412">
        <v>1.2500000000000001E-2</v>
      </c>
      <c r="J58" s="290">
        <v>1</v>
      </c>
      <c r="K58" s="412">
        <f>I58*J58</f>
        <v>1.2500000000000001E-2</v>
      </c>
      <c r="L58" s="908">
        <f>VLOOKUP(A58,TRANSPORTE!A5:D117,4,FALSE)</f>
        <v>878.24631825065774</v>
      </c>
      <c r="M58" s="909"/>
      <c r="N58" s="291">
        <f>K58*L58</f>
        <v>10.978078978133222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10.978078978133222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910" t="s">
        <v>953</v>
      </c>
      <c r="C76" s="864"/>
      <c r="D76" s="864"/>
      <c r="E76" s="864"/>
      <c r="F76" s="864"/>
      <c r="G76" s="864"/>
      <c r="H76" s="864"/>
      <c r="I76" s="864"/>
      <c r="J76" s="864"/>
      <c r="K76" s="864"/>
      <c r="L76" s="864"/>
      <c r="M76" s="865"/>
      <c r="N76" s="464">
        <f>SUM(N69:N75)</f>
        <v>74.385046586334994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7610.4969917816543</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1522.099398356331</v>
      </c>
      <c r="M83" s="857"/>
      <c r="N83" s="54"/>
    </row>
    <row r="84" spans="1:14">
      <c r="B84" s="92" t="s">
        <v>973</v>
      </c>
      <c r="C84" s="93"/>
      <c r="D84" s="93"/>
      <c r="E84" s="93"/>
      <c r="F84" s="93"/>
      <c r="G84" s="93"/>
      <c r="H84" s="93"/>
      <c r="I84" s="90"/>
      <c r="J84" s="91"/>
      <c r="K84" s="308">
        <v>0.05</v>
      </c>
      <c r="L84" s="856">
        <f>N78*K84</f>
        <v>380.52484958908275</v>
      </c>
      <c r="M84" s="857"/>
      <c r="N84" s="54"/>
    </row>
    <row r="85" spans="1:14" ht="15.75" thickBot="1">
      <c r="B85" s="94" t="s">
        <v>974</v>
      </c>
      <c r="C85" s="95"/>
      <c r="D85" s="95"/>
      <c r="E85" s="95"/>
      <c r="F85" s="95"/>
      <c r="G85" s="95"/>
      <c r="H85" s="95"/>
      <c r="I85" s="96"/>
      <c r="J85" s="97"/>
      <c r="K85" s="309">
        <v>0.05</v>
      </c>
      <c r="L85" s="858">
        <f>N78*K85</f>
        <v>380.52484958908275</v>
      </c>
      <c r="M85" s="859"/>
      <c r="N85" s="54"/>
    </row>
    <row r="86" spans="1:14" ht="15.75" thickBot="1">
      <c r="B86" s="821" t="s">
        <v>953</v>
      </c>
      <c r="C86" s="822"/>
      <c r="D86" s="822"/>
      <c r="E86" s="822"/>
      <c r="F86" s="822"/>
      <c r="G86" s="822"/>
      <c r="H86" s="822"/>
      <c r="I86" s="822"/>
      <c r="J86" s="822"/>
      <c r="K86" s="822"/>
      <c r="L86" s="822"/>
      <c r="M86" s="823"/>
      <c r="N86" s="55">
        <f>L83+L84+L85</f>
        <v>2283.1490975344964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9893.6460893161511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1057</v>
      </c>
      <c r="C31" s="84" t="s">
        <v>2064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136</v>
      </c>
      <c r="B36" s="870" t="str">
        <f>VLOOKUP(A36,EQUIPOS!A6:D154,3,FALSE)</f>
        <v>Camión de Slurry</v>
      </c>
      <c r="C36" s="871"/>
      <c r="D36" s="871"/>
      <c r="E36" s="871"/>
      <c r="F36" s="871"/>
      <c r="G36" s="871"/>
      <c r="H36" s="872"/>
      <c r="I36" s="271"/>
      <c r="J36" s="272"/>
      <c r="K36" s="273">
        <f>VLOOKUP(A36,EQUIPOS!A6:D163,4,FALSE)</f>
        <v>185753.18961317971</v>
      </c>
      <c r="L36" s="274"/>
      <c r="M36" s="275">
        <v>600</v>
      </c>
      <c r="N36" s="276">
        <f>K36/M36</f>
        <v>309.58864935529954</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600</v>
      </c>
      <c r="N37" s="276">
        <f>K37/M37</f>
        <v>68.822911082804723</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0.74385046586334991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379.15541090396766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768</v>
      </c>
      <c r="B48" s="46" t="str">
        <f>VLOOKUP(A48,MATERIALES!A5:D373,3,FALSE)</f>
        <v>Agregado tipo LA 10 (lechadas)</v>
      </c>
      <c r="C48" s="285"/>
      <c r="D48" s="285"/>
      <c r="E48" s="285"/>
      <c r="F48" s="285"/>
      <c r="G48" s="285"/>
      <c r="H48" s="285"/>
      <c r="I48" s="272"/>
      <c r="J48" s="228" t="str">
        <f>VLOOKUP(A48,MATERIALES!A4:D640,2,FALSE)</f>
        <v>m3</v>
      </c>
      <c r="K48" s="411">
        <v>9.4999999999999998E-3</v>
      </c>
      <c r="L48" s="271"/>
      <c r="M48" s="406">
        <f>VLOOKUP(A48,MATERIALES!A5:D396,4,FALSE)</f>
        <v>57326.352938669501</v>
      </c>
      <c r="N48" s="276">
        <f>K48*M48</f>
        <v>544.60035291736028</v>
      </c>
    </row>
    <row r="49" spans="1:14">
      <c r="A49" s="111" t="s">
        <v>852</v>
      </c>
      <c r="B49" s="46" t="str">
        <f>VLOOKUP(A49,MATERIALES!A6:D373,3,FALSE)</f>
        <v>Emulsión CRL-1hm</v>
      </c>
      <c r="C49" s="285"/>
      <c r="D49" s="285"/>
      <c r="E49" s="285"/>
      <c r="F49" s="285"/>
      <c r="G49" s="285"/>
      <c r="H49" s="285"/>
      <c r="I49" s="272"/>
      <c r="J49" s="228" t="str">
        <f>VLOOKUP(A49,MATERIALES!A5:D641,2,FALSE)</f>
        <v>lt</v>
      </c>
      <c r="K49" s="413">
        <v>1.4107499999999999</v>
      </c>
      <c r="L49" s="271"/>
      <c r="M49" s="406">
        <f>VLOOKUP(A49,MATERIALES!A6:D397,4,FALSE)</f>
        <v>4397.372986512446</v>
      </c>
      <c r="N49" s="276">
        <f>K49*M49</f>
        <v>6203.5939407224332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6748.1942936397936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1331</v>
      </c>
      <c r="B58" s="49" t="str">
        <f>VLOOKUP(A58,TRANSPORTE!A5:D117,3,FALSE)</f>
        <v>Transporte de agregado tipo LA-2</v>
      </c>
      <c r="C58" s="321"/>
      <c r="D58" s="321"/>
      <c r="E58" s="321"/>
      <c r="F58" s="321"/>
      <c r="G58" s="321"/>
      <c r="H58" s="315" t="s">
        <v>1468</v>
      </c>
      <c r="I58" s="412">
        <v>9.4999999999999998E-3</v>
      </c>
      <c r="J58" s="290">
        <v>1</v>
      </c>
      <c r="K58" s="412">
        <f>I58*J58</f>
        <v>9.4999999999999998E-3</v>
      </c>
      <c r="L58" s="908">
        <f>VLOOKUP(A58,TRANSPORTE!A5:D117,4,FALSE)</f>
        <v>878.24631825065774</v>
      </c>
      <c r="M58" s="909"/>
      <c r="N58" s="291">
        <f>K58*L58</f>
        <v>8.3433400233812485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8.3433400233812485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SUM(N69:N75)</f>
        <v>74.385046586334994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7210.0780911534785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1442.0156182306957</v>
      </c>
      <c r="M83" s="857"/>
      <c r="N83" s="54"/>
    </row>
    <row r="84" spans="1:14">
      <c r="B84" s="92" t="s">
        <v>973</v>
      </c>
      <c r="C84" s="93"/>
      <c r="D84" s="93"/>
      <c r="E84" s="93"/>
      <c r="F84" s="93"/>
      <c r="G84" s="93"/>
      <c r="H84" s="93"/>
      <c r="I84" s="90"/>
      <c r="J84" s="91"/>
      <c r="K84" s="308">
        <v>0.05</v>
      </c>
      <c r="L84" s="856">
        <f>N78*K84</f>
        <v>360.50390455767393</v>
      </c>
      <c r="M84" s="857"/>
      <c r="N84" s="54"/>
    </row>
    <row r="85" spans="1:14" ht="15.75" thickBot="1">
      <c r="B85" s="94" t="s">
        <v>974</v>
      </c>
      <c r="C85" s="95"/>
      <c r="D85" s="95"/>
      <c r="E85" s="95"/>
      <c r="F85" s="95"/>
      <c r="G85" s="95"/>
      <c r="H85" s="95"/>
      <c r="I85" s="96"/>
      <c r="J85" s="97"/>
      <c r="K85" s="309">
        <v>0.05</v>
      </c>
      <c r="L85" s="858">
        <f>N78*K85</f>
        <v>360.50390455767393</v>
      </c>
      <c r="M85" s="859"/>
      <c r="N85" s="54"/>
    </row>
    <row r="86" spans="1:14" ht="15.75" thickBot="1">
      <c r="B86" s="821" t="s">
        <v>953</v>
      </c>
      <c r="C86" s="822"/>
      <c r="D86" s="822"/>
      <c r="E86" s="822"/>
      <c r="F86" s="822"/>
      <c r="G86" s="822"/>
      <c r="H86" s="822"/>
      <c r="I86" s="822"/>
      <c r="J86" s="822"/>
      <c r="K86" s="822"/>
      <c r="L86" s="822"/>
      <c r="M86" s="823"/>
      <c r="N86" s="55">
        <f>L83+L84+L85</f>
        <v>2163.0234273460437</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9373.1015184995231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1058</v>
      </c>
      <c r="C31" s="84" t="s">
        <v>2065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136</v>
      </c>
      <c r="B36" s="870" t="str">
        <f>VLOOKUP(A36,EQUIPOS!A6:D154,3,FALSE)</f>
        <v>Camión de Slurry</v>
      </c>
      <c r="C36" s="871"/>
      <c r="D36" s="871"/>
      <c r="E36" s="871"/>
      <c r="F36" s="871"/>
      <c r="G36" s="871"/>
      <c r="H36" s="872"/>
      <c r="I36" s="271"/>
      <c r="J36" s="272"/>
      <c r="K36" s="273">
        <f>VLOOKUP(A36,EQUIPOS!A6:D163,4,FALSE)</f>
        <v>185753.18961317971</v>
      </c>
      <c r="L36" s="274"/>
      <c r="M36" s="275">
        <v>600</v>
      </c>
      <c r="N36" s="276">
        <f>K36/M36</f>
        <v>309.58864935529954</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600</v>
      </c>
      <c r="N37" s="276">
        <f>K37/M37</f>
        <v>68.822911082804723</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0.74385046586334991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379.15541090396766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769</v>
      </c>
      <c r="B48" s="46" t="str">
        <f>VLOOKUP(A48,MATERIALES!A5:D373,3,FALSE)</f>
        <v>Agregado tipo LA 5 (lechadas)</v>
      </c>
      <c r="C48" s="285"/>
      <c r="D48" s="285"/>
      <c r="E48" s="285"/>
      <c r="F48" s="285"/>
      <c r="G48" s="285"/>
      <c r="H48" s="285"/>
      <c r="I48" s="272"/>
      <c r="J48" s="228" t="str">
        <f>VLOOKUP(A48,MATERIALES!A4:D640,2,FALSE)</f>
        <v>m3</v>
      </c>
      <c r="K48" s="411">
        <v>9.4999999999999998E-3</v>
      </c>
      <c r="L48" s="271"/>
      <c r="M48" s="406">
        <f>VLOOKUP(A48,MATERIALES!A5:D396,4,FALSE)</f>
        <v>57995.852975866022</v>
      </c>
      <c r="N48" s="276">
        <f>K48*M48</f>
        <v>550.96060327072723</v>
      </c>
    </row>
    <row r="49" spans="1:14">
      <c r="A49" s="111" t="s">
        <v>852</v>
      </c>
      <c r="B49" s="46" t="str">
        <f>VLOOKUP(A49,MATERIALES!A6:D373,3,FALSE)</f>
        <v>Emulsión CRL-1hm</v>
      </c>
      <c r="C49" s="285"/>
      <c r="D49" s="285"/>
      <c r="E49" s="285"/>
      <c r="F49" s="285"/>
      <c r="G49" s="285"/>
      <c r="H49" s="285"/>
      <c r="I49" s="272"/>
      <c r="J49" s="228" t="str">
        <f>VLOOKUP(A49,MATERIALES!A5:D641,2,FALSE)</f>
        <v>lt</v>
      </c>
      <c r="K49" s="286">
        <v>1.71</v>
      </c>
      <c r="L49" s="271"/>
      <c r="M49" s="406">
        <f>VLOOKUP(A49,MATERIALES!A6:D397,4,FALSE)</f>
        <v>4397.372986512446</v>
      </c>
      <c r="N49" s="276">
        <f>K49*M49</f>
        <v>7519.5078069362826</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8070.4684102070096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1333</v>
      </c>
      <c r="B58" s="49" t="str">
        <f>VLOOKUP(A58,TRANSPORTE!A5:D117,3,FALSE)</f>
        <v>Transporte de agregado tipo LA-3</v>
      </c>
      <c r="C58" s="321"/>
      <c r="D58" s="321"/>
      <c r="E58" s="321"/>
      <c r="F58" s="321"/>
      <c r="G58" s="321"/>
      <c r="H58" s="315" t="s">
        <v>1468</v>
      </c>
      <c r="I58" s="412">
        <v>9.4999999999999998E-3</v>
      </c>
      <c r="J58" s="290">
        <v>1</v>
      </c>
      <c r="K58" s="412">
        <f>I58*J58</f>
        <v>9.4999999999999998E-3</v>
      </c>
      <c r="L58" s="908">
        <f>VLOOKUP(A58,TRANSPORTE!A5:D117,4,FALSE)</f>
        <v>878.24631825065774</v>
      </c>
      <c r="M58" s="909"/>
      <c r="N58" s="291">
        <f>K58*L58</f>
        <v>8.3433400233812485</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8.3433400233812485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SUM(N69:N75)</f>
        <v>74.385046586334994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8532.3522077206926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1706.4704415441386</v>
      </c>
      <c r="M83" s="857"/>
      <c r="N83" s="54"/>
    </row>
    <row r="84" spans="1:14">
      <c r="B84" s="92" t="s">
        <v>973</v>
      </c>
      <c r="C84" s="93"/>
      <c r="D84" s="93"/>
      <c r="E84" s="93"/>
      <c r="F84" s="93"/>
      <c r="G84" s="93"/>
      <c r="H84" s="93"/>
      <c r="I84" s="90"/>
      <c r="J84" s="91"/>
      <c r="K84" s="308">
        <v>0.05</v>
      </c>
      <c r="L84" s="856">
        <f>N78*K84</f>
        <v>426.61761038603464</v>
      </c>
      <c r="M84" s="857"/>
      <c r="N84" s="54"/>
    </row>
    <row r="85" spans="1:14" ht="15.75" thickBot="1">
      <c r="B85" s="94" t="s">
        <v>974</v>
      </c>
      <c r="C85" s="95"/>
      <c r="D85" s="95"/>
      <c r="E85" s="95"/>
      <c r="F85" s="95"/>
      <c r="G85" s="95"/>
      <c r="H85" s="95"/>
      <c r="I85" s="96"/>
      <c r="J85" s="97"/>
      <c r="K85" s="309">
        <v>0.05</v>
      </c>
      <c r="L85" s="858">
        <f>N78*K85</f>
        <v>426.61761038603464</v>
      </c>
      <c r="M85" s="859"/>
      <c r="N85" s="54"/>
    </row>
    <row r="86" spans="1:14" ht="15.75" thickBot="1">
      <c r="B86" s="821" t="s">
        <v>953</v>
      </c>
      <c r="C86" s="822"/>
      <c r="D86" s="822"/>
      <c r="E86" s="822"/>
      <c r="F86" s="822"/>
      <c r="G86" s="822"/>
      <c r="H86" s="822"/>
      <c r="I86" s="822"/>
      <c r="J86" s="822"/>
      <c r="K86" s="822"/>
      <c r="L86" s="822"/>
      <c r="M86" s="823"/>
      <c r="N86" s="55">
        <f>L83+L84+L85</f>
        <v>2559.705662316208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11092.057870036901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1059</v>
      </c>
      <c r="C31" s="84" t="s">
        <v>2066</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136</v>
      </c>
      <c r="B36" s="870" t="str">
        <f>VLOOKUP(A36,EQUIPOS!A6:D154,3,FALSE)</f>
        <v>Camión de Slurry</v>
      </c>
      <c r="C36" s="871"/>
      <c r="D36" s="871"/>
      <c r="E36" s="871"/>
      <c r="F36" s="871"/>
      <c r="G36" s="871"/>
      <c r="H36" s="872"/>
      <c r="I36" s="271"/>
      <c r="J36" s="272"/>
      <c r="K36" s="273">
        <f>VLOOKUP(A36,EQUIPOS!A6:D163,4,FALSE)</f>
        <v>185753.18961317971</v>
      </c>
      <c r="L36" s="274"/>
      <c r="M36" s="275">
        <v>600</v>
      </c>
      <c r="N36" s="276">
        <f>K36/M36</f>
        <v>309.58864935529954</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600</v>
      </c>
      <c r="N37" s="276">
        <f>K37/M37</f>
        <v>68.822911082804723</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N76*M41</f>
        <v>0.74385046586334991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379.15541090396766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770</v>
      </c>
      <c r="B48" s="46" t="str">
        <f>VLOOKUP(A48,MATERIALES!A5:D373,3,FALSE)</f>
        <v>Agregado tipo LA 4 (lechadas)</v>
      </c>
      <c r="C48" s="285"/>
      <c r="D48" s="285"/>
      <c r="E48" s="285"/>
      <c r="F48" s="285"/>
      <c r="G48" s="285"/>
      <c r="H48" s="285"/>
      <c r="I48" s="272"/>
      <c r="J48" s="228" t="str">
        <f>VLOOKUP(A48,MATERIALES!A4:D640,2,FALSE)</f>
        <v>m3</v>
      </c>
      <c r="K48" s="413">
        <v>4.7499999999999999E-3</v>
      </c>
      <c r="L48" s="271"/>
      <c r="M48" s="406">
        <f>VLOOKUP(A48,MATERIALES!A5:D396,4,FALSE)</f>
        <v>57641.864450451765</v>
      </c>
      <c r="N48" s="276">
        <f>K48*M48</f>
        <v>273.79885613964586</v>
      </c>
    </row>
    <row r="49" spans="1:14">
      <c r="A49" s="111" t="s">
        <v>852</v>
      </c>
      <c r="B49" s="46" t="str">
        <f>VLOOKUP(A49,MATERIALES!A6:D373,3,FALSE)</f>
        <v>Emulsión CRL-1hm</v>
      </c>
      <c r="C49" s="285"/>
      <c r="D49" s="285"/>
      <c r="E49" s="285"/>
      <c r="F49" s="285"/>
      <c r="G49" s="285"/>
      <c r="H49" s="285"/>
      <c r="I49" s="272"/>
      <c r="J49" s="228" t="str">
        <f>VLOOKUP(A49,MATERIALES!A5:D641,2,FALSE)</f>
        <v>lt</v>
      </c>
      <c r="K49" s="413">
        <v>1.0687499999999999</v>
      </c>
      <c r="L49" s="271"/>
      <c r="M49" s="406">
        <f>VLOOKUP(A49,MATERIALES!A6:D397,4,FALSE)</f>
        <v>4397.372986512446</v>
      </c>
      <c r="N49" s="276">
        <f>K49*M49</f>
        <v>4699.6923793351762</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4973.4912354748221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1335</v>
      </c>
      <c r="B58" s="49" t="str">
        <f>VLOOKUP(A58,TRANSPORTE!A5:D117,3,FALSE)</f>
        <v>Transporte de agregado tipo LA-4</v>
      </c>
      <c r="C58" s="321"/>
      <c r="D58" s="321"/>
      <c r="E58" s="321"/>
      <c r="F58" s="321"/>
      <c r="G58" s="321"/>
      <c r="H58" s="315" t="s">
        <v>1468</v>
      </c>
      <c r="I58" s="414">
        <v>4.7499999999999999E-3</v>
      </c>
      <c r="J58" s="290">
        <v>1</v>
      </c>
      <c r="K58" s="414">
        <f>I58*J58</f>
        <v>4.7499999999999999E-3</v>
      </c>
      <c r="L58" s="908">
        <f>VLOOKUP(A58,TRANSPORTE!A5:D117,4,FALSE)</f>
        <v>878.24631825065774</v>
      </c>
      <c r="M58" s="909"/>
      <c r="N58" s="291">
        <f>K58*L58</f>
        <v>4.1716700116906242</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4.1716700116906242</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4800</v>
      </c>
      <c r="N69" s="399">
        <f>K69/M69</f>
        <v>52.158745833333327</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4800</v>
      </c>
      <c r="N70" s="399">
        <f>K70/M70</f>
        <v>22.226300753001663</v>
      </c>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SUM(N69:N75)</f>
        <v>74.385046586334994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N43+N53+N64+N76</f>
        <v>5431.2033629768157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1086.2406725953631</v>
      </c>
      <c r="M83" s="857"/>
      <c r="N83" s="54"/>
    </row>
    <row r="84" spans="1:14">
      <c r="B84" s="92" t="s">
        <v>973</v>
      </c>
      <c r="C84" s="93"/>
      <c r="D84" s="93"/>
      <c r="E84" s="93"/>
      <c r="F84" s="93"/>
      <c r="G84" s="93"/>
      <c r="H84" s="93"/>
      <c r="I84" s="90"/>
      <c r="J84" s="91"/>
      <c r="K84" s="308">
        <v>0.05</v>
      </c>
      <c r="L84" s="856">
        <f>N78*K84</f>
        <v>271.56016814884077</v>
      </c>
      <c r="M84" s="857"/>
      <c r="N84" s="54"/>
    </row>
    <row r="85" spans="1:14" ht="15.75" thickBot="1">
      <c r="B85" s="94" t="s">
        <v>974</v>
      </c>
      <c r="C85" s="95"/>
      <c r="D85" s="95"/>
      <c r="E85" s="95"/>
      <c r="F85" s="95"/>
      <c r="G85" s="95"/>
      <c r="H85" s="95"/>
      <c r="I85" s="96"/>
      <c r="J85" s="97"/>
      <c r="K85" s="309">
        <v>0.05</v>
      </c>
      <c r="L85" s="858">
        <f>N78*K85</f>
        <v>271.56016814884077</v>
      </c>
      <c r="M85" s="859"/>
      <c r="N85" s="54"/>
    </row>
    <row r="86" spans="1:14" ht="15.75" thickBot="1">
      <c r="B86" s="821" t="s">
        <v>953</v>
      </c>
      <c r="C86" s="822"/>
      <c r="D86" s="822"/>
      <c r="E86" s="822"/>
      <c r="F86" s="822"/>
      <c r="G86" s="822"/>
      <c r="H86" s="822"/>
      <c r="I86" s="822"/>
      <c r="J86" s="822"/>
      <c r="K86" s="822"/>
      <c r="L86" s="822"/>
      <c r="M86" s="823"/>
      <c r="N86" s="55">
        <f>L83+L84+L85</f>
        <v>1629.3610088930448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7060.5643718698602</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1060</v>
      </c>
      <c r="C31" s="84" t="s">
        <v>1573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290</v>
      </c>
      <c r="B37" s="870" t="str">
        <f>VLOOKUP(A37,EQUIPOS!A7:D154,3,FALSE)</f>
        <v>Planta trituradora</v>
      </c>
      <c r="C37" s="871"/>
      <c r="D37" s="871"/>
      <c r="E37" s="871"/>
      <c r="F37" s="871"/>
      <c r="G37" s="871"/>
      <c r="H37" s="872"/>
      <c r="I37" s="271"/>
      <c r="J37" s="272"/>
      <c r="K37" s="273">
        <f>VLOOKUP(A37,EQUIPOS!A7:D164,4,FALSE)</f>
        <v>709928.23527274968</v>
      </c>
      <c r="L37" s="274"/>
      <c r="M37" s="275">
        <v>30</v>
      </c>
      <c r="N37" s="276">
        <f t="shared" ref="N37:N43" si="0">K37/M37</f>
        <v>23664.274509091654</v>
      </c>
    </row>
    <row r="38" spans="1:14">
      <c r="A38" t="s">
        <v>168</v>
      </c>
      <c r="B38" s="870" t="str">
        <f>VLOOKUP(A38,EQUIPOS!A8:D154,3,FALSE)</f>
        <v>Compactador tipo  POTENCIA: 105 HP, PESO: 6 ton</v>
      </c>
      <c r="C38" s="871"/>
      <c r="D38" s="871"/>
      <c r="E38" s="871"/>
      <c r="F38" s="871"/>
      <c r="G38" s="871"/>
      <c r="H38" s="872"/>
      <c r="I38" s="271"/>
      <c r="J38" s="272"/>
      <c r="K38" s="273">
        <f>VLOOKUP(A38,EQUIPOS!A8:D165,4,FALSE)</f>
        <v>104045.92483794304</v>
      </c>
      <c r="L38" s="274"/>
      <c r="M38" s="275">
        <v>9</v>
      </c>
      <c r="N38" s="276">
        <f t="shared" si="0"/>
        <v>11560.658315327004</v>
      </c>
    </row>
    <row r="39" spans="1:14">
      <c r="A39" t="s">
        <v>173</v>
      </c>
      <c r="B39" s="870" t="str">
        <f>VLOOKUP(A39,EQUIPOS!A9:D154,3,FALSE)</f>
        <v>Compactador neumático de Potencia 70 HP, peso de 13 ton</v>
      </c>
      <c r="C39" s="871"/>
      <c r="D39" s="871"/>
      <c r="E39" s="871"/>
      <c r="F39" s="871"/>
      <c r="G39" s="871"/>
      <c r="H39" s="872"/>
      <c r="I39" s="271"/>
      <c r="J39" s="272"/>
      <c r="K39" s="273">
        <f>VLOOKUP(A39,EQUIPOS!A9:D166,4,FALSE)</f>
        <v>193983.22226786101</v>
      </c>
      <c r="L39" s="274"/>
      <c r="M39" s="275">
        <v>9</v>
      </c>
      <c r="N39" s="276">
        <f t="shared" si="0"/>
        <v>21553.69136309567</v>
      </c>
    </row>
    <row r="40" spans="1:14">
      <c r="A40" t="s">
        <v>286</v>
      </c>
      <c r="B40" s="870" t="str">
        <f>VLOOKUP(A40,EQUIPOS!A10:D154,3,FALSE)</f>
        <v>Planta de asfalto en frio</v>
      </c>
      <c r="C40" s="871"/>
      <c r="D40" s="871"/>
      <c r="E40" s="871"/>
      <c r="F40" s="871"/>
      <c r="G40" s="871"/>
      <c r="H40" s="872"/>
      <c r="I40" s="271"/>
      <c r="J40" s="272"/>
      <c r="K40" s="273">
        <f>VLOOKUP(A40,EQUIPOS!A10:D167,4,FALSE)</f>
        <v>261110.53159555671</v>
      </c>
      <c r="L40" s="274"/>
      <c r="M40" s="275">
        <v>9</v>
      </c>
      <c r="N40" s="276">
        <f t="shared" si="0"/>
        <v>29012.281288395188</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9</v>
      </c>
      <c r="N42" s="276">
        <f t="shared" si="0"/>
        <v>69381.290879435022</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9</v>
      </c>
      <c r="N43" s="276">
        <f t="shared" si="0"/>
        <v>11560.658315327004</v>
      </c>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N77*M46</f>
        <v>1065.8882903278056</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176806.34549396957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VLOOKUP(A53,MATERIALES!A4:D640,2,FALSE)</f>
        <v>m3</v>
      </c>
      <c r="K53" s="286">
        <v>1.4</v>
      </c>
      <c r="L53" s="271"/>
      <c r="M53" s="406">
        <f>VLOOKUP(A53,MATERIALES!A5:D396,4,FALSE)</f>
        <v>137417.90582851393</v>
      </c>
      <c r="N53" s="276">
        <f>K53*M53</f>
        <v>192385.06815991949</v>
      </c>
    </row>
    <row r="54" spans="1:14">
      <c r="A54" s="111" t="s">
        <v>774</v>
      </c>
      <c r="B54" s="46" t="str">
        <f>VLOOKUP(A54,MATERIALES!A6:D373,3,FALSE)</f>
        <v>Agua</v>
      </c>
      <c r="C54" s="285"/>
      <c r="D54" s="285"/>
      <c r="E54" s="285"/>
      <c r="F54" s="285"/>
      <c r="G54" s="285"/>
      <c r="H54" s="285"/>
      <c r="I54" s="272"/>
      <c r="J54" s="228" t="str">
        <f>VLOOKUP(A54,MATERIALES!A5:D641,2,FALSE)</f>
        <v>lt</v>
      </c>
      <c r="K54" s="286">
        <v>25</v>
      </c>
      <c r="L54" s="271"/>
      <c r="M54" s="406">
        <f>VLOOKUP(A54,MATERIALES!A6:D397,4,FALSE)</f>
        <v>13.192118959537337</v>
      </c>
      <c r="N54" s="276">
        <f>K54*M54</f>
        <v>329.80297398843345</v>
      </c>
    </row>
    <row r="55" spans="1:14" ht="15.75" thickBot="1">
      <c r="B55" s="46"/>
      <c r="C55" s="285"/>
      <c r="D55" s="285"/>
      <c r="E55" s="285"/>
      <c r="F55" s="285"/>
      <c r="G55" s="285"/>
      <c r="H55" s="285"/>
      <c r="I55" s="272"/>
      <c r="J55" s="228"/>
      <c r="K55" s="286"/>
      <c r="L55" s="271"/>
      <c r="M55" s="287"/>
      <c r="N55" s="288"/>
    </row>
    <row r="56" spans="1:14" ht="15.75" thickBot="1">
      <c r="B56" s="821" t="s">
        <v>953</v>
      </c>
      <c r="C56" s="822"/>
      <c r="D56" s="822"/>
      <c r="E56" s="822"/>
      <c r="F56" s="822"/>
      <c r="G56" s="822"/>
      <c r="H56" s="822"/>
      <c r="I56" s="822"/>
      <c r="J56" s="822"/>
      <c r="K56" s="822"/>
      <c r="L56" s="822"/>
      <c r="M56" s="823"/>
      <c r="N56" s="398">
        <f>SUM(N53:N55)</f>
        <v>192714.87113390793</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07" t="s">
        <v>961</v>
      </c>
      <c r="M60" s="886"/>
      <c r="N60" s="79" t="s">
        <v>951</v>
      </c>
    </row>
    <row r="61" spans="1:14">
      <c r="A61" t="s">
        <v>1347</v>
      </c>
      <c r="B61" s="49" t="str">
        <f>VLOOKUP(A61,TRANSPORTE!A5:D117,3,FALSE)</f>
        <v>Transporte de Mezcla en Frio MDF-38</v>
      </c>
      <c r="C61" s="321"/>
      <c r="D61" s="321"/>
      <c r="E61" s="321"/>
      <c r="F61" s="321"/>
      <c r="G61" s="321"/>
      <c r="H61" s="315" t="s">
        <v>1468</v>
      </c>
      <c r="I61" s="283">
        <v>1.25</v>
      </c>
      <c r="J61" s="290">
        <v>1</v>
      </c>
      <c r="K61" s="283">
        <f>I61*J61</f>
        <v>1.25</v>
      </c>
      <c r="L61" s="908">
        <f>VLOOKUP(A61,TRANSPORTE!A5:D117,4,FALSE)</f>
        <v>1136.0706760061139</v>
      </c>
      <c r="M61" s="909"/>
      <c r="N61" s="291">
        <f>K61*L61</f>
        <v>1420.0883450076424</v>
      </c>
    </row>
    <row r="62" spans="1:14">
      <c r="A62" t="s">
        <v>1269</v>
      </c>
      <c r="B62" s="49" t="str">
        <f>VLOOKUP(A62,TRANSPORTE!A6:D117,3,FALSE)</f>
        <v>Transporte de Material Crudo de Rio</v>
      </c>
      <c r="C62" s="50"/>
      <c r="D62" s="50"/>
      <c r="E62" s="50"/>
      <c r="F62" s="50"/>
      <c r="G62" s="50"/>
      <c r="H62" s="315" t="s">
        <v>1468</v>
      </c>
      <c r="I62" s="283">
        <v>1.4</v>
      </c>
      <c r="J62" s="290">
        <v>1</v>
      </c>
      <c r="K62" s="283">
        <f>I62*J62</f>
        <v>1.4</v>
      </c>
      <c r="L62" s="908">
        <f>VLOOKUP(A62,TRANSPORTE!A6:D117,4,FALSE)</f>
        <v>878.24631825065774</v>
      </c>
      <c r="M62" s="909"/>
      <c r="N62" s="291">
        <f>K62*L62</f>
        <v>1229.5448455509209</v>
      </c>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99"/>
      <c r="M66" s="900"/>
      <c r="N66" s="130"/>
    </row>
    <row r="67" spans="1:15" ht="15.75" thickBot="1">
      <c r="B67" s="910" t="s">
        <v>953</v>
      </c>
      <c r="C67" s="864"/>
      <c r="D67" s="864"/>
      <c r="E67" s="864"/>
      <c r="F67" s="864"/>
      <c r="G67" s="864"/>
      <c r="H67" s="864"/>
      <c r="I67" s="864"/>
      <c r="J67" s="864"/>
      <c r="K67" s="864"/>
      <c r="L67" s="864"/>
      <c r="M67" s="865"/>
      <c r="N67" s="107">
        <f>N61+N62+N63+N64+N65</f>
        <v>2649.633190558563</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t="s">
        <v>19</v>
      </c>
      <c r="B72" s="52" t="str">
        <f>VLOOKUP(A72,'MANO DE OBRA'!A8:D68,3,FALSE)</f>
        <v>Obrero (8)</v>
      </c>
      <c r="C72" s="50"/>
      <c r="D72" s="50"/>
      <c r="E72" s="50"/>
      <c r="F72" s="50"/>
      <c r="G72" s="50"/>
      <c r="H72" s="50"/>
      <c r="I72" s="296">
        <f>K72/J72*100</f>
        <v>270661.59999999998</v>
      </c>
      <c r="J72" s="297">
        <v>185</v>
      </c>
      <c r="K72" s="298">
        <f>VLOOKUP(A72,'MANO DE OBRA'!A8:D99,4,FALSE)</f>
        <v>500723.95999999996</v>
      </c>
      <c r="L72" s="53"/>
      <c r="M72" s="299">
        <f>M38*8</f>
        <v>72</v>
      </c>
      <c r="N72" s="399">
        <f>K72/M72</f>
        <v>6954.4994444444437</v>
      </c>
      <c r="O72" s="109"/>
    </row>
    <row r="73" spans="1:15">
      <c r="A73"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303">
        <f>M72</f>
        <v>72</v>
      </c>
      <c r="N73" s="399">
        <f>K73/M73</f>
        <v>1481.7533835334443</v>
      </c>
    </row>
    <row r="74" spans="1:15">
      <c r="A74" t="s">
        <v>54</v>
      </c>
      <c r="B74" s="52" t="str">
        <f>VLOOKUP(A74,'MANO DE OBRA'!A9:D70,3,FALSE)</f>
        <v>Rastrilleros (2)</v>
      </c>
      <c r="C74" s="50"/>
      <c r="D74" s="50"/>
      <c r="E74" s="50"/>
      <c r="F74" s="50"/>
      <c r="G74" s="50"/>
      <c r="H74" s="50"/>
      <c r="I74" s="296">
        <f>K74/J74*100</f>
        <v>86502.359687357821</v>
      </c>
      <c r="J74" s="297">
        <v>185</v>
      </c>
      <c r="K74" s="298">
        <f>VLOOKUP(A74,'MANO DE OBRA'!A9:D101,4,FALSE)</f>
        <v>160029.36542161196</v>
      </c>
      <c r="L74" s="53"/>
      <c r="M74" s="304">
        <f>M73</f>
        <v>72</v>
      </c>
      <c r="N74" s="399">
        <f>K74/M74</f>
        <v>2222.630075300166</v>
      </c>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SUM(N72:N76)</f>
        <v>10658.882903278056</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N48+N56+N67+N77</f>
        <v>382829.73272171413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76565.946544342834</v>
      </c>
      <c r="M84" s="857"/>
      <c r="N84" s="54"/>
    </row>
    <row r="85" spans="1:14">
      <c r="B85" s="92" t="s">
        <v>973</v>
      </c>
      <c r="C85" s="93"/>
      <c r="D85" s="93"/>
      <c r="E85" s="93"/>
      <c r="F85" s="93"/>
      <c r="G85" s="93"/>
      <c r="H85" s="93"/>
      <c r="I85" s="90"/>
      <c r="J85" s="91"/>
      <c r="K85" s="308">
        <v>0.05</v>
      </c>
      <c r="L85" s="856">
        <f>N79*K85</f>
        <v>19141.486636085709</v>
      </c>
      <c r="M85" s="857"/>
      <c r="N85" s="54"/>
    </row>
    <row r="86" spans="1:14" ht="15.75" thickBot="1">
      <c r="B86" s="94" t="s">
        <v>974</v>
      </c>
      <c r="C86" s="95"/>
      <c r="D86" s="95"/>
      <c r="E86" s="95"/>
      <c r="F86" s="95"/>
      <c r="G86" s="95"/>
      <c r="H86" s="95"/>
      <c r="I86" s="96"/>
      <c r="J86" s="97"/>
      <c r="K86" s="309">
        <v>0.05</v>
      </c>
      <c r="L86" s="858">
        <f>N79*K86</f>
        <v>19141.486636085709</v>
      </c>
      <c r="M86" s="859"/>
      <c r="N86" s="54"/>
    </row>
    <row r="87" spans="1:14" ht="15.75" thickBot="1">
      <c r="B87" s="821" t="s">
        <v>953</v>
      </c>
      <c r="C87" s="822"/>
      <c r="D87" s="822"/>
      <c r="E87" s="822"/>
      <c r="F87" s="822"/>
      <c r="G87" s="822"/>
      <c r="H87" s="822"/>
      <c r="I87" s="822"/>
      <c r="J87" s="822"/>
      <c r="K87" s="822"/>
      <c r="L87" s="822"/>
      <c r="M87" s="823"/>
      <c r="N87" s="55">
        <f>L84+L85+L86</f>
        <v>114848.91981651426</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497678.65253822837</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2216</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2217</v>
      </c>
      <c r="C105" s="34"/>
      <c r="D105" s="34"/>
      <c r="E105" s="34"/>
      <c r="F105" s="34"/>
      <c r="G105" s="34"/>
      <c r="H105" s="34"/>
      <c r="I105" s="34"/>
      <c r="J105" s="34"/>
      <c r="K105" s="34"/>
      <c r="L105" s="34"/>
      <c r="M105" s="34"/>
      <c r="N105" s="35"/>
    </row>
    <row r="106" spans="2:14" ht="15" customHeight="1">
      <c r="B106" s="824" t="s">
        <v>2218</v>
      </c>
      <c r="C106" s="825"/>
      <c r="D106" s="825"/>
      <c r="E106" s="825"/>
      <c r="F106" s="825"/>
      <c r="G106" s="825"/>
      <c r="H106" s="825"/>
      <c r="I106" s="825"/>
      <c r="J106" s="825"/>
      <c r="K106" s="825"/>
      <c r="L106" s="825"/>
      <c r="M106" s="825"/>
      <c r="N106" s="826"/>
    </row>
    <row r="107" spans="2:14" ht="15" customHeight="1">
      <c r="B107" s="824"/>
      <c r="C107" s="825"/>
      <c r="D107" s="825"/>
      <c r="E107" s="825"/>
      <c r="F107" s="825"/>
      <c r="G107" s="825"/>
      <c r="H107" s="825"/>
      <c r="I107" s="825"/>
      <c r="J107" s="825"/>
      <c r="K107" s="825"/>
      <c r="L107" s="825"/>
      <c r="M107" s="825"/>
      <c r="N107" s="826"/>
    </row>
    <row r="108" spans="2:14" ht="30" customHeight="1">
      <c r="B108" s="827" t="s">
        <v>2219</v>
      </c>
      <c r="C108" s="828"/>
      <c r="D108" s="828"/>
      <c r="E108" s="828"/>
      <c r="F108" s="828"/>
      <c r="G108" s="828"/>
      <c r="H108" s="828"/>
      <c r="I108" s="828"/>
      <c r="J108" s="828"/>
      <c r="K108" s="828"/>
      <c r="L108" s="828"/>
      <c r="M108" s="828"/>
      <c r="N108" s="829"/>
    </row>
    <row r="109" spans="2:14">
      <c r="B109" s="827"/>
      <c r="C109" s="828"/>
      <c r="D109" s="828"/>
      <c r="E109" s="828"/>
      <c r="F109" s="828"/>
      <c r="G109" s="828"/>
      <c r="H109" s="828"/>
      <c r="I109" s="828"/>
      <c r="J109" s="828"/>
      <c r="K109" s="828"/>
      <c r="L109" s="828"/>
      <c r="M109" s="828"/>
      <c r="N109" s="829"/>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2220</v>
      </c>
      <c r="C119" s="58"/>
      <c r="D119" s="58"/>
      <c r="E119" s="15"/>
      <c r="F119" s="15"/>
      <c r="G119" s="15"/>
      <c r="H119" s="15"/>
      <c r="I119" s="15"/>
      <c r="J119" s="887"/>
      <c r="K119" s="887"/>
      <c r="L119" s="887"/>
      <c r="M119" s="887"/>
      <c r="N119" s="888"/>
    </row>
    <row r="120" spans="2:14" ht="15.75" thickBot="1">
      <c r="B120" s="265" t="s">
        <v>2221</v>
      </c>
      <c r="C120" s="397"/>
      <c r="D120" s="397"/>
      <c r="E120" s="60"/>
      <c r="F120" s="60"/>
      <c r="G120" s="60"/>
      <c r="H120" s="60"/>
      <c r="I120" s="60"/>
      <c r="J120" s="889"/>
      <c r="K120" s="889"/>
      <c r="L120" s="889"/>
      <c r="M120" s="889"/>
      <c r="N120" s="890"/>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1061</v>
      </c>
      <c r="C31" s="84" t="s">
        <v>1574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168</v>
      </c>
      <c r="B37" s="870" t="str">
        <f>VLOOKUP(A37,EQUIPOS!A7:D154,3,FALSE)</f>
        <v>Compactador tipo  POTENCIA: 105 HP, PESO: 6 ton</v>
      </c>
      <c r="C37" s="871"/>
      <c r="D37" s="871"/>
      <c r="E37" s="871"/>
      <c r="F37" s="871"/>
      <c r="G37" s="871"/>
      <c r="H37" s="872"/>
      <c r="I37" s="271"/>
      <c r="J37" s="272"/>
      <c r="K37" s="273">
        <f>VLOOKUP(A37,EQUIPOS!A7:D164,4,FALSE)</f>
        <v>104045.92483794304</v>
      </c>
      <c r="L37" s="274"/>
      <c r="M37" s="275">
        <v>9</v>
      </c>
      <c r="N37" s="276">
        <f t="shared" ref="N37:N43" si="0">K37/M37</f>
        <v>11560.658315327004</v>
      </c>
    </row>
    <row r="38" spans="1:14">
      <c r="A38" t="s">
        <v>173</v>
      </c>
      <c r="B38" s="870" t="str">
        <f>VLOOKUP(A38,EQUIPOS!A8:D154,3,FALSE)</f>
        <v>Compactador neumático de Potencia 70 HP, peso de 13 ton</v>
      </c>
      <c r="C38" s="871"/>
      <c r="D38" s="871"/>
      <c r="E38" s="871"/>
      <c r="F38" s="871"/>
      <c r="G38" s="871"/>
      <c r="H38" s="872"/>
      <c r="I38" s="271"/>
      <c r="J38" s="272"/>
      <c r="K38" s="273">
        <f>VLOOKUP(A38,EQUIPOS!A8:D165,4,FALSE)</f>
        <v>193983.22226786101</v>
      </c>
      <c r="L38" s="274"/>
      <c r="M38" s="275">
        <v>9</v>
      </c>
      <c r="N38" s="276">
        <f t="shared" si="0"/>
        <v>21553.69136309567</v>
      </c>
    </row>
    <row r="39" spans="1:14">
      <c r="A39" t="s">
        <v>286</v>
      </c>
      <c r="B39" s="870" t="str">
        <f>VLOOKUP(A39,EQUIPOS!A9:D154,3,FALSE)</f>
        <v>Planta de asfalto en frio</v>
      </c>
      <c r="C39" s="871"/>
      <c r="D39" s="871"/>
      <c r="E39" s="871"/>
      <c r="F39" s="871"/>
      <c r="G39" s="871"/>
      <c r="H39" s="872"/>
      <c r="I39" s="271"/>
      <c r="J39" s="272"/>
      <c r="K39" s="273">
        <f>VLOOKUP(A39,EQUIPOS!A9:D166,4,FALSE)</f>
        <v>261110.53159555671</v>
      </c>
      <c r="L39" s="274"/>
      <c r="M39" s="275">
        <v>9</v>
      </c>
      <c r="N39" s="276">
        <f t="shared" si="0"/>
        <v>29012.281288395188</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9</v>
      </c>
      <c r="N42" s="276">
        <f t="shared" si="0"/>
        <v>69381.290879435022</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9</v>
      </c>
      <c r="N43" s="276">
        <f t="shared" si="0"/>
        <v>11560.658315327004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7"/>
      <c r="F46" s="871"/>
      <c r="G46" s="871"/>
      <c r="H46" s="872"/>
      <c r="I46" s="39"/>
      <c r="J46" s="40"/>
      <c r="K46" s="278"/>
      <c r="L46" s="280"/>
      <c r="M46" s="281"/>
      <c r="N46" s="282"/>
    </row>
    <row r="47" spans="1:14">
      <c r="B47" s="878" t="s">
        <v>952</v>
      </c>
      <c r="C47" s="879"/>
      <c r="D47" s="879"/>
      <c r="E47" s="41"/>
      <c r="F47" s="42"/>
      <c r="G47" s="42"/>
      <c r="H47" s="43"/>
      <c r="I47" s="39"/>
      <c r="J47" s="40"/>
      <c r="K47" s="283"/>
      <c r="L47" s="280"/>
      <c r="M47" s="405">
        <v>0.1</v>
      </c>
      <c r="N47" s="348">
        <f>N81*M47</f>
        <v>1065.8882903278056</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176806.34549396957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VLOOKUP(A54,MATERIALES!A4:D640,2,FALSE)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VLOOKUP(A55,MATERIALES!A5:D641,2,FALSE)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1369</v>
      </c>
      <c r="B65" s="49" t="str">
        <f>VLOOKUP(A65,TRANSPORTE!A6:D117,3,FALSE)</f>
        <v>Transporte de Mezcla densa En Frio MDF-25</v>
      </c>
      <c r="C65" s="50"/>
      <c r="D65" s="50"/>
      <c r="E65" s="50"/>
      <c r="F65" s="50"/>
      <c r="G65" s="50"/>
      <c r="H65" s="315" t="s">
        <v>1468</v>
      </c>
      <c r="I65" s="283">
        <v>1.25</v>
      </c>
      <c r="J65" s="290">
        <v>1</v>
      </c>
      <c r="K65" s="283">
        <f>I65*J65</f>
        <v>1.25</v>
      </c>
      <c r="L65" s="908">
        <f>VLOOKUP(A65,TRANSPORTE!A6:D117,4,FALSE)</f>
        <v>1136.0706760061139</v>
      </c>
      <c r="M65" s="909"/>
      <c r="N65" s="291">
        <f>K65*L65</f>
        <v>1420.0883450076424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2649.633190558563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72</v>
      </c>
      <c r="N75" s="399">
        <f>K75/M75</f>
        <v>6954.4994444444437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10658.882903278056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382829.73272171413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76565.946544342834</v>
      </c>
      <c r="M88" s="857"/>
      <c r="N88" s="54"/>
    </row>
    <row r="89" spans="1:14">
      <c r="B89" s="92" t="s">
        <v>973</v>
      </c>
      <c r="C89" s="93"/>
      <c r="D89" s="93"/>
      <c r="E89" s="93"/>
      <c r="F89" s="93"/>
      <c r="G89" s="93"/>
      <c r="H89" s="93"/>
      <c r="I89" s="90"/>
      <c r="J89" s="91"/>
      <c r="K89" s="308">
        <v>0.05</v>
      </c>
      <c r="L89" s="856">
        <f>N83*K89</f>
        <v>19141.486636085709</v>
      </c>
      <c r="M89" s="857"/>
      <c r="N89" s="54"/>
    </row>
    <row r="90" spans="1:14" ht="15.75" thickBot="1">
      <c r="B90" s="94" t="s">
        <v>974</v>
      </c>
      <c r="C90" s="95"/>
      <c r="D90" s="95"/>
      <c r="E90" s="95"/>
      <c r="F90" s="95"/>
      <c r="G90" s="95"/>
      <c r="H90" s="95"/>
      <c r="I90" s="96"/>
      <c r="J90" s="97"/>
      <c r="K90" s="309">
        <v>0.05</v>
      </c>
      <c r="L90" s="858">
        <f>N83*K90</f>
        <v>19141.486636085709</v>
      </c>
      <c r="M90" s="859"/>
      <c r="N90" s="54"/>
    </row>
    <row r="91" spans="1:14" ht="15.75" thickBot="1">
      <c r="B91" s="821" t="s">
        <v>953</v>
      </c>
      <c r="C91" s="822"/>
      <c r="D91" s="822"/>
      <c r="E91" s="822"/>
      <c r="F91" s="822"/>
      <c r="G91" s="822"/>
      <c r="H91" s="822"/>
      <c r="I91" s="822"/>
      <c r="J91" s="822"/>
      <c r="K91" s="822"/>
      <c r="L91" s="822"/>
      <c r="M91" s="823"/>
      <c r="N91" s="55">
        <f>L88+L89+L90</f>
        <v>114848.91981651426</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497678.65253822837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1062</v>
      </c>
      <c r="C31" s="84" t="s">
        <v>1575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168</v>
      </c>
      <c r="B37" s="870" t="str">
        <f>VLOOKUP(A37,EQUIPOS!A7:D154,3,FALSE)</f>
        <v>Compactador tipo  POTENCIA: 105 HP, PESO: 6 ton</v>
      </c>
      <c r="C37" s="871"/>
      <c r="D37" s="871"/>
      <c r="E37" s="871"/>
      <c r="F37" s="871"/>
      <c r="G37" s="871"/>
      <c r="H37" s="872"/>
      <c r="I37" s="271"/>
      <c r="J37" s="272"/>
      <c r="K37" s="273">
        <f>VLOOKUP(A37,EQUIPOS!A7:D164,4,FALSE)</f>
        <v>104045.92483794304</v>
      </c>
      <c r="L37" s="274"/>
      <c r="M37" s="275">
        <v>9</v>
      </c>
      <c r="N37" s="276">
        <f t="shared" ref="N37:N43" si="0">K37/M37</f>
        <v>11560.658315327004</v>
      </c>
    </row>
    <row r="38" spans="1:14">
      <c r="A38" t="s">
        <v>173</v>
      </c>
      <c r="B38" s="870" t="str">
        <f>VLOOKUP(A38,EQUIPOS!A8:D154,3,FALSE)</f>
        <v>Compactador neumático de Potencia 70 HP, peso de 13 ton</v>
      </c>
      <c r="C38" s="871"/>
      <c r="D38" s="871"/>
      <c r="E38" s="871"/>
      <c r="F38" s="871"/>
      <c r="G38" s="871"/>
      <c r="H38" s="872"/>
      <c r="I38" s="271"/>
      <c r="J38" s="272"/>
      <c r="K38" s="273">
        <f>VLOOKUP(A38,EQUIPOS!A8:D165,4,FALSE)</f>
        <v>193983.22226786101</v>
      </c>
      <c r="L38" s="274"/>
      <c r="M38" s="275">
        <v>9</v>
      </c>
      <c r="N38" s="276">
        <f t="shared" si="0"/>
        <v>21553.69136309567</v>
      </c>
    </row>
    <row r="39" spans="1:14">
      <c r="A39" t="s">
        <v>286</v>
      </c>
      <c r="B39" s="870" t="str">
        <f>VLOOKUP(A39,EQUIPOS!A9:D154,3,FALSE)</f>
        <v>Planta de asfalto en frio</v>
      </c>
      <c r="C39" s="871"/>
      <c r="D39" s="871"/>
      <c r="E39" s="871"/>
      <c r="F39" s="871"/>
      <c r="G39" s="871"/>
      <c r="H39" s="872"/>
      <c r="I39" s="271"/>
      <c r="J39" s="272"/>
      <c r="K39" s="273">
        <f>VLOOKUP(A39,EQUIPOS!A9:D166,4,FALSE)</f>
        <v>261110.53159555671</v>
      </c>
      <c r="L39" s="274"/>
      <c r="M39" s="275">
        <v>9</v>
      </c>
      <c r="N39" s="276">
        <f t="shared" si="0"/>
        <v>29012.281288395188</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9</v>
      </c>
      <c r="N42" s="276">
        <f t="shared" si="0"/>
        <v>69381.290879435022</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9</v>
      </c>
      <c r="N43" s="276">
        <f t="shared" si="0"/>
        <v>11560.658315327004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7"/>
      <c r="F46" s="871"/>
      <c r="G46" s="871"/>
      <c r="H46" s="872"/>
      <c r="I46" s="39"/>
      <c r="J46" s="40"/>
      <c r="K46" s="278"/>
      <c r="L46" s="280"/>
      <c r="M46" s="281"/>
      <c r="N46" s="282"/>
    </row>
    <row r="47" spans="1:14">
      <c r="B47" s="878" t="s">
        <v>952</v>
      </c>
      <c r="C47" s="879"/>
      <c r="D47" s="879"/>
      <c r="E47" s="41"/>
      <c r="F47" s="42"/>
      <c r="G47" s="42"/>
      <c r="H47" s="43"/>
      <c r="I47" s="39"/>
      <c r="J47" s="40"/>
      <c r="K47" s="283"/>
      <c r="L47" s="280"/>
      <c r="M47" s="405">
        <v>0.1</v>
      </c>
      <c r="N47" s="348">
        <f>N81*M47</f>
        <v>1065.8882903278056</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176806.34549396957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415">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v>1.4</v>
      </c>
      <c r="L64" s="908">
        <f>VLOOKUP(A64,TRANSPORTE!A5:D117,4,FALSE)</f>
        <v>878.24631825065774</v>
      </c>
      <c r="M64" s="909"/>
      <c r="N64" s="291">
        <f>K64*L64</f>
        <v>1229.5448455509209</v>
      </c>
    </row>
    <row r="65" spans="1:15">
      <c r="A65" t="s">
        <v>1349</v>
      </c>
      <c r="B65" s="49" t="str">
        <f>VLOOKUP(A65,TRANSPORTE!A6:D117,3,FALSE)</f>
        <v>Transporte de Mezcla en Frio DMF-19</v>
      </c>
      <c r="C65" s="50"/>
      <c r="D65" s="50"/>
      <c r="E65" s="50"/>
      <c r="F65" s="50"/>
      <c r="G65" s="50"/>
      <c r="H65" s="315" t="s">
        <v>1468</v>
      </c>
      <c r="I65" s="283">
        <v>1.25</v>
      </c>
      <c r="J65" s="290">
        <v>1</v>
      </c>
      <c r="K65" s="283">
        <v>1.25</v>
      </c>
      <c r="L65" s="908">
        <f>VLOOKUP(A65,TRANSPORTE!A6:D117,4,FALSE)</f>
        <v>1136.0706760061139</v>
      </c>
      <c r="M65" s="909"/>
      <c r="N65" s="291">
        <f>K65*L65</f>
        <v>1420.0883450076424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2649.633190558563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72</v>
      </c>
      <c r="N75" s="399">
        <f>K75/M75</f>
        <v>6954.4994444444437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10658.882903278056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382829.73272171413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76565.946544342834</v>
      </c>
      <c r="M88" s="857"/>
      <c r="N88" s="54"/>
    </row>
    <row r="89" spans="1:14">
      <c r="B89" s="92" t="s">
        <v>973</v>
      </c>
      <c r="C89" s="93"/>
      <c r="D89" s="93"/>
      <c r="E89" s="93"/>
      <c r="F89" s="93"/>
      <c r="G89" s="93"/>
      <c r="H89" s="93"/>
      <c r="I89" s="90"/>
      <c r="J89" s="91"/>
      <c r="K89" s="308">
        <v>0.05</v>
      </c>
      <c r="L89" s="856">
        <f>N83*K89</f>
        <v>19141.486636085709</v>
      </c>
      <c r="M89" s="857"/>
      <c r="N89" s="54"/>
    </row>
    <row r="90" spans="1:14" ht="15.75" thickBot="1">
      <c r="B90" s="94" t="s">
        <v>974</v>
      </c>
      <c r="C90" s="95"/>
      <c r="D90" s="95"/>
      <c r="E90" s="95"/>
      <c r="F90" s="95"/>
      <c r="G90" s="95"/>
      <c r="H90" s="95"/>
      <c r="I90" s="96"/>
      <c r="J90" s="97"/>
      <c r="K90" s="309">
        <v>0.05</v>
      </c>
      <c r="L90" s="858">
        <f>N83*K90</f>
        <v>19141.486636085709</v>
      </c>
      <c r="M90" s="859"/>
      <c r="N90" s="54"/>
    </row>
    <row r="91" spans="1:14" ht="15.75" thickBot="1">
      <c r="B91" s="821" t="s">
        <v>953</v>
      </c>
      <c r="C91" s="822"/>
      <c r="D91" s="822"/>
      <c r="E91" s="822"/>
      <c r="F91" s="822"/>
      <c r="G91" s="822"/>
      <c r="H91" s="822"/>
      <c r="I91" s="822"/>
      <c r="J91" s="822"/>
      <c r="K91" s="822"/>
      <c r="L91" s="822"/>
      <c r="M91" s="823"/>
      <c r="N91" s="55">
        <f>L88+L89+L90</f>
        <v>114848.91981651426</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55">
        <f>N83+N91</f>
        <v>497678.65253822837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1063</v>
      </c>
      <c r="C31" s="84" t="s">
        <v>1576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168</v>
      </c>
      <c r="B37" s="870" t="str">
        <f>VLOOKUP(A37,EQUIPOS!A7:D154,3,FALSE)</f>
        <v>Compactador tipo  POTENCIA: 105 HP, PESO: 6 ton</v>
      </c>
      <c r="C37" s="871"/>
      <c r="D37" s="871"/>
      <c r="E37" s="871"/>
      <c r="F37" s="871"/>
      <c r="G37" s="871"/>
      <c r="H37" s="872"/>
      <c r="I37" s="271"/>
      <c r="J37" s="272"/>
      <c r="K37" s="273">
        <f>VLOOKUP(A37,EQUIPOS!A7:D164,4,FALSE)</f>
        <v>104045.92483794304</v>
      </c>
      <c r="L37" s="274"/>
      <c r="M37" s="275">
        <v>7</v>
      </c>
      <c r="N37" s="276">
        <f t="shared" ref="N37:N43" si="0">K37/M37</f>
        <v>14863.703548277577</v>
      </c>
    </row>
    <row r="38" spans="1:14">
      <c r="A38" t="s">
        <v>173</v>
      </c>
      <c r="B38" s="870" t="str">
        <f>VLOOKUP(A38,EQUIPOS!A8:D154,3,FALSE)</f>
        <v>Compactador neumático de Potencia 70 HP, peso de 13 ton</v>
      </c>
      <c r="C38" s="871"/>
      <c r="D38" s="871"/>
      <c r="E38" s="871"/>
      <c r="F38" s="871"/>
      <c r="G38" s="871"/>
      <c r="H38" s="872"/>
      <c r="I38" s="271"/>
      <c r="J38" s="272"/>
      <c r="K38" s="273">
        <f>VLOOKUP(A38,EQUIPOS!A8:D165,4,FALSE)</f>
        <v>193983.22226786101</v>
      </c>
      <c r="L38" s="274"/>
      <c r="M38" s="275">
        <v>7</v>
      </c>
      <c r="N38" s="276">
        <f t="shared" si="0"/>
        <v>27711.888895408716</v>
      </c>
    </row>
    <row r="39" spans="1:14">
      <c r="A39" t="s">
        <v>286</v>
      </c>
      <c r="B39" s="870" t="str">
        <f>VLOOKUP(A39,EQUIPOS!A9:D154,3,FALSE)</f>
        <v>Planta de asfalto en frio</v>
      </c>
      <c r="C39" s="871"/>
      <c r="D39" s="871"/>
      <c r="E39" s="871"/>
      <c r="F39" s="871"/>
      <c r="G39" s="871"/>
      <c r="H39" s="872"/>
      <c r="I39" s="271"/>
      <c r="J39" s="272"/>
      <c r="K39" s="273">
        <f>VLOOKUP(A39,EQUIPOS!A9:D166,4,FALSE)</f>
        <v>261110.53159555671</v>
      </c>
      <c r="L39" s="274"/>
      <c r="M39" s="275">
        <v>9</v>
      </c>
      <c r="N39" s="276">
        <f t="shared" si="0"/>
        <v>29012.281288395188</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7</v>
      </c>
      <c r="N42" s="276">
        <f t="shared" si="0"/>
        <v>89204.516844987884</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9</v>
      </c>
      <c r="N43" s="276">
        <f t="shared" si="0"/>
        <v>11560.658315327004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7"/>
      <c r="F46" s="871"/>
      <c r="G46" s="871"/>
      <c r="H46" s="872"/>
      <c r="I46" s="39"/>
      <c r="J46" s="40"/>
      <c r="K46" s="278"/>
      <c r="L46" s="280"/>
      <c r="M46" s="281"/>
      <c r="N46" s="282"/>
    </row>
    <row r="47" spans="1:14">
      <c r="B47" s="878" t="s">
        <v>952</v>
      </c>
      <c r="C47" s="879"/>
      <c r="D47" s="879"/>
      <c r="E47" s="41"/>
      <c r="F47" s="42"/>
      <c r="G47" s="42"/>
      <c r="H47" s="43"/>
      <c r="I47" s="39"/>
      <c r="J47" s="40"/>
      <c r="K47" s="283"/>
      <c r="L47" s="280"/>
      <c r="M47" s="405">
        <v>0.1</v>
      </c>
      <c r="N47" s="348">
        <f>N81*M47</f>
        <v>1218.1580460889206</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206243.08398054712</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1343</v>
      </c>
      <c r="B65" s="49" t="str">
        <f>VLOOKUP(A65,TRANSPORTE!A5:D117,3,FALSE)</f>
        <v>Transporte de Mezcla Densa para Bacheo</v>
      </c>
      <c r="C65" s="50"/>
      <c r="D65" s="50"/>
      <c r="E65" s="50"/>
      <c r="F65" s="50"/>
      <c r="G65" s="50"/>
      <c r="H65" s="315" t="s">
        <v>1468</v>
      </c>
      <c r="I65" s="283">
        <v>1.25</v>
      </c>
      <c r="J65" s="283">
        <v>1</v>
      </c>
      <c r="K65" s="283">
        <f>I65*J65</f>
        <v>1.25</v>
      </c>
      <c r="L65" s="293"/>
      <c r="M65" s="294">
        <f>VLOOKUP(A64,TRANSPORTE!A5:D117,4,FALSE)</f>
        <v>878.24631825065774</v>
      </c>
      <c r="N65" s="416">
        <f>K65*M65</f>
        <v>1097.8078978133221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2327.352743364243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63</v>
      </c>
      <c r="N75" s="399">
        <f>K75/M75</f>
        <v>7947.9993650793649</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63</v>
      </c>
      <c r="N76" s="399">
        <f>K76/M76</f>
        <v>1693.4324383239361</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63</v>
      </c>
      <c r="N77" s="399">
        <f>K77/M77</f>
        <v>2540.1486574859041</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12181.580460889205</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413466.88831870852</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82693.377663741703</v>
      </c>
      <c r="M88" s="857"/>
      <c r="N88" s="54"/>
    </row>
    <row r="89" spans="1:14">
      <c r="B89" s="92" t="s">
        <v>973</v>
      </c>
      <c r="C89" s="93"/>
      <c r="D89" s="93"/>
      <c r="E89" s="93"/>
      <c r="F89" s="93"/>
      <c r="G89" s="93"/>
      <c r="H89" s="93"/>
      <c r="I89" s="90"/>
      <c r="J89" s="91"/>
      <c r="K89" s="308">
        <v>0.05</v>
      </c>
      <c r="L89" s="856">
        <f>N83*K89</f>
        <v>20673.344415935426</v>
      </c>
      <c r="M89" s="857"/>
      <c r="N89" s="54"/>
    </row>
    <row r="90" spans="1:14" ht="15.75" thickBot="1">
      <c r="B90" s="94" t="s">
        <v>974</v>
      </c>
      <c r="C90" s="95"/>
      <c r="D90" s="95"/>
      <c r="E90" s="95"/>
      <c r="F90" s="95"/>
      <c r="G90" s="95"/>
      <c r="H90" s="95"/>
      <c r="I90" s="96"/>
      <c r="J90" s="97"/>
      <c r="K90" s="309">
        <v>0.05</v>
      </c>
      <c r="L90" s="858">
        <f>N83*K90</f>
        <v>20673.344415935426</v>
      </c>
      <c r="M90" s="859"/>
      <c r="N90" s="54"/>
    </row>
    <row r="91" spans="1:14" ht="15.75" thickBot="1">
      <c r="B91" s="821" t="s">
        <v>953</v>
      </c>
      <c r="C91" s="822"/>
      <c r="D91" s="822"/>
      <c r="E91" s="822"/>
      <c r="F91" s="822"/>
      <c r="G91" s="822"/>
      <c r="H91" s="822"/>
      <c r="I91" s="822"/>
      <c r="J91" s="822"/>
      <c r="K91" s="822"/>
      <c r="L91" s="822"/>
      <c r="M91" s="823"/>
      <c r="N91" s="55">
        <f>L88+L89+L90</f>
        <v>124040.06649561255</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537506.95481432113</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1064</v>
      </c>
      <c r="C31" s="84" t="s">
        <v>1577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9</v>
      </c>
      <c r="N37" s="276">
        <f t="shared" ref="N37:N43" si="0">K37/M37</f>
        <v>21553.69136309567</v>
      </c>
    </row>
    <row r="38" spans="1:14">
      <c r="A38" t="s">
        <v>168</v>
      </c>
      <c r="B38" s="870" t="str">
        <f>VLOOKUP(A38,EQUIPOS!A8:D154,3,FALSE)</f>
        <v>Compactador tipo  POTENCIA: 105 HP, PESO: 6 ton</v>
      </c>
      <c r="C38" s="871"/>
      <c r="D38" s="871"/>
      <c r="E38" s="871"/>
      <c r="F38" s="871"/>
      <c r="G38" s="871"/>
      <c r="H38" s="872"/>
      <c r="I38" s="271"/>
      <c r="J38" s="272"/>
      <c r="K38" s="273">
        <f>VLOOKUP(A38,EQUIPOS!A8:D165,4,FALSE)</f>
        <v>104045.92483794304</v>
      </c>
      <c r="L38" s="274"/>
      <c r="M38" s="275">
        <v>9</v>
      </c>
      <c r="N38" s="276">
        <f t="shared" si="0"/>
        <v>11560.658315327004</v>
      </c>
    </row>
    <row r="39" spans="1:14">
      <c r="A39" t="s">
        <v>286</v>
      </c>
      <c r="B39" s="870" t="str">
        <f>VLOOKUP(A39,EQUIPOS!A9:D154,3,FALSE)</f>
        <v>Planta de asfalto en frio</v>
      </c>
      <c r="C39" s="871"/>
      <c r="D39" s="871"/>
      <c r="E39" s="871"/>
      <c r="F39" s="871"/>
      <c r="G39" s="871"/>
      <c r="H39" s="872"/>
      <c r="I39" s="271"/>
      <c r="J39" s="272"/>
      <c r="K39" s="273">
        <f>VLOOKUP(A39,EQUIPOS!A9:D166,4,FALSE)</f>
        <v>261110.53159555671</v>
      </c>
      <c r="L39" s="274"/>
      <c r="M39" s="275">
        <v>9</v>
      </c>
      <c r="N39" s="276">
        <f t="shared" si="0"/>
        <v>29012.281288395188</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9</v>
      </c>
      <c r="N42" s="276">
        <f t="shared" si="0"/>
        <v>69381.290879435022</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9</v>
      </c>
      <c r="N43" s="276">
        <f t="shared" si="0"/>
        <v>11560.658315327004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1"/>
      <c r="F46" s="871"/>
      <c r="G46" s="871"/>
      <c r="H46" s="872"/>
      <c r="I46" s="39"/>
      <c r="J46" s="40"/>
      <c r="K46" s="278"/>
      <c r="L46" s="280"/>
      <c r="M46" s="281"/>
      <c r="N46" s="282"/>
    </row>
    <row r="47" spans="1:14">
      <c r="B47" s="878" t="s">
        <v>952</v>
      </c>
      <c r="C47" s="956"/>
      <c r="D47" s="956"/>
      <c r="E47" s="41"/>
      <c r="F47" s="42"/>
      <c r="G47" s="42"/>
      <c r="H47" s="43"/>
      <c r="I47" s="39"/>
      <c r="J47" s="40"/>
      <c r="K47" s="283"/>
      <c r="L47" s="280"/>
      <c r="M47" s="405">
        <v>0.1</v>
      </c>
      <c r="N47" s="348">
        <f>N81*M47</f>
        <v>1065.8882903278056</v>
      </c>
    </row>
    <row r="48" spans="1:14" ht="15.75" thickBot="1">
      <c r="B48" s="957"/>
      <c r="C48" s="958"/>
      <c r="D48" s="958"/>
      <c r="E48" s="958"/>
      <c r="F48" s="958"/>
      <c r="G48" s="958"/>
      <c r="H48" s="959"/>
      <c r="I48" s="880"/>
      <c r="J48" s="881"/>
      <c r="K48" s="44"/>
      <c r="L48" s="882"/>
      <c r="M48" s="960"/>
      <c r="N48" s="108"/>
    </row>
    <row r="49" spans="1:14" ht="15.75" thickBot="1">
      <c r="B49" s="821" t="s">
        <v>953</v>
      </c>
      <c r="C49" s="822"/>
      <c r="D49" s="822"/>
      <c r="E49" s="822"/>
      <c r="F49" s="822"/>
      <c r="G49" s="822"/>
      <c r="H49" s="822"/>
      <c r="I49" s="822"/>
      <c r="J49" s="822"/>
      <c r="K49" s="822"/>
      <c r="L49" s="822"/>
      <c r="M49" s="823"/>
      <c r="N49" s="398">
        <f>SUM(N36:N48)</f>
        <v>176806.34549396957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1350</v>
      </c>
      <c r="B65" s="49" t="str">
        <f>VLOOKUP(A65,TRANSPORTE!A6:D117,3,FALSE)</f>
        <v>Transporte de Mezcla en Frio  MAF-19</v>
      </c>
      <c r="C65" s="50"/>
      <c r="D65" s="50"/>
      <c r="E65" s="50"/>
      <c r="F65" s="50"/>
      <c r="G65" s="50"/>
      <c r="H65" s="315" t="s">
        <v>1468</v>
      </c>
      <c r="I65" s="283">
        <v>1.25</v>
      </c>
      <c r="J65" s="290">
        <v>1</v>
      </c>
      <c r="K65" s="283">
        <f>I65*J65</f>
        <v>1.25</v>
      </c>
      <c r="L65" s="908">
        <f>VLOOKUP(A65,TRANSPORTE!A6:D117,4,FALSE)</f>
        <v>1136.0706760061139</v>
      </c>
      <c r="M65" s="909"/>
      <c r="N65" s="291">
        <f>K65*L65</f>
        <v>1420.0883450076424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2649.633190558563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72</v>
      </c>
      <c r="N75" s="399">
        <f>K75/M75</f>
        <v>6954.4994444444437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10658.882903278056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382829.73272171413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76565.946544342834</v>
      </c>
      <c r="M88" s="857"/>
      <c r="N88" s="54"/>
    </row>
    <row r="89" spans="1:14">
      <c r="B89" s="92" t="s">
        <v>973</v>
      </c>
      <c r="C89" s="93"/>
      <c r="D89" s="93"/>
      <c r="E89" s="93"/>
      <c r="F89" s="93"/>
      <c r="G89" s="93"/>
      <c r="H89" s="93"/>
      <c r="I89" s="90"/>
      <c r="J89" s="91"/>
      <c r="K89" s="308">
        <v>0.05</v>
      </c>
      <c r="L89" s="856">
        <f>N83*K89</f>
        <v>19141.486636085709</v>
      </c>
      <c r="M89" s="857"/>
      <c r="N89" s="54"/>
    </row>
    <row r="90" spans="1:14" ht="15.75" thickBot="1">
      <c r="B90" s="94" t="s">
        <v>974</v>
      </c>
      <c r="C90" s="95"/>
      <c r="D90" s="95"/>
      <c r="E90" s="95"/>
      <c r="F90" s="95"/>
      <c r="G90" s="95"/>
      <c r="H90" s="95"/>
      <c r="I90" s="96"/>
      <c r="J90" s="97"/>
      <c r="K90" s="309">
        <v>0.05</v>
      </c>
      <c r="L90" s="858">
        <f>N83*K90</f>
        <v>19141.486636085709</v>
      </c>
      <c r="M90" s="859"/>
      <c r="N90" s="54"/>
    </row>
    <row r="91" spans="1:14" ht="15.75" thickBot="1">
      <c r="B91" s="821" t="s">
        <v>953</v>
      </c>
      <c r="C91" s="822"/>
      <c r="D91" s="822"/>
      <c r="E91" s="822"/>
      <c r="F91" s="822"/>
      <c r="G91" s="822"/>
      <c r="H91" s="822"/>
      <c r="I91" s="822"/>
      <c r="J91" s="822"/>
      <c r="K91" s="822"/>
      <c r="L91" s="822"/>
      <c r="M91" s="823"/>
      <c r="N91" s="55">
        <f>L88+L89+L90</f>
        <v>114848.91981651426</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497678.65253822837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1065</v>
      </c>
      <c r="C31" s="84" t="s">
        <v>1578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9</v>
      </c>
      <c r="N37" s="276">
        <f t="shared" ref="N37:N43" si="0">K37/M37</f>
        <v>21553.69136309567</v>
      </c>
    </row>
    <row r="38" spans="1:14">
      <c r="A38" t="s">
        <v>168</v>
      </c>
      <c r="B38" s="870" t="str">
        <f>VLOOKUP(A38,EQUIPOS!A8:D154,3,FALSE)</f>
        <v>Compactador tipo  POTENCIA: 105 HP, PESO: 6 ton</v>
      </c>
      <c r="C38" s="871"/>
      <c r="D38" s="871"/>
      <c r="E38" s="871"/>
      <c r="F38" s="871"/>
      <c r="G38" s="871"/>
      <c r="H38" s="872"/>
      <c r="I38" s="271"/>
      <c r="J38" s="272"/>
      <c r="K38" s="273">
        <f>VLOOKUP(A38,EQUIPOS!A8:D165,4,FALSE)</f>
        <v>104045.92483794304</v>
      </c>
      <c r="L38" s="274"/>
      <c r="M38" s="275">
        <v>9</v>
      </c>
      <c r="N38" s="276">
        <f t="shared" si="0"/>
        <v>11560.658315327004</v>
      </c>
    </row>
    <row r="39" spans="1:14">
      <c r="A39" t="s">
        <v>286</v>
      </c>
      <c r="B39" s="870" t="str">
        <f>VLOOKUP(A39,EQUIPOS!A9:D154,3,FALSE)</f>
        <v>Planta de asfalto en frio</v>
      </c>
      <c r="C39" s="871"/>
      <c r="D39" s="871"/>
      <c r="E39" s="871"/>
      <c r="F39" s="871"/>
      <c r="G39" s="871"/>
      <c r="H39" s="872"/>
      <c r="I39" s="271"/>
      <c r="J39" s="272"/>
      <c r="K39" s="273">
        <f>VLOOKUP(A39,EQUIPOS!A9:D166,4,FALSE)</f>
        <v>261110.53159555671</v>
      </c>
      <c r="L39" s="274"/>
      <c r="M39" s="275">
        <v>9</v>
      </c>
      <c r="N39" s="276">
        <f t="shared" si="0"/>
        <v>29012.281288395188</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9</v>
      </c>
      <c r="N42" s="276">
        <f t="shared" si="0"/>
        <v>69381.290879435022</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9</v>
      </c>
      <c r="N43" s="276">
        <f t="shared" si="0"/>
        <v>11560.658315327004</v>
      </c>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1065.8882903278056</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176806.34549396957</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137417.90582851393</v>
      </c>
      <c r="N53" s="276">
        <f>K53*M53</f>
        <v>192385.06815991949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13.192118959537337</v>
      </c>
      <c r="N54" s="276">
        <f>K54*M54</f>
        <v>329.80297398843345</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192714.87113390793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08">
        <f>VLOOKUP(A63,TRANSPORTE!A5:D117,4,FALSE)</f>
        <v>878.24631825065774</v>
      </c>
      <c r="M63" s="909"/>
      <c r="N63" s="291">
        <f>K63*L63</f>
        <v>1229.5448455509209</v>
      </c>
    </row>
    <row r="64" spans="1:14">
      <c r="A64" t="s">
        <v>1357</v>
      </c>
      <c r="B64" s="49" t="str">
        <f>VLOOKUP(A64,TRANSPORTE!A6:D117,3,FALSE)</f>
        <v>Transporte de Mezcla Abierta en Frio MAF-25</v>
      </c>
      <c r="C64" s="50"/>
      <c r="D64" s="50"/>
      <c r="E64" s="50"/>
      <c r="F64" s="50"/>
      <c r="G64" s="50"/>
      <c r="H64" s="315" t="s">
        <v>1468</v>
      </c>
      <c r="I64" s="283">
        <v>1.25</v>
      </c>
      <c r="J64" s="290">
        <v>1</v>
      </c>
      <c r="K64" s="283">
        <f>I64*J64</f>
        <v>1.25</v>
      </c>
      <c r="L64" s="908">
        <f>VLOOKUP(A64,TRANSPORTE!A6:D117,4,FALSE)</f>
        <v>1136.0706760061139</v>
      </c>
      <c r="M64" s="909"/>
      <c r="N64" s="291">
        <f>K64*L64</f>
        <v>1420.0883450076424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2649.633190558563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3">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10658.882903278056</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382829.73272171413</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76565.946544342834</v>
      </c>
      <c r="M87" s="857"/>
      <c r="N87" s="54"/>
    </row>
    <row r="88" spans="1:14">
      <c r="B88" s="92" t="s">
        <v>973</v>
      </c>
      <c r="C88" s="93"/>
      <c r="D88" s="93"/>
      <c r="E88" s="93"/>
      <c r="F88" s="93"/>
      <c r="G88" s="93"/>
      <c r="H88" s="93"/>
      <c r="I88" s="90"/>
      <c r="J88" s="91"/>
      <c r="K88" s="308">
        <v>0.05</v>
      </c>
      <c r="L88" s="856">
        <f>N82*K88</f>
        <v>19141.486636085709</v>
      </c>
      <c r="M88" s="857"/>
      <c r="N88" s="54"/>
    </row>
    <row r="89" spans="1:14" ht="15.75" thickBot="1">
      <c r="B89" s="94" t="s">
        <v>974</v>
      </c>
      <c r="C89" s="95"/>
      <c r="D89" s="95"/>
      <c r="E89" s="95"/>
      <c r="F89" s="95"/>
      <c r="G89" s="95"/>
      <c r="H89" s="95"/>
      <c r="I89" s="96"/>
      <c r="J89" s="97"/>
      <c r="K89" s="309">
        <v>0.05</v>
      </c>
      <c r="L89" s="858">
        <f>N82*K89</f>
        <v>19141.486636085709</v>
      </c>
      <c r="M89" s="859"/>
      <c r="N89" s="54"/>
    </row>
    <row r="90" spans="1:14" ht="15.75" thickBot="1">
      <c r="B90" s="821" t="s">
        <v>953</v>
      </c>
      <c r="C90" s="822"/>
      <c r="D90" s="822"/>
      <c r="E90" s="822"/>
      <c r="F90" s="822"/>
      <c r="G90" s="822"/>
      <c r="H90" s="822"/>
      <c r="I90" s="822"/>
      <c r="J90" s="822"/>
      <c r="K90" s="822"/>
      <c r="L90" s="822"/>
      <c r="M90" s="823"/>
      <c r="N90" s="55">
        <f>L87+L88+L89</f>
        <v>114848.91981651426</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497678.65253822837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1066</v>
      </c>
      <c r="C31" s="84" t="s">
        <v>1579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9</v>
      </c>
      <c r="N37" s="276">
        <f t="shared" ref="N37:N43" si="0">K37/M37</f>
        <v>21553.69136309567</v>
      </c>
    </row>
    <row r="38" spans="1:14">
      <c r="A38" t="s">
        <v>168</v>
      </c>
      <c r="B38" s="870" t="str">
        <f>VLOOKUP(A38,EQUIPOS!A8:D154,3,FALSE)</f>
        <v>Compactador tipo  POTENCIA: 105 HP, PESO: 6 ton</v>
      </c>
      <c r="C38" s="871"/>
      <c r="D38" s="871"/>
      <c r="E38" s="871"/>
      <c r="F38" s="871"/>
      <c r="G38" s="871"/>
      <c r="H38" s="872"/>
      <c r="I38" s="271"/>
      <c r="J38" s="272"/>
      <c r="K38" s="273">
        <f>VLOOKUP(A38,EQUIPOS!A8:D165,4,FALSE)</f>
        <v>104045.92483794304</v>
      </c>
      <c r="L38" s="274"/>
      <c r="M38" s="275">
        <v>9</v>
      </c>
      <c r="N38" s="276">
        <f t="shared" si="0"/>
        <v>11560.658315327004</v>
      </c>
    </row>
    <row r="39" spans="1:14">
      <c r="A39" t="s">
        <v>286</v>
      </c>
      <c r="B39" s="870" t="str">
        <f>VLOOKUP(A39,EQUIPOS!A9:D154,3,FALSE)</f>
        <v>Planta de asfalto en frio</v>
      </c>
      <c r="C39" s="871"/>
      <c r="D39" s="871"/>
      <c r="E39" s="871"/>
      <c r="F39" s="871"/>
      <c r="G39" s="871"/>
      <c r="H39" s="872"/>
      <c r="I39" s="271"/>
      <c r="J39" s="272"/>
      <c r="K39" s="273">
        <f>VLOOKUP(A39,EQUIPOS!A9:D166,4,FALSE)</f>
        <v>261110.53159555671</v>
      </c>
      <c r="L39" s="274"/>
      <c r="M39" s="275">
        <v>9</v>
      </c>
      <c r="N39" s="276">
        <f t="shared" si="0"/>
        <v>29012.281288395188</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9</v>
      </c>
      <c r="N42" s="276">
        <f t="shared" si="0"/>
        <v>69381.290879435022</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9</v>
      </c>
      <c r="N43" s="276">
        <f t="shared" si="0"/>
        <v>11560.658315327004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1"/>
      <c r="F46" s="871"/>
      <c r="G46" s="871"/>
      <c r="H46" s="872"/>
      <c r="I46" s="39"/>
      <c r="J46" s="40"/>
      <c r="K46" s="278"/>
      <c r="L46" s="280"/>
      <c r="M46" s="281"/>
      <c r="N46" s="282"/>
    </row>
    <row r="47" spans="1:14">
      <c r="B47" s="878" t="s">
        <v>952</v>
      </c>
      <c r="C47" s="956"/>
      <c r="D47" s="956"/>
      <c r="E47" s="41"/>
      <c r="F47" s="42"/>
      <c r="G47" s="42"/>
      <c r="H47" s="43"/>
      <c r="I47" s="39"/>
      <c r="J47" s="40"/>
      <c r="K47" s="283"/>
      <c r="L47" s="280"/>
      <c r="M47" s="405">
        <v>0.1</v>
      </c>
      <c r="N47" s="348">
        <f>N81*M47</f>
        <v>1065.8882903278056</v>
      </c>
    </row>
    <row r="48" spans="1:14" ht="15.75" thickBot="1">
      <c r="B48" s="957"/>
      <c r="C48" s="958"/>
      <c r="D48" s="958"/>
      <c r="E48" s="958"/>
      <c r="F48" s="958"/>
      <c r="G48" s="958"/>
      <c r="H48" s="959"/>
      <c r="I48" s="880"/>
      <c r="J48" s="881"/>
      <c r="K48" s="44"/>
      <c r="L48" s="882"/>
      <c r="M48" s="960"/>
      <c r="N48" s="108"/>
    </row>
    <row r="49" spans="1:14" ht="15.75" thickBot="1">
      <c r="B49" s="821" t="s">
        <v>953</v>
      </c>
      <c r="C49" s="822"/>
      <c r="D49" s="822"/>
      <c r="E49" s="822"/>
      <c r="F49" s="822"/>
      <c r="G49" s="822"/>
      <c r="H49" s="822"/>
      <c r="I49" s="822"/>
      <c r="J49" s="822"/>
      <c r="K49" s="822"/>
      <c r="L49" s="822"/>
      <c r="M49" s="823"/>
      <c r="N49" s="398">
        <f>SUM(N36:N48)</f>
        <v>176806.34549396957</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1352</v>
      </c>
      <c r="B65" s="49" t="str">
        <f>VLOOKUP(A65,TRANSPORTE!A6:D117,3,FALSE)</f>
        <v xml:space="preserve">Transporte de Mezcla Abierta en Frio MAF-38 </v>
      </c>
      <c r="C65" s="50"/>
      <c r="D65" s="50"/>
      <c r="E65" s="50"/>
      <c r="F65" s="50"/>
      <c r="G65" s="50"/>
      <c r="H65" s="315" t="s">
        <v>1468</v>
      </c>
      <c r="I65" s="283">
        <v>1.25</v>
      </c>
      <c r="J65" s="290">
        <v>1</v>
      </c>
      <c r="K65" s="283">
        <f>I65*J65</f>
        <v>1.25</v>
      </c>
      <c r="L65" s="908">
        <f>VLOOKUP(A65,TRANSPORTE!A6:D117,4,FALSE)</f>
        <v>1024.107110287609</v>
      </c>
      <c r="M65" s="909"/>
      <c r="N65" s="291">
        <f>K65*L65</f>
        <v>1280.1338878595111</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2509.678733410432</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72</v>
      </c>
      <c r="N75" s="399">
        <f>K75/M75</f>
        <v>6954.4994444444437</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72</v>
      </c>
      <c r="N76" s="399">
        <f>K76/M76</f>
        <v>1481.7533835334443</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72</v>
      </c>
      <c r="N77" s="399">
        <f>K77/M77</f>
        <v>2222.630075300166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10658.882903278056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382689.77826456598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76537.955652913195</v>
      </c>
      <c r="M88" s="857"/>
      <c r="N88" s="54"/>
    </row>
    <row r="89" spans="1:14">
      <c r="B89" s="92" t="s">
        <v>973</v>
      </c>
      <c r="C89" s="93"/>
      <c r="D89" s="93"/>
      <c r="E89" s="93"/>
      <c r="F89" s="93"/>
      <c r="G89" s="93"/>
      <c r="H89" s="93"/>
      <c r="I89" s="90"/>
      <c r="J89" s="91"/>
      <c r="K89" s="308">
        <v>0.05</v>
      </c>
      <c r="L89" s="856">
        <f>N83*K89</f>
        <v>19134.488913228299</v>
      </c>
      <c r="M89" s="857"/>
      <c r="N89" s="54"/>
    </row>
    <row r="90" spans="1:14" ht="15.75" thickBot="1">
      <c r="B90" s="94" t="s">
        <v>974</v>
      </c>
      <c r="C90" s="95"/>
      <c r="D90" s="95"/>
      <c r="E90" s="95"/>
      <c r="F90" s="95"/>
      <c r="G90" s="95"/>
      <c r="H90" s="95"/>
      <c r="I90" s="96"/>
      <c r="J90" s="97"/>
      <c r="K90" s="309">
        <v>0.05</v>
      </c>
      <c r="L90" s="858">
        <f>N83*K90</f>
        <v>19134.488913228299</v>
      </c>
      <c r="M90" s="859"/>
      <c r="N90" s="54"/>
    </row>
    <row r="91" spans="1:14" ht="15.75" thickBot="1">
      <c r="B91" s="821" t="s">
        <v>953</v>
      </c>
      <c r="C91" s="822"/>
      <c r="D91" s="822"/>
      <c r="E91" s="822"/>
      <c r="F91" s="822"/>
      <c r="G91" s="822"/>
      <c r="H91" s="822"/>
      <c r="I91" s="822"/>
      <c r="J91" s="822"/>
      <c r="K91" s="822"/>
      <c r="L91" s="822"/>
      <c r="M91" s="823"/>
      <c r="N91" s="55">
        <f>L88+L89+L90</f>
        <v>114806.93347936979</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497496.71174393577</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 customHeight="1" thickBot="1">
      <c r="A31" t="s">
        <v>1845</v>
      </c>
      <c r="B31" s="83" t="s">
        <v>1067</v>
      </c>
      <c r="C31" s="961" t="s">
        <v>1580</v>
      </c>
      <c r="D31" s="961"/>
      <c r="E31" s="961"/>
      <c r="F31" s="962"/>
      <c r="G31" s="962"/>
      <c r="H31" s="962"/>
      <c r="I31" s="962"/>
      <c r="J31" s="962"/>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7</v>
      </c>
      <c r="N37" s="276">
        <f t="shared" ref="N37:N43" si="0">K37/M37</f>
        <v>27711.888895408716</v>
      </c>
    </row>
    <row r="38" spans="1:14">
      <c r="A38" t="s">
        <v>168</v>
      </c>
      <c r="B38" s="870" t="str">
        <f>VLOOKUP(A38,EQUIPOS!A8:D154,3,FALSE)</f>
        <v>Compactador tipo  POTENCIA: 105 HP, PESO: 6 ton</v>
      </c>
      <c r="C38" s="871"/>
      <c r="D38" s="871"/>
      <c r="E38" s="871"/>
      <c r="F38" s="871"/>
      <c r="G38" s="871"/>
      <c r="H38" s="872"/>
      <c r="I38" s="271"/>
      <c r="J38" s="272"/>
      <c r="K38" s="273">
        <f>VLOOKUP(A38,EQUIPOS!A8:D165,4,FALSE)</f>
        <v>104045.92483794304</v>
      </c>
      <c r="L38" s="274"/>
      <c r="M38" s="275">
        <v>7</v>
      </c>
      <c r="N38" s="276">
        <f t="shared" si="0"/>
        <v>14863.703548277577</v>
      </c>
    </row>
    <row r="39" spans="1:14">
      <c r="A39" t="s">
        <v>286</v>
      </c>
      <c r="B39" s="870" t="str">
        <f>VLOOKUP(A39,EQUIPOS!A9:D154,3,FALSE)</f>
        <v>Planta de asfalto en frio</v>
      </c>
      <c r="C39" s="871"/>
      <c r="D39" s="871"/>
      <c r="E39" s="871"/>
      <c r="F39" s="871"/>
      <c r="G39" s="871"/>
      <c r="H39" s="872"/>
      <c r="I39" s="271"/>
      <c r="J39" s="272"/>
      <c r="K39" s="273">
        <f>VLOOKUP(A39,EQUIPOS!A9:D166,4,FALSE)</f>
        <v>261110.53159555671</v>
      </c>
      <c r="L39" s="274"/>
      <c r="M39" s="275">
        <v>9</v>
      </c>
      <c r="N39" s="276">
        <f t="shared" si="0"/>
        <v>29012.281288395188</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7</v>
      </c>
      <c r="N42" s="276">
        <f t="shared" si="0"/>
        <v>89204.516844987884</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9</v>
      </c>
      <c r="N43" s="276">
        <f t="shared" si="0"/>
        <v>11560.658315327004</v>
      </c>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1218.1580460889206</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206243.08398054712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137417.90582851393</v>
      </c>
      <c r="N53" s="276">
        <f>K53*M53</f>
        <v>192385.06815991949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13.192118959537337</v>
      </c>
      <c r="N54" s="276">
        <f>K54*M54</f>
        <v>329.80297398843345</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192714.87113390793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08">
        <f>VLOOKUP(A63,TRANSPORTE!A5:D117,4,FALSE)</f>
        <v>878.24631825065774</v>
      </c>
      <c r="M63" s="909"/>
      <c r="N63" s="291">
        <f>K63*L63</f>
        <v>1229.5448455509209</v>
      </c>
    </row>
    <row r="64" spans="1:14">
      <c r="A64" t="s">
        <v>1352</v>
      </c>
      <c r="B64" s="49" t="str">
        <f>VLOOKUP(A64,TRANSPORTE!A6:D117,3,FALSE)</f>
        <v xml:space="preserve">Transporte de Mezcla Abierta en Frio MAF-38 </v>
      </c>
      <c r="C64" s="50"/>
      <c r="D64" s="50"/>
      <c r="E64" s="50"/>
      <c r="F64" s="50"/>
      <c r="G64" s="50"/>
      <c r="H64" s="315" t="s">
        <v>1468</v>
      </c>
      <c r="I64" s="283">
        <v>1.25</v>
      </c>
      <c r="J64" s="290">
        <v>1</v>
      </c>
      <c r="K64" s="283">
        <f>I64*J64</f>
        <v>1.25</v>
      </c>
      <c r="L64" s="908">
        <f>VLOOKUP(A64,TRANSPORTE!A6:D117,4,FALSE)</f>
        <v>1024.107110287609</v>
      </c>
      <c r="M64" s="909"/>
      <c r="N64" s="291">
        <f>K64*L64</f>
        <v>1280.1338878595111</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314"/>
      <c r="E68" s="314"/>
      <c r="F68" s="314"/>
      <c r="G68" s="314"/>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2509.678733410432</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63</v>
      </c>
      <c r="N74" s="399">
        <f>K74/M74</f>
        <v>7947.9993650793649</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63</v>
      </c>
      <c r="N75" s="399">
        <f>K75/M75</f>
        <v>1693.4324383239361</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63</v>
      </c>
      <c r="N76" s="399">
        <f>K76/M76</f>
        <v>2540.1486574859041</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12181.580460889205</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413649.21430875472</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82729.842861750949</v>
      </c>
      <c r="M87" s="857"/>
      <c r="N87" s="54"/>
    </row>
    <row r="88" spans="1:14">
      <c r="B88" s="92" t="s">
        <v>973</v>
      </c>
      <c r="C88" s="93"/>
      <c r="D88" s="93"/>
      <c r="E88" s="93"/>
      <c r="F88" s="93"/>
      <c r="G88" s="93"/>
      <c r="H88" s="93"/>
      <c r="I88" s="90"/>
      <c r="J88" s="91"/>
      <c r="K88" s="308">
        <v>0.05</v>
      </c>
      <c r="L88" s="856">
        <f>N82*K88</f>
        <v>20682.460715437737</v>
      </c>
      <c r="M88" s="857"/>
      <c r="N88" s="54"/>
    </row>
    <row r="89" spans="1:14" ht="15.75" thickBot="1">
      <c r="B89" s="94" t="s">
        <v>974</v>
      </c>
      <c r="C89" s="95"/>
      <c r="D89" s="95"/>
      <c r="E89" s="95"/>
      <c r="F89" s="95"/>
      <c r="G89" s="95"/>
      <c r="H89" s="95"/>
      <c r="I89" s="96"/>
      <c r="J89" s="97"/>
      <c r="K89" s="309">
        <v>0.05</v>
      </c>
      <c r="L89" s="858">
        <f>N82*K89</f>
        <v>20682.460715437737</v>
      </c>
      <c r="M89" s="859"/>
      <c r="N89" s="54"/>
    </row>
    <row r="90" spans="1:14" ht="15.75" thickBot="1">
      <c r="B90" s="821" t="s">
        <v>953</v>
      </c>
      <c r="C90" s="822"/>
      <c r="D90" s="822"/>
      <c r="E90" s="822"/>
      <c r="F90" s="822"/>
      <c r="G90" s="822"/>
      <c r="H90" s="822"/>
      <c r="I90" s="822"/>
      <c r="J90" s="822"/>
      <c r="K90" s="822"/>
      <c r="L90" s="822"/>
      <c r="M90" s="823"/>
      <c r="N90" s="55">
        <f>L87+L88+L89</f>
        <v>124094.76429262644</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537743.97860138118</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1068</v>
      </c>
      <c r="C31" s="84" t="s">
        <v>2067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324"/>
      <c r="C44" s="325"/>
      <c r="D44" s="325"/>
      <c r="E44" s="325"/>
      <c r="F44" s="325"/>
      <c r="G44" s="325"/>
      <c r="H44" s="326"/>
      <c r="I44" s="271"/>
      <c r="J44" s="272"/>
      <c r="K44" s="273"/>
      <c r="L44" s="274"/>
      <c r="M44" s="275"/>
      <c r="N44" s="276"/>
    </row>
    <row r="45" spans="1:14">
      <c r="B45" s="324"/>
      <c r="C45" s="325"/>
      <c r="D45" s="325"/>
      <c r="E45" s="325"/>
      <c r="F45" s="325"/>
      <c r="G45" s="325"/>
      <c r="H45" s="326"/>
      <c r="I45" s="271"/>
      <c r="J45" s="272"/>
      <c r="K45" s="273"/>
      <c r="L45" s="274"/>
      <c r="M45" s="275"/>
      <c r="N45" s="276"/>
    </row>
    <row r="46" spans="1:14">
      <c r="B46" s="324"/>
      <c r="C46" s="325"/>
      <c r="D46" s="325"/>
      <c r="E46" s="325"/>
      <c r="F46" s="325"/>
      <c r="G46" s="325"/>
      <c r="H46" s="326"/>
      <c r="I46" s="271"/>
      <c r="J46" s="272"/>
      <c r="K46" s="273"/>
      <c r="L46" s="274"/>
      <c r="M46" s="275"/>
      <c r="N46" s="276"/>
    </row>
    <row r="47" spans="1:14">
      <c r="B47" s="870"/>
      <c r="C47" s="871"/>
      <c r="D47" s="871"/>
      <c r="E47" s="871"/>
      <c r="F47" s="871"/>
      <c r="G47" s="871"/>
      <c r="H47" s="872"/>
      <c r="I47" s="873"/>
      <c r="J47" s="874"/>
      <c r="K47" s="273"/>
      <c r="L47" s="875"/>
      <c r="M47" s="876"/>
      <c r="N47" s="276"/>
    </row>
    <row r="48" spans="1:14">
      <c r="B48" s="870"/>
      <c r="C48" s="871"/>
      <c r="D48" s="871"/>
      <c r="E48" s="877"/>
      <c r="F48" s="871"/>
      <c r="G48" s="871"/>
      <c r="H48" s="872"/>
      <c r="I48" s="39"/>
      <c r="J48" s="40"/>
      <c r="K48" s="278"/>
      <c r="L48" s="280"/>
      <c r="M48" s="281"/>
      <c r="N48" s="282"/>
    </row>
    <row r="49" spans="1:14">
      <c r="B49" s="878" t="s">
        <v>952</v>
      </c>
      <c r="C49" s="879"/>
      <c r="D49" s="879"/>
      <c r="E49" s="41"/>
      <c r="F49" s="42"/>
      <c r="G49" s="42"/>
      <c r="H49" s="43"/>
      <c r="I49" s="39"/>
      <c r="J49" s="40"/>
      <c r="K49" s="283"/>
      <c r="L49" s="280"/>
      <c r="M49" s="405">
        <v>0.1</v>
      </c>
      <c r="N49" s="348">
        <f>N83*M49</f>
        <v>959.29946129502503</v>
      </c>
    </row>
    <row r="50" spans="1:14" ht="15.75" thickBot="1">
      <c r="B50" s="870"/>
      <c r="C50" s="871"/>
      <c r="D50" s="871"/>
      <c r="E50" s="871"/>
      <c r="F50" s="871"/>
      <c r="G50" s="871"/>
      <c r="H50" s="872"/>
      <c r="I50" s="880"/>
      <c r="J50" s="881"/>
      <c r="K50" s="44"/>
      <c r="L50" s="882"/>
      <c r="M50" s="883"/>
      <c r="N50" s="108"/>
    </row>
    <row r="51" spans="1:14" ht="15.75" thickBot="1">
      <c r="B51" s="821" t="s">
        <v>953</v>
      </c>
      <c r="C51" s="822"/>
      <c r="D51" s="822"/>
      <c r="E51" s="822"/>
      <c r="F51" s="822"/>
      <c r="G51" s="822"/>
      <c r="H51" s="822"/>
      <c r="I51" s="822"/>
      <c r="J51" s="822"/>
      <c r="K51" s="822"/>
      <c r="L51" s="822"/>
      <c r="M51" s="823"/>
      <c r="N51" s="398">
        <f>SUM(N36:N50)</f>
        <v>196482.19332490792</v>
      </c>
    </row>
    <row r="52" spans="1:14">
      <c r="B52" s="284"/>
      <c r="C52" s="37"/>
      <c r="D52" s="37"/>
      <c r="E52" s="37"/>
      <c r="F52" s="37"/>
      <c r="G52" s="37"/>
      <c r="H52" s="37"/>
      <c r="I52" s="37"/>
      <c r="J52" s="37"/>
      <c r="K52" s="37"/>
      <c r="L52" s="37"/>
      <c r="M52" s="37"/>
      <c r="N52" s="38"/>
    </row>
    <row r="53" spans="1:14">
      <c r="B53" s="67" t="s">
        <v>954</v>
      </c>
      <c r="C53" s="68"/>
      <c r="D53" s="68"/>
      <c r="E53" s="68"/>
      <c r="F53" s="68"/>
      <c r="G53" s="68"/>
      <c r="H53" s="68"/>
      <c r="I53" s="68"/>
      <c r="J53" s="68"/>
      <c r="K53" s="68"/>
      <c r="L53" s="68"/>
      <c r="M53" s="68"/>
      <c r="N53" s="69"/>
    </row>
    <row r="54" spans="1:14" ht="15.75" thickBot="1">
      <c r="B54" s="70"/>
      <c r="C54" s="65"/>
      <c r="D54" s="65"/>
      <c r="E54" s="65"/>
      <c r="F54" s="65"/>
      <c r="G54" s="65"/>
      <c r="H54" s="65"/>
      <c r="I54" s="65"/>
      <c r="J54" s="64"/>
      <c r="K54" s="64"/>
      <c r="L54" s="64"/>
      <c r="M54" s="64"/>
      <c r="N54" s="66"/>
    </row>
    <row r="55" spans="1:14">
      <c r="B55" s="866" t="s">
        <v>944</v>
      </c>
      <c r="C55" s="867"/>
      <c r="D55" s="867"/>
      <c r="E55" s="867"/>
      <c r="F55" s="867"/>
      <c r="G55" s="867"/>
      <c r="H55" s="867"/>
      <c r="I55" s="901"/>
      <c r="J55" s="319" t="s">
        <v>945</v>
      </c>
      <c r="K55" s="88" t="s">
        <v>946</v>
      </c>
      <c r="L55" s="902" t="s">
        <v>955</v>
      </c>
      <c r="M55" s="901"/>
      <c r="N55" s="89" t="s">
        <v>951</v>
      </c>
    </row>
    <row r="56" spans="1:14">
      <c r="A56" t="s">
        <v>772</v>
      </c>
      <c r="B56" s="46" t="str">
        <f>VLOOKUP(A56,MATERIALES!A5:D373,3,FALSE)</f>
        <v>Agregado Petreo para Triturar (Crudo)</v>
      </c>
      <c r="C56" s="285"/>
      <c r="D56" s="285"/>
      <c r="E56" s="285"/>
      <c r="F56" s="285"/>
      <c r="G56" s="285"/>
      <c r="H56" s="285"/>
      <c r="I56" s="272"/>
      <c r="J56" s="228" t="str">
        <f>VLOOKUP(A56,MATERIALES!A10:D648,2,FALSE)</f>
        <v>m3</v>
      </c>
      <c r="K56" s="286">
        <v>1.4</v>
      </c>
      <c r="L56" s="271"/>
      <c r="M56" s="406">
        <f>VLOOKUP(A56,MATERIALES!A5:D396,4,FALSE)</f>
        <v>137417.90582851393</v>
      </c>
      <c r="N56" s="276">
        <f>K56*M56</f>
        <v>192385.06815991949</v>
      </c>
    </row>
    <row r="57" spans="1:14">
      <c r="A57" s="111" t="s">
        <v>774</v>
      </c>
      <c r="B57" s="46" t="str">
        <f>VLOOKUP(A57,MATERIALES!A6:D373,3,FALSE)</f>
        <v>Agua</v>
      </c>
      <c r="C57" s="285"/>
      <c r="D57" s="285"/>
      <c r="E57" s="285"/>
      <c r="F57" s="285"/>
      <c r="G57" s="285"/>
      <c r="H57" s="285"/>
      <c r="I57" s="272"/>
      <c r="J57" s="228" t="str">
        <f>VLOOKUP(A57,MATERIALES!A11:D649,2,FALSE)</f>
        <v>lt</v>
      </c>
      <c r="K57" s="286">
        <v>25</v>
      </c>
      <c r="L57" s="271"/>
      <c r="M57" s="406">
        <f>VLOOKUP(A57,MATERIALES!A6:D397,4,FALSE)</f>
        <v>13.192118959537337</v>
      </c>
      <c r="N57" s="276">
        <f>K57*M57</f>
        <v>329.80297398843345</v>
      </c>
    </row>
    <row r="58" spans="1:14">
      <c r="B58" s="46"/>
      <c r="C58" s="285"/>
      <c r="D58" s="285"/>
      <c r="E58" s="285"/>
      <c r="F58" s="285"/>
      <c r="G58" s="285"/>
      <c r="H58" s="285"/>
      <c r="I58" s="272"/>
      <c r="J58" s="228"/>
      <c r="K58" s="286"/>
      <c r="L58" s="271"/>
      <c r="M58" s="287"/>
      <c r="N58" s="288"/>
    </row>
    <row r="59" spans="1:14">
      <c r="B59" s="46"/>
      <c r="C59" s="285"/>
      <c r="D59" s="285"/>
      <c r="E59" s="285"/>
      <c r="F59" s="285"/>
      <c r="G59" s="285"/>
      <c r="H59" s="285"/>
      <c r="I59" s="272"/>
      <c r="J59" s="228"/>
      <c r="K59" s="286"/>
      <c r="L59" s="271"/>
      <c r="M59" s="287"/>
      <c r="N59" s="288"/>
    </row>
    <row r="60" spans="1:14" ht="15.75" thickBot="1">
      <c r="B60" s="903"/>
      <c r="C60" s="904"/>
      <c r="D60" s="904"/>
      <c r="E60" s="904"/>
      <c r="F60" s="904"/>
      <c r="G60" s="904"/>
      <c r="H60" s="904"/>
      <c r="I60" s="874"/>
      <c r="J60" s="45"/>
      <c r="K60" s="47"/>
      <c r="L60" s="905"/>
      <c r="M60" s="906"/>
      <c r="N60" s="48"/>
    </row>
    <row r="61" spans="1:14" ht="15.75" thickBot="1">
      <c r="B61" s="821" t="s">
        <v>953</v>
      </c>
      <c r="C61" s="822"/>
      <c r="D61" s="822"/>
      <c r="E61" s="822"/>
      <c r="F61" s="822"/>
      <c r="G61" s="822"/>
      <c r="H61" s="822"/>
      <c r="I61" s="822"/>
      <c r="J61" s="822"/>
      <c r="K61" s="822"/>
      <c r="L61" s="822"/>
      <c r="M61" s="823"/>
      <c r="N61" s="398">
        <f>SUM(N56:N60)</f>
        <v>192714.87113390793</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907" t="s">
        <v>961</v>
      </c>
      <c r="M65" s="886"/>
      <c r="N65" s="79" t="s">
        <v>951</v>
      </c>
    </row>
    <row r="66" spans="1:15">
      <c r="A66" t="s">
        <v>1269</v>
      </c>
      <c r="B66" s="49" t="str">
        <f>VLOOKUP(A66,TRANSPORTE!A5:D117,3,FALSE)</f>
        <v>Transporte de Material Crudo de Rio</v>
      </c>
      <c r="C66" s="321"/>
      <c r="D66" s="321"/>
      <c r="E66" s="321"/>
      <c r="F66" s="321"/>
      <c r="G66" s="321"/>
      <c r="H66" s="315" t="s">
        <v>1468</v>
      </c>
      <c r="I66" s="283">
        <v>1.4</v>
      </c>
      <c r="J66" s="290">
        <v>1</v>
      </c>
      <c r="K66" s="283">
        <f>I66*J66</f>
        <v>1.4</v>
      </c>
      <c r="L66" s="908">
        <f>VLOOKUP(A66,TRANSPORTE!A5:D117,4,FALSE)</f>
        <v>878.24631825065774</v>
      </c>
      <c r="M66" s="909"/>
      <c r="N66" s="291">
        <f>K66*L66</f>
        <v>1229.5448455509209</v>
      </c>
    </row>
    <row r="67" spans="1:15">
      <c r="A67" t="s">
        <v>1364</v>
      </c>
      <c r="B67" s="49" t="str">
        <f>VLOOKUP(A67,TRANSPORTE!A6:D117,3,FALSE)</f>
        <v>Transporte de Mezcla densa en Caliente MDC-25</v>
      </c>
      <c r="C67" s="50"/>
      <c r="D67" s="50"/>
      <c r="E67" s="50"/>
      <c r="F67" s="50"/>
      <c r="G67" s="50"/>
      <c r="H67" s="315" t="s">
        <v>1468</v>
      </c>
      <c r="I67" s="283">
        <v>1.25</v>
      </c>
      <c r="J67" s="290">
        <v>1</v>
      </c>
      <c r="K67" s="283">
        <f>I67*J67</f>
        <v>1.25</v>
      </c>
      <c r="L67" s="908">
        <f>VLOOKUP(A67,TRANSPORTE!A6:D117,4,FALSE)</f>
        <v>1181.2669777640426</v>
      </c>
      <c r="M67" s="909"/>
      <c r="N67" s="291">
        <f>K67*L67</f>
        <v>1476.5837222050532</v>
      </c>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99"/>
      <c r="M71" s="900"/>
      <c r="N71" s="130"/>
    </row>
    <row r="72" spans="1:15" ht="15.75" thickBot="1">
      <c r="B72" s="910" t="s">
        <v>953</v>
      </c>
      <c r="C72" s="864"/>
      <c r="D72" s="864"/>
      <c r="E72" s="864"/>
      <c r="F72" s="864"/>
      <c r="G72" s="864"/>
      <c r="H72" s="864"/>
      <c r="I72" s="864"/>
      <c r="J72" s="864"/>
      <c r="K72" s="864"/>
      <c r="L72" s="864"/>
      <c r="M72" s="865"/>
      <c r="N72" s="107">
        <f>N66+N67+N68+N69+N70</f>
        <v>2706.128567755974</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60" t="s">
        <v>963</v>
      </c>
      <c r="C76" s="861"/>
      <c r="D76" s="861"/>
      <c r="E76" s="861"/>
      <c r="F76" s="861"/>
      <c r="G76" s="861"/>
      <c r="H76" s="861"/>
      <c r="I76" s="76" t="s">
        <v>964</v>
      </c>
      <c r="J76" s="78" t="s">
        <v>1410</v>
      </c>
      <c r="K76" s="77" t="s">
        <v>966</v>
      </c>
      <c r="L76" s="862" t="s">
        <v>950</v>
      </c>
      <c r="M76" s="863"/>
      <c r="N76" s="101" t="s">
        <v>951</v>
      </c>
    </row>
    <row r="77" spans="1:15">
      <c r="A77" t="s">
        <v>19</v>
      </c>
      <c r="B77" s="52" t="str">
        <f>VLOOKUP(A77,'MANO DE OBRA'!A8:D68,3,FALSE)</f>
        <v>Obrero (8)</v>
      </c>
      <c r="C77" s="50"/>
      <c r="D77" s="50"/>
      <c r="E77" s="50"/>
      <c r="F77" s="50"/>
      <c r="G77" s="50"/>
      <c r="H77" s="50"/>
      <c r="I77" s="296">
        <f>K77/J77*100</f>
        <v>270661.59999999998</v>
      </c>
      <c r="J77" s="297">
        <v>185</v>
      </c>
      <c r="K77" s="298">
        <f>VLOOKUP(A77,'MANO DE OBRA'!A8:D99,4,FALSE)</f>
        <v>500723.95999999996</v>
      </c>
      <c r="L77" s="53"/>
      <c r="M77" s="299">
        <v>80</v>
      </c>
      <c r="N77" s="399">
        <f>K77/M77</f>
        <v>6259.0494999999992</v>
      </c>
      <c r="O77" s="109"/>
    </row>
    <row r="78" spans="1:15">
      <c r="A7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80</v>
      </c>
      <c r="N78" s="399">
        <f>K78/M78</f>
        <v>1333.5780451800997</v>
      </c>
    </row>
    <row r="79" spans="1:15">
      <c r="A79" t="s">
        <v>54</v>
      </c>
      <c r="B79" s="52" t="str">
        <f>VLOOKUP(A79,'MANO DE OBRA'!A9:D70,3,FALSE)</f>
        <v>Rastrilleros (2)</v>
      </c>
      <c r="C79" s="50"/>
      <c r="D79" s="50"/>
      <c r="E79" s="50"/>
      <c r="F79" s="50"/>
      <c r="G79" s="50"/>
      <c r="H79" s="50"/>
      <c r="I79" s="296">
        <f>K79/J79*100</f>
        <v>86502.359687357821</v>
      </c>
      <c r="J79" s="297">
        <v>185</v>
      </c>
      <c r="K79" s="298">
        <f>VLOOKUP(A79,'MANO DE OBRA'!A9:D101,4,FALSE)</f>
        <v>160029.36542161196</v>
      </c>
      <c r="L79" s="53"/>
      <c r="M79" s="304">
        <v>80</v>
      </c>
      <c r="N79" s="399">
        <f>K79/M79</f>
        <v>2000.3670677701496</v>
      </c>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97"/>
      <c r="C82" s="898"/>
      <c r="D82" s="898"/>
      <c r="E82" s="898"/>
      <c r="F82" s="898"/>
      <c r="G82" s="898"/>
      <c r="H82" s="898"/>
      <c r="I82" s="129"/>
      <c r="J82" s="129"/>
      <c r="K82" s="129"/>
      <c r="L82" s="911"/>
      <c r="M82" s="911"/>
      <c r="N82" s="48"/>
    </row>
    <row r="83" spans="1:14" ht="15.75" thickBot="1">
      <c r="B83" s="910" t="s">
        <v>953</v>
      </c>
      <c r="C83" s="864"/>
      <c r="D83" s="864"/>
      <c r="E83" s="864"/>
      <c r="F83" s="864"/>
      <c r="G83" s="864"/>
      <c r="H83" s="864"/>
      <c r="I83" s="864"/>
      <c r="J83" s="864"/>
      <c r="K83" s="864"/>
      <c r="L83" s="864"/>
      <c r="M83" s="865"/>
      <c r="N83" s="305">
        <f>SUM(N77:N82)</f>
        <v>9592.9946129502496</v>
      </c>
    </row>
    <row r="84" spans="1:14" ht="15.75" thickBot="1">
      <c r="B84" s="36"/>
      <c r="C84" s="37"/>
      <c r="D84" s="37"/>
      <c r="E84" s="37"/>
      <c r="F84" s="37"/>
      <c r="G84" s="37"/>
      <c r="H84" s="37"/>
      <c r="I84" s="37"/>
      <c r="J84" s="37"/>
      <c r="K84" s="37"/>
      <c r="L84" s="37"/>
      <c r="M84" s="37"/>
      <c r="N84" s="38"/>
    </row>
    <row r="85" spans="1:14" ht="15.75" thickBot="1">
      <c r="B85" s="821" t="s">
        <v>967</v>
      </c>
      <c r="C85" s="822"/>
      <c r="D85" s="822"/>
      <c r="E85" s="822"/>
      <c r="F85" s="822"/>
      <c r="G85" s="822"/>
      <c r="H85" s="822"/>
      <c r="I85" s="822"/>
      <c r="J85" s="822"/>
      <c r="K85" s="822"/>
      <c r="L85" s="822"/>
      <c r="M85" s="823"/>
      <c r="N85" s="102">
        <f>N51+N61+N72+N83</f>
        <v>401496.18763952208</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66" t="s">
        <v>969</v>
      </c>
      <c r="C89" s="867"/>
      <c r="D89" s="867"/>
      <c r="E89" s="867"/>
      <c r="F89" s="867"/>
      <c r="G89" s="867"/>
      <c r="H89" s="867"/>
      <c r="I89" s="318"/>
      <c r="J89" s="338"/>
      <c r="K89" s="306" t="s">
        <v>970</v>
      </c>
      <c r="L89" s="868" t="s">
        <v>971</v>
      </c>
      <c r="M89" s="869"/>
      <c r="N89" s="307"/>
    </row>
    <row r="90" spans="1:14">
      <c r="B90" s="854" t="s">
        <v>972</v>
      </c>
      <c r="C90" s="855"/>
      <c r="D90" s="855"/>
      <c r="E90" s="855"/>
      <c r="F90" s="855"/>
      <c r="G90" s="855"/>
      <c r="H90" s="855"/>
      <c r="I90" s="90"/>
      <c r="J90" s="91"/>
      <c r="K90" s="308">
        <v>0.2</v>
      </c>
      <c r="L90" s="856">
        <f>N85*K90</f>
        <v>80299.237527904421</v>
      </c>
      <c r="M90" s="857"/>
      <c r="N90" s="54"/>
    </row>
    <row r="91" spans="1:14">
      <c r="B91" s="92" t="s">
        <v>973</v>
      </c>
      <c r="C91" s="93"/>
      <c r="D91" s="93"/>
      <c r="E91" s="93"/>
      <c r="F91" s="93"/>
      <c r="G91" s="93"/>
      <c r="H91" s="93"/>
      <c r="I91" s="90"/>
      <c r="J91" s="91"/>
      <c r="K91" s="308">
        <v>0.05</v>
      </c>
      <c r="L91" s="856">
        <f>N85*K91</f>
        <v>20074.809381976105</v>
      </c>
      <c r="M91" s="857"/>
      <c r="N91" s="54"/>
    </row>
    <row r="92" spans="1:14" ht="15.75" thickBot="1">
      <c r="B92" s="94" t="s">
        <v>974</v>
      </c>
      <c r="C92" s="95"/>
      <c r="D92" s="95"/>
      <c r="E92" s="95"/>
      <c r="F92" s="95"/>
      <c r="G92" s="95"/>
      <c r="H92" s="95"/>
      <c r="I92" s="96"/>
      <c r="J92" s="97"/>
      <c r="K92" s="309">
        <v>0.05</v>
      </c>
      <c r="L92" s="858">
        <f>N85*K92</f>
        <v>20074.809381976105</v>
      </c>
      <c r="M92" s="859"/>
      <c r="N92" s="54"/>
    </row>
    <row r="93" spans="1:14" ht="15.75" thickBot="1">
      <c r="B93" s="821" t="s">
        <v>953</v>
      </c>
      <c r="C93" s="822"/>
      <c r="D93" s="822"/>
      <c r="E93" s="822"/>
      <c r="F93" s="822"/>
      <c r="G93" s="822"/>
      <c r="H93" s="822"/>
      <c r="I93" s="822"/>
      <c r="J93" s="822"/>
      <c r="K93" s="822"/>
      <c r="L93" s="822"/>
      <c r="M93" s="823"/>
      <c r="N93" s="55">
        <f>L90+L91+L92</f>
        <v>120448.85629185665</v>
      </c>
    </row>
    <row r="94" spans="1:14" ht="15.75" thickBot="1">
      <c r="B94" s="36"/>
      <c r="C94" s="37"/>
      <c r="D94" s="37"/>
      <c r="E94" s="37"/>
      <c r="F94" s="37"/>
      <c r="G94" s="37"/>
      <c r="H94" s="37"/>
      <c r="I94" s="37"/>
      <c r="J94" s="37"/>
      <c r="K94" s="37"/>
      <c r="L94" s="37"/>
      <c r="M94" s="37"/>
      <c r="N94" s="38"/>
    </row>
    <row r="95" spans="1:14" ht="15.75" thickBot="1">
      <c r="A95" t="s">
        <v>2016</v>
      </c>
      <c r="B95" s="821" t="s">
        <v>975</v>
      </c>
      <c r="C95" s="822"/>
      <c r="D95" s="822"/>
      <c r="E95" s="822"/>
      <c r="F95" s="822"/>
      <c r="G95" s="822"/>
      <c r="H95" s="822"/>
      <c r="I95" s="822"/>
      <c r="J95" s="822"/>
      <c r="K95" s="822"/>
      <c r="L95" s="822"/>
      <c r="M95" s="823"/>
      <c r="N95" s="192">
        <f>N85+N93</f>
        <v>521945.04393137875</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24" t="s">
        <v>2218</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2219</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c r="B125" s="59" t="s">
        <v>2220</v>
      </c>
      <c r="C125" s="58"/>
      <c r="D125" s="58"/>
      <c r="E125" s="15"/>
      <c r="F125" s="15"/>
      <c r="G125" s="15"/>
      <c r="H125" s="15"/>
      <c r="I125" s="15"/>
      <c r="J125" s="887"/>
      <c r="K125" s="887"/>
      <c r="L125" s="887"/>
      <c r="M125" s="887"/>
      <c r="N125" s="888"/>
    </row>
    <row r="126" spans="2:14" ht="15.75" thickBot="1">
      <c r="B126" s="265" t="s">
        <v>2221</v>
      </c>
      <c r="C126" s="397"/>
      <c r="D126" s="397"/>
      <c r="E126" s="60"/>
      <c r="F126" s="60"/>
      <c r="G126" s="60"/>
      <c r="H126" s="60"/>
      <c r="I126" s="60"/>
      <c r="J126" s="889"/>
      <c r="K126" s="889"/>
      <c r="L126" s="889"/>
      <c r="M126" s="889"/>
      <c r="N126" s="890"/>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1069</v>
      </c>
      <c r="C31" s="84" t="s">
        <v>2068</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7"/>
      <c r="F46" s="871"/>
      <c r="G46" s="871"/>
      <c r="H46" s="872"/>
      <c r="I46" s="39"/>
      <c r="J46" s="40"/>
      <c r="K46" s="278"/>
      <c r="L46" s="280"/>
      <c r="M46" s="281"/>
      <c r="N46" s="282"/>
    </row>
    <row r="47" spans="1:14">
      <c r="B47" s="878" t="s">
        <v>952</v>
      </c>
      <c r="C47" s="879"/>
      <c r="D47" s="879"/>
      <c r="E47" s="41"/>
      <c r="F47" s="42"/>
      <c r="G47" s="42"/>
      <c r="H47" s="43"/>
      <c r="I47" s="39"/>
      <c r="J47" s="40"/>
      <c r="K47" s="283"/>
      <c r="L47" s="280"/>
      <c r="M47" s="405">
        <v>0.1</v>
      </c>
      <c r="N47" s="348">
        <f>N81*M47</f>
        <v>959.29946129502503</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196482.19332490792</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1362</v>
      </c>
      <c r="B65" s="49" t="str">
        <f>VLOOKUP(A65,TRANSPORTE!A6:D117,3,FALSE)</f>
        <v>Transporte de Mezcla Densa en Caliente MDC-19</v>
      </c>
      <c r="C65" s="50"/>
      <c r="D65" s="50"/>
      <c r="E65" s="50"/>
      <c r="F65" s="50"/>
      <c r="G65" s="50"/>
      <c r="H65" s="315" t="s">
        <v>1468</v>
      </c>
      <c r="I65" s="283">
        <v>1.25</v>
      </c>
      <c r="J65" s="290">
        <v>1</v>
      </c>
      <c r="K65" s="283">
        <f>I65*J65</f>
        <v>1.25</v>
      </c>
      <c r="L65" s="908">
        <f>VLOOKUP(A65,TRANSPORTE!A6:D117,4,FALSE)</f>
        <v>1232.6264115798706</v>
      </c>
      <c r="M65" s="909"/>
      <c r="N65" s="291">
        <f>K65*L65</f>
        <v>1540.7830144748382</v>
      </c>
    </row>
    <row r="66" spans="1:15">
      <c r="B66" s="49"/>
      <c r="C66" s="50"/>
      <c r="D66" s="50"/>
      <c r="E66" s="50"/>
      <c r="F66" s="50"/>
      <c r="G66" s="50"/>
      <c r="H66" s="292"/>
      <c r="I66" s="283"/>
      <c r="J66" s="283"/>
      <c r="K66" s="283"/>
      <c r="L66" s="908"/>
      <c r="M66" s="909"/>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2770.327860025759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9592.9946129502496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401560.38693179184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80312.077386358374</v>
      </c>
      <c r="M88" s="857"/>
      <c r="N88" s="54"/>
    </row>
    <row r="89" spans="1:14">
      <c r="B89" s="92" t="s">
        <v>973</v>
      </c>
      <c r="C89" s="93"/>
      <c r="D89" s="93"/>
      <c r="E89" s="93"/>
      <c r="F89" s="93"/>
      <c r="G89" s="93"/>
      <c r="H89" s="93"/>
      <c r="I89" s="90"/>
      <c r="J89" s="91"/>
      <c r="K89" s="308">
        <v>0.05</v>
      </c>
      <c r="L89" s="856">
        <f>N83*K89</f>
        <v>20078.019346589594</v>
      </c>
      <c r="M89" s="857"/>
      <c r="N89" s="54"/>
    </row>
    <row r="90" spans="1:14" ht="15.75" thickBot="1">
      <c r="B90" s="94" t="s">
        <v>974</v>
      </c>
      <c r="C90" s="95"/>
      <c r="D90" s="95"/>
      <c r="E90" s="95"/>
      <c r="F90" s="95"/>
      <c r="G90" s="95"/>
      <c r="H90" s="95"/>
      <c r="I90" s="96"/>
      <c r="J90" s="97"/>
      <c r="K90" s="309">
        <v>0.05</v>
      </c>
      <c r="L90" s="858">
        <f>N83*K90</f>
        <v>20078.019346589594</v>
      </c>
      <c r="M90" s="859"/>
      <c r="N90" s="54"/>
    </row>
    <row r="91" spans="1:14" ht="15.75" thickBot="1">
      <c r="B91" s="821" t="s">
        <v>953</v>
      </c>
      <c r="C91" s="822"/>
      <c r="D91" s="822"/>
      <c r="E91" s="822"/>
      <c r="F91" s="822"/>
      <c r="G91" s="822"/>
      <c r="H91" s="822"/>
      <c r="I91" s="822"/>
      <c r="J91" s="822"/>
      <c r="K91" s="822"/>
      <c r="L91" s="822"/>
      <c r="M91" s="823"/>
      <c r="N91" s="55">
        <f>L88+L89+L90</f>
        <v>120468.11607953758</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522028.50301132945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1070</v>
      </c>
      <c r="C31" s="84" t="s">
        <v>2069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7"/>
      <c r="F46" s="871"/>
      <c r="G46" s="871"/>
      <c r="H46" s="872"/>
      <c r="I46" s="39"/>
      <c r="J46" s="40"/>
      <c r="K46" s="278"/>
      <c r="L46" s="280"/>
      <c r="M46" s="281"/>
      <c r="N46" s="282"/>
    </row>
    <row r="47" spans="1:14">
      <c r="B47" s="878" t="s">
        <v>952</v>
      </c>
      <c r="C47" s="879"/>
      <c r="D47" s="879"/>
      <c r="E47" s="41"/>
      <c r="F47" s="42"/>
      <c r="G47" s="42"/>
      <c r="H47" s="43"/>
      <c r="I47" s="39"/>
      <c r="J47" s="40"/>
      <c r="K47" s="283"/>
      <c r="L47" s="280"/>
      <c r="M47" s="405">
        <v>0.1</v>
      </c>
      <c r="N47" s="348">
        <f>N81*M47</f>
        <v>959.29946129502503</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196482.19332490792</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1376</v>
      </c>
      <c r="B65" s="49" t="str">
        <f>VLOOKUP(A65,TRANSPORTE!A6:D117,3,FALSE)</f>
        <v>Transporte de Mezcla Densa en Caliente MDC-10</v>
      </c>
      <c r="C65" s="50"/>
      <c r="D65" s="50"/>
      <c r="E65" s="50"/>
      <c r="F65" s="50"/>
      <c r="G65" s="50"/>
      <c r="H65" s="315" t="s">
        <v>1468</v>
      </c>
      <c r="I65" s="283">
        <v>1.25</v>
      </c>
      <c r="J65" s="290">
        <v>1</v>
      </c>
      <c r="K65" s="283">
        <f>I65*J65</f>
        <v>1.25</v>
      </c>
      <c r="L65" s="908">
        <f>VLOOKUP(A65,TRANSPORTE!A6:D117,4,FALSE)</f>
        <v>1136.0706760061139</v>
      </c>
      <c r="M65" s="909"/>
      <c r="N65" s="291">
        <f>K65*L65</f>
        <v>1420.0883450076424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2649.633190558563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3">
        <v>80</v>
      </c>
      <c r="N77" s="399">
        <f>K77/M77</f>
        <v>2000.3670677701496</v>
      </c>
    </row>
    <row r="78" spans="1:15">
      <c r="B78" s="52"/>
      <c r="C78" s="50"/>
      <c r="D78" s="50"/>
      <c r="E78" s="50"/>
      <c r="F78" s="50"/>
      <c r="G78" s="50"/>
      <c r="H78" s="50"/>
      <c r="I78" s="283"/>
      <c r="J78" s="301"/>
      <c r="K78" s="302"/>
      <c r="L78" s="322"/>
      <c r="M78" s="304"/>
      <c r="N78" s="399"/>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9592.9946129502496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401439.69226232468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80287.938452464936</v>
      </c>
      <c r="M88" s="857"/>
      <c r="N88" s="54"/>
    </row>
    <row r="89" spans="1:14">
      <c r="B89" s="92" t="s">
        <v>973</v>
      </c>
      <c r="C89" s="93"/>
      <c r="D89" s="93"/>
      <c r="E89" s="93"/>
      <c r="F89" s="93"/>
      <c r="G89" s="93"/>
      <c r="H89" s="93"/>
      <c r="I89" s="90"/>
      <c r="J89" s="91"/>
      <c r="K89" s="308">
        <v>0.05</v>
      </c>
      <c r="L89" s="856">
        <f>N83*K89</f>
        <v>20071.984613116234</v>
      </c>
      <c r="M89" s="857"/>
      <c r="N89" s="54"/>
    </row>
    <row r="90" spans="1:14" ht="15.75" thickBot="1">
      <c r="B90" s="94" t="s">
        <v>974</v>
      </c>
      <c r="C90" s="95"/>
      <c r="D90" s="95"/>
      <c r="E90" s="95"/>
      <c r="F90" s="95"/>
      <c r="G90" s="95"/>
      <c r="H90" s="95"/>
      <c r="I90" s="96"/>
      <c r="J90" s="97"/>
      <c r="K90" s="309">
        <v>0.05</v>
      </c>
      <c r="L90" s="858">
        <f>N83*K90</f>
        <v>20071.984613116234</v>
      </c>
      <c r="M90" s="859"/>
      <c r="N90" s="54"/>
    </row>
    <row r="91" spans="1:14" ht="15.75" thickBot="1">
      <c r="B91" s="821" t="s">
        <v>953</v>
      </c>
      <c r="C91" s="822"/>
      <c r="D91" s="822"/>
      <c r="E91" s="822"/>
      <c r="F91" s="822"/>
      <c r="G91" s="822"/>
      <c r="H91" s="822"/>
      <c r="I91" s="822"/>
      <c r="J91" s="822"/>
      <c r="K91" s="822"/>
      <c r="L91" s="822"/>
      <c r="M91" s="823"/>
      <c r="N91" s="55">
        <f>L88+L89+L90</f>
        <v>120431.9076786974</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521871.59994102211</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 customHeight="1" thickBot="1">
      <c r="A31" t="s">
        <v>1845</v>
      </c>
      <c r="B31" s="83" t="s">
        <v>1071</v>
      </c>
      <c r="C31" s="84" t="s">
        <v>2070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ht="15" customHeight="1">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959.29946129502503</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196482.19332490792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137417.90582851393</v>
      </c>
      <c r="N53" s="276">
        <f>K53*M53</f>
        <v>192385.06815991949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13.192118959537337</v>
      </c>
      <c r="N54" s="276">
        <f>K54*M54</f>
        <v>329.80297398843345</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192714.87113390793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08">
        <f>VLOOKUP(A63,TRANSPORTE!A5:D117,4,FALSE)</f>
        <v>878.24631825065774</v>
      </c>
      <c r="M63" s="909"/>
      <c r="N63" s="291">
        <f>K63*L63</f>
        <v>1229.5448455509209</v>
      </c>
    </row>
    <row r="64" spans="1:14">
      <c r="A64" t="s">
        <v>1364</v>
      </c>
      <c r="B64" s="49" t="str">
        <f>VLOOKUP(A64,TRANSPORTE!A6:D117,3,FALSE)</f>
        <v>Transporte de Mezcla densa en Caliente MDC-25</v>
      </c>
      <c r="C64" s="50"/>
      <c r="D64" s="50"/>
      <c r="E64" s="50"/>
      <c r="F64" s="50"/>
      <c r="G64" s="50"/>
      <c r="H64" s="315" t="s">
        <v>1468</v>
      </c>
      <c r="I64" s="283">
        <v>1.25</v>
      </c>
      <c r="J64" s="290">
        <v>1</v>
      </c>
      <c r="K64" s="283">
        <f>I64*J64</f>
        <v>1.25</v>
      </c>
      <c r="L64" s="908">
        <f>VLOOKUP(A64,TRANSPORTE!A6:D117,4,FALSE)</f>
        <v>1181.2669777640426</v>
      </c>
      <c r="M64" s="909"/>
      <c r="N64" s="291">
        <f>K64*L64</f>
        <v>1476.5837222050532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2706.128567755974</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9592.9946129502496</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401496.18763952208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80299.237527904421</v>
      </c>
      <c r="M87" s="857"/>
      <c r="N87" s="54"/>
    </row>
    <row r="88" spans="1:14">
      <c r="B88" s="92" t="s">
        <v>973</v>
      </c>
      <c r="C88" s="93"/>
      <c r="D88" s="93"/>
      <c r="E88" s="93"/>
      <c r="F88" s="93"/>
      <c r="G88" s="93"/>
      <c r="H88" s="93"/>
      <c r="I88" s="90"/>
      <c r="J88" s="91"/>
      <c r="K88" s="308">
        <v>0.05</v>
      </c>
      <c r="L88" s="856">
        <f>N82*K88</f>
        <v>20074.809381976105</v>
      </c>
      <c r="M88" s="857"/>
      <c r="N88" s="54"/>
    </row>
    <row r="89" spans="1:14" ht="15.75" thickBot="1">
      <c r="B89" s="94" t="s">
        <v>974</v>
      </c>
      <c r="C89" s="95"/>
      <c r="D89" s="95"/>
      <c r="E89" s="95"/>
      <c r="F89" s="95"/>
      <c r="G89" s="95"/>
      <c r="H89" s="95"/>
      <c r="I89" s="96"/>
      <c r="J89" s="97"/>
      <c r="K89" s="309">
        <v>0.05</v>
      </c>
      <c r="L89" s="858">
        <f>N82*K89</f>
        <v>20074.809381976105</v>
      </c>
      <c r="M89" s="859"/>
      <c r="N89" s="54"/>
    </row>
    <row r="90" spans="1:14" ht="15.75" thickBot="1">
      <c r="B90" s="821" t="s">
        <v>953</v>
      </c>
      <c r="C90" s="822"/>
      <c r="D90" s="822"/>
      <c r="E90" s="822"/>
      <c r="F90" s="822"/>
      <c r="G90" s="822"/>
      <c r="H90" s="822"/>
      <c r="I90" s="822"/>
      <c r="J90" s="822"/>
      <c r="K90" s="822"/>
      <c r="L90" s="822"/>
      <c r="M90" s="823"/>
      <c r="N90" s="55">
        <f>L87+L88+L89</f>
        <v>120448.85629185665</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521945.04393137875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1072</v>
      </c>
      <c r="C31" s="84" t="s">
        <v>2071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959.29946129502503</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196482.19332490792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137417.90582851393</v>
      </c>
      <c r="N53" s="276">
        <f>K53*M53</f>
        <v>192385.06815991949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13.192118959537337</v>
      </c>
      <c r="N54" s="276">
        <f>K54*M54</f>
        <v>329.80297398843345</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192714.87113390793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08">
        <f>VLOOKUP(A63,TRANSPORTE!A5:D117,4,FALSE)</f>
        <v>878.24631825065774</v>
      </c>
      <c r="M63" s="909"/>
      <c r="N63" s="291">
        <f>K63*L63</f>
        <v>1229.5448455509209</v>
      </c>
    </row>
    <row r="64" spans="1:14">
      <c r="A64" t="s">
        <v>1339</v>
      </c>
      <c r="B64" s="49" t="str">
        <f>VLOOKUP(A64,TRANSPORTE!A6:D117,3,FALSE)</f>
        <v>Transporte de Mezcla Semi- Densa en Caliente MSC-19</v>
      </c>
      <c r="C64" s="50"/>
      <c r="D64" s="50"/>
      <c r="E64" s="50"/>
      <c r="F64" s="50"/>
      <c r="G64" s="50"/>
      <c r="H64" s="315" t="s">
        <v>1468</v>
      </c>
      <c r="I64" s="283">
        <v>1.25</v>
      </c>
      <c r="J64" s="290">
        <v>1</v>
      </c>
      <c r="K64" s="283">
        <f>I64*J64</f>
        <v>1.25</v>
      </c>
      <c r="L64" s="908">
        <f>VLOOKUP(A64,TRANSPORTE!A6:D117,4,FALSE)</f>
        <v>1136.0706760061139</v>
      </c>
      <c r="M64" s="909"/>
      <c r="N64" s="291">
        <f>K64*L64</f>
        <v>1420.0883450076424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2649.633190558563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9592.9946129502496</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401439.69226232468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80287.938452464936</v>
      </c>
      <c r="M87" s="857"/>
      <c r="N87" s="54"/>
    </row>
    <row r="88" spans="1:14">
      <c r="B88" s="92" t="s">
        <v>973</v>
      </c>
      <c r="C88" s="93"/>
      <c r="D88" s="93"/>
      <c r="E88" s="93"/>
      <c r="F88" s="93"/>
      <c r="G88" s="93"/>
      <c r="H88" s="93"/>
      <c r="I88" s="90"/>
      <c r="J88" s="91"/>
      <c r="K88" s="308">
        <v>0.05</v>
      </c>
      <c r="L88" s="856">
        <f>N82*K88</f>
        <v>20071.984613116234</v>
      </c>
      <c r="M88" s="857"/>
      <c r="N88" s="54"/>
    </row>
    <row r="89" spans="1:14" ht="15.75" thickBot="1">
      <c r="B89" s="94" t="s">
        <v>974</v>
      </c>
      <c r="C89" s="95"/>
      <c r="D89" s="95"/>
      <c r="E89" s="95"/>
      <c r="F89" s="95"/>
      <c r="G89" s="95"/>
      <c r="H89" s="95"/>
      <c r="I89" s="96"/>
      <c r="J89" s="97"/>
      <c r="K89" s="309">
        <v>0.05</v>
      </c>
      <c r="L89" s="858">
        <f>N82*K89</f>
        <v>20071.984613116234</v>
      </c>
      <c r="M89" s="859"/>
      <c r="N89" s="54"/>
    </row>
    <row r="90" spans="1:14" ht="15.75" thickBot="1">
      <c r="B90" s="821" t="s">
        <v>953</v>
      </c>
      <c r="C90" s="822"/>
      <c r="D90" s="822"/>
      <c r="E90" s="822"/>
      <c r="F90" s="822"/>
      <c r="G90" s="822"/>
      <c r="H90" s="822"/>
      <c r="I90" s="822"/>
      <c r="J90" s="822"/>
      <c r="K90" s="822"/>
      <c r="L90" s="822"/>
      <c r="M90" s="823"/>
      <c r="N90" s="55">
        <f>L87+L88+L89</f>
        <v>120431.9076786974</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521871.59994102211</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5.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1073</v>
      </c>
      <c r="C31" s="84" t="s">
        <v>1581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7"/>
      <c r="F46" s="871"/>
      <c r="G46" s="871"/>
      <c r="H46" s="872"/>
      <c r="I46" s="39"/>
      <c r="J46" s="40"/>
      <c r="K46" s="278"/>
      <c r="L46" s="280"/>
      <c r="M46" s="281"/>
      <c r="N46" s="282"/>
    </row>
    <row r="47" spans="1:14">
      <c r="B47" s="878" t="s">
        <v>952</v>
      </c>
      <c r="C47" s="879"/>
      <c r="D47" s="879"/>
      <c r="E47" s="41"/>
      <c r="F47" s="42"/>
      <c r="G47" s="42"/>
      <c r="H47" s="43"/>
      <c r="I47" s="39"/>
      <c r="J47" s="40"/>
      <c r="K47" s="283"/>
      <c r="L47" s="280"/>
      <c r="M47" s="405">
        <v>0.1</v>
      </c>
      <c r="N47" s="348">
        <f>N81*M47</f>
        <v>959.29946129502503</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196482.19332490792</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1375</v>
      </c>
      <c r="B65" s="49" t="str">
        <f>VLOOKUP(A65,TRANSPORTE!A6:D117,3,FALSE)</f>
        <v>Transporte de mezcla gruesa en Caliente MGC</v>
      </c>
      <c r="C65" s="50"/>
      <c r="D65" s="50"/>
      <c r="E65" s="50"/>
      <c r="F65" s="50"/>
      <c r="G65" s="50"/>
      <c r="H65" s="315" t="s">
        <v>1468</v>
      </c>
      <c r="I65" s="283">
        <v>1.25</v>
      </c>
      <c r="J65" s="290">
        <v>1</v>
      </c>
      <c r="K65" s="283">
        <f>I65*J65</f>
        <v>1.25</v>
      </c>
      <c r="L65" s="908">
        <f>VLOOKUP(A65,TRANSPORTE!A6:D117,4,FALSE)</f>
        <v>1136.0706760061139</v>
      </c>
      <c r="M65" s="909"/>
      <c r="N65" s="291">
        <f>K65*L65</f>
        <v>1420.0883450076424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2649.633190558563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9592.9946129502496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401439.69226232468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80287.938452464936</v>
      </c>
      <c r="M88" s="857"/>
      <c r="N88" s="54"/>
    </row>
    <row r="89" spans="1:14">
      <c r="B89" s="92" t="s">
        <v>973</v>
      </c>
      <c r="C89" s="93"/>
      <c r="D89" s="93"/>
      <c r="E89" s="93"/>
      <c r="F89" s="93"/>
      <c r="G89" s="93"/>
      <c r="H89" s="93"/>
      <c r="I89" s="90"/>
      <c r="J89" s="91"/>
      <c r="K89" s="308">
        <v>0.05</v>
      </c>
      <c r="L89" s="856">
        <f>N83*K89</f>
        <v>20071.984613116234</v>
      </c>
      <c r="M89" s="857"/>
      <c r="N89" s="54"/>
    </row>
    <row r="90" spans="1:14" ht="15.75" thickBot="1">
      <c r="B90" s="94" t="s">
        <v>974</v>
      </c>
      <c r="C90" s="95"/>
      <c r="D90" s="95"/>
      <c r="E90" s="95"/>
      <c r="F90" s="95"/>
      <c r="G90" s="95"/>
      <c r="H90" s="95"/>
      <c r="I90" s="96"/>
      <c r="J90" s="97"/>
      <c r="K90" s="309">
        <v>0.05</v>
      </c>
      <c r="L90" s="858">
        <f>N83*K90</f>
        <v>20071.984613116234</v>
      </c>
      <c r="M90" s="859"/>
      <c r="N90" s="54"/>
    </row>
    <row r="91" spans="1:14" ht="15.75" thickBot="1">
      <c r="B91" s="821" t="s">
        <v>953</v>
      </c>
      <c r="C91" s="822"/>
      <c r="D91" s="822"/>
      <c r="E91" s="822"/>
      <c r="F91" s="822"/>
      <c r="G91" s="822"/>
      <c r="H91" s="822"/>
      <c r="I91" s="822"/>
      <c r="J91" s="822"/>
      <c r="K91" s="822"/>
      <c r="L91" s="822"/>
      <c r="M91" s="823"/>
      <c r="N91" s="55">
        <f>L88+L89+L90</f>
        <v>120431.9076786974</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521871.59994102211</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1074</v>
      </c>
      <c r="C31" s="84" t="s">
        <v>1582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7"/>
      <c r="F46" s="871"/>
      <c r="G46" s="871"/>
      <c r="H46" s="872"/>
      <c r="I46" s="39"/>
      <c r="J46" s="40"/>
      <c r="K46" s="278"/>
      <c r="L46" s="280"/>
      <c r="M46" s="281"/>
      <c r="N46" s="282"/>
    </row>
    <row r="47" spans="1:14">
      <c r="B47" s="878" t="s">
        <v>952</v>
      </c>
      <c r="C47" s="879"/>
      <c r="D47" s="879"/>
      <c r="E47" s="41"/>
      <c r="F47" s="42"/>
      <c r="G47" s="42"/>
      <c r="H47" s="43"/>
      <c r="I47" s="39"/>
      <c r="J47" s="40"/>
      <c r="K47" s="283"/>
      <c r="L47" s="280"/>
      <c r="M47" s="405">
        <v>0.1</v>
      </c>
      <c r="N47" s="348">
        <f>N81*M47</f>
        <v>959.29946129502503</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196482.19332490792</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1375</v>
      </c>
      <c r="B65" s="49" t="str">
        <f>VLOOKUP(A65,TRANSPORTE!A6:D117,3,FALSE)</f>
        <v>Transporte de mezcla gruesa en Caliente MGC</v>
      </c>
      <c r="C65" s="50"/>
      <c r="D65" s="50"/>
      <c r="E65" s="50"/>
      <c r="F65" s="50"/>
      <c r="G65" s="50"/>
      <c r="H65" s="315" t="s">
        <v>1468</v>
      </c>
      <c r="I65" s="283">
        <v>1.25</v>
      </c>
      <c r="J65" s="290">
        <v>1</v>
      </c>
      <c r="K65" s="283">
        <f>I65*J65</f>
        <v>1.25</v>
      </c>
      <c r="L65" s="908">
        <f>VLOOKUP(A65,TRANSPORTE!A6:D117,4,FALSE)</f>
        <v>1136.0706760061139</v>
      </c>
      <c r="M65" s="909"/>
      <c r="N65" s="291">
        <f>K65*L65</f>
        <v>1420.0883450076424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2649.633190558563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9592.9946129502496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401439.69226232468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80287.938452464936</v>
      </c>
      <c r="M88" s="857"/>
      <c r="N88" s="54"/>
    </row>
    <row r="89" spans="1:14">
      <c r="B89" s="92" t="s">
        <v>973</v>
      </c>
      <c r="C89" s="93"/>
      <c r="D89" s="93"/>
      <c r="E89" s="93"/>
      <c r="F89" s="93"/>
      <c r="G89" s="93"/>
      <c r="H89" s="93"/>
      <c r="I89" s="90"/>
      <c r="J89" s="91"/>
      <c r="K89" s="308">
        <v>0.05</v>
      </c>
      <c r="L89" s="856">
        <f>N83*K89</f>
        <v>20071.984613116234</v>
      </c>
      <c r="M89" s="857"/>
      <c r="N89" s="54"/>
    </row>
    <row r="90" spans="1:14" ht="15.75" thickBot="1">
      <c r="B90" s="94" t="s">
        <v>974</v>
      </c>
      <c r="C90" s="95"/>
      <c r="D90" s="95"/>
      <c r="E90" s="95"/>
      <c r="F90" s="95"/>
      <c r="G90" s="95"/>
      <c r="H90" s="95"/>
      <c r="I90" s="96"/>
      <c r="J90" s="97"/>
      <c r="K90" s="309">
        <v>0.05</v>
      </c>
      <c r="L90" s="858">
        <f>N83*K90</f>
        <v>20071.984613116234</v>
      </c>
      <c r="M90" s="859"/>
      <c r="N90" s="54"/>
    </row>
    <row r="91" spans="1:14" ht="15.75" thickBot="1">
      <c r="B91" s="821" t="s">
        <v>953</v>
      </c>
      <c r="C91" s="822"/>
      <c r="D91" s="822"/>
      <c r="E91" s="822"/>
      <c r="F91" s="822"/>
      <c r="G91" s="822"/>
      <c r="H91" s="822"/>
      <c r="I91" s="822"/>
      <c r="J91" s="822"/>
      <c r="K91" s="822"/>
      <c r="L91" s="822"/>
      <c r="M91" s="823"/>
      <c r="N91" s="55">
        <f>L88+L89+L90</f>
        <v>120431.9076786974</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521871.59994102211</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1075</v>
      </c>
      <c r="C31" s="84" t="s">
        <v>1583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7"/>
      <c r="F46" s="871"/>
      <c r="G46" s="871"/>
      <c r="H46" s="872"/>
      <c r="I46" s="39"/>
      <c r="J46" s="40"/>
      <c r="K46" s="278"/>
      <c r="L46" s="280"/>
      <c r="M46" s="281"/>
      <c r="N46" s="282"/>
    </row>
    <row r="47" spans="1:14">
      <c r="B47" s="878" t="s">
        <v>952</v>
      </c>
      <c r="C47" s="879"/>
      <c r="D47" s="879"/>
      <c r="E47" s="41"/>
      <c r="F47" s="42"/>
      <c r="G47" s="42"/>
      <c r="H47" s="43"/>
      <c r="I47" s="39"/>
      <c r="J47" s="40"/>
      <c r="K47" s="283"/>
      <c r="L47" s="280"/>
      <c r="M47" s="405">
        <v>0.1</v>
      </c>
      <c r="N47" s="348">
        <f>N81*M47</f>
        <v>959.29946129502503</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196482.19332490792</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1293</v>
      </c>
      <c r="B65" s="49" t="str">
        <f>VLOOKUP(A65,TRANSPORTE!A6:D117,3,FALSE)</f>
        <v>Transporte de mezcla</v>
      </c>
      <c r="C65" s="50"/>
      <c r="D65" s="50"/>
      <c r="E65" s="50"/>
      <c r="F65" s="50"/>
      <c r="G65" s="50"/>
      <c r="H65" s="315" t="s">
        <v>1468</v>
      </c>
      <c r="I65" s="283">
        <v>1.25</v>
      </c>
      <c r="J65" s="290">
        <v>1</v>
      </c>
      <c r="K65" s="283">
        <f>I65*J65</f>
        <v>1.25</v>
      </c>
      <c r="L65" s="908">
        <f>VLOOKUP(A65,TRANSPORTE!A6:D117,4,FALSE)</f>
        <v>1232.6264115798706</v>
      </c>
      <c r="M65" s="909"/>
      <c r="N65" s="291">
        <f>K65*L65</f>
        <v>1540.7830144748382</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2770.327860025759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9592.9946129502496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401560.38693179184</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80312.077386358374</v>
      </c>
      <c r="M88" s="857"/>
      <c r="N88" s="54"/>
    </row>
    <row r="89" spans="1:14">
      <c r="B89" s="92" t="s">
        <v>973</v>
      </c>
      <c r="C89" s="93"/>
      <c r="D89" s="93"/>
      <c r="E89" s="93"/>
      <c r="F89" s="93"/>
      <c r="G89" s="93"/>
      <c r="H89" s="93"/>
      <c r="I89" s="90"/>
      <c r="J89" s="91"/>
      <c r="K89" s="308">
        <v>0.05</v>
      </c>
      <c r="L89" s="856">
        <f>N83*K89</f>
        <v>20078.019346589594</v>
      </c>
      <c r="M89" s="857"/>
      <c r="N89" s="54"/>
    </row>
    <row r="90" spans="1:14" ht="15.75" thickBot="1">
      <c r="B90" s="94" t="s">
        <v>974</v>
      </c>
      <c r="C90" s="95"/>
      <c r="D90" s="95"/>
      <c r="E90" s="95"/>
      <c r="F90" s="95"/>
      <c r="G90" s="95"/>
      <c r="H90" s="95"/>
      <c r="I90" s="96"/>
      <c r="J90" s="97"/>
      <c r="K90" s="309">
        <v>0.05</v>
      </c>
      <c r="L90" s="858">
        <f>N83*K90</f>
        <v>20078.019346589594</v>
      </c>
      <c r="M90" s="859"/>
      <c r="N90" s="54"/>
    </row>
    <row r="91" spans="1:14" ht="15.75" thickBot="1">
      <c r="B91" s="821" t="s">
        <v>953</v>
      </c>
      <c r="C91" s="822"/>
      <c r="D91" s="822"/>
      <c r="E91" s="822"/>
      <c r="F91" s="822"/>
      <c r="G91" s="822"/>
      <c r="H91" s="822"/>
      <c r="I91" s="822"/>
      <c r="J91" s="822"/>
      <c r="K91" s="822"/>
      <c r="L91" s="822"/>
      <c r="M91" s="823"/>
      <c r="N91" s="55">
        <f>L88+L89+L90</f>
        <v>120468.11607953758</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522028.50301132945</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1584</v>
      </c>
      <c r="C31" s="84" t="s">
        <v>1585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8</v>
      </c>
      <c r="N37" s="276">
        <f t="shared" ref="N37:N43" si="0">K37/M37</f>
        <v>24247.902783482627</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8</v>
      </c>
      <c r="N38" s="276">
        <f t="shared" si="0"/>
        <v>15281.745210572883</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8</v>
      </c>
      <c r="N39" s="276">
        <f t="shared" si="0"/>
        <v>72974.430188776008</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8</v>
      </c>
      <c r="N42" s="276">
        <f t="shared" si="0"/>
        <v>78053.9522393644</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8</v>
      </c>
      <c r="N43" s="276">
        <f t="shared" si="0"/>
        <v>13005.740604742879</v>
      </c>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1065.8882903278056</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237301.5363593284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137417.90582851393</v>
      </c>
      <c r="N53" s="276">
        <f>K53*M53</f>
        <v>192385.06815991949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13.192118959537337</v>
      </c>
      <c r="N54" s="276">
        <f>K54*M54</f>
        <v>329.80297398843345</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192714.87113390793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08">
        <f>VLOOKUP(A63,TRANSPORTE!A5:D117,4,FALSE)</f>
        <v>878.24631825065774</v>
      </c>
      <c r="M63" s="909"/>
      <c r="N63" s="291">
        <f>K63*L63</f>
        <v>1229.5448455509209</v>
      </c>
    </row>
    <row r="64" spans="1:14">
      <c r="A64" t="s">
        <v>1364</v>
      </c>
      <c r="B64" s="49" t="str">
        <f>VLOOKUP(A64,TRANSPORTE!A6:D117,3,FALSE)</f>
        <v>Transporte de Mezcla densa en Caliente MDC-25</v>
      </c>
      <c r="C64" s="50"/>
      <c r="D64" s="50"/>
      <c r="E64" s="50"/>
      <c r="F64" s="50"/>
      <c r="G64" s="50"/>
      <c r="H64" s="315" t="s">
        <v>1468</v>
      </c>
      <c r="I64" s="283">
        <v>1.25</v>
      </c>
      <c r="J64" s="290">
        <v>1</v>
      </c>
      <c r="K64" s="283">
        <f>I64*J64</f>
        <v>1.25</v>
      </c>
      <c r="L64" s="908">
        <f>VLOOKUP(A64,TRANSPORTE!A6:D117,4,FALSE)</f>
        <v>1181.2669777640426</v>
      </c>
      <c r="M64" s="909"/>
      <c r="N64" s="291">
        <f>K64*L64</f>
        <v>1476.5837222050532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2706.128567755974</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10658.882903278056</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443381.41896427039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88676.283792854083</v>
      </c>
      <c r="M87" s="857"/>
      <c r="N87" s="54"/>
    </row>
    <row r="88" spans="1:14">
      <c r="B88" s="92" t="s">
        <v>973</v>
      </c>
      <c r="C88" s="93"/>
      <c r="D88" s="93"/>
      <c r="E88" s="93"/>
      <c r="F88" s="93"/>
      <c r="G88" s="93"/>
      <c r="H88" s="93"/>
      <c r="I88" s="90"/>
      <c r="J88" s="91"/>
      <c r="K88" s="308">
        <v>0.05</v>
      </c>
      <c r="L88" s="856">
        <f>N82*K88</f>
        <v>22169.070948213521</v>
      </c>
      <c r="M88" s="857"/>
      <c r="N88" s="54"/>
    </row>
    <row r="89" spans="1:14" ht="15.75" thickBot="1">
      <c r="B89" s="94" t="s">
        <v>974</v>
      </c>
      <c r="C89" s="95"/>
      <c r="D89" s="95"/>
      <c r="E89" s="95"/>
      <c r="F89" s="95"/>
      <c r="G89" s="95"/>
      <c r="H89" s="95"/>
      <c r="I89" s="96"/>
      <c r="J89" s="97"/>
      <c r="K89" s="309">
        <v>0.05</v>
      </c>
      <c r="L89" s="858">
        <f>N82*K89</f>
        <v>22169.070948213521</v>
      </c>
      <c r="M89" s="859"/>
      <c r="N89" s="54"/>
    </row>
    <row r="90" spans="1:14" ht="15.75" thickBot="1">
      <c r="B90" s="821" t="s">
        <v>953</v>
      </c>
      <c r="C90" s="822"/>
      <c r="D90" s="822"/>
      <c r="E90" s="822"/>
      <c r="F90" s="822"/>
      <c r="G90" s="822"/>
      <c r="H90" s="822"/>
      <c r="I90" s="822"/>
      <c r="J90" s="822"/>
      <c r="K90" s="822"/>
      <c r="L90" s="822"/>
      <c r="M90" s="823"/>
      <c r="N90" s="55">
        <f>L87+L88+L89</f>
        <v>133014.42568928111</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576395.84465355147</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1586</v>
      </c>
      <c r="C31" s="84" t="s">
        <v>1587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8</v>
      </c>
      <c r="N37" s="276">
        <f t="shared" ref="N37:N43" si="0">K37/M37</f>
        <v>24247.902783482627</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8</v>
      </c>
      <c r="N38" s="276">
        <f t="shared" si="0"/>
        <v>15281.745210572883</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8</v>
      </c>
      <c r="N39" s="276">
        <f t="shared" si="0"/>
        <v>72974.430188776008</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8</v>
      </c>
      <c r="N42" s="276">
        <f t="shared" si="0"/>
        <v>78053.9522393644</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8</v>
      </c>
      <c r="N43" s="276">
        <f t="shared" si="0"/>
        <v>13005.740604742879</v>
      </c>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1065.8882903278056</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237301.5363593284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137417.90582851393</v>
      </c>
      <c r="N53" s="276">
        <f>K53*M53</f>
        <v>192385.06815991949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13.192118959537337</v>
      </c>
      <c r="N54" s="276">
        <f>K54*M54</f>
        <v>329.80297398843345</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192714.87113390793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08">
        <f>VLOOKUP(A63,TRANSPORTE!A5:D117,4,FALSE)</f>
        <v>878.24631825065774</v>
      </c>
      <c r="M63" s="909"/>
      <c r="N63" s="291">
        <f>K63*L63</f>
        <v>1229.5448455509209</v>
      </c>
    </row>
    <row r="64" spans="1:14">
      <c r="A64" t="s">
        <v>1375</v>
      </c>
      <c r="B64" s="49" t="str">
        <f>VLOOKUP(A64,TRANSPORTE!A6:D117,3,FALSE)</f>
        <v>Transporte de mezcla gruesa en Caliente MGC</v>
      </c>
      <c r="C64" s="50"/>
      <c r="D64" s="50"/>
      <c r="E64" s="50"/>
      <c r="F64" s="50"/>
      <c r="G64" s="50"/>
      <c r="H64" s="315" t="s">
        <v>1468</v>
      </c>
      <c r="I64" s="283">
        <v>1.25</v>
      </c>
      <c r="J64" s="290">
        <v>1</v>
      </c>
      <c r="K64" s="283">
        <f>I64*J64</f>
        <v>1.25</v>
      </c>
      <c r="L64" s="908">
        <f>VLOOKUP(A64,TRANSPORTE!A6:D117,4,FALSE)</f>
        <v>1136.0706760061139</v>
      </c>
      <c r="M64" s="909"/>
      <c r="N64" s="291">
        <f>K64*L64</f>
        <v>1420.0883450076424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313"/>
      <c r="C68" s="314"/>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2649.633190558563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130"/>
    </row>
    <row r="80" spans="1:15" ht="15.75" thickBot="1">
      <c r="B80" s="910" t="s">
        <v>953</v>
      </c>
      <c r="C80" s="864"/>
      <c r="D80" s="864"/>
      <c r="E80" s="864"/>
      <c r="F80" s="864"/>
      <c r="G80" s="864"/>
      <c r="H80" s="864"/>
      <c r="I80" s="864"/>
      <c r="J80" s="864"/>
      <c r="K80" s="864"/>
      <c r="L80" s="864"/>
      <c r="M80" s="865"/>
      <c r="N80" s="464">
        <f>SUM(N74:N79)</f>
        <v>10658.882903278056</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443324.92358707299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88664.984717414598</v>
      </c>
      <c r="M87" s="857"/>
      <c r="N87" s="54"/>
    </row>
    <row r="88" spans="1:14">
      <c r="B88" s="92" t="s">
        <v>973</v>
      </c>
      <c r="C88" s="93"/>
      <c r="D88" s="93"/>
      <c r="E88" s="93"/>
      <c r="F88" s="93"/>
      <c r="G88" s="93"/>
      <c r="H88" s="93"/>
      <c r="I88" s="90"/>
      <c r="J88" s="91"/>
      <c r="K88" s="308">
        <v>0.05</v>
      </c>
      <c r="L88" s="856">
        <f>N82*K88</f>
        <v>22166.246179353649</v>
      </c>
      <c r="M88" s="857"/>
      <c r="N88" s="54"/>
    </row>
    <row r="89" spans="1:14" ht="15.75" thickBot="1">
      <c r="B89" s="94" t="s">
        <v>974</v>
      </c>
      <c r="C89" s="95"/>
      <c r="D89" s="95"/>
      <c r="E89" s="95"/>
      <c r="F89" s="95"/>
      <c r="G89" s="95"/>
      <c r="H89" s="95"/>
      <c r="I89" s="96"/>
      <c r="J89" s="97"/>
      <c r="K89" s="309">
        <v>0.05</v>
      </c>
      <c r="L89" s="858">
        <f>N82*K89</f>
        <v>22166.246179353649</v>
      </c>
      <c r="M89" s="859"/>
      <c r="N89" s="54"/>
    </row>
    <row r="90" spans="1:14" ht="15.75" thickBot="1">
      <c r="B90" s="821" t="s">
        <v>953</v>
      </c>
      <c r="C90" s="822"/>
      <c r="D90" s="822"/>
      <c r="E90" s="822"/>
      <c r="F90" s="822"/>
      <c r="G90" s="822"/>
      <c r="H90" s="822"/>
      <c r="I90" s="822"/>
      <c r="J90" s="822"/>
      <c r="K90" s="822"/>
      <c r="L90" s="822"/>
      <c r="M90" s="823"/>
      <c r="N90" s="55">
        <f>L87+L88+L89</f>
        <v>132997.4770761219</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576322.40066319495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1588</v>
      </c>
      <c r="C31" s="84" t="s">
        <v>1589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8</v>
      </c>
      <c r="N37" s="276">
        <f t="shared" ref="N37:N43" si="0">K37/M37</f>
        <v>24247.902783482627</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8</v>
      </c>
      <c r="N38" s="276">
        <f t="shared" si="0"/>
        <v>15281.745210572883</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8</v>
      </c>
      <c r="N39" s="276">
        <f t="shared" si="0"/>
        <v>72974.430188776008</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8</v>
      </c>
      <c r="N42" s="276">
        <f t="shared" si="0"/>
        <v>78053.9522393644</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8</v>
      </c>
      <c r="N43" s="276">
        <f t="shared" si="0"/>
        <v>13005.740604742879</v>
      </c>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1065.8882903278056</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237301.5363593284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137417.90582851393</v>
      </c>
      <c r="N53" s="276">
        <f>K53*M53</f>
        <v>192385.06815991949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13.192118959537337</v>
      </c>
      <c r="N54" s="276">
        <f>K54*M54</f>
        <v>329.80297398843345</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192714.87113390793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08">
        <f>VLOOKUP(A63,TRANSPORTE!A5:D117,4,FALSE)</f>
        <v>878.24631825065774</v>
      </c>
      <c r="M63" s="909"/>
      <c r="N63" s="291">
        <f>K63*L63</f>
        <v>1229.5448455509209</v>
      </c>
    </row>
    <row r="64" spans="1:14">
      <c r="A64" t="s">
        <v>1375</v>
      </c>
      <c r="B64" s="49" t="str">
        <f>VLOOKUP(A64,TRANSPORTE!A6:D117,3,FALSE)</f>
        <v>Transporte de mezcla gruesa en Caliente MGC</v>
      </c>
      <c r="C64" s="50"/>
      <c r="D64" s="50"/>
      <c r="E64" s="50"/>
      <c r="F64" s="50"/>
      <c r="G64" s="50"/>
      <c r="H64" s="315" t="s">
        <v>1468</v>
      </c>
      <c r="I64" s="283">
        <v>1.25</v>
      </c>
      <c r="J64" s="290">
        <v>1</v>
      </c>
      <c r="K64" s="283">
        <f>I64*J64</f>
        <v>1.25</v>
      </c>
      <c r="L64" s="908">
        <f>VLOOKUP(A64,TRANSPORTE!A6:D117,4,FALSE)</f>
        <v>1136.0706760061139</v>
      </c>
      <c r="M64" s="909"/>
      <c r="N64" s="291">
        <f>K64*L64</f>
        <v>1420.0883450076424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2649.633190558563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10658.882903278056</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443324.92358707299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88664.984717414598</v>
      </c>
      <c r="M87" s="857"/>
      <c r="N87" s="54"/>
    </row>
    <row r="88" spans="1:14">
      <c r="B88" s="92" t="s">
        <v>973</v>
      </c>
      <c r="C88" s="93"/>
      <c r="D88" s="93"/>
      <c r="E88" s="93"/>
      <c r="F88" s="93"/>
      <c r="G88" s="93"/>
      <c r="H88" s="93"/>
      <c r="I88" s="90"/>
      <c r="J88" s="91"/>
      <c r="K88" s="308">
        <v>0.05</v>
      </c>
      <c r="L88" s="856">
        <f>N82*K88</f>
        <v>22166.246179353649</v>
      </c>
      <c r="M88" s="857"/>
      <c r="N88" s="54"/>
    </row>
    <row r="89" spans="1:14" ht="15.75" thickBot="1">
      <c r="B89" s="94" t="s">
        <v>974</v>
      </c>
      <c r="C89" s="95"/>
      <c r="D89" s="95"/>
      <c r="E89" s="95"/>
      <c r="F89" s="95"/>
      <c r="G89" s="95"/>
      <c r="H89" s="95"/>
      <c r="I89" s="96"/>
      <c r="J89" s="97"/>
      <c r="K89" s="309">
        <v>0.05</v>
      </c>
      <c r="L89" s="858">
        <f>N82*K89</f>
        <v>22166.246179353649</v>
      </c>
      <c r="M89" s="859"/>
      <c r="N89" s="54"/>
    </row>
    <row r="90" spans="1:14" ht="15.75" thickBot="1">
      <c r="B90" s="821" t="s">
        <v>953</v>
      </c>
      <c r="C90" s="822"/>
      <c r="D90" s="822"/>
      <c r="E90" s="822"/>
      <c r="F90" s="822"/>
      <c r="G90" s="822"/>
      <c r="H90" s="822"/>
      <c r="I90" s="822"/>
      <c r="J90" s="822"/>
      <c r="K90" s="822"/>
      <c r="L90" s="822"/>
      <c r="M90" s="823"/>
      <c r="N90" s="55">
        <f>L87+L88+L89</f>
        <v>132997.4770761219</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576322.40066319495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1076</v>
      </c>
      <c r="C31" s="84" t="s">
        <v>2032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959.29946129502503</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196482.19332490792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137417.90582851393</v>
      </c>
      <c r="N53" s="276">
        <f>K53*M53</f>
        <v>192385.06815991949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13.192118959537337</v>
      </c>
      <c r="N54" s="276">
        <f>K54*M54</f>
        <v>329.80297398843345</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192714.87113390793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08">
        <f>VLOOKUP(A63,TRANSPORTE!A5:D117,4,FALSE)</f>
        <v>878.24631825065774</v>
      </c>
      <c r="M63" s="909"/>
      <c r="N63" s="291">
        <f>K63*L63</f>
        <v>1229.5448455509209</v>
      </c>
    </row>
    <row r="64" spans="1:14">
      <c r="A64" t="s">
        <v>1378</v>
      </c>
      <c r="B64" s="49" t="str">
        <f>VLOOKUP(A64,TRANSPORTE!A6:D117,3,FALSE)</f>
        <v>Transporte de mezcla abierta en caliente MAC-75</v>
      </c>
      <c r="C64" s="50"/>
      <c r="D64" s="50"/>
      <c r="E64" s="50"/>
      <c r="F64" s="50"/>
      <c r="G64" s="50"/>
      <c r="H64" s="315" t="s">
        <v>1468</v>
      </c>
      <c r="I64" s="283">
        <v>1.25</v>
      </c>
      <c r="J64" s="290">
        <v>1</v>
      </c>
      <c r="K64" s="283">
        <f>I64*J64</f>
        <v>1.25</v>
      </c>
      <c r="L64" s="908">
        <f>VLOOKUP(A64,TRANSPORTE!A6:D117,4,FALSE)</f>
        <v>1136.0706760061139</v>
      </c>
      <c r="M64" s="909"/>
      <c r="N64" s="291">
        <f>K64*L64</f>
        <v>1420.0883450076424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2649.633190558563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9592.9946129502496</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401439.69226232468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80287.938452464936</v>
      </c>
      <c r="M87" s="857"/>
      <c r="N87" s="54"/>
    </row>
    <row r="88" spans="1:14">
      <c r="B88" s="92" t="s">
        <v>973</v>
      </c>
      <c r="C88" s="93"/>
      <c r="D88" s="93"/>
      <c r="E88" s="93"/>
      <c r="F88" s="93"/>
      <c r="G88" s="93"/>
      <c r="H88" s="93"/>
      <c r="I88" s="90"/>
      <c r="J88" s="91"/>
      <c r="K88" s="308">
        <v>0.05</v>
      </c>
      <c r="L88" s="856">
        <f>N82*K88</f>
        <v>20071.984613116234</v>
      </c>
      <c r="M88" s="857"/>
      <c r="N88" s="54"/>
    </row>
    <row r="89" spans="1:14" ht="15.75" thickBot="1">
      <c r="B89" s="94" t="s">
        <v>974</v>
      </c>
      <c r="C89" s="95"/>
      <c r="D89" s="95"/>
      <c r="E89" s="95"/>
      <c r="F89" s="95"/>
      <c r="G89" s="95"/>
      <c r="H89" s="95"/>
      <c r="I89" s="96"/>
      <c r="J89" s="97"/>
      <c r="K89" s="309">
        <v>0.05</v>
      </c>
      <c r="L89" s="858">
        <f>N82*K89</f>
        <v>20071.984613116234</v>
      </c>
      <c r="M89" s="859"/>
      <c r="N89" s="54"/>
    </row>
    <row r="90" spans="1:14" ht="15.75" thickBot="1">
      <c r="B90" s="821" t="s">
        <v>953</v>
      </c>
      <c r="C90" s="822"/>
      <c r="D90" s="822"/>
      <c r="E90" s="822"/>
      <c r="F90" s="822"/>
      <c r="G90" s="822"/>
      <c r="H90" s="822"/>
      <c r="I90" s="822"/>
      <c r="J90" s="822"/>
      <c r="K90" s="822"/>
      <c r="L90" s="822"/>
      <c r="M90" s="823"/>
      <c r="N90" s="55">
        <f>L87+L88+L89</f>
        <v>120431.9076786974</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521871.59994102211</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1077</v>
      </c>
      <c r="C31" s="84" t="s">
        <v>1590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7"/>
      <c r="F46" s="871"/>
      <c r="G46" s="871"/>
      <c r="H46" s="872"/>
      <c r="I46" s="39"/>
      <c r="J46" s="40"/>
      <c r="K46" s="278"/>
      <c r="L46" s="280"/>
      <c r="M46" s="281"/>
      <c r="N46" s="282"/>
    </row>
    <row r="47" spans="1:14">
      <c r="B47" s="878" t="s">
        <v>952</v>
      </c>
      <c r="C47" s="879"/>
      <c r="D47" s="879"/>
      <c r="E47" s="41"/>
      <c r="F47" s="42"/>
      <c r="G47" s="42"/>
      <c r="H47" s="43"/>
      <c r="I47" s="39"/>
      <c r="J47" s="40"/>
      <c r="K47" s="283"/>
      <c r="L47" s="280"/>
      <c r="M47" s="405">
        <v>0.1</v>
      </c>
      <c r="N47" s="348">
        <f>N81*M47</f>
        <v>959.29946129502503</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196482.19332490792</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1379</v>
      </c>
      <c r="B65" s="49" t="str">
        <f>VLOOKUP(A65,TRANSPORTE!A6:D117,3,FALSE)</f>
        <v>Transporte de mezcla abierta en caliente MAC-63</v>
      </c>
      <c r="C65" s="50"/>
      <c r="D65" s="50"/>
      <c r="E65" s="50"/>
      <c r="F65" s="50"/>
      <c r="G65" s="50"/>
      <c r="H65" s="315" t="s">
        <v>1468</v>
      </c>
      <c r="I65" s="283">
        <v>1.25</v>
      </c>
      <c r="J65" s="290">
        <v>1</v>
      </c>
      <c r="K65" s="283">
        <f>I65*J65</f>
        <v>1.25</v>
      </c>
      <c r="L65" s="908">
        <f>VLOOKUP(A65,TRANSPORTE!A6:D117,4,FALSE)</f>
        <v>1136.0706760061139</v>
      </c>
      <c r="M65" s="909"/>
      <c r="N65" s="291">
        <f>K65*L65</f>
        <v>1420.0883450076424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2649.633190558563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130"/>
    </row>
    <row r="81" spans="1:14" ht="15.75" thickBot="1">
      <c r="B81" s="910" t="s">
        <v>953</v>
      </c>
      <c r="C81" s="864"/>
      <c r="D81" s="864"/>
      <c r="E81" s="864"/>
      <c r="F81" s="864"/>
      <c r="G81" s="864"/>
      <c r="H81" s="864"/>
      <c r="I81" s="864"/>
      <c r="J81" s="864"/>
      <c r="K81" s="864"/>
      <c r="L81" s="864"/>
      <c r="M81" s="865"/>
      <c r="N81" s="464">
        <f>SUM(N75:N80)</f>
        <v>9592.9946129502496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401439.69226232468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80287.938452464936</v>
      </c>
      <c r="M88" s="857"/>
      <c r="N88" s="54"/>
    </row>
    <row r="89" spans="1:14">
      <c r="B89" s="92" t="s">
        <v>973</v>
      </c>
      <c r="C89" s="93"/>
      <c r="D89" s="93"/>
      <c r="E89" s="93"/>
      <c r="F89" s="93"/>
      <c r="G89" s="93"/>
      <c r="H89" s="93"/>
      <c r="I89" s="90"/>
      <c r="J89" s="91"/>
      <c r="K89" s="308">
        <v>0.05</v>
      </c>
      <c r="L89" s="856">
        <f>N83*K89</f>
        <v>20071.984613116234</v>
      </c>
      <c r="M89" s="857"/>
      <c r="N89" s="54"/>
    </row>
    <row r="90" spans="1:14" ht="15.75" thickBot="1">
      <c r="B90" s="94" t="s">
        <v>974</v>
      </c>
      <c r="C90" s="95"/>
      <c r="D90" s="95"/>
      <c r="E90" s="95"/>
      <c r="F90" s="95"/>
      <c r="G90" s="95"/>
      <c r="H90" s="95"/>
      <c r="I90" s="96"/>
      <c r="J90" s="97"/>
      <c r="K90" s="309">
        <v>0.05</v>
      </c>
      <c r="L90" s="858">
        <f>N83*K90</f>
        <v>20071.984613116234</v>
      </c>
      <c r="M90" s="859"/>
      <c r="N90" s="54"/>
    </row>
    <row r="91" spans="1:14" ht="15.75" thickBot="1">
      <c r="B91" s="821" t="s">
        <v>953</v>
      </c>
      <c r="C91" s="822"/>
      <c r="D91" s="822"/>
      <c r="E91" s="822"/>
      <c r="F91" s="822"/>
      <c r="G91" s="822"/>
      <c r="H91" s="822"/>
      <c r="I91" s="822"/>
      <c r="J91" s="822"/>
      <c r="K91" s="822"/>
      <c r="L91" s="822"/>
      <c r="M91" s="823"/>
      <c r="N91" s="55">
        <f>L88+L89+L90</f>
        <v>120431.9076786974</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521871.59994102211</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1078</v>
      </c>
      <c r="C31" s="84" t="s">
        <v>1591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959.29946129502503</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196482.19332490792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137417.90582851393</v>
      </c>
      <c r="N53" s="276">
        <f>K53*M53</f>
        <v>192385.06815991949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13.192118959537337</v>
      </c>
      <c r="N54" s="276">
        <f>K54*M54</f>
        <v>329.80297398843345</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192714.87113390793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08">
        <f>VLOOKUP(A63,TRANSPORTE!A5:D117,4,FALSE)</f>
        <v>878.24631825065774</v>
      </c>
      <c r="M63" s="909"/>
      <c r="N63" s="291">
        <f>K63*L63</f>
        <v>1229.5448455509209</v>
      </c>
    </row>
    <row r="64" spans="1:14">
      <c r="A64" t="s">
        <v>1380</v>
      </c>
      <c r="B64" s="49" t="str">
        <f>VLOOKUP(A64,TRANSPORTE!A6:D117,3,FALSE)</f>
        <v>Transporte de mezcla abierta en caliente MAC-50</v>
      </c>
      <c r="C64" s="50"/>
      <c r="D64" s="50"/>
      <c r="E64" s="50"/>
      <c r="F64" s="50"/>
      <c r="G64" s="50"/>
      <c r="H64" s="315" t="s">
        <v>1468</v>
      </c>
      <c r="I64" s="283">
        <v>1.25</v>
      </c>
      <c r="J64" s="290">
        <v>1</v>
      </c>
      <c r="K64" s="283">
        <f>I64*J64</f>
        <v>1.25</v>
      </c>
      <c r="L64" s="908">
        <f>VLOOKUP(A64,TRANSPORTE!A6:D117,4,FALSE)</f>
        <v>1136.0706760061139</v>
      </c>
      <c r="M64" s="909"/>
      <c r="N64" s="291">
        <f>K64*L64</f>
        <v>1420.0883450076424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2649.633190558563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9592.9946129502496</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401439.69226232468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80287.938452464936</v>
      </c>
      <c r="M87" s="857"/>
      <c r="N87" s="54"/>
    </row>
    <row r="88" spans="1:14">
      <c r="B88" s="92" t="s">
        <v>973</v>
      </c>
      <c r="C88" s="93"/>
      <c r="D88" s="93"/>
      <c r="E88" s="93"/>
      <c r="F88" s="93"/>
      <c r="G88" s="93"/>
      <c r="H88" s="93"/>
      <c r="I88" s="90"/>
      <c r="J88" s="91"/>
      <c r="K88" s="308">
        <v>0.05</v>
      </c>
      <c r="L88" s="856">
        <f>N82*K88</f>
        <v>20071.984613116234</v>
      </c>
      <c r="M88" s="857"/>
      <c r="N88" s="54"/>
    </row>
    <row r="89" spans="1:14" ht="15.75" thickBot="1">
      <c r="B89" s="94" t="s">
        <v>974</v>
      </c>
      <c r="C89" s="95"/>
      <c r="D89" s="95"/>
      <c r="E89" s="95"/>
      <c r="F89" s="95"/>
      <c r="G89" s="95"/>
      <c r="H89" s="95"/>
      <c r="I89" s="96"/>
      <c r="J89" s="97"/>
      <c r="K89" s="309">
        <v>0.05</v>
      </c>
      <c r="L89" s="858">
        <f>N82*K89</f>
        <v>20071.984613116234</v>
      </c>
      <c r="M89" s="859"/>
      <c r="N89" s="54"/>
    </row>
    <row r="90" spans="1:14" ht="15.75" thickBot="1">
      <c r="B90" s="821" t="s">
        <v>953</v>
      </c>
      <c r="C90" s="822"/>
      <c r="D90" s="822"/>
      <c r="E90" s="822"/>
      <c r="F90" s="822"/>
      <c r="G90" s="822"/>
      <c r="H90" s="822"/>
      <c r="I90" s="822"/>
      <c r="J90" s="822"/>
      <c r="K90" s="822"/>
      <c r="L90" s="822"/>
      <c r="M90" s="823"/>
      <c r="N90" s="55">
        <f>L87+L88+L89</f>
        <v>120431.9076786974</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521871.59994102211</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1079</v>
      </c>
      <c r="C31" s="84" t="s">
        <v>1592</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8</v>
      </c>
      <c r="N37" s="276">
        <f t="shared" ref="N37:N43" si="0">K37/M37</f>
        <v>24247.902783482627</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8</v>
      </c>
      <c r="N38" s="276">
        <f t="shared" si="0"/>
        <v>15281.745210572883</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8</v>
      </c>
      <c r="N39" s="276">
        <f t="shared" si="0"/>
        <v>72974.430188776008</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8</v>
      </c>
      <c r="N42" s="276">
        <f t="shared" si="0"/>
        <v>78053.9522393644</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8</v>
      </c>
      <c r="N43" s="276">
        <f t="shared" si="0"/>
        <v>13005.740604742879</v>
      </c>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1065.8882903278056</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237301.5363593284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137417.90582851393</v>
      </c>
      <c r="N53" s="276">
        <f>K53*M53</f>
        <v>192385.06815991949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13.192118959537337</v>
      </c>
      <c r="N54" s="276">
        <f>K54*M54</f>
        <v>329.80297398843345</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192714.87113390793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08">
        <f>VLOOKUP(A63,TRANSPORTE!A5:D117,4,FALSE)</f>
        <v>878.24631825065774</v>
      </c>
      <c r="M63" s="909"/>
      <c r="N63" s="291">
        <f>K63*L63</f>
        <v>1229.5448455509209</v>
      </c>
    </row>
    <row r="64" spans="1:14">
      <c r="A64" t="s">
        <v>1380</v>
      </c>
      <c r="B64" s="49" t="str">
        <f>VLOOKUP(A64,TRANSPORTE!A6:D117,3,FALSE)</f>
        <v>Transporte de mezcla abierta en caliente MAC-50</v>
      </c>
      <c r="C64" s="50"/>
      <c r="D64" s="50"/>
      <c r="E64" s="50"/>
      <c r="F64" s="50"/>
      <c r="G64" s="50"/>
      <c r="H64" s="315" t="s">
        <v>1468</v>
      </c>
      <c r="I64" s="283">
        <v>1.25</v>
      </c>
      <c r="J64" s="290">
        <v>1</v>
      </c>
      <c r="K64" s="283">
        <f>I64*J64</f>
        <v>1.25</v>
      </c>
      <c r="L64" s="908">
        <f>VLOOKUP(A64,TRANSPORTE!A6:D117,4,FALSE)</f>
        <v>1136.0706760061139</v>
      </c>
      <c r="M64" s="909"/>
      <c r="N64" s="291">
        <f>K64*L64</f>
        <v>1420.0883450076424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2649.633190558563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72</v>
      </c>
      <c r="N74" s="399">
        <f>K74/M74</f>
        <v>6954.4994444444437</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72</v>
      </c>
      <c r="N75" s="399">
        <f>K75/M75</f>
        <v>1481.7533835334443</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72</v>
      </c>
      <c r="N76" s="399">
        <f>K76/M76</f>
        <v>2222.630075300166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10658.882903278056</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443324.92358707299</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88664.984717414598</v>
      </c>
      <c r="M87" s="857"/>
      <c r="N87" s="54"/>
    </row>
    <row r="88" spans="1:14">
      <c r="B88" s="92" t="s">
        <v>973</v>
      </c>
      <c r="C88" s="93"/>
      <c r="D88" s="93"/>
      <c r="E88" s="93"/>
      <c r="F88" s="93"/>
      <c r="G88" s="93"/>
      <c r="H88" s="93"/>
      <c r="I88" s="90"/>
      <c r="J88" s="91"/>
      <c r="K88" s="308">
        <v>0.05</v>
      </c>
      <c r="L88" s="856">
        <f>N82*K88</f>
        <v>22166.246179353649</v>
      </c>
      <c r="M88" s="857"/>
      <c r="N88" s="54"/>
    </row>
    <row r="89" spans="1:14" ht="15.75" thickBot="1">
      <c r="B89" s="94" t="s">
        <v>974</v>
      </c>
      <c r="C89" s="95"/>
      <c r="D89" s="95"/>
      <c r="E89" s="95"/>
      <c r="F89" s="95"/>
      <c r="G89" s="95"/>
      <c r="H89" s="95"/>
      <c r="I89" s="96"/>
      <c r="J89" s="97"/>
      <c r="K89" s="309">
        <v>0.05</v>
      </c>
      <c r="L89" s="858">
        <f>N82*K89</f>
        <v>22166.246179353649</v>
      </c>
      <c r="M89" s="859"/>
      <c r="N89" s="54"/>
    </row>
    <row r="90" spans="1:14" ht="15.75" thickBot="1">
      <c r="B90" s="821" t="s">
        <v>953</v>
      </c>
      <c r="C90" s="822"/>
      <c r="D90" s="822"/>
      <c r="E90" s="822"/>
      <c r="F90" s="822"/>
      <c r="G90" s="822"/>
      <c r="H90" s="822"/>
      <c r="I90" s="822"/>
      <c r="J90" s="822"/>
      <c r="K90" s="822"/>
      <c r="L90" s="822"/>
      <c r="M90" s="823"/>
      <c r="N90" s="55">
        <f>L87+L88+L89</f>
        <v>132997.4770761219</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576322.40066319495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1080</v>
      </c>
      <c r="C31" s="84" t="s">
        <v>1593</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7"/>
      <c r="F46" s="871"/>
      <c r="G46" s="871"/>
      <c r="H46" s="872"/>
      <c r="I46" s="39"/>
      <c r="J46" s="40"/>
      <c r="K46" s="278"/>
      <c r="L46" s="280"/>
      <c r="M46" s="281"/>
      <c r="N46" s="282"/>
    </row>
    <row r="47" spans="1:14">
      <c r="B47" s="878" t="s">
        <v>952</v>
      </c>
      <c r="C47" s="879"/>
      <c r="D47" s="879"/>
      <c r="E47" s="41"/>
      <c r="F47" s="42"/>
      <c r="G47" s="42"/>
      <c r="H47" s="43"/>
      <c r="I47" s="39"/>
      <c r="J47" s="40"/>
      <c r="K47" s="283"/>
      <c r="L47" s="280"/>
      <c r="M47" s="405">
        <v>0.1</v>
      </c>
      <c r="N47" s="348">
        <f>N81*M47</f>
        <v>959.29946129502503</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196482.19332490792</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1381</v>
      </c>
      <c r="B65" s="49" t="str">
        <f>VLOOKUP(A65,TRANSPORTE!A6:D117,3,FALSE)</f>
        <v>Transporte de mezcla discontinua en caliente tipo M-13</v>
      </c>
      <c r="C65" s="50"/>
      <c r="D65" s="50"/>
      <c r="E65" s="50"/>
      <c r="F65" s="50"/>
      <c r="G65" s="50"/>
      <c r="H65" s="315" t="s">
        <v>1468</v>
      </c>
      <c r="I65" s="283">
        <v>1.25</v>
      </c>
      <c r="J65" s="290">
        <v>1</v>
      </c>
      <c r="K65" s="283">
        <f>I65*J65</f>
        <v>1.25</v>
      </c>
      <c r="L65" s="908">
        <f>VLOOKUP(A65,TRANSPORTE!A6:D117,4,FALSE)</f>
        <v>1136.0706760061139</v>
      </c>
      <c r="M65" s="909"/>
      <c r="N65" s="291">
        <f>K65*L65</f>
        <v>1420.0883450076424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2649.633190558563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9592.9946129502496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401439.69226232468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80287.938452464936</v>
      </c>
      <c r="M88" s="857"/>
      <c r="N88" s="54"/>
    </row>
    <row r="89" spans="1:14">
      <c r="B89" s="92" t="s">
        <v>973</v>
      </c>
      <c r="C89" s="93"/>
      <c r="D89" s="93"/>
      <c r="E89" s="93"/>
      <c r="F89" s="93"/>
      <c r="G89" s="93"/>
      <c r="H89" s="93"/>
      <c r="I89" s="90"/>
      <c r="J89" s="91"/>
      <c r="K89" s="308">
        <v>0.05</v>
      </c>
      <c r="L89" s="856">
        <f>N83*K89</f>
        <v>20071.984613116234</v>
      </c>
      <c r="M89" s="857"/>
      <c r="N89" s="54"/>
    </row>
    <row r="90" spans="1:14" ht="15.75" thickBot="1">
      <c r="B90" s="94" t="s">
        <v>974</v>
      </c>
      <c r="C90" s="95"/>
      <c r="D90" s="95"/>
      <c r="E90" s="95"/>
      <c r="F90" s="95"/>
      <c r="G90" s="95"/>
      <c r="H90" s="95"/>
      <c r="I90" s="96"/>
      <c r="J90" s="97"/>
      <c r="K90" s="309">
        <v>0.05</v>
      </c>
      <c r="L90" s="858">
        <f>N83*K90</f>
        <v>20071.984613116234</v>
      </c>
      <c r="M90" s="859"/>
      <c r="N90" s="54"/>
    </row>
    <row r="91" spans="1:14" ht="15.75" thickBot="1">
      <c r="B91" s="821" t="s">
        <v>953</v>
      </c>
      <c r="C91" s="822"/>
      <c r="D91" s="822"/>
      <c r="E91" s="822"/>
      <c r="F91" s="822"/>
      <c r="G91" s="822"/>
      <c r="H91" s="822"/>
      <c r="I91" s="822"/>
      <c r="J91" s="822"/>
      <c r="K91" s="822"/>
      <c r="L91" s="822"/>
      <c r="M91" s="823"/>
      <c r="N91" s="55">
        <f>L88+L89+L90</f>
        <v>120431.9076786974</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521871.59994102211</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1081</v>
      </c>
      <c r="C31" s="84" t="s">
        <v>1594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7"/>
      <c r="F46" s="871"/>
      <c r="G46" s="871"/>
      <c r="H46" s="872"/>
      <c r="I46" s="39"/>
      <c r="J46" s="40"/>
      <c r="K46" s="278"/>
      <c r="L46" s="280"/>
      <c r="M46" s="281"/>
      <c r="N46" s="282"/>
    </row>
    <row r="47" spans="1:14">
      <c r="B47" s="878" t="s">
        <v>952</v>
      </c>
      <c r="C47" s="879"/>
      <c r="D47" s="879"/>
      <c r="E47" s="41"/>
      <c r="F47" s="42"/>
      <c r="G47" s="42"/>
      <c r="H47" s="43"/>
      <c r="I47" s="39"/>
      <c r="J47" s="40"/>
      <c r="K47" s="283"/>
      <c r="L47" s="280"/>
      <c r="M47" s="405">
        <v>0.1</v>
      </c>
      <c r="N47" s="348">
        <f>N81*M47</f>
        <v>959.29946129502503</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196482.19332490792</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1382</v>
      </c>
      <c r="B65" s="49" t="str">
        <f>VLOOKUP(A65,TRANSPORTE!A6:D117,3,FALSE)</f>
        <v>Transporte de mezcla discontinua en caliente tipo M-10</v>
      </c>
      <c r="C65" s="50"/>
      <c r="D65" s="50"/>
      <c r="E65" s="50"/>
      <c r="F65" s="50"/>
      <c r="G65" s="50"/>
      <c r="H65" s="315" t="s">
        <v>1468</v>
      </c>
      <c r="I65" s="283">
        <v>1.25</v>
      </c>
      <c r="J65" s="290">
        <v>1</v>
      </c>
      <c r="K65" s="283">
        <f>I65*J65</f>
        <v>1.25</v>
      </c>
      <c r="L65" s="908">
        <f>VLOOKUP(A65,TRANSPORTE!A6:D117,4,FALSE)</f>
        <v>1136.0706760061139</v>
      </c>
      <c r="M65" s="909"/>
      <c r="N65" s="291">
        <f>K65*L65</f>
        <v>1420.0883450076424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313"/>
      <c r="C69" s="314"/>
      <c r="D69" s="314"/>
      <c r="E69" s="314"/>
      <c r="F69" s="314"/>
      <c r="G69" s="314"/>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2649.633190558563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9592.9946129502496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401439.69226232468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80287.938452464936</v>
      </c>
      <c r="M88" s="857"/>
      <c r="N88" s="54"/>
    </row>
    <row r="89" spans="1:14">
      <c r="B89" s="92" t="s">
        <v>973</v>
      </c>
      <c r="C89" s="93"/>
      <c r="D89" s="93"/>
      <c r="E89" s="93"/>
      <c r="F89" s="93"/>
      <c r="G89" s="93"/>
      <c r="H89" s="93"/>
      <c r="I89" s="90"/>
      <c r="J89" s="91"/>
      <c r="K89" s="308">
        <v>0.05</v>
      </c>
      <c r="L89" s="856">
        <f>N83*K89</f>
        <v>20071.984613116234</v>
      </c>
      <c r="M89" s="857"/>
      <c r="N89" s="54"/>
    </row>
    <row r="90" spans="1:14" ht="15.75" thickBot="1">
      <c r="B90" s="94" t="s">
        <v>974</v>
      </c>
      <c r="C90" s="95"/>
      <c r="D90" s="95"/>
      <c r="E90" s="95"/>
      <c r="F90" s="95"/>
      <c r="G90" s="95"/>
      <c r="H90" s="95"/>
      <c r="I90" s="96"/>
      <c r="J90" s="97"/>
      <c r="K90" s="309">
        <v>0.05</v>
      </c>
      <c r="L90" s="858">
        <f>N83*K90</f>
        <v>20071.984613116234</v>
      </c>
      <c r="M90" s="859"/>
      <c r="N90" s="54"/>
    </row>
    <row r="91" spans="1:14" ht="15.75" thickBot="1">
      <c r="B91" s="821" t="s">
        <v>953</v>
      </c>
      <c r="C91" s="822"/>
      <c r="D91" s="822"/>
      <c r="E91" s="822"/>
      <c r="F91" s="822"/>
      <c r="G91" s="822"/>
      <c r="H91" s="822"/>
      <c r="I91" s="822"/>
      <c r="J91" s="822"/>
      <c r="K91" s="822"/>
      <c r="L91" s="822"/>
      <c r="M91" s="823"/>
      <c r="N91" s="55">
        <f>L88+L89+L90</f>
        <v>120431.9076786974</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521871.59994102211</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221" t="s">
        <v>1082</v>
      </c>
      <c r="C31" s="84" t="s">
        <v>1595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959.29946129502503</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196482.19332490792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137417.90582851393</v>
      </c>
      <c r="N53" s="276">
        <f>K53*M53</f>
        <v>192385.06815991949</v>
      </c>
    </row>
    <row r="54" spans="1:14">
      <c r="A54" s="111" t="s">
        <v>774</v>
      </c>
      <c r="B54" s="46" t="str">
        <f>VLOOKUP(A54,MATERIALES!A6:D373,3,FALSE)</f>
        <v>Agua</v>
      </c>
      <c r="C54" s="285"/>
      <c r="D54" s="285"/>
      <c r="E54" s="285"/>
      <c r="F54" s="285"/>
      <c r="G54" s="285"/>
      <c r="H54" s="285"/>
      <c r="I54" s="272"/>
      <c r="J54" s="228" t="str">
        <f>VLOOKUP(A54,MATERIALES!A8:D646,2,FALSE)</f>
        <v>lt</v>
      </c>
      <c r="K54" s="286">
        <v>25</v>
      </c>
      <c r="L54" s="271"/>
      <c r="M54" s="406">
        <f>VLOOKUP(A54,MATERIALES!A6:D397,4,FALSE)</f>
        <v>13.192118959537337</v>
      </c>
      <c r="N54" s="276">
        <f>K54*M54</f>
        <v>329.80297398843345</v>
      </c>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192714.87113390793</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08">
        <f>VLOOKUP(A63,TRANSPORTE!A5:D117,4,FALSE)</f>
        <v>878.24631825065774</v>
      </c>
      <c r="M63" s="909"/>
      <c r="N63" s="291">
        <f>K63*L63</f>
        <v>1229.5448455509209</v>
      </c>
    </row>
    <row r="64" spans="1:14">
      <c r="A64" t="s">
        <v>1383</v>
      </c>
      <c r="B64" s="49" t="str">
        <f>VLOOKUP(A64,TRANSPORTE!A6:D117,3,FALSE)</f>
        <v>Transporte de mezcla discontinua en caliente tipo F-13</v>
      </c>
      <c r="C64" s="50"/>
      <c r="D64" s="50"/>
      <c r="E64" s="50"/>
      <c r="F64" s="50"/>
      <c r="G64" s="50"/>
      <c r="H64" s="315" t="s">
        <v>1468</v>
      </c>
      <c r="I64" s="283">
        <v>1.25</v>
      </c>
      <c r="J64" s="290">
        <v>1</v>
      </c>
      <c r="K64" s="283">
        <f>I64*J64</f>
        <v>1.25</v>
      </c>
      <c r="L64" s="908">
        <f>VLOOKUP(A64,TRANSPORTE!A6:D117,4,FALSE)</f>
        <v>1136.0706760061139</v>
      </c>
      <c r="M64" s="909"/>
      <c r="N64" s="291">
        <f>K64*L64</f>
        <v>1420.0883450076424</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2649.633190558563</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A76" t="s">
        <v>54</v>
      </c>
      <c r="B76" s="52" t="str">
        <f>VLOOKUP(A76,'MANO DE OBRA'!A9:D70,3,FALSE)</f>
        <v>Rastrilleros (2)</v>
      </c>
      <c r="C76" s="50"/>
      <c r="D76" s="50"/>
      <c r="E76" s="50"/>
      <c r="F76" s="50"/>
      <c r="G76" s="50"/>
      <c r="H76" s="50"/>
      <c r="I76" s="296">
        <f>K76/J76*100</f>
        <v>86502.359687357821</v>
      </c>
      <c r="J76" s="297">
        <v>185</v>
      </c>
      <c r="K76" s="298">
        <f>VLOOKUP(A76,'MANO DE OBRA'!A9:D101,4,FALSE)</f>
        <v>160029.36542161196</v>
      </c>
      <c r="L76" s="53"/>
      <c r="M76" s="304">
        <v>80</v>
      </c>
      <c r="N76" s="399">
        <f>K76/M76</f>
        <v>2000.3670677701496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9592.9946129502496</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401439.69226232468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80287.938452464936</v>
      </c>
      <c r="M87" s="857"/>
      <c r="N87" s="54"/>
    </row>
    <row r="88" spans="1:14">
      <c r="B88" s="92" t="s">
        <v>973</v>
      </c>
      <c r="C88" s="93"/>
      <c r="D88" s="93"/>
      <c r="E88" s="93"/>
      <c r="F88" s="93"/>
      <c r="G88" s="93"/>
      <c r="H88" s="93"/>
      <c r="I88" s="90"/>
      <c r="J88" s="91"/>
      <c r="K88" s="308">
        <v>0.05</v>
      </c>
      <c r="L88" s="856">
        <f>N82*K88</f>
        <v>20071.984613116234</v>
      </c>
      <c r="M88" s="857"/>
      <c r="N88" s="54"/>
    </row>
    <row r="89" spans="1:14" ht="15.75" thickBot="1">
      <c r="B89" s="94" t="s">
        <v>974</v>
      </c>
      <c r="C89" s="95"/>
      <c r="D89" s="95"/>
      <c r="E89" s="95"/>
      <c r="F89" s="95"/>
      <c r="G89" s="95"/>
      <c r="H89" s="95"/>
      <c r="I89" s="96"/>
      <c r="J89" s="97"/>
      <c r="K89" s="309">
        <v>0.05</v>
      </c>
      <c r="L89" s="858">
        <f>N82*K89</f>
        <v>20071.984613116234</v>
      </c>
      <c r="M89" s="859"/>
      <c r="N89" s="54"/>
    </row>
    <row r="90" spans="1:14" ht="15.75" thickBot="1">
      <c r="B90" s="821" t="s">
        <v>953</v>
      </c>
      <c r="C90" s="822"/>
      <c r="D90" s="822"/>
      <c r="E90" s="822"/>
      <c r="F90" s="822"/>
      <c r="G90" s="822"/>
      <c r="H90" s="822"/>
      <c r="I90" s="822"/>
      <c r="J90" s="822"/>
      <c r="K90" s="822"/>
      <c r="L90" s="822"/>
      <c r="M90" s="823"/>
      <c r="N90" s="55">
        <f>L87+L88+L89</f>
        <v>120431.9076786974</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521871.59994102211</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1083</v>
      </c>
      <c r="C31" s="84" t="s">
        <v>1596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150</v>
      </c>
      <c r="B36" s="870" t="str">
        <f>VLOOKUP(A36,EQUIPOS!A6:D154,3,FALSE)</f>
        <v>Cargador : Potencia en el volante 125 hp, Clasificación de RPM del motor 2300.</v>
      </c>
      <c r="C36" s="871"/>
      <c r="D36" s="871"/>
      <c r="E36" s="871"/>
      <c r="F36" s="871"/>
      <c r="G36" s="871"/>
      <c r="H36" s="872"/>
      <c r="I36" s="271"/>
      <c r="J36" s="272"/>
      <c r="K36" s="273">
        <f>VLOOKUP(A36,EQUIPOS!A6:D163,4,FALSE)</f>
        <v>106647.07295889161</v>
      </c>
      <c r="L36" s="274"/>
      <c r="M36" s="275">
        <v>30</v>
      </c>
      <c r="N36" s="276">
        <f>K36/M36</f>
        <v>3554.9024319630539</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166</v>
      </c>
      <c r="B38" s="870" t="str">
        <f>VLOOKUP(A38,EQUIPOS!A8:D154,3,FALSE)</f>
        <v>Compactador de Rodillo POTENCIA: 99HP, PESO: 8 ton</v>
      </c>
      <c r="C38" s="871"/>
      <c r="D38" s="871"/>
      <c r="E38" s="871"/>
      <c r="F38" s="871"/>
      <c r="G38" s="871"/>
      <c r="H38" s="872"/>
      <c r="I38" s="271"/>
      <c r="J38" s="272"/>
      <c r="K38" s="273">
        <f>VLOOKUP(A38,EQUIPOS!A8:D165,4,FALSE)</f>
        <v>122253.96168458306</v>
      </c>
      <c r="L38" s="274"/>
      <c r="M38" s="275">
        <v>10</v>
      </c>
      <c r="N38" s="276">
        <f t="shared" si="0"/>
        <v>12225.396168458306</v>
      </c>
    </row>
    <row r="39" spans="1:14">
      <c r="A39" t="s">
        <v>284</v>
      </c>
      <c r="B39" s="870" t="str">
        <f>VLOOKUP(A39,EQUIPOS!A9:D154,3,FALSE)</f>
        <v>Planta de asfalto en caliente</v>
      </c>
      <c r="C39" s="871"/>
      <c r="D39" s="871"/>
      <c r="E39" s="871"/>
      <c r="F39" s="871"/>
      <c r="G39" s="871"/>
      <c r="H39" s="872"/>
      <c r="I39" s="271"/>
      <c r="J39" s="272"/>
      <c r="K39" s="273">
        <f>VLOOKUP(A39,EQUIPOS!A9:D166,4,FALSE)</f>
        <v>583795.44151020807</v>
      </c>
      <c r="L39" s="274"/>
      <c r="M39" s="275">
        <v>10</v>
      </c>
      <c r="N39" s="276">
        <f t="shared" si="0"/>
        <v>58379.544151020804</v>
      </c>
    </row>
    <row r="40" spans="1:14">
      <c r="A40" t="s">
        <v>290</v>
      </c>
      <c r="B40" s="870" t="str">
        <f>VLOOKUP(A40,EQUIPOS!A10:D154,3,FALSE)</f>
        <v>Planta trituradora</v>
      </c>
      <c r="C40" s="871"/>
      <c r="D40" s="871"/>
      <c r="E40" s="871"/>
      <c r="F40" s="871"/>
      <c r="G40" s="871"/>
      <c r="H40" s="872"/>
      <c r="I40" s="271"/>
      <c r="J40" s="272"/>
      <c r="K40" s="273">
        <f>VLOOKUP(A40,EQUIPOS!A10:D167,4,FALSE)</f>
        <v>709928.23527274968</v>
      </c>
      <c r="L40" s="274"/>
      <c r="M40" s="275">
        <v>30</v>
      </c>
      <c r="N40" s="276">
        <f t="shared" si="0"/>
        <v>23664.274509091654</v>
      </c>
    </row>
    <row r="41" spans="1:14">
      <c r="A41" t="s">
        <v>314</v>
      </c>
      <c r="B41" s="870" t="str">
        <f>VLOOKUP(A41,EQUIPOS!A11:D155,3,FALSE)</f>
        <v xml:space="preserve">Retroexcavadora E-200 sobre orugas
</v>
      </c>
      <c r="C41" s="871"/>
      <c r="D41" s="871"/>
      <c r="E41" s="871"/>
      <c r="F41" s="871"/>
      <c r="G41" s="871"/>
      <c r="H41" s="872"/>
      <c r="I41" s="271"/>
      <c r="J41" s="272"/>
      <c r="K41" s="273">
        <f>VLOOKUP(A41,EQUIPOS!A11:D168,4,FALSE)</f>
        <v>163581.00303021405</v>
      </c>
      <c r="L41" s="274"/>
      <c r="M41" s="275">
        <v>30</v>
      </c>
      <c r="N41" s="276">
        <f t="shared" si="0"/>
        <v>5452.7001010071353</v>
      </c>
    </row>
    <row r="42" spans="1:14">
      <c r="A42" t="s">
        <v>358</v>
      </c>
      <c r="B42" s="870" t="str">
        <f>VLOOKUP(A42,EQUIPOS!A12:D156,3,FALSE)</f>
        <v xml:space="preserve">Terminadora de asfalto (Finisher), potencia en el volante 174 HP, R=20M3/H, velocidad de desplazamiento 114 m/min
</v>
      </c>
      <c r="C42" s="871"/>
      <c r="D42" s="871"/>
      <c r="E42" s="871"/>
      <c r="F42" s="871"/>
      <c r="G42" s="871"/>
      <c r="H42" s="872"/>
      <c r="I42" s="271"/>
      <c r="J42" s="272"/>
      <c r="K42" s="273">
        <f>VLOOKUP(A42,EQUIPOS!A12:D169,4,FALSE)</f>
        <v>624431.6179149152</v>
      </c>
      <c r="L42" s="274"/>
      <c r="M42" s="275">
        <v>10</v>
      </c>
      <c r="N42" s="276">
        <f t="shared" si="0"/>
        <v>62443.161791491519</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324"/>
      <c r="C44" s="325"/>
      <c r="D44" s="325"/>
      <c r="E44" s="325"/>
      <c r="F44" s="325"/>
      <c r="G44" s="325"/>
      <c r="H44" s="326"/>
      <c r="I44" s="271"/>
      <c r="J44" s="272"/>
      <c r="K44" s="273"/>
      <c r="L44" s="274"/>
      <c r="M44" s="275"/>
      <c r="N44" s="276"/>
    </row>
    <row r="45" spans="1:14">
      <c r="B45" s="870"/>
      <c r="C45" s="871"/>
      <c r="D45" s="871"/>
      <c r="E45" s="871"/>
      <c r="F45" s="871"/>
      <c r="G45" s="871"/>
      <c r="H45" s="872"/>
      <c r="I45" s="873"/>
      <c r="J45" s="874"/>
      <c r="K45" s="273"/>
      <c r="L45" s="875"/>
      <c r="M45" s="876"/>
      <c r="N45" s="276"/>
    </row>
    <row r="46" spans="1:14">
      <c r="B46" s="870"/>
      <c r="C46" s="871"/>
      <c r="D46" s="871"/>
      <c r="E46" s="877"/>
      <c r="F46" s="871"/>
      <c r="G46" s="871"/>
      <c r="H46" s="872"/>
      <c r="I46" s="39"/>
      <c r="J46" s="40"/>
      <c r="K46" s="278"/>
      <c r="L46" s="280"/>
      <c r="M46" s="281"/>
      <c r="N46" s="282"/>
    </row>
    <row r="47" spans="1:14">
      <c r="B47" s="878" t="s">
        <v>952</v>
      </c>
      <c r="C47" s="879"/>
      <c r="D47" s="879"/>
      <c r="E47" s="41"/>
      <c r="F47" s="42"/>
      <c r="G47" s="42"/>
      <c r="H47" s="43"/>
      <c r="I47" s="39"/>
      <c r="J47" s="40"/>
      <c r="K47" s="283"/>
      <c r="L47" s="280"/>
      <c r="M47" s="405">
        <v>0.1</v>
      </c>
      <c r="N47" s="348">
        <f>N81*M47</f>
        <v>959.29946129502503</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196482.19332490792</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t="s">
        <v>772</v>
      </c>
      <c r="B54" s="46" t="str">
        <f>VLOOKUP(A54,MATERIALES!A5:D373,3,FALSE)</f>
        <v>Agregado Petreo para Triturar (Crudo)</v>
      </c>
      <c r="C54" s="285"/>
      <c r="D54" s="285"/>
      <c r="E54" s="285"/>
      <c r="F54" s="285"/>
      <c r="G54" s="285"/>
      <c r="H54" s="285"/>
      <c r="I54" s="272"/>
      <c r="J54" s="228" t="str">
        <f>VLOOKUP(A54,MATERIALES!A8:D646,2,FALSE)</f>
        <v>m3</v>
      </c>
      <c r="K54" s="286">
        <v>1.4</v>
      </c>
      <c r="L54" s="271"/>
      <c r="M54" s="406">
        <f>VLOOKUP(A54,MATERIALES!A5:D396,4,FALSE)</f>
        <v>137417.90582851393</v>
      </c>
      <c r="N54" s="276">
        <f>K54*M54</f>
        <v>192385.06815991949</v>
      </c>
    </row>
    <row r="55" spans="1:14">
      <c r="A55" s="111" t="s">
        <v>774</v>
      </c>
      <c r="B55" s="46" t="str">
        <f>VLOOKUP(A55,MATERIALES!A6:D373,3,FALSE)</f>
        <v>Agua</v>
      </c>
      <c r="C55" s="285"/>
      <c r="D55" s="285"/>
      <c r="E55" s="285"/>
      <c r="F55" s="285"/>
      <c r="G55" s="285"/>
      <c r="H55" s="285"/>
      <c r="I55" s="272"/>
      <c r="J55" s="228" t="str">
        <f>VLOOKUP(A55,MATERIALES!A9:D647,2,FALSE)</f>
        <v>lt</v>
      </c>
      <c r="K55" s="286">
        <v>25</v>
      </c>
      <c r="L55" s="271"/>
      <c r="M55" s="406">
        <f>VLOOKUP(A55,MATERIALES!A6:D397,4,FALSE)</f>
        <v>13.192118959537337</v>
      </c>
      <c r="N55" s="276">
        <f>K55*M55</f>
        <v>329.80297398843345</v>
      </c>
    </row>
    <row r="56" spans="1:14">
      <c r="B56" s="46"/>
      <c r="C56" s="285"/>
      <c r="D56" s="285"/>
      <c r="E56" s="285"/>
      <c r="F56" s="285"/>
      <c r="G56" s="285"/>
      <c r="H56" s="285"/>
      <c r="I56" s="272"/>
      <c r="J56" s="228"/>
      <c r="K56" s="286"/>
      <c r="L56" s="271"/>
      <c r="M56" s="287"/>
      <c r="N56" s="288"/>
    </row>
    <row r="57" spans="1:14">
      <c r="B57" s="46"/>
      <c r="C57" s="285"/>
      <c r="D57" s="285"/>
      <c r="E57" s="285"/>
      <c r="F57" s="285"/>
      <c r="G57" s="285"/>
      <c r="H57" s="285"/>
      <c r="I57" s="272"/>
      <c r="J57" s="228"/>
      <c r="K57" s="286"/>
      <c r="L57" s="271"/>
      <c r="M57" s="287"/>
      <c r="N57" s="288"/>
    </row>
    <row r="58" spans="1:14" ht="15.75" thickBot="1">
      <c r="B58" s="903"/>
      <c r="C58" s="904"/>
      <c r="D58" s="904"/>
      <c r="E58" s="904"/>
      <c r="F58" s="904"/>
      <c r="G58" s="904"/>
      <c r="H58" s="904"/>
      <c r="I58" s="874"/>
      <c r="J58" s="45"/>
      <c r="K58" s="47"/>
      <c r="L58" s="905"/>
      <c r="M58" s="906"/>
      <c r="N58" s="48"/>
    </row>
    <row r="59" spans="1:14" ht="15.75" thickBot="1">
      <c r="B59" s="821" t="s">
        <v>953</v>
      </c>
      <c r="C59" s="822"/>
      <c r="D59" s="822"/>
      <c r="E59" s="822"/>
      <c r="F59" s="822"/>
      <c r="G59" s="822"/>
      <c r="H59" s="822"/>
      <c r="I59" s="822"/>
      <c r="J59" s="822"/>
      <c r="K59" s="822"/>
      <c r="L59" s="822"/>
      <c r="M59" s="823"/>
      <c r="N59" s="398">
        <f>SUM(N54:N58)</f>
        <v>192714.87113390793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1269</v>
      </c>
      <c r="B64" s="49" t="str">
        <f>VLOOKUP(A64,TRANSPORTE!A5:D117,3,FALSE)</f>
        <v>Transporte de Material Crudo de Rio</v>
      </c>
      <c r="C64" s="321"/>
      <c r="D64" s="321"/>
      <c r="E64" s="321"/>
      <c r="F64" s="321"/>
      <c r="G64" s="321"/>
      <c r="H64" s="315" t="s">
        <v>1468</v>
      </c>
      <c r="I64" s="283">
        <v>1.4</v>
      </c>
      <c r="J64" s="290">
        <v>1</v>
      </c>
      <c r="K64" s="283">
        <f>I64*J64</f>
        <v>1.4</v>
      </c>
      <c r="L64" s="908">
        <f>VLOOKUP(A64,TRANSPORTE!A5:D117,4,FALSE)</f>
        <v>878.24631825065774</v>
      </c>
      <c r="M64" s="909"/>
      <c r="N64" s="291">
        <f>K64*L64</f>
        <v>1229.5448455509209</v>
      </c>
    </row>
    <row r="65" spans="1:15">
      <c r="A65" t="s">
        <v>1384</v>
      </c>
      <c r="B65" s="49" t="str">
        <f>VLOOKUP(A65,TRANSPORTE!A6:D117,3,FALSE)</f>
        <v>Transporte de mezcla discontinua en caliente tipo F-10</v>
      </c>
      <c r="C65" s="50"/>
      <c r="D65" s="50"/>
      <c r="E65" s="50"/>
      <c r="F65" s="50"/>
      <c r="G65" s="50"/>
      <c r="H65" s="315" t="s">
        <v>1468</v>
      </c>
      <c r="I65" s="283">
        <v>1.25</v>
      </c>
      <c r="J65" s="290">
        <v>1</v>
      </c>
      <c r="K65" s="283">
        <f>I65*J65</f>
        <v>1.25</v>
      </c>
      <c r="L65" s="908">
        <f>VLOOKUP(A65,TRANSPORTE!A6:D117,4,FALSE)</f>
        <v>1136.0706760061139</v>
      </c>
      <c r="M65" s="909"/>
      <c r="N65" s="291">
        <f>K65*L65</f>
        <v>1420.0883450076424</v>
      </c>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2649.633190558563</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299">
        <v>80</v>
      </c>
      <c r="N75" s="399">
        <f>K75/M75</f>
        <v>6259.0494999999992</v>
      </c>
      <c r="O75" s="109"/>
    </row>
    <row r="76" spans="1:15">
      <c r="A76"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303">
        <v>80</v>
      </c>
      <c r="N76" s="399">
        <f>K76/M76</f>
        <v>1333.5780451800997</v>
      </c>
    </row>
    <row r="77" spans="1:15">
      <c r="A77" t="s">
        <v>54</v>
      </c>
      <c r="B77" s="52" t="str">
        <f>VLOOKUP(A77,'MANO DE OBRA'!A9:D70,3,FALSE)</f>
        <v>Rastrilleros (2)</v>
      </c>
      <c r="C77" s="50"/>
      <c r="D77" s="50"/>
      <c r="E77" s="50"/>
      <c r="F77" s="50"/>
      <c r="G77" s="50"/>
      <c r="H77" s="50"/>
      <c r="I77" s="296">
        <f>K77/J77*100</f>
        <v>86502.359687357821</v>
      </c>
      <c r="J77" s="297">
        <v>185</v>
      </c>
      <c r="K77" s="298">
        <f>VLOOKUP(A77,'MANO DE OBRA'!A9:D101,4,FALSE)</f>
        <v>160029.36542161196</v>
      </c>
      <c r="L77" s="53"/>
      <c r="M77" s="304">
        <v>80</v>
      </c>
      <c r="N77" s="399">
        <f>K77/M77</f>
        <v>2000.3670677701496</v>
      </c>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9592.9946129502496</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N49+N59+N70+N81</f>
        <v>401439.69226232468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80287.938452464936</v>
      </c>
      <c r="M88" s="857"/>
      <c r="N88" s="54"/>
    </row>
    <row r="89" spans="1:14">
      <c r="B89" s="92" t="s">
        <v>973</v>
      </c>
      <c r="C89" s="93"/>
      <c r="D89" s="93"/>
      <c r="E89" s="93"/>
      <c r="F89" s="93"/>
      <c r="G89" s="93"/>
      <c r="H89" s="93"/>
      <c r="I89" s="90"/>
      <c r="J89" s="91"/>
      <c r="K89" s="308">
        <v>0.05</v>
      </c>
      <c r="L89" s="856">
        <f>N83*K89</f>
        <v>20071.984613116234</v>
      </c>
      <c r="M89" s="857"/>
      <c r="N89" s="54"/>
    </row>
    <row r="90" spans="1:14" ht="15.75" thickBot="1">
      <c r="B90" s="94" t="s">
        <v>974</v>
      </c>
      <c r="C90" s="95"/>
      <c r="D90" s="95"/>
      <c r="E90" s="95"/>
      <c r="F90" s="95"/>
      <c r="G90" s="95"/>
      <c r="H90" s="95"/>
      <c r="I90" s="96"/>
      <c r="J90" s="97"/>
      <c r="K90" s="309">
        <v>0.05</v>
      </c>
      <c r="L90" s="858">
        <f>N83*K90</f>
        <v>20071.984613116234</v>
      </c>
      <c r="M90" s="859"/>
      <c r="N90" s="54"/>
    </row>
    <row r="91" spans="1:14" ht="15.75" thickBot="1">
      <c r="B91" s="821" t="s">
        <v>953</v>
      </c>
      <c r="C91" s="822"/>
      <c r="D91" s="822"/>
      <c r="E91" s="822"/>
      <c r="F91" s="822"/>
      <c r="G91" s="822"/>
      <c r="H91" s="822"/>
      <c r="I91" s="822"/>
      <c r="J91" s="822"/>
      <c r="K91" s="822"/>
      <c r="L91" s="822"/>
      <c r="M91" s="823"/>
      <c r="N91" s="55">
        <f>L88+L89+L90</f>
        <v>120431.9076786974</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521871.59994102211</v>
      </c>
    </row>
    <row r="94" spans="1:14">
      <c r="B94" s="16"/>
      <c r="C94" s="17"/>
      <c r="D94" s="17"/>
      <c r="E94" s="17"/>
      <c r="F94" s="17"/>
      <c r="G94" s="17"/>
      <c r="H94" s="17"/>
      <c r="I94" s="17"/>
      <c r="J94" s="17"/>
      <c r="K94" s="17"/>
      <c r="L94" s="17"/>
      <c r="M94" s="17"/>
      <c r="N94" s="18"/>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15"/>
      <c r="F97" s="15"/>
      <c r="G97" s="15"/>
      <c r="H97" s="15"/>
      <c r="I97" s="15"/>
      <c r="J97" s="15"/>
      <c r="K97" s="15"/>
      <c r="L97" s="15"/>
      <c r="M97" s="15"/>
      <c r="N97" s="20"/>
    </row>
    <row r="98" spans="2:14">
      <c r="B98" s="19"/>
      <c r="C98" s="15"/>
      <c r="D98" s="15"/>
      <c r="E98" s="56" t="s">
        <v>976</v>
      </c>
      <c r="F98" s="56"/>
      <c r="G98" s="56"/>
      <c r="H98" s="56"/>
      <c r="I98" s="56"/>
      <c r="J98" s="56"/>
      <c r="K98" s="15"/>
      <c r="L98" s="15"/>
      <c r="M98" s="15"/>
      <c r="N98" s="20"/>
    </row>
    <row r="99" spans="2:14">
      <c r="B99" s="19"/>
      <c r="C99" s="15"/>
      <c r="D99" s="15"/>
      <c r="E99" s="15" t="s">
        <v>977</v>
      </c>
      <c r="F99" s="15"/>
      <c r="G99" s="15"/>
      <c r="H99" s="15"/>
      <c r="I99" s="15"/>
      <c r="J99" s="15"/>
      <c r="K99" s="15"/>
      <c r="L99" s="15"/>
      <c r="M99" s="15"/>
      <c r="N99" s="20"/>
    </row>
    <row r="100" spans="2:14">
      <c r="B100" s="19"/>
      <c r="C100" s="15"/>
      <c r="D100" s="15"/>
      <c r="E100" s="15" t="s">
        <v>978</v>
      </c>
      <c r="F100" s="15"/>
      <c r="G100" s="15"/>
      <c r="H100" s="15"/>
      <c r="I100" s="15"/>
      <c r="J100" s="15"/>
      <c r="K100" s="15"/>
      <c r="L100" s="15"/>
      <c r="M100" s="15"/>
      <c r="N100" s="20"/>
    </row>
    <row r="101" spans="2:14">
      <c r="B101" s="19"/>
      <c r="C101" s="15"/>
      <c r="D101" s="15"/>
      <c r="E101" s="15" t="s">
        <v>979</v>
      </c>
      <c r="F101" s="15"/>
      <c r="G101" s="15"/>
      <c r="H101" s="15"/>
      <c r="I101" s="15"/>
      <c r="J101" s="15"/>
      <c r="K101" s="15"/>
      <c r="L101" s="15"/>
      <c r="M101" s="15"/>
      <c r="N101" s="20"/>
    </row>
    <row r="102" spans="2:14" ht="15.75" thickBot="1">
      <c r="B102" s="19"/>
      <c r="C102" s="15"/>
      <c r="D102" s="15"/>
      <c r="E102" s="15"/>
      <c r="F102" s="15" t="s">
        <v>980</v>
      </c>
      <c r="G102" s="15"/>
      <c r="H102" s="15"/>
      <c r="I102" s="15"/>
      <c r="J102" s="15"/>
      <c r="K102" s="15"/>
      <c r="L102" s="15"/>
      <c r="M102" s="15"/>
      <c r="N102" s="20"/>
    </row>
    <row r="103" spans="2:14">
      <c r="B103" s="231" t="s">
        <v>2216</v>
      </c>
      <c r="C103" s="232"/>
      <c r="D103" s="232"/>
      <c r="E103" s="232"/>
      <c r="F103" s="232"/>
      <c r="G103" s="232"/>
      <c r="H103" s="232"/>
      <c r="I103" s="232"/>
      <c r="J103" s="232"/>
      <c r="K103" s="232"/>
      <c r="L103" s="232"/>
      <c r="M103" s="232"/>
      <c r="N103" s="233"/>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c r="B106" s="234"/>
      <c r="C106" s="235"/>
      <c r="D106" s="235"/>
      <c r="E106" s="235"/>
      <c r="F106" s="235"/>
      <c r="G106" s="235"/>
      <c r="H106" s="235"/>
      <c r="I106" s="235"/>
      <c r="J106" s="235"/>
      <c r="K106" s="235"/>
      <c r="L106" s="235"/>
      <c r="M106" s="235"/>
      <c r="N106" s="236"/>
    </row>
    <row r="107" spans="2:14" ht="15.75" thickBot="1">
      <c r="B107" s="237"/>
      <c r="C107" s="238"/>
      <c r="D107" s="238"/>
      <c r="E107" s="238"/>
      <c r="F107" s="238"/>
      <c r="G107" s="238"/>
      <c r="H107" s="238"/>
      <c r="I107" s="238"/>
      <c r="J107" s="238"/>
      <c r="K107" s="238"/>
      <c r="L107" s="238"/>
      <c r="M107" s="238"/>
      <c r="N107" s="239"/>
    </row>
    <row r="108" spans="2:14">
      <c r="B108" s="240"/>
      <c r="C108" s="241"/>
      <c r="D108" s="241"/>
      <c r="E108" s="241"/>
      <c r="F108" s="241"/>
      <c r="G108" s="241"/>
      <c r="H108" s="241"/>
      <c r="I108" s="241"/>
      <c r="J108" s="241"/>
      <c r="K108" s="241"/>
      <c r="L108" s="241"/>
      <c r="M108" s="241"/>
      <c r="N108" s="242"/>
    </row>
    <row r="109" spans="2:14">
      <c r="B109" s="226" t="s">
        <v>2217</v>
      </c>
      <c r="C109" s="34"/>
      <c r="D109" s="34"/>
      <c r="E109" s="34"/>
      <c r="F109" s="34"/>
      <c r="G109" s="34"/>
      <c r="H109" s="34"/>
      <c r="I109" s="34"/>
      <c r="J109" s="34"/>
      <c r="K109" s="34"/>
      <c r="L109" s="34"/>
      <c r="M109" s="34"/>
      <c r="N109" s="35"/>
    </row>
    <row r="110" spans="2:14" ht="15" customHeight="1">
      <c r="B110" s="824" t="s">
        <v>2218</v>
      </c>
      <c r="C110" s="825"/>
      <c r="D110" s="825"/>
      <c r="E110" s="825"/>
      <c r="F110" s="825"/>
      <c r="G110" s="825"/>
      <c r="H110" s="825"/>
      <c r="I110" s="825"/>
      <c r="J110" s="825"/>
      <c r="K110" s="825"/>
      <c r="L110" s="825"/>
      <c r="M110" s="825"/>
      <c r="N110" s="826"/>
    </row>
    <row r="111" spans="2:14" ht="15" customHeight="1">
      <c r="B111" s="824"/>
      <c r="C111" s="825"/>
      <c r="D111" s="825"/>
      <c r="E111" s="825"/>
      <c r="F111" s="825"/>
      <c r="G111" s="825"/>
      <c r="H111" s="825"/>
      <c r="I111" s="825"/>
      <c r="J111" s="825"/>
      <c r="K111" s="825"/>
      <c r="L111" s="825"/>
      <c r="M111" s="825"/>
      <c r="N111" s="826"/>
    </row>
    <row r="112" spans="2:14" ht="30" customHeight="1">
      <c r="B112" s="827" t="s">
        <v>2219</v>
      </c>
      <c r="C112" s="828"/>
      <c r="D112" s="828"/>
      <c r="E112" s="828"/>
      <c r="F112" s="828"/>
      <c r="G112" s="828"/>
      <c r="H112" s="828"/>
      <c r="I112" s="828"/>
      <c r="J112" s="828"/>
      <c r="K112" s="828"/>
      <c r="L112" s="828"/>
      <c r="M112" s="828"/>
      <c r="N112" s="829"/>
    </row>
    <row r="113" spans="2:14">
      <c r="B113" s="827"/>
      <c r="C113" s="828"/>
      <c r="D113" s="828"/>
      <c r="E113" s="828"/>
      <c r="F113" s="828"/>
      <c r="G113" s="828"/>
      <c r="H113" s="828"/>
      <c r="I113" s="828"/>
      <c r="J113" s="828"/>
      <c r="K113" s="828"/>
      <c r="L113" s="828"/>
      <c r="M113" s="828"/>
      <c r="N113" s="829"/>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335"/>
      <c r="C116" s="336"/>
      <c r="D116" s="336"/>
      <c r="E116" s="336"/>
      <c r="F116" s="336"/>
      <c r="G116" s="336"/>
      <c r="H116" s="336"/>
      <c r="I116" s="336"/>
      <c r="J116" s="336"/>
      <c r="K116" s="336"/>
      <c r="L116" s="336"/>
      <c r="M116" s="336"/>
      <c r="N116" s="337"/>
    </row>
    <row r="117" spans="2:14">
      <c r="B117" s="226"/>
      <c r="C117" s="34"/>
      <c r="D117" s="34"/>
      <c r="E117" s="34"/>
      <c r="F117" s="34"/>
      <c r="G117" s="34"/>
      <c r="H117" s="34"/>
      <c r="I117" s="34"/>
      <c r="J117" s="34"/>
      <c r="K117" s="34"/>
      <c r="L117" s="34"/>
      <c r="M117" s="34"/>
      <c r="N117" s="35"/>
    </row>
    <row r="118" spans="2:14">
      <c r="B118" s="19"/>
      <c r="C118" s="15"/>
      <c r="D118" s="15"/>
      <c r="E118" s="15" t="s">
        <v>976</v>
      </c>
      <c r="F118" s="56"/>
      <c r="G118" s="56"/>
      <c r="H118" s="15"/>
      <c r="I118" s="15"/>
      <c r="J118" s="15"/>
      <c r="K118" s="15"/>
      <c r="L118" s="15"/>
      <c r="M118" s="15"/>
      <c r="N118" s="20"/>
    </row>
    <row r="119" spans="2:14">
      <c r="B119" s="19"/>
      <c r="C119" s="15"/>
      <c r="D119" s="15"/>
      <c r="E119" s="57" t="s">
        <v>977</v>
      </c>
      <c r="F119" s="15"/>
      <c r="G119" s="15"/>
      <c r="H119" s="57"/>
      <c r="I119" s="57"/>
      <c r="J119" s="57"/>
      <c r="K119" s="15"/>
      <c r="L119" s="15"/>
      <c r="M119" s="15"/>
      <c r="N119" s="20"/>
    </row>
    <row r="120" spans="2:14">
      <c r="B120" s="19"/>
      <c r="C120" s="15"/>
      <c r="D120" s="15"/>
      <c r="E120" s="58" t="s">
        <v>981</v>
      </c>
      <c r="F120" s="15"/>
      <c r="G120" s="15"/>
      <c r="H120" s="58"/>
      <c r="I120" s="58"/>
      <c r="J120" s="58"/>
      <c r="K120" s="15"/>
      <c r="L120" s="15"/>
      <c r="M120" s="15"/>
      <c r="N120" s="20"/>
    </row>
    <row r="121" spans="2:14">
      <c r="B121" s="59"/>
      <c r="C121" s="34"/>
      <c r="D121" s="34"/>
      <c r="E121" s="15" t="s">
        <v>979</v>
      </c>
      <c r="F121" s="15"/>
      <c r="G121" s="15"/>
      <c r="H121" s="15"/>
      <c r="I121" s="15"/>
      <c r="J121" s="15"/>
      <c r="K121" s="34"/>
      <c r="L121" s="34"/>
      <c r="M121" s="34"/>
      <c r="N121" s="35"/>
    </row>
    <row r="122" spans="2:14">
      <c r="B122" s="59"/>
      <c r="C122" s="34"/>
      <c r="D122" s="34"/>
      <c r="E122" s="34"/>
      <c r="F122" s="15"/>
      <c r="G122" s="15"/>
      <c r="H122" s="15"/>
      <c r="I122" s="15"/>
      <c r="J122" s="15"/>
      <c r="K122" s="34"/>
      <c r="L122" s="34"/>
      <c r="M122" s="34"/>
      <c r="N122" s="35"/>
    </row>
    <row r="123" spans="2:14">
      <c r="B123" s="59" t="s">
        <v>2220</v>
      </c>
      <c r="C123" s="58"/>
      <c r="D123" s="58"/>
      <c r="E123" s="15"/>
      <c r="F123" s="15"/>
      <c r="G123" s="15"/>
      <c r="H123" s="15"/>
      <c r="I123" s="15"/>
      <c r="J123" s="887"/>
      <c r="K123" s="887"/>
      <c r="L123" s="887"/>
      <c r="M123" s="887"/>
      <c r="N123" s="888"/>
    </row>
    <row r="124" spans="2:14" ht="15.75" thickBot="1">
      <c r="B124" s="265" t="s">
        <v>2221</v>
      </c>
      <c r="C124" s="397"/>
      <c r="D124" s="397"/>
      <c r="E124" s="60"/>
      <c r="F124" s="60"/>
      <c r="G124" s="60"/>
      <c r="H124" s="60"/>
      <c r="I124" s="60"/>
      <c r="J124" s="889"/>
      <c r="K124" s="889"/>
      <c r="L124" s="889"/>
      <c r="M124" s="889"/>
      <c r="N124" s="890"/>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1084</v>
      </c>
      <c r="C31" s="84" t="s">
        <v>1597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148</v>
      </c>
      <c r="B36" s="870" t="str">
        <f>VLOOKUP(A36,EQUIPOS!A6:D154,3,FALSE)</f>
        <v>Cargador : Potencia en el volante 110 hp, Clasificación de RPM del motor 2300.</v>
      </c>
      <c r="C36" s="871"/>
      <c r="D36" s="871"/>
      <c r="E36" s="871"/>
      <c r="F36" s="871"/>
      <c r="G36" s="871"/>
      <c r="H36" s="872"/>
      <c r="I36" s="271"/>
      <c r="J36" s="272"/>
      <c r="K36" s="273">
        <f>VLOOKUP(A36,EQUIPOS!A6:D163,4,FALSE)</f>
        <v>104045.92483794304</v>
      </c>
      <c r="L36" s="274"/>
      <c r="M36" s="275">
        <v>30</v>
      </c>
      <c r="N36" s="276">
        <f>K36/M36</f>
        <v>3468.197494598101</v>
      </c>
    </row>
    <row r="37" spans="1:14">
      <c r="A37" s="116" t="s">
        <v>173</v>
      </c>
      <c r="B37" s="870" t="str">
        <f>VLOOKUP(A37,EQUIPOS!A7:D154,3,FALSE)</f>
        <v>Compactador neumático de Potencia 70 HP, peso de 13 ton</v>
      </c>
      <c r="C37" s="871"/>
      <c r="D37" s="871"/>
      <c r="E37" s="871"/>
      <c r="F37" s="871"/>
      <c r="G37" s="871"/>
      <c r="H37" s="872"/>
      <c r="I37" s="271"/>
      <c r="J37" s="272"/>
      <c r="K37" s="273">
        <f>VLOOKUP(A37,EQUIPOS!A7:D164,4,FALSE)</f>
        <v>193983.22226786101</v>
      </c>
      <c r="L37" s="274"/>
      <c r="M37" s="275">
        <v>10</v>
      </c>
      <c r="N37" s="276">
        <f t="shared" ref="N37:N43" si="0">K37/M37</f>
        <v>19398.322226786102</v>
      </c>
    </row>
    <row r="38" spans="1:14">
      <c r="A38" t="s">
        <v>284</v>
      </c>
      <c r="B38" s="870" t="str">
        <f>VLOOKUP(A38,EQUIPOS!A8:D154,3,FALSE)</f>
        <v>Planta de asfalto en caliente</v>
      </c>
      <c r="C38" s="871"/>
      <c r="D38" s="871"/>
      <c r="E38" s="871"/>
      <c r="F38" s="871"/>
      <c r="G38" s="871"/>
      <c r="H38" s="872"/>
      <c r="I38" s="271"/>
      <c r="J38" s="272"/>
      <c r="K38" s="273">
        <f>VLOOKUP(A38,EQUIPOS!A8:D165,4,FALSE)</f>
        <v>583795.44151020807</v>
      </c>
      <c r="L38" s="274"/>
      <c r="M38" s="275">
        <v>10</v>
      </c>
      <c r="N38" s="276">
        <f t="shared" si="0"/>
        <v>58379.544151020804</v>
      </c>
    </row>
    <row r="39" spans="1:14">
      <c r="A39" t="s">
        <v>290</v>
      </c>
      <c r="B39" s="870" t="str">
        <f>VLOOKUP(A39,EQUIPOS!A9:D154,3,FALSE)</f>
        <v>Planta trituradora</v>
      </c>
      <c r="C39" s="871"/>
      <c r="D39" s="871"/>
      <c r="E39" s="871"/>
      <c r="F39" s="871"/>
      <c r="G39" s="871"/>
      <c r="H39" s="872"/>
      <c r="I39" s="271"/>
      <c r="J39" s="272"/>
      <c r="K39" s="273">
        <f>VLOOKUP(A39,EQUIPOS!A9:D166,4,FALSE)</f>
        <v>709928.23527274968</v>
      </c>
      <c r="L39" s="274"/>
      <c r="M39" s="275">
        <v>30</v>
      </c>
      <c r="N39" s="276">
        <f t="shared" si="0"/>
        <v>23664.274509091654</v>
      </c>
    </row>
    <row r="40" spans="1:14">
      <c r="A40" t="s">
        <v>316</v>
      </c>
      <c r="B40" s="870" t="str">
        <f>VLOOKUP(A40,EQUIPOS!A10:D154,3,FALSE)</f>
        <v>Retroexcavadora Tipo E-200 o  Equivalente</v>
      </c>
      <c r="C40" s="871"/>
      <c r="D40" s="871"/>
      <c r="E40" s="871"/>
      <c r="F40" s="871"/>
      <c r="G40" s="871"/>
      <c r="H40" s="872"/>
      <c r="I40" s="271"/>
      <c r="J40" s="272"/>
      <c r="K40" s="273">
        <f>VLOOKUP(A40,EQUIPOS!A10:D167,4,FALSE)</f>
        <v>162221.12279258211</v>
      </c>
      <c r="L40" s="274"/>
      <c r="M40" s="275">
        <v>30</v>
      </c>
      <c r="N40" s="276">
        <f t="shared" si="0"/>
        <v>5407.3707597527373</v>
      </c>
    </row>
    <row r="41" spans="1:14">
      <c r="A41" t="s">
        <v>358</v>
      </c>
      <c r="B41" s="870" t="str">
        <f>VLOOKUP(A41,EQUIPOS!A11:D155,3,FALSE)</f>
        <v xml:space="preserve">Terminadora de asfalto (Finisher), potencia en el volante 174 HP, R=20M3/H, velocidad de desplazamiento 114 m/min
</v>
      </c>
      <c r="C41" s="871"/>
      <c r="D41" s="871"/>
      <c r="E41" s="871"/>
      <c r="F41" s="871"/>
      <c r="G41" s="871"/>
      <c r="H41" s="872"/>
      <c r="I41" s="271"/>
      <c r="J41" s="272"/>
      <c r="K41" s="273">
        <f>VLOOKUP(A41,EQUIPOS!A11:D168,4,FALSE)</f>
        <v>624431.6179149152</v>
      </c>
      <c r="L41" s="274"/>
      <c r="M41" s="275">
        <v>10</v>
      </c>
      <c r="N41" s="276">
        <f t="shared" si="0"/>
        <v>62443.161791491519</v>
      </c>
    </row>
    <row r="42" spans="1:14">
      <c r="A42" t="s">
        <v>166</v>
      </c>
      <c r="B42" s="870" t="str">
        <f>VLOOKUP(A42,EQUIPOS!A12:D156,3,FALSE)</f>
        <v>Compactador de Rodillo POTENCIA: 99HP, PESO: 8 ton</v>
      </c>
      <c r="C42" s="871"/>
      <c r="D42" s="871"/>
      <c r="E42" s="871"/>
      <c r="F42" s="871"/>
      <c r="G42" s="871"/>
      <c r="H42" s="872"/>
      <c r="I42" s="271"/>
      <c r="J42" s="272"/>
      <c r="K42" s="273">
        <f>VLOOKUP(A42,EQUIPOS!A12:D169,4,FALSE)</f>
        <v>122253.96168458306</v>
      </c>
      <c r="L42" s="274"/>
      <c r="M42" s="275">
        <v>10</v>
      </c>
      <c r="N42" s="276">
        <f t="shared" si="0"/>
        <v>12225.396168458306</v>
      </c>
    </row>
    <row r="43" spans="1:14">
      <c r="A43" t="s">
        <v>373</v>
      </c>
      <c r="B43" s="870" t="str">
        <f>VLOOKUP(A43,EQUIPOS!A13:D157,3,FALSE)</f>
        <v>Volqueta 6 m3</v>
      </c>
      <c r="C43" s="871"/>
      <c r="D43" s="871"/>
      <c r="E43" s="871"/>
      <c r="F43" s="871"/>
      <c r="G43" s="871"/>
      <c r="H43" s="872"/>
      <c r="I43" s="271"/>
      <c r="J43" s="272"/>
      <c r="K43" s="273">
        <f>VLOOKUP(A43,EQUIPOS!A13:D170,4,FALSE)</f>
        <v>104045.92483794304</v>
      </c>
      <c r="L43" s="274"/>
      <c r="M43" s="275">
        <v>10</v>
      </c>
      <c r="N43" s="276">
        <f t="shared" si="0"/>
        <v>10404.592483794304</v>
      </c>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1226.0150703310451</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196616.87465532459</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772</v>
      </c>
      <c r="B53" s="46" t="str">
        <f>VLOOKUP(A53,MATERIALES!A5:D373,3,FALSE)</f>
        <v>Agregado Petreo para Triturar (Crudo)</v>
      </c>
      <c r="C53" s="285"/>
      <c r="D53" s="285"/>
      <c r="E53" s="285"/>
      <c r="F53" s="285"/>
      <c r="G53" s="285"/>
      <c r="H53" s="285"/>
      <c r="I53" s="272"/>
      <c r="J53" s="228" t="str">
        <f>VLOOKUP(A53,MATERIALES!A7:D645,2,FALSE)</f>
        <v>m3</v>
      </c>
      <c r="K53" s="286">
        <v>1.4</v>
      </c>
      <c r="L53" s="271"/>
      <c r="M53" s="406">
        <f>VLOOKUP(A53,MATERIALES!A5:D396,4,FALSE)</f>
        <v>137417.90582851393</v>
      </c>
      <c r="N53" s="276">
        <f>K53*M53</f>
        <v>192385.06815991949</v>
      </c>
    </row>
    <row r="54" spans="1:14">
      <c r="A54" s="111"/>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192385.06815991949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1269</v>
      </c>
      <c r="B63" s="49" t="str">
        <f>VLOOKUP(A63,TRANSPORTE!A5:D117,3,FALSE)</f>
        <v>Transporte de Material Crudo de Rio</v>
      </c>
      <c r="C63" s="321"/>
      <c r="D63" s="321"/>
      <c r="E63" s="321"/>
      <c r="F63" s="321"/>
      <c r="G63" s="321"/>
      <c r="H63" s="315" t="s">
        <v>1468</v>
      </c>
      <c r="I63" s="283">
        <v>1.4</v>
      </c>
      <c r="J63" s="290">
        <v>1</v>
      </c>
      <c r="K63" s="283">
        <f>I63*J63</f>
        <v>1.4</v>
      </c>
      <c r="L63" s="908">
        <f>VLOOKUP(A63,TRANSPORTE!A5:D117,4,FALSE)</f>
        <v>878.24631825065774</v>
      </c>
      <c r="M63" s="909"/>
      <c r="N63" s="291">
        <f>K63*L63</f>
        <v>1229.5448455509209</v>
      </c>
    </row>
    <row r="64" spans="1:14">
      <c r="A64" t="s">
        <v>1293</v>
      </c>
      <c r="B64" s="49" t="str">
        <f>VLOOKUP(A64,TRANSPORTE!A6:D117,3,FALSE)</f>
        <v>Transporte de mezcla</v>
      </c>
      <c r="C64" s="50"/>
      <c r="D64" s="50"/>
      <c r="E64" s="50"/>
      <c r="F64" s="50"/>
      <c r="G64" s="50"/>
      <c r="H64" s="315" t="s">
        <v>1468</v>
      </c>
      <c r="I64" s="283">
        <v>1.25</v>
      </c>
      <c r="J64" s="290">
        <v>1</v>
      </c>
      <c r="K64" s="283">
        <f>I64*J64</f>
        <v>1.25</v>
      </c>
      <c r="L64" s="908">
        <f>VLOOKUP(A64,TRANSPORTE!A6:D117,4,FALSE)</f>
        <v>1232.6264115798706</v>
      </c>
      <c r="M64" s="909"/>
      <c r="N64" s="291">
        <f>K64*L64</f>
        <v>1540.7830144748382</v>
      </c>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2770.327860025759</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19</v>
      </c>
      <c r="B74" s="52" t="str">
        <f>VLOOKUP(A74,'MANO DE OBRA'!A8:D68,3,FALSE)</f>
        <v>Obrero (8)</v>
      </c>
      <c r="C74" s="50"/>
      <c r="D74" s="50"/>
      <c r="E74" s="50"/>
      <c r="F74" s="50"/>
      <c r="G74" s="50"/>
      <c r="H74" s="50"/>
      <c r="I74" s="296">
        <f>K74/J74*100</f>
        <v>270661.59999999998</v>
      </c>
      <c r="J74" s="297">
        <v>185</v>
      </c>
      <c r="K74" s="298">
        <f>VLOOKUP(A74,'MANO DE OBRA'!A8:D99,4,FALSE)</f>
        <v>500723.95999999996</v>
      </c>
      <c r="L74" s="53"/>
      <c r="M74" s="299">
        <v>80</v>
      </c>
      <c r="N74" s="399">
        <f>K74/M74</f>
        <v>6259.0494999999992</v>
      </c>
      <c r="O74" s="109"/>
    </row>
    <row r="75" spans="1:15">
      <c r="A75" t="s">
        <v>54</v>
      </c>
      <c r="B75" s="52" t="str">
        <f>VLOOKUP(A75,'MANO DE OBRA'!A8:D69,3,FALSE)</f>
        <v>Rastrilleros (2)</v>
      </c>
      <c r="C75" s="50"/>
      <c r="D75" s="50"/>
      <c r="E75" s="50"/>
      <c r="F75" s="50"/>
      <c r="G75" s="50"/>
      <c r="H75" s="50"/>
      <c r="I75" s="296">
        <f>K75/J75*100</f>
        <v>86502.359687357821</v>
      </c>
      <c r="J75" s="297">
        <v>185</v>
      </c>
      <c r="K75" s="298">
        <f>VLOOKUP(A75,'MANO DE OBRA'!A8:D100,4,FALSE)</f>
        <v>160029.36542161196</v>
      </c>
      <c r="L75" s="53"/>
      <c r="M75" s="303">
        <v>80</v>
      </c>
      <c r="N75" s="399">
        <f>K75/M75</f>
        <v>2000.3670677701496</v>
      </c>
    </row>
    <row r="76" spans="1:15">
      <c r="A76" t="s">
        <v>34</v>
      </c>
      <c r="B76" s="52" t="str">
        <f>VLOOKUP(A76,'MANO DE OBRA'!A9:D70,3,FALSE)</f>
        <v>Oficial (3)</v>
      </c>
      <c r="C76" s="50"/>
      <c r="D76" s="50"/>
      <c r="E76" s="50"/>
      <c r="F76" s="50"/>
      <c r="G76" s="50"/>
      <c r="H76" s="50"/>
      <c r="I76" s="296">
        <f>K76/J76*100</f>
        <v>173004.71937471567</v>
      </c>
      <c r="J76" s="297">
        <v>185</v>
      </c>
      <c r="K76" s="298">
        <f>VLOOKUP(A76,'MANO DE OBRA'!A9:D101,4,FALSE)</f>
        <v>320058.73084322398</v>
      </c>
      <c r="L76" s="53"/>
      <c r="M76" s="304">
        <v>80</v>
      </c>
      <c r="N76" s="399">
        <f>K76/M76</f>
        <v>4000.7341355402996</v>
      </c>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12260.15070331045</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404032.42137858027</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80806.484275716066</v>
      </c>
      <c r="M87" s="857"/>
      <c r="N87" s="54"/>
    </row>
    <row r="88" spans="1:14">
      <c r="B88" s="92" t="s">
        <v>973</v>
      </c>
      <c r="C88" s="93"/>
      <c r="D88" s="93"/>
      <c r="E88" s="93"/>
      <c r="F88" s="93"/>
      <c r="G88" s="93"/>
      <c r="H88" s="93"/>
      <c r="I88" s="90"/>
      <c r="J88" s="91"/>
      <c r="K88" s="308">
        <v>0.05</v>
      </c>
      <c r="L88" s="856">
        <f>N82*K88</f>
        <v>20201.621068929016</v>
      </c>
      <c r="M88" s="857"/>
      <c r="N88" s="54"/>
    </row>
    <row r="89" spans="1:14" ht="15.75" thickBot="1">
      <c r="B89" s="94" t="s">
        <v>974</v>
      </c>
      <c r="C89" s="95"/>
      <c r="D89" s="95"/>
      <c r="E89" s="95"/>
      <c r="F89" s="95"/>
      <c r="G89" s="95"/>
      <c r="H89" s="95"/>
      <c r="I89" s="96"/>
      <c r="J89" s="97"/>
      <c r="K89" s="309">
        <v>0.05</v>
      </c>
      <c r="L89" s="858">
        <f>N82*K89</f>
        <v>20201.621068929016</v>
      </c>
      <c r="M89" s="859"/>
      <c r="N89" s="54"/>
    </row>
    <row r="90" spans="1:14" ht="15.75" thickBot="1">
      <c r="B90" s="821" t="s">
        <v>953</v>
      </c>
      <c r="C90" s="822"/>
      <c r="D90" s="822"/>
      <c r="E90" s="822"/>
      <c r="F90" s="822"/>
      <c r="G90" s="822"/>
      <c r="H90" s="822"/>
      <c r="I90" s="822"/>
      <c r="J90" s="822"/>
      <c r="K90" s="822"/>
      <c r="L90" s="822"/>
      <c r="M90" s="823"/>
      <c r="N90" s="55">
        <f>L87+L88+L89</f>
        <v>121209.7264135741</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525242.14779215434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1085</v>
      </c>
      <c r="C31" s="84" t="s">
        <v>2072</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117</v>
      </c>
      <c r="B36" s="870" t="str">
        <f>VLOOKUP(A36,EQUIPOS!A6:D154,3,FALSE)</f>
        <v xml:space="preserve">Barredora mecánica de cepillo de 3658 mm ; 6 m3 </v>
      </c>
      <c r="C36" s="871"/>
      <c r="D36" s="871"/>
      <c r="E36" s="871"/>
      <c r="F36" s="871"/>
      <c r="G36" s="871"/>
      <c r="H36" s="872"/>
      <c r="I36" s="271"/>
      <c r="J36" s="272"/>
      <c r="K36" s="273">
        <f>VLOOKUP(A36,EQUIPOS!A6:D163,4,FALSE)</f>
        <v>70875.043540358412</v>
      </c>
      <c r="L36" s="274"/>
      <c r="M36" s="275">
        <v>150</v>
      </c>
      <c r="N36" s="276">
        <f>K36/M36</f>
        <v>472.50029026905611</v>
      </c>
    </row>
    <row r="37" spans="1:14">
      <c r="A37" s="116" t="s">
        <v>148</v>
      </c>
      <c r="B37" s="870" t="str">
        <f>VLOOKUP(A37,EQUIPOS!A7:D154,3,FALSE)</f>
        <v>Cargador : Potencia en el volante 110 hp, Clasificación de RPM del motor 2300.</v>
      </c>
      <c r="C37" s="871"/>
      <c r="D37" s="871"/>
      <c r="E37" s="871"/>
      <c r="F37" s="871"/>
      <c r="G37" s="871"/>
      <c r="H37" s="872"/>
      <c r="I37" s="271"/>
      <c r="J37" s="272"/>
      <c r="K37" s="273">
        <f>VLOOKUP(A37,EQUIPOS!A7:D164,4,FALSE)</f>
        <v>104045.92483794304</v>
      </c>
      <c r="L37" s="274"/>
      <c r="M37" s="275">
        <v>150</v>
      </c>
      <c r="N37" s="276">
        <f>K37/M37</f>
        <v>693.63949891962022</v>
      </c>
    </row>
    <row r="38" spans="1:14">
      <c r="A38" t="s">
        <v>236</v>
      </c>
      <c r="B38" s="870" t="str">
        <f>VLOOKUP(A38,EQUIPOS!A8:D154,3,FALSE)</f>
        <v>Fresadora de pavimento, potencia 255 HP, peso 19 Ton, PROFUNDIDAD DE CORTE 305 mm</v>
      </c>
      <c r="C38" s="871"/>
      <c r="D38" s="871"/>
      <c r="E38" s="871"/>
      <c r="F38" s="871"/>
      <c r="G38" s="871"/>
      <c r="H38" s="872"/>
      <c r="I38" s="271"/>
      <c r="J38" s="272"/>
      <c r="K38" s="273">
        <f>VLOOKUP(A38,EQUIPOS!A8:D165,4,FALSE)</f>
        <v>364160.73693280056</v>
      </c>
      <c r="L38" s="274"/>
      <c r="M38" s="275">
        <v>150</v>
      </c>
      <c r="N38" s="276">
        <f>K38/M38</f>
        <v>2427.7382462186706</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N75*M41</f>
        <v>2.0863498333333332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3595.9643852406803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1233</v>
      </c>
      <c r="B58" s="49" t="str">
        <f>VLOOKUP(A58,TRANSPORTE!A5:D117,3,FALSE)</f>
        <v>Transporte de material fresado</v>
      </c>
      <c r="C58" s="321"/>
      <c r="D58" s="321"/>
      <c r="E58" s="321"/>
      <c r="F58" s="321"/>
      <c r="G58" s="321"/>
      <c r="H58" s="315" t="s">
        <v>1468</v>
      </c>
      <c r="I58" s="283">
        <v>0.13</v>
      </c>
      <c r="J58" s="290">
        <v>1</v>
      </c>
      <c r="K58" s="283">
        <f>I58*J58</f>
        <v>0.13</v>
      </c>
      <c r="L58" s="908">
        <f>VLOOKUP(A58,TRANSPORTE!A5:D117,4,FALSE)</f>
        <v>674.86296033997905</v>
      </c>
      <c r="M58" s="909"/>
      <c r="N58" s="291">
        <f>K58*L58</f>
        <v>87.732184844197278</v>
      </c>
    </row>
    <row r="59" spans="1:14">
      <c r="B59" s="49"/>
      <c r="C59" s="50"/>
      <c r="D59" s="50"/>
      <c r="E59" s="50"/>
      <c r="F59" s="50"/>
      <c r="G59" s="50"/>
      <c r="H59" s="315"/>
      <c r="I59" s="283"/>
      <c r="J59" s="290"/>
      <c r="K59" s="283"/>
      <c r="L59" s="908"/>
      <c r="M59" s="909"/>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87.732184844197278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1200</v>
      </c>
      <c r="N69" s="399">
        <f>K69/M69</f>
        <v>208.63498333333331</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130"/>
    </row>
    <row r="75" spans="1:15" ht="15.75" thickBot="1">
      <c r="B75" s="910" t="s">
        <v>953</v>
      </c>
      <c r="C75" s="864"/>
      <c r="D75" s="864"/>
      <c r="E75" s="864"/>
      <c r="F75" s="864"/>
      <c r="G75" s="864"/>
      <c r="H75" s="864"/>
      <c r="I75" s="864"/>
      <c r="J75" s="864"/>
      <c r="K75" s="864"/>
      <c r="L75" s="864"/>
      <c r="M75" s="865"/>
      <c r="N75" s="464">
        <f>SUM(N69:N74)</f>
        <v>208.63498333333331</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3892.3315534182111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778.46631068364229</v>
      </c>
      <c r="M82" s="857"/>
      <c r="N82" s="54"/>
    </row>
    <row r="83" spans="1:14">
      <c r="B83" s="92" t="s">
        <v>973</v>
      </c>
      <c r="C83" s="93"/>
      <c r="D83" s="93"/>
      <c r="E83" s="93"/>
      <c r="F83" s="93"/>
      <c r="G83" s="93"/>
      <c r="H83" s="93"/>
      <c r="I83" s="90"/>
      <c r="J83" s="91"/>
      <c r="K83" s="308">
        <v>0.05</v>
      </c>
      <c r="L83" s="856">
        <f>N77*K83</f>
        <v>194.61657767091057</v>
      </c>
      <c r="M83" s="857"/>
      <c r="N83" s="54"/>
    </row>
    <row r="84" spans="1:14" ht="15.75" thickBot="1">
      <c r="B84" s="94" t="s">
        <v>974</v>
      </c>
      <c r="C84" s="95"/>
      <c r="D84" s="95"/>
      <c r="E84" s="95"/>
      <c r="F84" s="95"/>
      <c r="G84" s="95"/>
      <c r="H84" s="95"/>
      <c r="I84" s="96"/>
      <c r="J84" s="97"/>
      <c r="K84" s="309">
        <v>0.05</v>
      </c>
      <c r="L84" s="858">
        <f>N77*K84</f>
        <v>194.61657767091057</v>
      </c>
      <c r="M84" s="859"/>
      <c r="N84" s="54"/>
    </row>
    <row r="85" spans="1:14" ht="15.75" thickBot="1">
      <c r="B85" s="821" t="s">
        <v>953</v>
      </c>
      <c r="C85" s="822"/>
      <c r="D85" s="822"/>
      <c r="E85" s="822"/>
      <c r="F85" s="822"/>
      <c r="G85" s="822"/>
      <c r="H85" s="822"/>
      <c r="I85" s="822"/>
      <c r="J85" s="822"/>
      <c r="K85" s="822"/>
      <c r="L85" s="822"/>
      <c r="M85" s="823"/>
      <c r="N85" s="55">
        <f>L82+L83+L84</f>
        <v>1167.6994660254634</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5060.0310194436743</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87"/>
      <c r="K117" s="887"/>
      <c r="L117" s="887"/>
      <c r="M117" s="887"/>
      <c r="N117" s="888"/>
    </row>
    <row r="118" spans="2:14" ht="15.75" thickBot="1">
      <c r="B118" s="265" t="s">
        <v>2221</v>
      </c>
      <c r="C118" s="397"/>
      <c r="D118" s="397"/>
      <c r="E118" s="60"/>
      <c r="F118" s="60"/>
      <c r="G118" s="60"/>
      <c r="H118" s="60"/>
      <c r="I118" s="60"/>
      <c r="J118" s="889"/>
      <c r="K118" s="889"/>
      <c r="L118" s="889"/>
      <c r="M118" s="889"/>
      <c r="N118" s="890"/>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2017</v>
      </c>
      <c r="C31" s="84" t="s">
        <v>2074</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117</v>
      </c>
      <c r="B36" s="870" t="str">
        <f>VLOOKUP(A36,EQUIPOS!A6:D154,3,FALSE)</f>
        <v xml:space="preserve">Barredora mecánica de cepillo de 3658 mm ; 6 m3 </v>
      </c>
      <c r="C36" s="871"/>
      <c r="D36" s="871"/>
      <c r="E36" s="871"/>
      <c r="F36" s="871"/>
      <c r="G36" s="871"/>
      <c r="H36" s="872"/>
      <c r="I36" s="271"/>
      <c r="J36" s="272"/>
      <c r="K36" s="273">
        <f>VLOOKUP(A36,EQUIPOS!A6:D163,4,FALSE)</f>
        <v>70875.043540358412</v>
      </c>
      <c r="L36" s="274"/>
      <c r="M36" s="275">
        <v>300</v>
      </c>
      <c r="N36" s="276">
        <f>K36/M36</f>
        <v>236.25014513452805</v>
      </c>
    </row>
    <row r="37" spans="1:14">
      <c r="A37" s="116" t="s">
        <v>148</v>
      </c>
      <c r="B37" s="870" t="str">
        <f>VLOOKUP(A37,EQUIPOS!A7:D154,3,FALSE)</f>
        <v>Cargador : Potencia en el volante 110 hp, Clasificación de RPM del motor 2300.</v>
      </c>
      <c r="C37" s="871"/>
      <c r="D37" s="871"/>
      <c r="E37" s="871"/>
      <c r="F37" s="871"/>
      <c r="G37" s="871"/>
      <c r="H37" s="872"/>
      <c r="I37" s="271"/>
      <c r="J37" s="272"/>
      <c r="K37" s="273">
        <f>VLOOKUP(A37,EQUIPOS!A7:D164,4,FALSE)</f>
        <v>104045.92483794304</v>
      </c>
      <c r="L37" s="274"/>
      <c r="M37" s="275">
        <v>300</v>
      </c>
      <c r="N37" s="276">
        <f>K37/M37</f>
        <v>346.81974945981011</v>
      </c>
    </row>
    <row r="38" spans="1:14">
      <c r="A38" t="s">
        <v>236</v>
      </c>
      <c r="B38" s="870" t="str">
        <f>VLOOKUP(A38,EQUIPOS!A8:D154,3,FALSE)</f>
        <v>Fresadora de pavimento, potencia 255 HP, peso 19 Ton, PROFUNDIDAD DE CORTE 305 mm</v>
      </c>
      <c r="C38" s="871"/>
      <c r="D38" s="871"/>
      <c r="E38" s="871"/>
      <c r="F38" s="871"/>
      <c r="G38" s="871"/>
      <c r="H38" s="872"/>
      <c r="I38" s="271"/>
      <c r="J38" s="272"/>
      <c r="K38" s="273">
        <f>VLOOKUP(A38,EQUIPOS!A8:D165,4,FALSE)</f>
        <v>364160.73693280056</v>
      </c>
      <c r="L38" s="274"/>
      <c r="M38" s="275">
        <v>300</v>
      </c>
      <c r="N38" s="276">
        <f>K38/M38</f>
        <v>1213.8691231093353</v>
      </c>
    </row>
    <row r="39" spans="1:14">
      <c r="B39" s="870"/>
      <c r="C39" s="871"/>
      <c r="D39" s="871"/>
      <c r="E39" s="871"/>
      <c r="F39" s="871"/>
      <c r="G39" s="871"/>
      <c r="H39" s="872"/>
      <c r="I39" s="873"/>
      <c r="J39" s="874"/>
      <c r="K39" s="273"/>
      <c r="L39" s="875"/>
      <c r="M39" s="876"/>
      <c r="N39" s="276"/>
    </row>
    <row r="40" spans="1:14">
      <c r="B40" s="870"/>
      <c r="C40" s="871"/>
      <c r="D40" s="871"/>
      <c r="E40" s="877"/>
      <c r="F40" s="871"/>
      <c r="G40" s="871"/>
      <c r="H40" s="872"/>
      <c r="I40" s="39"/>
      <c r="J40" s="40"/>
      <c r="K40" s="278"/>
      <c r="L40" s="280"/>
      <c r="M40" s="281"/>
      <c r="N40" s="282"/>
    </row>
    <row r="41" spans="1:14">
      <c r="B41" s="878" t="s">
        <v>952</v>
      </c>
      <c r="C41" s="879"/>
      <c r="D41" s="879"/>
      <c r="E41" s="41"/>
      <c r="F41" s="42"/>
      <c r="G41" s="42"/>
      <c r="H41" s="43"/>
      <c r="I41" s="39"/>
      <c r="J41" s="40"/>
      <c r="K41" s="283"/>
      <c r="L41" s="280"/>
      <c r="M41" s="405">
        <v>0.01</v>
      </c>
      <c r="N41" s="348">
        <f>N75*M41</f>
        <v>1.0431749166666666</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1797.9821926203401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406"/>
      <c r="N48" s="276"/>
    </row>
    <row r="49" spans="1:14">
      <c r="A49" s="111"/>
      <c r="B49" s="46"/>
      <c r="C49" s="285"/>
      <c r="D49" s="285"/>
      <c r="E49" s="285"/>
      <c r="F49" s="285"/>
      <c r="G49" s="285"/>
      <c r="H49" s="285"/>
      <c r="I49" s="272"/>
      <c r="J49" s="228"/>
      <c r="K49" s="286"/>
      <c r="L49" s="271"/>
      <c r="M49" s="406"/>
      <c r="N49" s="276"/>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1233</v>
      </c>
      <c r="B58" s="49" t="str">
        <f>VLOOKUP(A58,TRANSPORTE!A5:D117,3,FALSE)</f>
        <v>Transporte de material fresado</v>
      </c>
      <c r="C58" s="321"/>
      <c r="D58" s="321"/>
      <c r="E58" s="321"/>
      <c r="F58" s="321"/>
      <c r="G58" s="321"/>
      <c r="H58" s="315" t="s">
        <v>1468</v>
      </c>
      <c r="I58" s="417">
        <v>6.5000000000000002E-2</v>
      </c>
      <c r="J58" s="290">
        <v>1</v>
      </c>
      <c r="K58" s="417">
        <f>I58*J58</f>
        <v>6.5000000000000002E-2</v>
      </c>
      <c r="L58" s="908">
        <f>VLOOKUP(A58,TRANSPORTE!A5:D117,4,FALSE)</f>
        <v>674.86296033997905</v>
      </c>
      <c r="M58" s="909"/>
      <c r="N58" s="291">
        <f>K58*L58</f>
        <v>43.866092422098639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43.866092422098639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299">
        <v>2400</v>
      </c>
      <c r="N69" s="399">
        <f>K69/M69</f>
        <v>104.31749166666665</v>
      </c>
      <c r="O69" s="109"/>
    </row>
    <row r="70" spans="1:15">
      <c r="B70" s="52"/>
      <c r="C70" s="50"/>
      <c r="D70" s="50"/>
      <c r="E70" s="50"/>
      <c r="F70" s="50"/>
      <c r="G70" s="50"/>
      <c r="H70" s="50"/>
      <c r="I70" s="296"/>
      <c r="J70" s="297"/>
      <c r="K70" s="298"/>
      <c r="L70" s="53"/>
      <c r="M70" s="303"/>
      <c r="N70" s="399"/>
    </row>
    <row r="71" spans="1:15">
      <c r="B71" s="52"/>
      <c r="C71" s="50"/>
      <c r="D71" s="50"/>
      <c r="E71" s="50"/>
      <c r="F71" s="50"/>
      <c r="G71" s="50"/>
      <c r="H71" s="50"/>
      <c r="I71" s="283"/>
      <c r="J71" s="301"/>
      <c r="K71" s="302"/>
      <c r="L71" s="53"/>
      <c r="M71" s="304"/>
      <c r="N71" s="300"/>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104.31749166666665</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1946.1657767091056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389.23315534182115</v>
      </c>
      <c r="M82" s="857"/>
      <c r="N82" s="54"/>
    </row>
    <row r="83" spans="1:14">
      <c r="B83" s="92" t="s">
        <v>973</v>
      </c>
      <c r="C83" s="93"/>
      <c r="D83" s="93"/>
      <c r="E83" s="93"/>
      <c r="F83" s="93"/>
      <c r="G83" s="93"/>
      <c r="H83" s="93"/>
      <c r="I83" s="90"/>
      <c r="J83" s="91"/>
      <c r="K83" s="308">
        <v>0.05</v>
      </c>
      <c r="L83" s="856">
        <f>N77*K83</f>
        <v>97.308288835455286</v>
      </c>
      <c r="M83" s="857"/>
      <c r="N83" s="54"/>
    </row>
    <row r="84" spans="1:14" ht="15.75" thickBot="1">
      <c r="B84" s="94" t="s">
        <v>974</v>
      </c>
      <c r="C84" s="95"/>
      <c r="D84" s="95"/>
      <c r="E84" s="95"/>
      <c r="F84" s="95"/>
      <c r="G84" s="95"/>
      <c r="H84" s="95"/>
      <c r="I84" s="96"/>
      <c r="J84" s="97"/>
      <c r="K84" s="309">
        <v>0.05</v>
      </c>
      <c r="L84" s="858">
        <f>N77*K84</f>
        <v>97.308288835455286</v>
      </c>
      <c r="M84" s="859"/>
      <c r="N84" s="54"/>
    </row>
    <row r="85" spans="1:14" ht="15.75" thickBot="1">
      <c r="B85" s="821" t="s">
        <v>953</v>
      </c>
      <c r="C85" s="822"/>
      <c r="D85" s="822"/>
      <c r="E85" s="822"/>
      <c r="F85" s="822"/>
      <c r="G85" s="822"/>
      <c r="H85" s="822"/>
      <c r="I85" s="822"/>
      <c r="J85" s="822"/>
      <c r="K85" s="822"/>
      <c r="L85" s="822"/>
      <c r="M85" s="823"/>
      <c r="N85" s="55">
        <f>L82+L83+L84</f>
        <v>583.84973301273169</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2530.0155097218371</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87"/>
      <c r="K117" s="887"/>
      <c r="L117" s="887"/>
      <c r="M117" s="887"/>
      <c r="N117" s="888"/>
    </row>
    <row r="118" spans="2:14" ht="15.75" thickBot="1">
      <c r="B118" s="265" t="s">
        <v>2221</v>
      </c>
      <c r="C118" s="397"/>
      <c r="D118" s="397"/>
      <c r="E118" s="60"/>
      <c r="F118" s="60"/>
      <c r="G118" s="60"/>
      <c r="H118" s="60"/>
      <c r="I118" s="60"/>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1086</v>
      </c>
      <c r="C31" s="84" t="s">
        <v>2075</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18</v>
      </c>
      <c r="N36" s="276">
        <f>K36/M36</f>
        <v>2890.164578831751</v>
      </c>
    </row>
    <row r="37" spans="1:14">
      <c r="A37" s="116" t="s">
        <v>154</v>
      </c>
      <c r="B37" s="870" t="str">
        <f>VLOOKUP(A37,EQUIPOS!A7:D154,3,FALSE)</f>
        <v>Carrotanque Irrigador de asfalto, 1000 GALONES DE CAPACIDAD</v>
      </c>
      <c r="C37" s="871"/>
      <c r="D37" s="871"/>
      <c r="E37" s="871"/>
      <c r="F37" s="871"/>
      <c r="G37" s="871"/>
      <c r="H37" s="872"/>
      <c r="I37" s="271"/>
      <c r="J37" s="272"/>
      <c r="K37" s="273">
        <f>VLOOKUP(A37,EQUIPOS!A7:D164,4,FALSE)</f>
        <v>83236.739870354431</v>
      </c>
      <c r="L37" s="274"/>
      <c r="M37" s="275">
        <v>18</v>
      </c>
      <c r="N37" s="276">
        <f>K37/M37</f>
        <v>4624.2633261308019</v>
      </c>
    </row>
    <row r="38" spans="1:14">
      <c r="A38" t="s">
        <v>269</v>
      </c>
      <c r="B38" s="870" t="str">
        <f>VLOOKUP(A38,EQUIPOS!A8:D154,3,FALSE)</f>
        <v>Motoniveladora  potencia 215 HP, ancho de cuchilla 4,27 m, peso 18 ton.</v>
      </c>
      <c r="C38" s="871"/>
      <c r="D38" s="871"/>
      <c r="E38" s="871"/>
      <c r="F38" s="871"/>
      <c r="G38" s="871"/>
      <c r="H38" s="872"/>
      <c r="I38" s="271"/>
      <c r="J38" s="272"/>
      <c r="K38" s="273">
        <f>VLOOKUP(A38,EQUIPOS!A8:D165,4,FALSE)</f>
        <v>187282.66470829744</v>
      </c>
      <c r="L38" s="274"/>
      <c r="M38" s="275">
        <v>18</v>
      </c>
      <c r="N38" s="276">
        <f>K38/M38</f>
        <v>10404.592483794302</v>
      </c>
    </row>
    <row r="39" spans="1:14">
      <c r="A39" t="s">
        <v>299</v>
      </c>
      <c r="B39" s="870" t="str">
        <f>VLOOKUP(A39,EQUIPOS!A9:D154,3,FALSE)</f>
        <v xml:space="preserve">Recicladora, potencia 430HP </v>
      </c>
      <c r="C39" s="871"/>
      <c r="D39" s="871"/>
      <c r="E39" s="871"/>
      <c r="F39" s="871"/>
      <c r="G39" s="871"/>
      <c r="H39" s="872"/>
      <c r="I39" s="873"/>
      <c r="J39" s="874"/>
      <c r="K39" s="273">
        <f>VLOOKUP(A39,EQUIPOS!A9:D166,4,FALSE)</f>
        <v>520869.50662746851</v>
      </c>
      <c r="L39" s="875">
        <v>18</v>
      </c>
      <c r="M39" s="876"/>
      <c r="N39" s="276">
        <f>K39/L39</f>
        <v>28937.194812637139</v>
      </c>
    </row>
    <row r="40" spans="1:14">
      <c r="A40" t="s">
        <v>365</v>
      </c>
      <c r="B40" s="870" t="str">
        <f>VLOOKUP(A40,EQUIPOS!A10:D154,3,FALSE)</f>
        <v xml:space="preserve">Vibrocompatador, potencia 153 HP, peso 10 Ton. </v>
      </c>
      <c r="C40" s="871"/>
      <c r="D40" s="871"/>
      <c r="E40" s="871"/>
      <c r="F40" s="871"/>
      <c r="G40" s="871"/>
      <c r="H40" s="872"/>
      <c r="I40" s="39"/>
      <c r="J40" s="40"/>
      <c r="K40" s="273">
        <f>VLOOKUP(A40,EQUIPOS!A10:D167,4,FALSE)</f>
        <v>148543.24551338612</v>
      </c>
      <c r="L40" s="280"/>
      <c r="M40" s="281">
        <v>18</v>
      </c>
      <c r="N40" s="276">
        <f>K40/M40</f>
        <v>8252.402528521452</v>
      </c>
    </row>
    <row r="41" spans="1:14">
      <c r="B41" s="878" t="s">
        <v>952</v>
      </c>
      <c r="C41" s="879"/>
      <c r="D41" s="879"/>
      <c r="E41" s="41"/>
      <c r="F41" s="42"/>
      <c r="G41" s="42"/>
      <c r="H41" s="43"/>
      <c r="I41" s="39"/>
      <c r="J41" s="40"/>
      <c r="K41" s="283"/>
      <c r="L41" s="280"/>
      <c r="M41" s="405">
        <v>0.01</v>
      </c>
      <c r="N41" s="348">
        <f>N75*M41</f>
        <v>33.488139834333886</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55142.105869749779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802</v>
      </c>
      <c r="B48" s="46" t="str">
        <f>VLOOKUP(A48,MATERIALES!A5:D373,3,FALSE)</f>
        <v>Arena lavada</v>
      </c>
      <c r="C48" s="285"/>
      <c r="D48" s="285"/>
      <c r="E48" s="285"/>
      <c r="F48" s="285"/>
      <c r="G48" s="285"/>
      <c r="H48" s="285"/>
      <c r="I48" s="272"/>
      <c r="J48" s="228" t="str">
        <f>VLOOKUP(A48,MATERIALES!A4:D640,2,FALSE)</f>
        <v>m3</v>
      </c>
      <c r="K48" s="286">
        <v>3.5000000000000003E-2</v>
      </c>
      <c r="L48" s="271"/>
      <c r="M48" s="406">
        <f>VLOOKUP(A48,MATERIALES!A5:D396,4,FALSE)</f>
        <v>80581.859977840577</v>
      </c>
      <c r="N48" s="276">
        <f>K48*M48</f>
        <v>2820.3650992244206</v>
      </c>
    </row>
    <row r="49" spans="1:14">
      <c r="A49" s="111" t="s">
        <v>763</v>
      </c>
      <c r="B49" s="46" t="str">
        <f>VLOOKUP(A49,MATERIALES!A6:D373,3,FALSE)</f>
        <v>Agregado petreo para mezclas asfálticas</v>
      </c>
      <c r="C49" s="285"/>
      <c r="D49" s="285"/>
      <c r="E49" s="285"/>
      <c r="F49" s="285"/>
      <c r="G49" s="285"/>
      <c r="H49" s="285"/>
      <c r="I49" s="272"/>
      <c r="J49" s="228" t="str">
        <f>VLOOKUP(A49,MATERIALES!A5:D641,2,FALSE)</f>
        <v>m3</v>
      </c>
      <c r="K49" s="286">
        <v>0.25</v>
      </c>
      <c r="L49" s="271"/>
      <c r="M49" s="406">
        <f>VLOOKUP(A49,MATERIALES!A6:D397,4,FALSE)</f>
        <v>192385.06815991949</v>
      </c>
      <c r="N49" s="276">
        <f>K49*M49</f>
        <v>48096.267039979874</v>
      </c>
    </row>
    <row r="50" spans="1:14">
      <c r="B50" s="46"/>
      <c r="C50" s="285"/>
      <c r="D50" s="285"/>
      <c r="E50" s="285"/>
      <c r="F50" s="285"/>
      <c r="G50" s="285"/>
      <c r="H50" s="285"/>
      <c r="I50" s="272"/>
      <c r="J50" s="228"/>
      <c r="K50" s="286"/>
      <c r="L50" s="271"/>
      <c r="M50" s="287"/>
      <c r="N50" s="288"/>
    </row>
    <row r="51" spans="1:14">
      <c r="B51" s="46"/>
      <c r="C51" s="285"/>
      <c r="D51" s="285"/>
      <c r="E51" s="285"/>
      <c r="F51" s="285"/>
      <c r="G51" s="285"/>
      <c r="H51" s="285"/>
      <c r="I51" s="272"/>
      <c r="J51" s="228"/>
      <c r="K51" s="286"/>
      <c r="L51" s="271"/>
      <c r="M51" s="287"/>
      <c r="N51" s="288"/>
    </row>
    <row r="52" spans="1:14" ht="15.75" thickBot="1">
      <c r="B52" s="903"/>
      <c r="C52" s="904"/>
      <c r="D52" s="904"/>
      <c r="E52" s="904"/>
      <c r="F52" s="904"/>
      <c r="G52" s="904"/>
      <c r="H52" s="904"/>
      <c r="I52" s="874"/>
      <c r="J52" s="45"/>
      <c r="K52" s="47"/>
      <c r="L52" s="905"/>
      <c r="M52" s="906"/>
      <c r="N52" s="48"/>
    </row>
    <row r="53" spans="1:14" ht="15.75" thickBot="1">
      <c r="B53" s="821" t="s">
        <v>953</v>
      </c>
      <c r="C53" s="822"/>
      <c r="D53" s="822"/>
      <c r="E53" s="822"/>
      <c r="F53" s="822"/>
      <c r="G53" s="822"/>
      <c r="H53" s="822"/>
      <c r="I53" s="822"/>
      <c r="J53" s="822"/>
      <c r="K53" s="822"/>
      <c r="L53" s="822"/>
      <c r="M53" s="823"/>
      <c r="N53" s="398">
        <f>SUM(N48:N52)</f>
        <v>50916.632139204296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1317</v>
      </c>
      <c r="B58" s="49" t="str">
        <f>VLOOKUP(A58,TRANSPORTE!A5:D117,3,FALSE)</f>
        <v>Transporte de agregados pétreos</v>
      </c>
      <c r="C58" s="321"/>
      <c r="D58" s="321"/>
      <c r="E58" s="321"/>
      <c r="F58" s="321"/>
      <c r="G58" s="321"/>
      <c r="H58" s="315" t="s">
        <v>1468</v>
      </c>
      <c r="I58" s="417">
        <v>0.28500000000000003</v>
      </c>
      <c r="J58" s="290">
        <v>1</v>
      </c>
      <c r="K58" s="417">
        <f>I58*J58</f>
        <v>0.28500000000000003</v>
      </c>
      <c r="L58" s="908">
        <f>VLOOKUP(A58,TRANSPORTE!A5:D117,4,FALSE)</f>
        <v>878.24631825065774</v>
      </c>
      <c r="M58" s="909"/>
      <c r="N58" s="291">
        <f>K58*L58</f>
        <v>250.30020070143749</v>
      </c>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250.30020070143749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t="s">
        <v>15</v>
      </c>
      <c r="B69" s="52" t="str">
        <f>VLOOKUP(A69,'MANO DE OBRA'!A8:D68,3,FALSE)</f>
        <v>Obrero (6)</v>
      </c>
      <c r="C69" s="50"/>
      <c r="D69" s="50"/>
      <c r="E69" s="50"/>
      <c r="F69" s="50"/>
      <c r="G69" s="50"/>
      <c r="H69" s="50"/>
      <c r="I69" s="296">
        <f>K69/J69*100</f>
        <v>202996.19999999998</v>
      </c>
      <c r="J69" s="297">
        <v>185</v>
      </c>
      <c r="K69" s="298">
        <f>VLOOKUP(A69,'MANO DE OBRA'!A8:D99,4,FALSE)</f>
        <v>375542.97</v>
      </c>
      <c r="L69" s="53"/>
      <c r="M69" s="299">
        <v>144</v>
      </c>
      <c r="N69" s="399">
        <f>K69/M69</f>
        <v>2607.9372916666666</v>
      </c>
      <c r="O69" s="109"/>
    </row>
    <row r="70" spans="1:15">
      <c r="A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303">
        <v>144</v>
      </c>
      <c r="N70" s="399">
        <f>K70/M70</f>
        <v>740.87669176672216</v>
      </c>
    </row>
    <row r="71" spans="1:15">
      <c r="B71" s="52"/>
      <c r="C71" s="50"/>
      <c r="D71" s="50"/>
      <c r="E71" s="50"/>
      <c r="F71" s="50"/>
      <c r="G71" s="50"/>
      <c r="H71" s="50"/>
      <c r="I71" s="296"/>
      <c r="J71" s="297"/>
      <c r="K71" s="298"/>
      <c r="L71" s="53"/>
      <c r="M71" s="304"/>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3348.8139834333888</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109657.8521930889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21931.570438617782</v>
      </c>
      <c r="M82" s="857"/>
      <c r="N82" s="54"/>
    </row>
    <row r="83" spans="1:14">
      <c r="B83" s="92" t="s">
        <v>973</v>
      </c>
      <c r="C83" s="93"/>
      <c r="D83" s="93"/>
      <c r="E83" s="93"/>
      <c r="F83" s="93"/>
      <c r="G83" s="93"/>
      <c r="H83" s="93"/>
      <c r="I83" s="90"/>
      <c r="J83" s="91"/>
      <c r="K83" s="308">
        <v>0.05</v>
      </c>
      <c r="L83" s="856">
        <f>N77*K83</f>
        <v>5482.8926096544456</v>
      </c>
      <c r="M83" s="857"/>
      <c r="N83" s="54"/>
    </row>
    <row r="84" spans="1:14" ht="15.75" thickBot="1">
      <c r="B84" s="94" t="s">
        <v>974</v>
      </c>
      <c r="C84" s="95"/>
      <c r="D84" s="95"/>
      <c r="E84" s="95"/>
      <c r="F84" s="95"/>
      <c r="G84" s="95"/>
      <c r="H84" s="95"/>
      <c r="I84" s="96"/>
      <c r="J84" s="97"/>
      <c r="K84" s="309">
        <v>0.05</v>
      </c>
      <c r="L84" s="858">
        <f>N77*K84</f>
        <v>5482.8926096544456</v>
      </c>
      <c r="M84" s="859"/>
      <c r="N84" s="54"/>
    </row>
    <row r="85" spans="1:14" ht="15.75" thickBot="1">
      <c r="B85" s="821" t="s">
        <v>953</v>
      </c>
      <c r="C85" s="822"/>
      <c r="D85" s="822"/>
      <c r="E85" s="822"/>
      <c r="F85" s="822"/>
      <c r="G85" s="822"/>
      <c r="H85" s="822"/>
      <c r="I85" s="822"/>
      <c r="J85" s="822"/>
      <c r="K85" s="822"/>
      <c r="L85" s="822"/>
      <c r="M85" s="823"/>
      <c r="N85" s="55">
        <f>L82+L83+L84</f>
        <v>32897.355657926673</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142555.20785101556</v>
      </c>
    </row>
    <row r="88" spans="1:14">
      <c r="B88" s="16"/>
      <c r="C88" s="17"/>
      <c r="D88" s="17"/>
      <c r="E88" s="17"/>
      <c r="F88" s="17"/>
      <c r="G88" s="17"/>
      <c r="H88" s="17"/>
      <c r="I88" s="17"/>
      <c r="J88" s="17"/>
      <c r="K88" s="17"/>
      <c r="L88" s="17"/>
      <c r="M88" s="17"/>
      <c r="N88" s="18"/>
    </row>
    <row r="89" spans="1:14">
      <c r="B89" s="19"/>
      <c r="C89" s="15"/>
      <c r="D89" s="15"/>
      <c r="E89" s="15"/>
      <c r="F89" s="15"/>
      <c r="G89" s="15"/>
      <c r="H89" s="15"/>
      <c r="I89" s="15"/>
      <c r="J89" s="15"/>
      <c r="K89" s="15"/>
      <c r="L89" s="15"/>
      <c r="M89" s="15"/>
      <c r="N89" s="20"/>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56" t="s">
        <v>976</v>
      </c>
      <c r="F92" s="56"/>
      <c r="G92" s="56"/>
      <c r="H92" s="56"/>
      <c r="I92" s="56"/>
      <c r="J92" s="56"/>
      <c r="K92" s="15"/>
      <c r="L92" s="15"/>
      <c r="M92" s="15"/>
      <c r="N92" s="20"/>
    </row>
    <row r="93" spans="1:14">
      <c r="B93" s="19"/>
      <c r="C93" s="15"/>
      <c r="D93" s="15"/>
      <c r="E93" s="15" t="s">
        <v>977</v>
      </c>
      <c r="F93" s="15"/>
      <c r="G93" s="15"/>
      <c r="H93" s="15"/>
      <c r="I93" s="15"/>
      <c r="J93" s="15"/>
      <c r="K93" s="15"/>
      <c r="L93" s="15"/>
      <c r="M93" s="15"/>
      <c r="N93" s="20"/>
    </row>
    <row r="94" spans="1:14">
      <c r="B94" s="19"/>
      <c r="C94" s="15"/>
      <c r="D94" s="15"/>
      <c r="E94" s="15" t="s">
        <v>978</v>
      </c>
      <c r="F94" s="15"/>
      <c r="G94" s="15"/>
      <c r="H94" s="15"/>
      <c r="I94" s="15"/>
      <c r="J94" s="15"/>
      <c r="K94" s="15"/>
      <c r="L94" s="15"/>
      <c r="M94" s="15"/>
      <c r="N94" s="20"/>
    </row>
    <row r="95" spans="1:14">
      <c r="B95" s="19"/>
      <c r="C95" s="15"/>
      <c r="D95" s="15"/>
      <c r="E95" s="15" t="s">
        <v>979</v>
      </c>
      <c r="F95" s="15"/>
      <c r="G95" s="15"/>
      <c r="H95" s="15"/>
      <c r="I95" s="15"/>
      <c r="J95" s="15"/>
      <c r="K95" s="15"/>
      <c r="L95" s="15"/>
      <c r="M95" s="15"/>
      <c r="N95" s="20"/>
    </row>
    <row r="96" spans="1:14" ht="15.75" thickBot="1">
      <c r="B96" s="19"/>
      <c r="C96" s="15"/>
      <c r="D96" s="15"/>
      <c r="E96" s="15"/>
      <c r="F96" s="15" t="s">
        <v>980</v>
      </c>
      <c r="G96" s="15"/>
      <c r="H96" s="15"/>
      <c r="I96" s="15"/>
      <c r="J96" s="15"/>
      <c r="K96" s="15"/>
      <c r="L96" s="15"/>
      <c r="M96" s="15"/>
      <c r="N96" s="20"/>
    </row>
    <row r="97" spans="2:14">
      <c r="B97" s="231" t="s">
        <v>2216</v>
      </c>
      <c r="C97" s="232"/>
      <c r="D97" s="232"/>
      <c r="E97" s="232"/>
      <c r="F97" s="232"/>
      <c r="G97" s="232"/>
      <c r="H97" s="232"/>
      <c r="I97" s="232"/>
      <c r="J97" s="232"/>
      <c r="K97" s="232"/>
      <c r="L97" s="232"/>
      <c r="M97" s="232"/>
      <c r="N97" s="233"/>
    </row>
    <row r="98" spans="2:14">
      <c r="B98" s="234"/>
      <c r="C98" s="235"/>
      <c r="D98" s="235"/>
      <c r="E98" s="235"/>
      <c r="F98" s="235"/>
      <c r="G98" s="235"/>
      <c r="H98" s="235"/>
      <c r="I98" s="235"/>
      <c r="J98" s="235"/>
      <c r="K98" s="235"/>
      <c r="L98" s="235"/>
      <c r="M98" s="235"/>
      <c r="N98" s="236"/>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ht="15.75" thickBot="1">
      <c r="B101" s="237"/>
      <c r="C101" s="238"/>
      <c r="D101" s="238"/>
      <c r="E101" s="238"/>
      <c r="F101" s="238"/>
      <c r="G101" s="238"/>
      <c r="H101" s="238"/>
      <c r="I101" s="238"/>
      <c r="J101" s="238"/>
      <c r="K101" s="238"/>
      <c r="L101" s="238"/>
      <c r="M101" s="238"/>
      <c r="N101" s="239"/>
    </row>
    <row r="102" spans="2:14">
      <c r="B102" s="240"/>
      <c r="C102" s="241"/>
      <c r="D102" s="241"/>
      <c r="E102" s="241"/>
      <c r="F102" s="241"/>
      <c r="G102" s="241"/>
      <c r="H102" s="241"/>
      <c r="I102" s="241"/>
      <c r="J102" s="241"/>
      <c r="K102" s="241"/>
      <c r="L102" s="241"/>
      <c r="M102" s="241"/>
      <c r="N102" s="242"/>
    </row>
    <row r="103" spans="2:14">
      <c r="B103" s="226" t="s">
        <v>2217</v>
      </c>
      <c r="C103" s="34"/>
      <c r="D103" s="34"/>
      <c r="E103" s="34"/>
      <c r="F103" s="34"/>
      <c r="G103" s="34"/>
      <c r="H103" s="34"/>
      <c r="I103" s="34"/>
      <c r="J103" s="34"/>
      <c r="K103" s="34"/>
      <c r="L103" s="34"/>
      <c r="M103" s="34"/>
      <c r="N103" s="35"/>
    </row>
    <row r="104" spans="2:14" ht="15" customHeight="1">
      <c r="B104" s="824" t="s">
        <v>2218</v>
      </c>
      <c r="C104" s="825"/>
      <c r="D104" s="825"/>
      <c r="E104" s="825"/>
      <c r="F104" s="825"/>
      <c r="G104" s="825"/>
      <c r="H104" s="825"/>
      <c r="I104" s="825"/>
      <c r="J104" s="825"/>
      <c r="K104" s="825"/>
      <c r="L104" s="825"/>
      <c r="M104" s="825"/>
      <c r="N104" s="826"/>
    </row>
    <row r="105" spans="2:14" ht="15" customHeight="1">
      <c r="B105" s="824"/>
      <c r="C105" s="825"/>
      <c r="D105" s="825"/>
      <c r="E105" s="825"/>
      <c r="F105" s="825"/>
      <c r="G105" s="825"/>
      <c r="H105" s="825"/>
      <c r="I105" s="825"/>
      <c r="J105" s="825"/>
      <c r="K105" s="825"/>
      <c r="L105" s="825"/>
      <c r="M105" s="825"/>
      <c r="N105" s="826"/>
    </row>
    <row r="106" spans="2:14" ht="30" customHeight="1">
      <c r="B106" s="827" t="s">
        <v>2219</v>
      </c>
      <c r="C106" s="828"/>
      <c r="D106" s="828"/>
      <c r="E106" s="828"/>
      <c r="F106" s="828"/>
      <c r="G106" s="828"/>
      <c r="H106" s="828"/>
      <c r="I106" s="828"/>
      <c r="J106" s="828"/>
      <c r="K106" s="828"/>
      <c r="L106" s="828"/>
      <c r="M106" s="828"/>
      <c r="N106" s="829"/>
    </row>
    <row r="107" spans="2:14">
      <c r="B107" s="827"/>
      <c r="C107" s="828"/>
      <c r="D107" s="828"/>
      <c r="E107" s="828"/>
      <c r="F107" s="828"/>
      <c r="G107" s="828"/>
      <c r="H107" s="828"/>
      <c r="I107" s="828"/>
      <c r="J107" s="828"/>
      <c r="K107" s="828"/>
      <c r="L107" s="828"/>
      <c r="M107" s="828"/>
      <c r="N107" s="829"/>
    </row>
    <row r="108" spans="2:14">
      <c r="B108" s="335"/>
      <c r="C108" s="336"/>
      <c r="D108" s="336"/>
      <c r="E108" s="336"/>
      <c r="F108" s="336"/>
      <c r="G108" s="336"/>
      <c r="H108" s="336"/>
      <c r="I108" s="336"/>
      <c r="J108" s="336"/>
      <c r="K108" s="336"/>
      <c r="L108" s="336"/>
      <c r="M108" s="336"/>
      <c r="N108" s="337"/>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226"/>
      <c r="C111" s="34"/>
      <c r="D111" s="34"/>
      <c r="E111" s="34"/>
      <c r="F111" s="34"/>
      <c r="G111" s="34"/>
      <c r="H111" s="34"/>
      <c r="I111" s="34"/>
      <c r="J111" s="34"/>
      <c r="K111" s="34"/>
      <c r="L111" s="34"/>
      <c r="M111" s="34"/>
      <c r="N111" s="35"/>
    </row>
    <row r="112" spans="2:14">
      <c r="B112" s="19"/>
      <c r="C112" s="15"/>
      <c r="D112" s="15"/>
      <c r="E112" s="15" t="s">
        <v>976</v>
      </c>
      <c r="F112" s="56"/>
      <c r="G112" s="56"/>
      <c r="H112" s="15"/>
      <c r="I112" s="15"/>
      <c r="J112" s="15"/>
      <c r="K112" s="15"/>
      <c r="L112" s="15"/>
      <c r="M112" s="15"/>
      <c r="N112" s="20"/>
    </row>
    <row r="113" spans="2:14">
      <c r="B113" s="19"/>
      <c r="C113" s="15"/>
      <c r="D113" s="15"/>
      <c r="E113" s="57" t="s">
        <v>977</v>
      </c>
      <c r="F113" s="15"/>
      <c r="G113" s="15"/>
      <c r="H113" s="57"/>
      <c r="I113" s="57"/>
      <c r="J113" s="57"/>
      <c r="K113" s="15"/>
      <c r="L113" s="15"/>
      <c r="M113" s="15"/>
      <c r="N113" s="20"/>
    </row>
    <row r="114" spans="2:14">
      <c r="B114" s="19"/>
      <c r="C114" s="15"/>
      <c r="D114" s="15"/>
      <c r="E114" s="58" t="s">
        <v>981</v>
      </c>
      <c r="F114" s="15"/>
      <c r="G114" s="15"/>
      <c r="H114" s="58"/>
      <c r="I114" s="58"/>
      <c r="J114" s="58"/>
      <c r="K114" s="15"/>
      <c r="L114" s="15"/>
      <c r="M114" s="15"/>
      <c r="N114" s="20"/>
    </row>
    <row r="115" spans="2:14">
      <c r="B115" s="59"/>
      <c r="C115" s="34"/>
      <c r="D115" s="34"/>
      <c r="E115" s="15" t="s">
        <v>979</v>
      </c>
      <c r="F115" s="15"/>
      <c r="G115" s="15"/>
      <c r="H115" s="15"/>
      <c r="I115" s="15"/>
      <c r="J115" s="15"/>
      <c r="K115" s="34"/>
      <c r="L115" s="34"/>
      <c r="M115" s="34"/>
      <c r="N115" s="35"/>
    </row>
    <row r="116" spans="2:14">
      <c r="B116" s="59"/>
      <c r="C116" s="34"/>
      <c r="D116" s="34"/>
      <c r="E116" s="34"/>
      <c r="F116" s="15"/>
      <c r="G116" s="15"/>
      <c r="H116" s="15"/>
      <c r="I116" s="15"/>
      <c r="J116" s="15"/>
      <c r="K116" s="34"/>
      <c r="L116" s="34"/>
      <c r="M116" s="34"/>
      <c r="N116" s="35"/>
    </row>
    <row r="117" spans="2:14">
      <c r="B117" s="59" t="s">
        <v>2220</v>
      </c>
      <c r="C117" s="58"/>
      <c r="D117" s="58"/>
      <c r="E117" s="15"/>
      <c r="F117" s="15"/>
      <c r="G117" s="15"/>
      <c r="H117" s="15"/>
      <c r="I117" s="15"/>
      <c r="J117" s="887"/>
      <c r="K117" s="887"/>
      <c r="L117" s="887"/>
      <c r="M117" s="887"/>
      <c r="N117" s="888"/>
    </row>
    <row r="118" spans="2:14" ht="15.75" thickBot="1">
      <c r="B118" s="265" t="s">
        <v>2221</v>
      </c>
      <c r="C118" s="397"/>
      <c r="D118" s="397"/>
      <c r="E118" s="60"/>
      <c r="F118" s="60"/>
      <c r="G118" s="60"/>
      <c r="H118" s="60"/>
      <c r="I118" s="60"/>
      <c r="J118" s="889"/>
      <c r="K118" s="889"/>
      <c r="L118" s="889"/>
      <c r="M118" s="889"/>
      <c r="N118" s="890"/>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1087</v>
      </c>
      <c r="C31" s="84" t="s">
        <v>2076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12</v>
      </c>
      <c r="N36" s="276">
        <f>K36/M36</f>
        <v>4335.2468682476265</v>
      </c>
    </row>
    <row r="37" spans="1:14">
      <c r="A37" s="116" t="s">
        <v>154</v>
      </c>
      <c r="B37" s="324" t="str">
        <f>VLOOKUP(A37,EQUIPOS!A6:D154,3,FALSE)</f>
        <v>Carrotanque Irrigador de asfalto, 1000 GALONES DE CAPACIDAD</v>
      </c>
      <c r="C37" s="325"/>
      <c r="D37" s="325"/>
      <c r="E37" s="325"/>
      <c r="F37" s="325"/>
      <c r="G37" s="325"/>
      <c r="H37" s="326"/>
      <c r="I37" s="271"/>
      <c r="J37" s="272"/>
      <c r="K37" s="273">
        <f>VLOOKUP(A37,EQUIPOS!A6:D163,4,FALSE)</f>
        <v>83236.739870354431</v>
      </c>
      <c r="L37" s="274"/>
      <c r="M37" s="275">
        <v>12</v>
      </c>
      <c r="N37" s="276">
        <f>K37/M37</f>
        <v>6936.3949891962029</v>
      </c>
    </row>
    <row r="38" spans="1:14">
      <c r="A38" s="116" t="s">
        <v>269</v>
      </c>
      <c r="B38" s="324" t="str">
        <f>VLOOKUP(A38,EQUIPOS!A6:D154,3,FALSE)</f>
        <v>Motoniveladora  potencia 215 HP, ancho de cuchilla 4,27 m, peso 18 ton.</v>
      </c>
      <c r="C38" s="325"/>
      <c r="D38" s="325"/>
      <c r="E38" s="325"/>
      <c r="F38" s="325"/>
      <c r="G38" s="325"/>
      <c r="H38" s="326"/>
      <c r="I38" s="271"/>
      <c r="J38" s="272"/>
      <c r="K38" s="273">
        <f>VLOOKUP(A38,EQUIPOS!A6:D163,4,FALSE)</f>
        <v>187282.66470829744</v>
      </c>
      <c r="L38" s="274"/>
      <c r="M38" s="275">
        <v>12</v>
      </c>
      <c r="N38" s="276">
        <f>K38/M38</f>
        <v>15606.888725691453</v>
      </c>
    </row>
    <row r="39" spans="1:14">
      <c r="A39" s="116" t="s">
        <v>299</v>
      </c>
      <c r="B39" s="870" t="str">
        <f>VLOOKUP(A39,EQUIPOS!A7:D154,3,FALSE)</f>
        <v xml:space="preserve">Recicladora, potencia 430HP </v>
      </c>
      <c r="C39" s="871"/>
      <c r="D39" s="871"/>
      <c r="E39" s="871"/>
      <c r="F39" s="871"/>
      <c r="G39" s="871"/>
      <c r="H39" s="872"/>
      <c r="I39" s="271"/>
      <c r="J39" s="272"/>
      <c r="K39" s="273">
        <f>VLOOKUP(A39,EQUIPOS!A7:D164,4,FALSE)</f>
        <v>520869.50662746851</v>
      </c>
      <c r="L39" s="274"/>
      <c r="M39" s="275">
        <v>12</v>
      </c>
      <c r="N39" s="276">
        <f>K39/M39</f>
        <v>43405.792218955707</v>
      </c>
    </row>
    <row r="40" spans="1:14">
      <c r="A40" t="s">
        <v>365</v>
      </c>
      <c r="B40" s="870" t="str">
        <f>VLOOKUP(A40,EQUIPOS!A8:D154,3,FALSE)</f>
        <v xml:space="preserve">Vibrocompatador, potencia 153 HP, peso 10 Ton. </v>
      </c>
      <c r="C40" s="871"/>
      <c r="D40" s="871"/>
      <c r="E40" s="871"/>
      <c r="F40" s="871"/>
      <c r="G40" s="871"/>
      <c r="H40" s="872"/>
      <c r="I40" s="271"/>
      <c r="J40" s="272"/>
      <c r="K40" s="273">
        <f>VLOOKUP(A40,EQUIPOS!A8:D165,4,FALSE)</f>
        <v>148543.24551338612</v>
      </c>
      <c r="L40" s="274"/>
      <c r="M40" s="275">
        <v>12</v>
      </c>
      <c r="N40" s="276">
        <f>K40/M40</f>
        <v>12378.603792782176</v>
      </c>
    </row>
    <row r="41" spans="1:14">
      <c r="B41" s="870"/>
      <c r="C41" s="871"/>
      <c r="D41" s="871"/>
      <c r="E41" s="871"/>
      <c r="F41" s="871"/>
      <c r="G41" s="871"/>
      <c r="H41" s="872"/>
      <c r="I41" s="873"/>
      <c r="J41" s="874"/>
      <c r="K41" s="273"/>
      <c r="L41" s="875"/>
      <c r="M41" s="876"/>
      <c r="N41" s="276"/>
    </row>
    <row r="42" spans="1:14">
      <c r="B42" s="870"/>
      <c r="C42" s="871"/>
      <c r="D42" s="871"/>
      <c r="E42" s="877"/>
      <c r="F42" s="871"/>
      <c r="G42" s="871"/>
      <c r="H42" s="872"/>
      <c r="I42" s="39"/>
      <c r="J42" s="40"/>
      <c r="K42" s="278"/>
      <c r="L42" s="280"/>
      <c r="M42" s="281"/>
      <c r="N42" s="282"/>
    </row>
    <row r="43" spans="1:14">
      <c r="B43" s="878" t="s">
        <v>952</v>
      </c>
      <c r="C43" s="956"/>
      <c r="D43" s="956"/>
      <c r="E43" s="41"/>
      <c r="F43" s="42"/>
      <c r="G43" s="42"/>
      <c r="H43" s="43"/>
      <c r="I43" s="39"/>
      <c r="J43" s="40"/>
      <c r="K43" s="283"/>
      <c r="L43" s="280"/>
      <c r="M43" s="405">
        <v>0.1</v>
      </c>
      <c r="N43" s="348">
        <f>N77*M43</f>
        <v>502.32209751500835</v>
      </c>
    </row>
    <row r="44" spans="1:14" ht="15.75" thickBot="1">
      <c r="B44" s="870"/>
      <c r="C44" s="871"/>
      <c r="D44" s="871"/>
      <c r="E44" s="871"/>
      <c r="F44" s="871"/>
      <c r="G44" s="871"/>
      <c r="H44" s="872"/>
      <c r="I44" s="880"/>
      <c r="J44" s="881"/>
      <c r="K44" s="44"/>
      <c r="L44" s="882"/>
      <c r="M44" s="883"/>
      <c r="N44" s="108"/>
    </row>
    <row r="45" spans="1:14" ht="15.75" thickBot="1">
      <c r="B45" s="821" t="s">
        <v>953</v>
      </c>
      <c r="C45" s="822"/>
      <c r="D45" s="822"/>
      <c r="E45" s="822"/>
      <c r="F45" s="822"/>
      <c r="G45" s="822"/>
      <c r="H45" s="822"/>
      <c r="I45" s="822"/>
      <c r="J45" s="822"/>
      <c r="K45" s="822"/>
      <c r="L45" s="822"/>
      <c r="M45" s="823"/>
      <c r="N45" s="398">
        <f>SUM(N36:N44)</f>
        <v>83165.248692388166</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66" t="s">
        <v>944</v>
      </c>
      <c r="C49" s="867"/>
      <c r="D49" s="867"/>
      <c r="E49" s="867"/>
      <c r="F49" s="867"/>
      <c r="G49" s="867"/>
      <c r="H49" s="867"/>
      <c r="I49" s="901"/>
      <c r="J49" s="319" t="s">
        <v>945</v>
      </c>
      <c r="K49" s="88" t="s">
        <v>946</v>
      </c>
      <c r="L49" s="902" t="s">
        <v>955</v>
      </c>
      <c r="M49" s="901"/>
      <c r="N49" s="89" t="s">
        <v>951</v>
      </c>
    </row>
    <row r="50" spans="1:14">
      <c r="A50" t="s">
        <v>774</v>
      </c>
      <c r="B50" s="46" t="str">
        <f>VLOOKUP(A50,MATERIALES!A5:D373,3,FALSE)</f>
        <v>Agua</v>
      </c>
      <c r="C50" s="285"/>
      <c r="D50" s="285"/>
      <c r="E50" s="285"/>
      <c r="F50" s="285"/>
      <c r="G50" s="285"/>
      <c r="H50" s="285"/>
      <c r="I50" s="272"/>
      <c r="J50" s="228" t="str">
        <f>VLOOKUP(A50,MATERIALES!A4:D640,2,FALSE)</f>
        <v>lt</v>
      </c>
      <c r="K50" s="286">
        <v>75</v>
      </c>
      <c r="L50" s="271"/>
      <c r="M50" s="406">
        <f>VLOOKUP(A50,MATERIALES!A5:D396,4,FALSE)</f>
        <v>13.192118959537337</v>
      </c>
      <c r="N50" s="276">
        <f>K50*M50</f>
        <v>989.40892196530035</v>
      </c>
    </row>
    <row r="51" spans="1:14">
      <c r="A51" t="s">
        <v>807</v>
      </c>
      <c r="B51" s="46" t="str">
        <f>VLOOKUP(A51,MATERIALES!A5:D373,3,FALSE)</f>
        <v xml:space="preserve">Cemento Asfáltico </v>
      </c>
      <c r="C51" s="285"/>
      <c r="D51" s="285"/>
      <c r="E51" s="285"/>
      <c r="F51" s="285"/>
      <c r="G51" s="285"/>
      <c r="H51" s="285"/>
      <c r="I51" s="272"/>
      <c r="J51" s="228" t="str">
        <f>VLOOKUP(A51,MATERIALES!A4:D640,2,FALSE)</f>
        <v>kg</v>
      </c>
      <c r="K51" s="286">
        <v>1.3</v>
      </c>
      <c r="L51" s="271"/>
      <c r="M51" s="406">
        <f>VLOOKUP(A51,MATERIALES!A5:D396,4,FALSE)</f>
        <v>2665.9073730731698</v>
      </c>
      <c r="N51" s="276">
        <f>K51*M51</f>
        <v>3465.6795849951209</v>
      </c>
    </row>
    <row r="52" spans="1:14">
      <c r="B52" s="46"/>
      <c r="C52" s="285"/>
      <c r="D52" s="285"/>
      <c r="E52" s="285"/>
      <c r="F52" s="285"/>
      <c r="G52" s="285"/>
      <c r="H52" s="285"/>
      <c r="I52" s="272"/>
      <c r="J52" s="228"/>
      <c r="K52" s="286"/>
      <c r="L52" s="271"/>
      <c r="M52" s="287"/>
      <c r="N52" s="288"/>
    </row>
    <row r="53" spans="1:14">
      <c r="B53" s="46"/>
      <c r="C53" s="285"/>
      <c r="D53" s="285"/>
      <c r="E53" s="285"/>
      <c r="F53" s="285"/>
      <c r="G53" s="285"/>
      <c r="H53" s="285"/>
      <c r="I53" s="272"/>
      <c r="J53" s="228"/>
      <c r="K53" s="286"/>
      <c r="L53" s="271"/>
      <c r="M53" s="287"/>
      <c r="N53" s="288"/>
    </row>
    <row r="54" spans="1:14" ht="15.75" thickBot="1">
      <c r="B54" s="903"/>
      <c r="C54" s="904"/>
      <c r="D54" s="904"/>
      <c r="E54" s="904"/>
      <c r="F54" s="904"/>
      <c r="G54" s="904"/>
      <c r="H54" s="904"/>
      <c r="I54" s="874"/>
      <c r="J54" s="45"/>
      <c r="K54" s="47"/>
      <c r="L54" s="905"/>
      <c r="M54" s="906"/>
      <c r="N54" s="48"/>
    </row>
    <row r="55" spans="1:14" ht="15.75" thickBot="1">
      <c r="B55" s="821" t="s">
        <v>953</v>
      </c>
      <c r="C55" s="822"/>
      <c r="D55" s="822"/>
      <c r="E55" s="822"/>
      <c r="F55" s="822"/>
      <c r="G55" s="822"/>
      <c r="H55" s="822"/>
      <c r="I55" s="822"/>
      <c r="J55" s="822"/>
      <c r="K55" s="822"/>
      <c r="L55" s="822"/>
      <c r="M55" s="823"/>
      <c r="N55" s="398">
        <f>SUM(N50:N54)</f>
        <v>4455.088506960421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299">
        <v>96</v>
      </c>
      <c r="N71" s="399">
        <f>K71/M71</f>
        <v>1111.3150376500832</v>
      </c>
      <c r="O71" s="109"/>
    </row>
    <row r="72" spans="1:15">
      <c r="A72" t="s">
        <v>15</v>
      </c>
      <c r="B72" s="52" t="str">
        <f>VLOOKUP(A72,'MANO DE OBRA'!A8:D69,3,FALSE)</f>
        <v>Obrero (6)</v>
      </c>
      <c r="C72" s="50"/>
      <c r="D72" s="50"/>
      <c r="E72" s="50"/>
      <c r="F72" s="50"/>
      <c r="G72" s="50"/>
      <c r="H72" s="50"/>
      <c r="I72" s="296">
        <f>K72/J72*100</f>
        <v>202996.19999999998</v>
      </c>
      <c r="J72" s="297">
        <v>185</v>
      </c>
      <c r="K72" s="298">
        <f>VLOOKUP(A72,'MANO DE OBRA'!A8:D100,4,FALSE)</f>
        <v>375542.97</v>
      </c>
      <c r="L72" s="53"/>
      <c r="M72" s="303">
        <v>96</v>
      </c>
      <c r="N72" s="399">
        <f>K72/M72</f>
        <v>3911.9059374999997</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5023.2209751500832</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N45+N55+N66+N77</f>
        <v>92643.55817449867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18528.711634899733</v>
      </c>
      <c r="M84" s="857"/>
      <c r="N84" s="54"/>
    </row>
    <row r="85" spans="1:14">
      <c r="B85" s="92" t="s">
        <v>973</v>
      </c>
      <c r="C85" s="93"/>
      <c r="D85" s="93"/>
      <c r="E85" s="93"/>
      <c r="F85" s="93"/>
      <c r="G85" s="93"/>
      <c r="H85" s="93"/>
      <c r="I85" s="90"/>
      <c r="J85" s="91"/>
      <c r="K85" s="308">
        <v>0.05</v>
      </c>
      <c r="L85" s="856">
        <f>N79*K85</f>
        <v>4632.1779087249333</v>
      </c>
      <c r="M85" s="857"/>
      <c r="N85" s="54"/>
    </row>
    <row r="86" spans="1:14" ht="15.75" thickBot="1">
      <c r="B86" s="94" t="s">
        <v>974</v>
      </c>
      <c r="C86" s="95"/>
      <c r="D86" s="95"/>
      <c r="E86" s="95"/>
      <c r="F86" s="95"/>
      <c r="G86" s="95"/>
      <c r="H86" s="95"/>
      <c r="I86" s="96"/>
      <c r="J86" s="97"/>
      <c r="K86" s="309">
        <v>0.05</v>
      </c>
      <c r="L86" s="858">
        <f>N79*K86</f>
        <v>4632.1779087249333</v>
      </c>
      <c r="M86" s="859"/>
      <c r="N86" s="54"/>
    </row>
    <row r="87" spans="1:14" ht="15.75" thickBot="1">
      <c r="B87" s="821" t="s">
        <v>953</v>
      </c>
      <c r="C87" s="822"/>
      <c r="D87" s="822"/>
      <c r="E87" s="822"/>
      <c r="F87" s="822"/>
      <c r="G87" s="822"/>
      <c r="H87" s="822"/>
      <c r="I87" s="822"/>
      <c r="J87" s="822"/>
      <c r="K87" s="822"/>
      <c r="L87" s="822"/>
      <c r="M87" s="823"/>
      <c r="N87" s="55">
        <f>L84+L85+L86</f>
        <v>27793.067452349602</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120436.62562684827</v>
      </c>
    </row>
    <row r="90" spans="1:14">
      <c r="B90" s="16"/>
      <c r="C90" s="17"/>
      <c r="D90" s="17"/>
      <c r="E90" s="17"/>
      <c r="F90" s="17"/>
      <c r="G90" s="17"/>
      <c r="H90" s="17"/>
      <c r="I90" s="17"/>
      <c r="J90" s="17"/>
      <c r="K90" s="17"/>
      <c r="L90" s="17"/>
      <c r="M90" s="17"/>
      <c r="N90" s="18"/>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15"/>
      <c r="F93" s="15"/>
      <c r="G93" s="15"/>
      <c r="H93" s="15"/>
      <c r="I93" s="15"/>
      <c r="J93" s="15"/>
      <c r="K93" s="15"/>
      <c r="L93" s="15"/>
      <c r="M93" s="15"/>
      <c r="N93" s="20"/>
    </row>
    <row r="94" spans="1:14">
      <c r="B94" s="19"/>
      <c r="C94" s="15"/>
      <c r="D94" s="15"/>
      <c r="E94" s="56" t="s">
        <v>976</v>
      </c>
      <c r="F94" s="56"/>
      <c r="G94" s="56"/>
      <c r="H94" s="56"/>
      <c r="I94" s="56"/>
      <c r="J94" s="56"/>
      <c r="K94" s="15"/>
      <c r="L94" s="15"/>
      <c r="M94" s="15"/>
      <c r="N94" s="20"/>
    </row>
    <row r="95" spans="1:14">
      <c r="B95" s="19"/>
      <c r="C95" s="15"/>
      <c r="D95" s="15"/>
      <c r="E95" s="15" t="s">
        <v>977</v>
      </c>
      <c r="F95" s="15"/>
      <c r="G95" s="15"/>
      <c r="H95" s="15"/>
      <c r="I95" s="15"/>
      <c r="J95" s="15"/>
      <c r="K95" s="15"/>
      <c r="L95" s="15"/>
      <c r="M95" s="15"/>
      <c r="N95" s="20"/>
    </row>
    <row r="96" spans="1:14">
      <c r="B96" s="19"/>
      <c r="C96" s="15"/>
      <c r="D96" s="15"/>
      <c r="E96" s="15" t="s">
        <v>978</v>
      </c>
      <c r="F96" s="15"/>
      <c r="G96" s="15"/>
      <c r="H96" s="15"/>
      <c r="I96" s="15"/>
      <c r="J96" s="15"/>
      <c r="K96" s="15"/>
      <c r="L96" s="15"/>
      <c r="M96" s="15"/>
      <c r="N96" s="20"/>
    </row>
    <row r="97" spans="2:14">
      <c r="B97" s="19"/>
      <c r="C97" s="15"/>
      <c r="D97" s="15"/>
      <c r="E97" s="15" t="s">
        <v>979</v>
      </c>
      <c r="F97" s="15"/>
      <c r="G97" s="15"/>
      <c r="H97" s="15"/>
      <c r="I97" s="15"/>
      <c r="J97" s="15"/>
      <c r="K97" s="15"/>
      <c r="L97" s="15"/>
      <c r="M97" s="15"/>
      <c r="N97" s="20"/>
    </row>
    <row r="98" spans="2:14" ht="15.75" thickBot="1">
      <c r="B98" s="19"/>
      <c r="C98" s="15"/>
      <c r="D98" s="15"/>
      <c r="E98" s="15"/>
      <c r="F98" s="15" t="s">
        <v>980</v>
      </c>
      <c r="G98" s="15"/>
      <c r="H98" s="15"/>
      <c r="I98" s="15"/>
      <c r="J98" s="15"/>
      <c r="K98" s="15"/>
      <c r="L98" s="15"/>
      <c r="M98" s="15"/>
      <c r="N98" s="20"/>
    </row>
    <row r="99" spans="2:14">
      <c r="B99" s="231" t="s">
        <v>2216</v>
      </c>
      <c r="C99" s="232"/>
      <c r="D99" s="232"/>
      <c r="E99" s="232"/>
      <c r="F99" s="232"/>
      <c r="G99" s="232"/>
      <c r="H99" s="232"/>
      <c r="I99" s="232"/>
      <c r="J99" s="232"/>
      <c r="K99" s="232"/>
      <c r="L99" s="232"/>
      <c r="M99" s="232"/>
      <c r="N99" s="233"/>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c r="B102" s="234"/>
      <c r="C102" s="235"/>
      <c r="D102" s="235"/>
      <c r="E102" s="235"/>
      <c r="F102" s="235"/>
      <c r="G102" s="235"/>
      <c r="H102" s="235"/>
      <c r="I102" s="235"/>
      <c r="J102" s="235"/>
      <c r="K102" s="235"/>
      <c r="L102" s="235"/>
      <c r="M102" s="235"/>
      <c r="N102" s="236"/>
    </row>
    <row r="103" spans="2:14" ht="15.75" thickBot="1">
      <c r="B103" s="237"/>
      <c r="C103" s="238"/>
      <c r="D103" s="238"/>
      <c r="E103" s="238"/>
      <c r="F103" s="238"/>
      <c r="G103" s="238"/>
      <c r="H103" s="238"/>
      <c r="I103" s="238"/>
      <c r="J103" s="238"/>
      <c r="K103" s="238"/>
      <c r="L103" s="238"/>
      <c r="M103" s="238"/>
      <c r="N103" s="239"/>
    </row>
    <row r="104" spans="2:14">
      <c r="B104" s="240"/>
      <c r="C104" s="241"/>
      <c r="D104" s="241"/>
      <c r="E104" s="241"/>
      <c r="F104" s="241"/>
      <c r="G104" s="241"/>
      <c r="H104" s="241"/>
      <c r="I104" s="241"/>
      <c r="J104" s="241"/>
      <c r="K104" s="241"/>
      <c r="L104" s="241"/>
      <c r="M104" s="241"/>
      <c r="N104" s="242"/>
    </row>
    <row r="105" spans="2:14">
      <c r="B105" s="226" t="s">
        <v>2217</v>
      </c>
      <c r="C105" s="34"/>
      <c r="D105" s="34"/>
      <c r="E105" s="34"/>
      <c r="F105" s="34"/>
      <c r="G105" s="34"/>
      <c r="H105" s="34"/>
      <c r="I105" s="34"/>
      <c r="J105" s="34"/>
      <c r="K105" s="34"/>
      <c r="L105" s="34"/>
      <c r="M105" s="34"/>
      <c r="N105" s="35"/>
    </row>
    <row r="106" spans="2:14" ht="15" customHeight="1">
      <c r="B106" s="824" t="s">
        <v>2218</v>
      </c>
      <c r="C106" s="825"/>
      <c r="D106" s="825"/>
      <c r="E106" s="825"/>
      <c r="F106" s="825"/>
      <c r="G106" s="825"/>
      <c r="H106" s="825"/>
      <c r="I106" s="825"/>
      <c r="J106" s="825"/>
      <c r="K106" s="825"/>
      <c r="L106" s="825"/>
      <c r="M106" s="825"/>
      <c r="N106" s="826"/>
    </row>
    <row r="107" spans="2:14" ht="15" customHeight="1">
      <c r="B107" s="824"/>
      <c r="C107" s="825"/>
      <c r="D107" s="825"/>
      <c r="E107" s="825"/>
      <c r="F107" s="825"/>
      <c r="G107" s="825"/>
      <c r="H107" s="825"/>
      <c r="I107" s="825"/>
      <c r="J107" s="825"/>
      <c r="K107" s="825"/>
      <c r="L107" s="825"/>
      <c r="M107" s="825"/>
      <c r="N107" s="826"/>
    </row>
    <row r="108" spans="2:14" ht="30" customHeight="1">
      <c r="B108" s="827" t="s">
        <v>2219</v>
      </c>
      <c r="C108" s="828"/>
      <c r="D108" s="828"/>
      <c r="E108" s="828"/>
      <c r="F108" s="828"/>
      <c r="G108" s="828"/>
      <c r="H108" s="828"/>
      <c r="I108" s="828"/>
      <c r="J108" s="828"/>
      <c r="K108" s="828"/>
      <c r="L108" s="828"/>
      <c r="M108" s="828"/>
      <c r="N108" s="829"/>
    </row>
    <row r="109" spans="2:14">
      <c r="B109" s="827"/>
      <c r="C109" s="828"/>
      <c r="D109" s="828"/>
      <c r="E109" s="828"/>
      <c r="F109" s="828"/>
      <c r="G109" s="828"/>
      <c r="H109" s="828"/>
      <c r="I109" s="828"/>
      <c r="J109" s="828"/>
      <c r="K109" s="828"/>
      <c r="L109" s="828"/>
      <c r="M109" s="828"/>
      <c r="N109" s="829"/>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335"/>
      <c r="C112" s="336"/>
      <c r="D112" s="336"/>
      <c r="E112" s="336"/>
      <c r="F112" s="336"/>
      <c r="G112" s="336"/>
      <c r="H112" s="336"/>
      <c r="I112" s="336"/>
      <c r="J112" s="336"/>
      <c r="K112" s="336"/>
      <c r="L112" s="336"/>
      <c r="M112" s="336"/>
      <c r="N112" s="337"/>
    </row>
    <row r="113" spans="2:14">
      <c r="B113" s="226"/>
      <c r="C113" s="34"/>
      <c r="D113" s="34"/>
      <c r="E113" s="34"/>
      <c r="F113" s="34"/>
      <c r="G113" s="34"/>
      <c r="H113" s="34"/>
      <c r="I113" s="34"/>
      <c r="J113" s="34"/>
      <c r="K113" s="34"/>
      <c r="L113" s="34"/>
      <c r="M113" s="34"/>
      <c r="N113" s="35"/>
    </row>
    <row r="114" spans="2:14">
      <c r="B114" s="19"/>
      <c r="C114" s="15"/>
      <c r="D114" s="15"/>
      <c r="E114" s="15" t="s">
        <v>976</v>
      </c>
      <c r="F114" s="56"/>
      <c r="G114" s="56"/>
      <c r="H114" s="15"/>
      <c r="I114" s="15"/>
      <c r="J114" s="15"/>
      <c r="K114" s="15"/>
      <c r="L114" s="15"/>
      <c r="M114" s="15"/>
      <c r="N114" s="20"/>
    </row>
    <row r="115" spans="2:14">
      <c r="B115" s="19"/>
      <c r="C115" s="15"/>
      <c r="D115" s="15"/>
      <c r="E115" s="57" t="s">
        <v>977</v>
      </c>
      <c r="F115" s="15"/>
      <c r="G115" s="15"/>
      <c r="H115" s="57"/>
      <c r="I115" s="57"/>
      <c r="J115" s="57"/>
      <c r="K115" s="15"/>
      <c r="L115" s="15"/>
      <c r="M115" s="15"/>
      <c r="N115" s="20"/>
    </row>
    <row r="116" spans="2:14">
      <c r="B116" s="19"/>
      <c r="C116" s="15"/>
      <c r="D116" s="15"/>
      <c r="E116" s="58" t="s">
        <v>981</v>
      </c>
      <c r="F116" s="15"/>
      <c r="G116" s="15"/>
      <c r="H116" s="58"/>
      <c r="I116" s="58"/>
      <c r="J116" s="58"/>
      <c r="K116" s="15"/>
      <c r="L116" s="15"/>
      <c r="M116" s="15"/>
      <c r="N116" s="20"/>
    </row>
    <row r="117" spans="2:14">
      <c r="B117" s="59"/>
      <c r="C117" s="34"/>
      <c r="D117" s="34"/>
      <c r="E117" s="15" t="s">
        <v>979</v>
      </c>
      <c r="F117" s="15"/>
      <c r="G117" s="15"/>
      <c r="H117" s="15"/>
      <c r="I117" s="15"/>
      <c r="J117" s="15"/>
      <c r="K117" s="34"/>
      <c r="L117" s="34"/>
      <c r="M117" s="34"/>
      <c r="N117" s="35"/>
    </row>
    <row r="118" spans="2:14">
      <c r="B118" s="59"/>
      <c r="C118" s="34"/>
      <c r="D118" s="34"/>
      <c r="E118" s="34"/>
      <c r="F118" s="15"/>
      <c r="G118" s="15"/>
      <c r="H118" s="15"/>
      <c r="I118" s="15"/>
      <c r="J118" s="15"/>
      <c r="K118" s="34"/>
      <c r="L118" s="34"/>
      <c r="M118" s="34"/>
      <c r="N118" s="35"/>
    </row>
    <row r="119" spans="2:14">
      <c r="B119" s="59" t="s">
        <v>2220</v>
      </c>
      <c r="C119" s="58"/>
      <c r="D119" s="58"/>
      <c r="E119" s="15"/>
      <c r="F119" s="15"/>
      <c r="G119" s="15"/>
      <c r="H119" s="15"/>
      <c r="I119" s="15"/>
      <c r="J119" s="887"/>
      <c r="K119" s="887"/>
      <c r="L119" s="887"/>
      <c r="M119" s="887"/>
      <c r="N119" s="888"/>
    </row>
    <row r="120" spans="2:14" ht="15.75" thickBot="1">
      <c r="B120" s="265" t="s">
        <v>2221</v>
      </c>
      <c r="C120" s="397"/>
      <c r="D120" s="397"/>
      <c r="E120" s="60"/>
      <c r="F120" s="60"/>
      <c r="G120" s="60"/>
      <c r="H120" s="60"/>
      <c r="I120" s="60"/>
      <c r="J120" s="889"/>
      <c r="K120" s="889"/>
      <c r="L120" s="889"/>
      <c r="M120" s="889"/>
      <c r="N120" s="890"/>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1598</v>
      </c>
      <c r="C31" s="84" t="s">
        <v>2077</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18</v>
      </c>
      <c r="N36" s="276">
        <f>K36/M36</f>
        <v>2890.164578831751</v>
      </c>
    </row>
    <row r="37" spans="1:14">
      <c r="A37" s="116" t="s">
        <v>154</v>
      </c>
      <c r="B37" s="870" t="str">
        <f>VLOOKUP(A37,EQUIPOS!A7:D154,3,FALSE)</f>
        <v>Carrotanque Irrigador de asfalto, 1000 GALONES DE CAPACIDAD</v>
      </c>
      <c r="C37" s="871"/>
      <c r="D37" s="871"/>
      <c r="E37" s="871"/>
      <c r="F37" s="871"/>
      <c r="G37" s="871"/>
      <c r="H37" s="872"/>
      <c r="I37" s="271"/>
      <c r="J37" s="272"/>
      <c r="K37" s="273">
        <f>VLOOKUP(A37,EQUIPOS!A7:D164,4,FALSE)</f>
        <v>83236.739870354431</v>
      </c>
      <c r="L37" s="274"/>
      <c r="M37" s="275">
        <v>18</v>
      </c>
      <c r="N37" s="276">
        <f>K37/M37</f>
        <v>4624.2633261308019</v>
      </c>
    </row>
    <row r="38" spans="1:14">
      <c r="A38" t="s">
        <v>269</v>
      </c>
      <c r="B38" s="870" t="str">
        <f>VLOOKUP(A38,EQUIPOS!A8:D154,3,FALSE)</f>
        <v>Motoniveladora  potencia 215 HP, ancho de cuchilla 4,27 m, peso 18 ton.</v>
      </c>
      <c r="C38" s="871"/>
      <c r="D38" s="871"/>
      <c r="E38" s="871"/>
      <c r="F38" s="871"/>
      <c r="G38" s="871"/>
      <c r="H38" s="872"/>
      <c r="I38" s="271"/>
      <c r="J38" s="272"/>
      <c r="K38" s="273">
        <f>VLOOKUP(A38,EQUIPOS!A8:D165,4,FALSE)</f>
        <v>187282.66470829744</v>
      </c>
      <c r="L38" s="274"/>
      <c r="M38" s="275">
        <v>18</v>
      </c>
      <c r="N38" s="276">
        <f>K38/M38</f>
        <v>10404.592483794302</v>
      </c>
    </row>
    <row r="39" spans="1:14">
      <c r="A39" t="s">
        <v>299</v>
      </c>
      <c r="B39" s="870" t="str">
        <f>VLOOKUP(A39,EQUIPOS!A9:D154,3,FALSE)</f>
        <v xml:space="preserve">Recicladora, potencia 430HP </v>
      </c>
      <c r="C39" s="871"/>
      <c r="D39" s="871"/>
      <c r="E39" s="871"/>
      <c r="F39" s="871"/>
      <c r="G39" s="871"/>
      <c r="H39" s="872"/>
      <c r="I39" s="873"/>
      <c r="J39" s="874"/>
      <c r="K39" s="273">
        <f>VLOOKUP(A39,EQUIPOS!A9:D166,4,FALSE)</f>
        <v>520869.50662746851</v>
      </c>
      <c r="L39" s="875">
        <v>18</v>
      </c>
      <c r="M39" s="876"/>
      <c r="N39" s="276">
        <f>K39/L39</f>
        <v>28937.194812637139</v>
      </c>
    </row>
    <row r="40" spans="1:14">
      <c r="A40" t="s">
        <v>365</v>
      </c>
      <c r="B40" s="870" t="str">
        <f>VLOOKUP(A40,EQUIPOS!A10:D154,3,FALSE)</f>
        <v xml:space="preserve">Vibrocompatador, potencia 153 HP, peso 10 Ton. </v>
      </c>
      <c r="C40" s="871"/>
      <c r="D40" s="871"/>
      <c r="E40" s="871"/>
      <c r="F40" s="871"/>
      <c r="G40" s="871"/>
      <c r="H40" s="872"/>
      <c r="I40" s="39"/>
      <c r="J40" s="40"/>
      <c r="K40" s="273">
        <f>VLOOKUP(A40,EQUIPOS!A10:D167,4,FALSE)</f>
        <v>148543.24551338612</v>
      </c>
      <c r="L40" s="280"/>
      <c r="M40" s="281">
        <v>18</v>
      </c>
      <c r="N40" s="276">
        <f>K40/M40</f>
        <v>8252.402528521452</v>
      </c>
    </row>
    <row r="41" spans="1:14">
      <c r="B41" s="324"/>
      <c r="C41" s="325"/>
      <c r="D41" s="325"/>
      <c r="E41" s="325"/>
      <c r="F41" s="327"/>
      <c r="G41" s="327"/>
      <c r="H41" s="128"/>
      <c r="I41" s="39"/>
      <c r="J41" s="40"/>
      <c r="K41" s="278"/>
      <c r="L41" s="280"/>
      <c r="M41" s="281"/>
      <c r="N41" s="276"/>
    </row>
    <row r="42" spans="1:14">
      <c r="B42" s="878" t="s">
        <v>952</v>
      </c>
      <c r="C42" s="879"/>
      <c r="D42" s="879"/>
      <c r="E42" s="41"/>
      <c r="F42" s="42"/>
      <c r="G42" s="42"/>
      <c r="H42" s="43"/>
      <c r="I42" s="39"/>
      <c r="J42" s="40"/>
      <c r="K42" s="283"/>
      <c r="L42" s="280"/>
      <c r="M42" s="405">
        <v>0.01</v>
      </c>
      <c r="N42" s="348">
        <f>N76*M42</f>
        <v>33.488139834333886</v>
      </c>
    </row>
    <row r="43" spans="1:14" ht="15.75" thickBot="1">
      <c r="B43" s="870"/>
      <c r="C43" s="871"/>
      <c r="D43" s="871"/>
      <c r="E43" s="871"/>
      <c r="F43" s="871"/>
      <c r="G43" s="871"/>
      <c r="H43" s="872"/>
      <c r="I43" s="880"/>
      <c r="J43" s="881"/>
      <c r="K43" s="44"/>
      <c r="L43" s="882"/>
      <c r="M43" s="883"/>
      <c r="N43" s="108"/>
    </row>
    <row r="44" spans="1:14" ht="15.75" thickBot="1">
      <c r="B44" s="821" t="s">
        <v>953</v>
      </c>
      <c r="C44" s="822"/>
      <c r="D44" s="822"/>
      <c r="E44" s="822"/>
      <c r="F44" s="822"/>
      <c r="G44" s="822"/>
      <c r="H44" s="822"/>
      <c r="I44" s="822"/>
      <c r="J44" s="822"/>
      <c r="K44" s="822"/>
      <c r="L44" s="822"/>
      <c r="M44" s="823"/>
      <c r="N44" s="398">
        <f>SUM(N36:N43)</f>
        <v>55142.105869749779</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66" t="s">
        <v>944</v>
      </c>
      <c r="C48" s="867"/>
      <c r="D48" s="867"/>
      <c r="E48" s="867"/>
      <c r="F48" s="867"/>
      <c r="G48" s="867"/>
      <c r="H48" s="867"/>
      <c r="I48" s="901"/>
      <c r="J48" s="319" t="s">
        <v>945</v>
      </c>
      <c r="K48" s="88" t="s">
        <v>946</v>
      </c>
      <c r="L48" s="902" t="s">
        <v>955</v>
      </c>
      <c r="M48" s="901"/>
      <c r="N48" s="89" t="s">
        <v>951</v>
      </c>
    </row>
    <row r="49" spans="1:14">
      <c r="A49" t="s">
        <v>565</v>
      </c>
      <c r="B49" s="46" t="str">
        <f>VLOOKUP(A49,MATERIALES!A5:D373,3,FALSE)</f>
        <v>Mezcla densa en Caliente MDC-25</v>
      </c>
      <c r="C49" s="285"/>
      <c r="D49" s="285"/>
      <c r="E49" s="285"/>
      <c r="F49" s="285"/>
      <c r="G49" s="285"/>
      <c r="H49" s="285"/>
      <c r="I49" s="272"/>
      <c r="J49" s="228" t="str">
        <f>VLOOKUP(A49,MATERIALES!A5:D641,2,FALSE)</f>
        <v>m3</v>
      </c>
      <c r="K49" s="286">
        <v>0.153</v>
      </c>
      <c r="L49" s="271"/>
      <c r="M49" s="406">
        <f>VLOOKUP(A49,MATERIALES!A5:D396,4,FALSE)</f>
        <v>464625</v>
      </c>
      <c r="N49" s="276">
        <f>K49*M49</f>
        <v>71087.625</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SUM(N49:N53)</f>
        <v>71087.625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1364</v>
      </c>
      <c r="B59" s="49" t="str">
        <f>VLOOKUP(A59,TRANSPORTE!A5:D117,3,FALSE)</f>
        <v>Transporte de Mezcla densa en Caliente MDC-25</v>
      </c>
      <c r="C59" s="321"/>
      <c r="D59" s="321"/>
      <c r="E59" s="321"/>
      <c r="F59" s="321"/>
      <c r="G59" s="321"/>
      <c r="H59" s="315" t="s">
        <v>1468</v>
      </c>
      <c r="I59" s="417">
        <v>0.153</v>
      </c>
      <c r="J59" s="290">
        <v>1</v>
      </c>
      <c r="K59" s="417">
        <f>I59*J59</f>
        <v>0.153</v>
      </c>
      <c r="L59" s="908">
        <f>VLOOKUP(A59,TRANSPORTE!A5:D117,4,FALSE)</f>
        <v>1181.2669777640426</v>
      </c>
      <c r="M59" s="909"/>
      <c r="N59" s="291">
        <f>K59*L59</f>
        <v>180.73384759789852</v>
      </c>
    </row>
    <row r="60" spans="1:14">
      <c r="B60" s="49"/>
      <c r="C60" s="50"/>
      <c r="D60" s="50"/>
      <c r="E60" s="50"/>
      <c r="F60" s="50"/>
      <c r="G60" s="50"/>
      <c r="H60" s="292"/>
      <c r="I60" s="283"/>
      <c r="J60" s="283"/>
      <c r="K60" s="283"/>
      <c r="L60" s="293"/>
      <c r="M60" s="294"/>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180.73384759789852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144</v>
      </c>
      <c r="N70" s="399">
        <f>K70/M70</f>
        <v>2607.9372916666666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3348.8139834333888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N44+N54+N65+N76</f>
        <v>129759.27870078107</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25951.855740156214</v>
      </c>
      <c r="M83" s="857"/>
      <c r="N83" s="54"/>
    </row>
    <row r="84" spans="1:14">
      <c r="B84" s="92" t="s">
        <v>973</v>
      </c>
      <c r="C84" s="93"/>
      <c r="D84" s="93"/>
      <c r="E84" s="93"/>
      <c r="F84" s="93"/>
      <c r="G84" s="93"/>
      <c r="H84" s="93"/>
      <c r="I84" s="90"/>
      <c r="J84" s="91"/>
      <c r="K84" s="308">
        <v>0.05</v>
      </c>
      <c r="L84" s="856">
        <f>N78*K84</f>
        <v>6487.9639350390535</v>
      </c>
      <c r="M84" s="857"/>
      <c r="N84" s="54"/>
    </row>
    <row r="85" spans="1:14" ht="15.75" thickBot="1">
      <c r="B85" s="94" t="s">
        <v>974</v>
      </c>
      <c r="C85" s="95"/>
      <c r="D85" s="95"/>
      <c r="E85" s="95"/>
      <c r="F85" s="95"/>
      <c r="G85" s="95"/>
      <c r="H85" s="95"/>
      <c r="I85" s="96"/>
      <c r="J85" s="97"/>
      <c r="K85" s="309">
        <v>0.05</v>
      </c>
      <c r="L85" s="858">
        <f>N78*K85</f>
        <v>6487.9639350390535</v>
      </c>
      <c r="M85" s="859"/>
      <c r="N85" s="54"/>
    </row>
    <row r="86" spans="1:14" ht="15.75" thickBot="1">
      <c r="B86" s="821" t="s">
        <v>953</v>
      </c>
      <c r="C86" s="822"/>
      <c r="D86" s="822"/>
      <c r="E86" s="822"/>
      <c r="F86" s="822"/>
      <c r="G86" s="822"/>
      <c r="H86" s="822"/>
      <c r="I86" s="822"/>
      <c r="J86" s="822"/>
      <c r="K86" s="822"/>
      <c r="L86" s="822"/>
      <c r="M86" s="823"/>
      <c r="N86" s="55">
        <f>L83+L84+L85</f>
        <v>38927.783610234321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168687.06231101538</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1599</v>
      </c>
      <c r="C31" s="84" t="s">
        <v>2080</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18</v>
      </c>
      <c r="N36" s="276">
        <f>K36/M36</f>
        <v>2890.164578831751</v>
      </c>
    </row>
    <row r="37" spans="1:14">
      <c r="A37" s="116" t="s">
        <v>154</v>
      </c>
      <c r="B37" s="870" t="str">
        <f>VLOOKUP(A37,EQUIPOS!A7:D154,3,FALSE)</f>
        <v>Carrotanque Irrigador de asfalto, 1000 GALONES DE CAPACIDAD</v>
      </c>
      <c r="C37" s="871"/>
      <c r="D37" s="871"/>
      <c r="E37" s="871"/>
      <c r="F37" s="871"/>
      <c r="G37" s="871"/>
      <c r="H37" s="872"/>
      <c r="I37" s="271"/>
      <c r="J37" s="272"/>
      <c r="K37" s="273">
        <f>VLOOKUP(A37,EQUIPOS!A7:D164,4,FALSE)</f>
        <v>83236.739870354431</v>
      </c>
      <c r="L37" s="274"/>
      <c r="M37" s="275">
        <v>18</v>
      </c>
      <c r="N37" s="276">
        <f>K37/M37</f>
        <v>4624.2633261308019</v>
      </c>
    </row>
    <row r="38" spans="1:14">
      <c r="A38" t="s">
        <v>269</v>
      </c>
      <c r="B38" s="870" t="str">
        <f>VLOOKUP(A38,EQUIPOS!A8:D154,3,FALSE)</f>
        <v>Motoniveladora  potencia 215 HP, ancho de cuchilla 4,27 m, peso 18 ton.</v>
      </c>
      <c r="C38" s="871"/>
      <c r="D38" s="871"/>
      <c r="E38" s="871"/>
      <c r="F38" s="871"/>
      <c r="G38" s="871"/>
      <c r="H38" s="872"/>
      <c r="I38" s="271"/>
      <c r="J38" s="272"/>
      <c r="K38" s="273">
        <f>VLOOKUP(A38,EQUIPOS!A8:D165,4,FALSE)</f>
        <v>187282.66470829744</v>
      </c>
      <c r="L38" s="274"/>
      <c r="M38" s="275">
        <v>18</v>
      </c>
      <c r="N38" s="276">
        <f>K38/M38</f>
        <v>10404.592483794302</v>
      </c>
    </row>
    <row r="39" spans="1:14">
      <c r="A39" t="s">
        <v>299</v>
      </c>
      <c r="B39" s="870" t="str">
        <f>VLOOKUP(A39,EQUIPOS!A9:D154,3,FALSE)</f>
        <v xml:space="preserve">Recicladora, potencia 430HP </v>
      </c>
      <c r="C39" s="871"/>
      <c r="D39" s="871"/>
      <c r="E39" s="871"/>
      <c r="F39" s="871"/>
      <c r="G39" s="871"/>
      <c r="H39" s="872"/>
      <c r="I39" s="873"/>
      <c r="J39" s="874"/>
      <c r="K39" s="273">
        <f>VLOOKUP(A39,EQUIPOS!A9:D166,4,FALSE)</f>
        <v>520869.50662746851</v>
      </c>
      <c r="L39" s="875">
        <v>18</v>
      </c>
      <c r="M39" s="876"/>
      <c r="N39" s="276">
        <f>K39/L39</f>
        <v>28937.194812637139</v>
      </c>
    </row>
    <row r="40" spans="1:14">
      <c r="A40" t="s">
        <v>365</v>
      </c>
      <c r="B40" s="870" t="str">
        <f>VLOOKUP(A40,EQUIPOS!A10:D154,3,FALSE)</f>
        <v xml:space="preserve">Vibrocompatador, potencia 153 HP, peso 10 Ton. </v>
      </c>
      <c r="C40" s="871"/>
      <c r="D40" s="871"/>
      <c r="E40" s="871"/>
      <c r="F40" s="871"/>
      <c r="G40" s="871"/>
      <c r="H40" s="872"/>
      <c r="I40" s="39"/>
      <c r="J40" s="40"/>
      <c r="K40" s="273">
        <f>VLOOKUP(A40,EQUIPOS!A10:D167,4,FALSE)</f>
        <v>148543.24551338612</v>
      </c>
      <c r="L40" s="280"/>
      <c r="M40" s="281">
        <v>18</v>
      </c>
      <c r="N40" s="276">
        <f>K40/M40</f>
        <v>8252.402528521452</v>
      </c>
    </row>
    <row r="41" spans="1:14">
      <c r="B41" s="324"/>
      <c r="C41" s="325"/>
      <c r="D41" s="325"/>
      <c r="E41" s="325"/>
      <c r="F41" s="327"/>
      <c r="G41" s="327"/>
      <c r="H41" s="128"/>
      <c r="I41" s="39"/>
      <c r="J41" s="40"/>
      <c r="K41" s="278"/>
      <c r="L41" s="280"/>
      <c r="M41" s="281"/>
      <c r="N41" s="282"/>
    </row>
    <row r="42" spans="1:14">
      <c r="B42" s="878" t="s">
        <v>952</v>
      </c>
      <c r="C42" s="879"/>
      <c r="D42" s="879"/>
      <c r="E42" s="41"/>
      <c r="F42" s="42"/>
      <c r="G42" s="42"/>
      <c r="H42" s="43"/>
      <c r="I42" s="39"/>
      <c r="J42" s="40"/>
      <c r="K42" s="283"/>
      <c r="L42" s="280"/>
      <c r="M42" s="405">
        <v>0.01</v>
      </c>
      <c r="N42" s="348">
        <f>N76*M42</f>
        <v>33.488139834333886</v>
      </c>
    </row>
    <row r="43" spans="1:14" ht="15.75" thickBot="1">
      <c r="B43" s="870"/>
      <c r="C43" s="871"/>
      <c r="D43" s="871"/>
      <c r="E43" s="871"/>
      <c r="F43" s="871"/>
      <c r="G43" s="871"/>
      <c r="H43" s="872"/>
      <c r="I43" s="880"/>
      <c r="J43" s="881"/>
      <c r="K43" s="44"/>
      <c r="L43" s="882"/>
      <c r="M43" s="883"/>
      <c r="N43" s="108"/>
    </row>
    <row r="44" spans="1:14" ht="15.75" thickBot="1">
      <c r="B44" s="821" t="s">
        <v>953</v>
      </c>
      <c r="C44" s="822"/>
      <c r="D44" s="822"/>
      <c r="E44" s="822"/>
      <c r="F44" s="822"/>
      <c r="G44" s="822"/>
      <c r="H44" s="822"/>
      <c r="I44" s="822"/>
      <c r="J44" s="822"/>
      <c r="K44" s="822"/>
      <c r="L44" s="822"/>
      <c r="M44" s="823"/>
      <c r="N44" s="398">
        <f>SUM(N36:N43)</f>
        <v>55142.105869749779</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66" t="s">
        <v>944</v>
      </c>
      <c r="C48" s="867"/>
      <c r="D48" s="867"/>
      <c r="E48" s="867"/>
      <c r="F48" s="867"/>
      <c r="G48" s="867"/>
      <c r="H48" s="867"/>
      <c r="I48" s="901"/>
      <c r="J48" s="319" t="s">
        <v>945</v>
      </c>
      <c r="K48" s="88" t="s">
        <v>946</v>
      </c>
      <c r="L48" s="902" t="s">
        <v>955</v>
      </c>
      <c r="M48" s="901"/>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464625</v>
      </c>
      <c r="N49" s="276">
        <f>K49*M49</f>
        <v>71087.625</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SUM(N49:N53)</f>
        <v>71087.625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1362</v>
      </c>
      <c r="B59" s="49" t="str">
        <f>VLOOKUP(A59,TRANSPORTE!A5:D117,3,FALSE)</f>
        <v>Transporte de Mezcla Densa en Caliente MDC-19</v>
      </c>
      <c r="C59" s="321"/>
      <c r="D59" s="321"/>
      <c r="E59" s="321"/>
      <c r="F59" s="321"/>
      <c r="G59" s="321"/>
      <c r="H59" s="315" t="s">
        <v>1468</v>
      </c>
      <c r="I59" s="417">
        <v>0.153</v>
      </c>
      <c r="J59" s="290">
        <v>1</v>
      </c>
      <c r="K59" s="417">
        <f>I59*J59</f>
        <v>0.153</v>
      </c>
      <c r="L59" s="908">
        <f>VLOOKUP(A59,TRANSPORTE!A5:D117,4,FALSE)</f>
        <v>1232.6264115798706</v>
      </c>
      <c r="M59" s="909"/>
      <c r="N59" s="291">
        <f>K59*L59</f>
        <v>188.59184097172019</v>
      </c>
    </row>
    <row r="60" spans="1:14">
      <c r="B60" s="49"/>
      <c r="C60" s="50"/>
      <c r="D60" s="50"/>
      <c r="E60" s="50"/>
      <c r="F60" s="50"/>
      <c r="G60" s="50"/>
      <c r="H60" s="315"/>
      <c r="I60" s="283"/>
      <c r="J60" s="290"/>
      <c r="K60" s="283"/>
      <c r="L60" s="908"/>
      <c r="M60" s="909"/>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188.59184097172019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144</v>
      </c>
      <c r="N70" s="399">
        <f>K70/M70</f>
        <v>2607.9372916666666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144</v>
      </c>
      <c r="N71" s="399">
        <f>K71/M71</f>
        <v>740.87669176672216</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3348.8139834333888</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N44+N54+N65+N76</f>
        <v>129767.13669415489</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25953.427338830981</v>
      </c>
      <c r="M83" s="857"/>
      <c r="N83" s="54"/>
    </row>
    <row r="84" spans="1:14">
      <c r="B84" s="92" t="s">
        <v>973</v>
      </c>
      <c r="C84" s="93"/>
      <c r="D84" s="93"/>
      <c r="E84" s="93"/>
      <c r="F84" s="93"/>
      <c r="G84" s="93"/>
      <c r="H84" s="93"/>
      <c r="I84" s="90"/>
      <c r="J84" s="91"/>
      <c r="K84" s="308">
        <v>0.05</v>
      </c>
      <c r="L84" s="856">
        <f>N78*K84</f>
        <v>6488.3568347077453</v>
      </c>
      <c r="M84" s="857"/>
      <c r="N84" s="54"/>
    </row>
    <row r="85" spans="1:14" ht="15.75" thickBot="1">
      <c r="B85" s="94" t="s">
        <v>974</v>
      </c>
      <c r="C85" s="95"/>
      <c r="D85" s="95"/>
      <c r="E85" s="95"/>
      <c r="F85" s="95"/>
      <c r="G85" s="95"/>
      <c r="H85" s="95"/>
      <c r="I85" s="96"/>
      <c r="J85" s="97"/>
      <c r="K85" s="309">
        <v>0.05</v>
      </c>
      <c r="L85" s="858">
        <f>N78*K85</f>
        <v>6488.3568347077453</v>
      </c>
      <c r="M85" s="859"/>
      <c r="N85" s="54"/>
    </row>
    <row r="86" spans="1:14" ht="15.75" thickBot="1">
      <c r="B86" s="821" t="s">
        <v>953</v>
      </c>
      <c r="C86" s="822"/>
      <c r="D86" s="822"/>
      <c r="E86" s="822"/>
      <c r="F86" s="822"/>
      <c r="G86" s="822"/>
      <c r="H86" s="822"/>
      <c r="I86" s="822"/>
      <c r="J86" s="822"/>
      <c r="K86" s="822"/>
      <c r="L86" s="822"/>
      <c r="M86" s="823"/>
      <c r="N86" s="55">
        <f>L83+L84+L85</f>
        <v>38930.141008246472</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168697.27770240136</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1600</v>
      </c>
      <c r="C31" s="84" t="s">
        <v>2081</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15</v>
      </c>
      <c r="N36" s="276">
        <f>K36/M36</f>
        <v>3468.197494598101</v>
      </c>
    </row>
    <row r="37" spans="1:14">
      <c r="A37" s="116" t="s">
        <v>154</v>
      </c>
      <c r="B37" s="870" t="str">
        <f>VLOOKUP(A37,EQUIPOS!A7:D154,3,FALSE)</f>
        <v>Carrotanque Irrigador de asfalto, 1000 GALONES DE CAPACIDAD</v>
      </c>
      <c r="C37" s="871"/>
      <c r="D37" s="871"/>
      <c r="E37" s="871"/>
      <c r="F37" s="871"/>
      <c r="G37" s="871"/>
      <c r="H37" s="872"/>
      <c r="I37" s="271"/>
      <c r="J37" s="272"/>
      <c r="K37" s="273">
        <f>VLOOKUP(A37,EQUIPOS!A7:D164,4,FALSE)</f>
        <v>83236.739870354431</v>
      </c>
      <c r="L37" s="274"/>
      <c r="M37" s="275">
        <v>15</v>
      </c>
      <c r="N37" s="276">
        <f>K37/M37</f>
        <v>5549.1159913569618</v>
      </c>
    </row>
    <row r="38" spans="1:14">
      <c r="A38" t="s">
        <v>269</v>
      </c>
      <c r="B38" s="870" t="str">
        <f>VLOOKUP(A38,EQUIPOS!A8:D154,3,FALSE)</f>
        <v>Motoniveladora  potencia 215 HP, ancho de cuchilla 4,27 m, peso 18 ton.</v>
      </c>
      <c r="C38" s="871"/>
      <c r="D38" s="871"/>
      <c r="E38" s="871"/>
      <c r="F38" s="871"/>
      <c r="G38" s="871"/>
      <c r="H38" s="872"/>
      <c r="I38" s="271"/>
      <c r="J38" s="272"/>
      <c r="K38" s="273">
        <f>VLOOKUP(A38,EQUIPOS!A8:D165,4,FALSE)</f>
        <v>187282.66470829744</v>
      </c>
      <c r="L38" s="274"/>
      <c r="M38" s="275">
        <v>15</v>
      </c>
      <c r="N38" s="276">
        <f>K38/M38</f>
        <v>12485.510980553163</v>
      </c>
    </row>
    <row r="39" spans="1:14">
      <c r="A39" t="s">
        <v>299</v>
      </c>
      <c r="B39" s="870" t="str">
        <f>VLOOKUP(A39,EQUIPOS!A9:D154,3,FALSE)</f>
        <v xml:space="preserve">Recicladora, potencia 430HP </v>
      </c>
      <c r="C39" s="871"/>
      <c r="D39" s="871"/>
      <c r="E39" s="871"/>
      <c r="F39" s="871"/>
      <c r="G39" s="871"/>
      <c r="H39" s="872"/>
      <c r="I39" s="873"/>
      <c r="J39" s="874"/>
      <c r="K39" s="273">
        <f>VLOOKUP(A39,EQUIPOS!A9:D166,4,FALSE)</f>
        <v>520869.50662746851</v>
      </c>
      <c r="L39" s="875">
        <v>15</v>
      </c>
      <c r="M39" s="876"/>
      <c r="N39" s="276">
        <f>K39/L39</f>
        <v>34724.63377516457</v>
      </c>
    </row>
    <row r="40" spans="1:14">
      <c r="A40" t="s">
        <v>365</v>
      </c>
      <c r="B40" s="870" t="str">
        <f>VLOOKUP(A40,EQUIPOS!A10:D154,3,FALSE)</f>
        <v xml:space="preserve">Vibrocompatador, potencia 153 HP, peso 10 Ton. </v>
      </c>
      <c r="C40" s="871"/>
      <c r="D40" s="871"/>
      <c r="E40" s="871"/>
      <c r="F40" s="871"/>
      <c r="G40" s="871"/>
      <c r="H40" s="872"/>
      <c r="I40" s="39"/>
      <c r="J40" s="40"/>
      <c r="K40" s="273">
        <f>VLOOKUP(A40,EQUIPOS!A10:D167,4,FALSE)</f>
        <v>148543.24551338612</v>
      </c>
      <c r="L40" s="280"/>
      <c r="M40" s="281">
        <v>15</v>
      </c>
      <c r="N40" s="276">
        <f>K40/M40</f>
        <v>9902.8830342257406</v>
      </c>
    </row>
    <row r="41" spans="1:14">
      <c r="B41" s="324"/>
      <c r="C41" s="325"/>
      <c r="D41" s="325"/>
      <c r="E41" s="325"/>
      <c r="F41" s="327"/>
      <c r="G41" s="327"/>
      <c r="H41" s="128"/>
      <c r="I41" s="39"/>
      <c r="J41" s="40"/>
      <c r="K41" s="278"/>
      <c r="L41" s="280"/>
      <c r="M41" s="281"/>
      <c r="N41" s="282"/>
    </row>
    <row r="42" spans="1:14">
      <c r="B42" s="878" t="s">
        <v>952</v>
      </c>
      <c r="C42" s="879"/>
      <c r="D42" s="879"/>
      <c r="E42" s="41"/>
      <c r="F42" s="42"/>
      <c r="G42" s="42"/>
      <c r="H42" s="43"/>
      <c r="I42" s="39"/>
      <c r="J42" s="40"/>
      <c r="K42" s="283"/>
      <c r="L42" s="280"/>
      <c r="M42" s="405">
        <v>0.01</v>
      </c>
      <c r="N42" s="348">
        <f>N76*M42</f>
        <v>40.185767801200662</v>
      </c>
    </row>
    <row r="43" spans="1:14" ht="15.75" thickBot="1">
      <c r="B43" s="870"/>
      <c r="C43" s="871"/>
      <c r="D43" s="871"/>
      <c r="E43" s="871"/>
      <c r="F43" s="871"/>
      <c r="G43" s="871"/>
      <c r="H43" s="872"/>
      <c r="I43" s="880"/>
      <c r="J43" s="881"/>
      <c r="K43" s="44"/>
      <c r="L43" s="882"/>
      <c r="M43" s="883"/>
      <c r="N43" s="108"/>
    </row>
    <row r="44" spans="1:14" ht="15.75" thickBot="1">
      <c r="B44" s="821" t="s">
        <v>953</v>
      </c>
      <c r="C44" s="822"/>
      <c r="D44" s="822"/>
      <c r="E44" s="822"/>
      <c r="F44" s="822"/>
      <c r="G44" s="822"/>
      <c r="H44" s="822"/>
      <c r="I44" s="822"/>
      <c r="J44" s="822"/>
      <c r="K44" s="822"/>
      <c r="L44" s="822"/>
      <c r="M44" s="823"/>
      <c r="N44" s="398">
        <f>SUM(N36:N43)</f>
        <v>66170.527043699738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66" t="s">
        <v>944</v>
      </c>
      <c r="C48" s="867"/>
      <c r="D48" s="867"/>
      <c r="E48" s="867"/>
      <c r="F48" s="867"/>
      <c r="G48" s="867"/>
      <c r="H48" s="867"/>
      <c r="I48" s="901"/>
      <c r="J48" s="319" t="s">
        <v>945</v>
      </c>
      <c r="K48" s="88" t="s">
        <v>946</v>
      </c>
      <c r="L48" s="902" t="s">
        <v>955</v>
      </c>
      <c r="M48" s="901"/>
      <c r="N48" s="89" t="s">
        <v>951</v>
      </c>
    </row>
    <row r="49" spans="1:14">
      <c r="A49" t="s">
        <v>565</v>
      </c>
      <c r="B49" s="46" t="str">
        <f>VLOOKUP(A49,MATERIALES!A4:D373,3,FALSE)</f>
        <v>Mezcla densa en Caliente MDC-25</v>
      </c>
      <c r="C49" s="285"/>
      <c r="D49" s="285"/>
      <c r="E49" s="285"/>
      <c r="F49" s="285"/>
      <c r="G49" s="285"/>
      <c r="H49" s="285"/>
      <c r="I49" s="272"/>
      <c r="J49" s="228" t="str">
        <f>VLOOKUP(A49,MATERIALES!A5:D641,2,FALSE)</f>
        <v>m3</v>
      </c>
      <c r="K49" s="286">
        <v>0.153</v>
      </c>
      <c r="L49" s="271"/>
      <c r="M49" s="406">
        <f>VLOOKUP(A49,MATERIALES!A5:D396,4,FALSE)</f>
        <v>464625</v>
      </c>
      <c r="N49" s="276">
        <f>K49*M49</f>
        <v>71087.625</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SUM(N49:N53)</f>
        <v>71087.625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1364</v>
      </c>
      <c r="B59" s="49" t="str">
        <f>VLOOKUP(A59,TRANSPORTE!A5:D117,3,FALSE)</f>
        <v>Transporte de Mezcla densa en Caliente MDC-25</v>
      </c>
      <c r="C59" s="321"/>
      <c r="D59" s="321"/>
      <c r="E59" s="321"/>
      <c r="F59" s="321"/>
      <c r="G59" s="321"/>
      <c r="H59" s="315" t="s">
        <v>1468</v>
      </c>
      <c r="I59" s="417">
        <v>0.153</v>
      </c>
      <c r="J59" s="290">
        <v>1</v>
      </c>
      <c r="K59" s="417">
        <f>I59*J59</f>
        <v>0.153</v>
      </c>
      <c r="L59" s="908">
        <f>VLOOKUP(A59,TRANSPORTE!A5:D117,4,FALSE)</f>
        <v>1181.2669777640426</v>
      </c>
      <c r="M59" s="909"/>
      <c r="N59" s="291">
        <f>K59*L59</f>
        <v>180.73384759789852</v>
      </c>
    </row>
    <row r="60" spans="1:14">
      <c r="B60" s="49"/>
      <c r="C60" s="50"/>
      <c r="D60" s="50"/>
      <c r="E60" s="50"/>
      <c r="F60" s="50"/>
      <c r="G60" s="50"/>
      <c r="H60" s="315"/>
      <c r="I60" s="283"/>
      <c r="J60" s="290"/>
      <c r="K60" s="283"/>
      <c r="L60" s="908"/>
      <c r="M60" s="909"/>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180.73384759789852</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120</v>
      </c>
      <c r="N70" s="399">
        <f>K70/M70</f>
        <v>3129.5247499999996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4018.5767801200664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N44+N54+N65+N76</f>
        <v>141457.46267141771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28291.492534283545</v>
      </c>
      <c r="M83" s="857"/>
      <c r="N83" s="54"/>
    </row>
    <row r="84" spans="1:14">
      <c r="B84" s="92" t="s">
        <v>973</v>
      </c>
      <c r="C84" s="93"/>
      <c r="D84" s="93"/>
      <c r="E84" s="93"/>
      <c r="F84" s="93"/>
      <c r="G84" s="93"/>
      <c r="H84" s="93"/>
      <c r="I84" s="90"/>
      <c r="J84" s="91"/>
      <c r="K84" s="308">
        <v>0.05</v>
      </c>
      <c r="L84" s="856">
        <f>N78*K84</f>
        <v>7072.8731335708862</v>
      </c>
      <c r="M84" s="857"/>
      <c r="N84" s="54"/>
    </row>
    <row r="85" spans="1:14" ht="15.75" thickBot="1">
      <c r="B85" s="94" t="s">
        <v>974</v>
      </c>
      <c r="C85" s="95"/>
      <c r="D85" s="95"/>
      <c r="E85" s="95"/>
      <c r="F85" s="95"/>
      <c r="G85" s="95"/>
      <c r="H85" s="95"/>
      <c r="I85" s="96"/>
      <c r="J85" s="97"/>
      <c r="K85" s="309">
        <v>0.05</v>
      </c>
      <c r="L85" s="858">
        <f>N78*K85</f>
        <v>7072.8731335708862</v>
      </c>
      <c r="M85" s="859"/>
      <c r="N85" s="54"/>
    </row>
    <row r="86" spans="1:14" ht="15.75" thickBot="1">
      <c r="B86" s="821" t="s">
        <v>953</v>
      </c>
      <c r="C86" s="822"/>
      <c r="D86" s="822"/>
      <c r="E86" s="822"/>
      <c r="F86" s="822"/>
      <c r="G86" s="822"/>
      <c r="H86" s="822"/>
      <c r="I86" s="822"/>
      <c r="J86" s="822"/>
      <c r="K86" s="822"/>
      <c r="L86" s="822"/>
      <c r="M86" s="823"/>
      <c r="N86" s="55">
        <f>L83+L84+L85</f>
        <v>42437.238801425316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183894.70147284304</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1601</v>
      </c>
      <c r="C31" s="84" t="s">
        <v>2084</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275">
        <v>15</v>
      </c>
      <c r="N36" s="276">
        <f>K36/M36</f>
        <v>3468.197494598101</v>
      </c>
    </row>
    <row r="37" spans="1:14">
      <c r="A37" s="116" t="s">
        <v>154</v>
      </c>
      <c r="B37" s="870" t="str">
        <f>VLOOKUP(A37,EQUIPOS!A7:D154,3,FALSE)</f>
        <v>Carrotanque Irrigador de asfalto, 1000 GALONES DE CAPACIDAD</v>
      </c>
      <c r="C37" s="871"/>
      <c r="D37" s="871"/>
      <c r="E37" s="871"/>
      <c r="F37" s="871"/>
      <c r="G37" s="871"/>
      <c r="H37" s="872"/>
      <c r="I37" s="271"/>
      <c r="J37" s="272"/>
      <c r="K37" s="273">
        <f>VLOOKUP(A37,EQUIPOS!A7:D164,4,FALSE)</f>
        <v>83236.739870354431</v>
      </c>
      <c r="L37" s="274"/>
      <c r="M37" s="275">
        <v>15</v>
      </c>
      <c r="N37" s="276">
        <f>K37/M37</f>
        <v>5549.1159913569618</v>
      </c>
    </row>
    <row r="38" spans="1:14">
      <c r="A38" t="s">
        <v>269</v>
      </c>
      <c r="B38" s="870" t="str">
        <f>VLOOKUP(A38,EQUIPOS!A8:D154,3,FALSE)</f>
        <v>Motoniveladora  potencia 215 HP, ancho de cuchilla 4,27 m, peso 18 ton.</v>
      </c>
      <c r="C38" s="871"/>
      <c r="D38" s="871"/>
      <c r="E38" s="871"/>
      <c r="F38" s="871"/>
      <c r="G38" s="871"/>
      <c r="H38" s="872"/>
      <c r="I38" s="271"/>
      <c r="J38" s="272"/>
      <c r="K38" s="273">
        <f>VLOOKUP(A38,EQUIPOS!A8:D165,4,FALSE)</f>
        <v>187282.66470829744</v>
      </c>
      <c r="L38" s="274"/>
      <c r="M38" s="275">
        <v>15</v>
      </c>
      <c r="N38" s="276">
        <f>K38/M38</f>
        <v>12485.510980553163</v>
      </c>
    </row>
    <row r="39" spans="1:14">
      <c r="A39" t="s">
        <v>299</v>
      </c>
      <c r="B39" s="870" t="str">
        <f>VLOOKUP(A39,EQUIPOS!A9:D154,3,FALSE)</f>
        <v xml:space="preserve">Recicladora, potencia 430HP </v>
      </c>
      <c r="C39" s="871"/>
      <c r="D39" s="871"/>
      <c r="E39" s="871"/>
      <c r="F39" s="871"/>
      <c r="G39" s="871"/>
      <c r="H39" s="872"/>
      <c r="I39" s="873"/>
      <c r="J39" s="874"/>
      <c r="K39" s="273">
        <f>VLOOKUP(A39,EQUIPOS!A9:D166,4,FALSE)</f>
        <v>520869.50662746851</v>
      </c>
      <c r="L39" s="875">
        <v>15</v>
      </c>
      <c r="M39" s="876"/>
      <c r="N39" s="276">
        <f>K39/L39</f>
        <v>34724.63377516457</v>
      </c>
    </row>
    <row r="40" spans="1:14">
      <c r="A40" t="s">
        <v>365</v>
      </c>
      <c r="B40" s="870" t="str">
        <f>VLOOKUP(A40,EQUIPOS!A10:D154,3,FALSE)</f>
        <v xml:space="preserve">Vibrocompatador, potencia 153 HP, peso 10 Ton. </v>
      </c>
      <c r="C40" s="871"/>
      <c r="D40" s="871"/>
      <c r="E40" s="871"/>
      <c r="F40" s="871"/>
      <c r="G40" s="871"/>
      <c r="H40" s="872"/>
      <c r="I40" s="39"/>
      <c r="J40" s="40"/>
      <c r="K40" s="273">
        <f>VLOOKUP(A40,EQUIPOS!A10:D167,4,FALSE)</f>
        <v>148543.24551338612</v>
      </c>
      <c r="L40" s="280"/>
      <c r="M40" s="281">
        <v>15</v>
      </c>
      <c r="N40" s="276">
        <f>K40/M40</f>
        <v>9902.8830342257406</v>
      </c>
    </row>
    <row r="41" spans="1:14">
      <c r="B41" s="324"/>
      <c r="C41" s="325"/>
      <c r="D41" s="325"/>
      <c r="E41" s="325"/>
      <c r="F41" s="327"/>
      <c r="G41" s="327"/>
      <c r="H41" s="128"/>
      <c r="I41" s="39"/>
      <c r="J41" s="40"/>
      <c r="K41" s="278"/>
      <c r="L41" s="280"/>
      <c r="M41" s="281"/>
      <c r="N41" s="282"/>
    </row>
    <row r="42" spans="1:14">
      <c r="B42" s="878" t="s">
        <v>952</v>
      </c>
      <c r="C42" s="879"/>
      <c r="D42" s="879"/>
      <c r="E42" s="41"/>
      <c r="F42" s="42"/>
      <c r="G42" s="42"/>
      <c r="H42" s="43"/>
      <c r="I42" s="39"/>
      <c r="J42" s="40"/>
      <c r="K42" s="283"/>
      <c r="L42" s="280"/>
      <c r="M42" s="405">
        <v>0.01</v>
      </c>
      <c r="N42" s="348">
        <f>N76*M42</f>
        <v>40.185767801200662</v>
      </c>
    </row>
    <row r="43" spans="1:14" ht="15.75" thickBot="1">
      <c r="B43" s="870"/>
      <c r="C43" s="871"/>
      <c r="D43" s="871"/>
      <c r="E43" s="871"/>
      <c r="F43" s="871"/>
      <c r="G43" s="871"/>
      <c r="H43" s="872"/>
      <c r="I43" s="880"/>
      <c r="J43" s="881"/>
      <c r="K43" s="44"/>
      <c r="L43" s="882"/>
      <c r="M43" s="883"/>
      <c r="N43" s="108"/>
    </row>
    <row r="44" spans="1:14" ht="15.75" thickBot="1">
      <c r="B44" s="821" t="s">
        <v>953</v>
      </c>
      <c r="C44" s="822"/>
      <c r="D44" s="822"/>
      <c r="E44" s="822"/>
      <c r="F44" s="822"/>
      <c r="G44" s="822"/>
      <c r="H44" s="822"/>
      <c r="I44" s="822"/>
      <c r="J44" s="822"/>
      <c r="K44" s="822"/>
      <c r="L44" s="822"/>
      <c r="M44" s="823"/>
      <c r="N44" s="398">
        <f>SUM(N36:N43)</f>
        <v>66170.527043699738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66" t="s">
        <v>944</v>
      </c>
      <c r="C48" s="867"/>
      <c r="D48" s="867"/>
      <c r="E48" s="867"/>
      <c r="F48" s="867"/>
      <c r="G48" s="867"/>
      <c r="H48" s="867"/>
      <c r="I48" s="901"/>
      <c r="J48" s="319" t="s">
        <v>945</v>
      </c>
      <c r="K48" s="88" t="s">
        <v>946</v>
      </c>
      <c r="L48" s="902" t="s">
        <v>955</v>
      </c>
      <c r="M48" s="901"/>
      <c r="N48" s="89" t="s">
        <v>951</v>
      </c>
    </row>
    <row r="49" spans="1:14">
      <c r="A49" t="s">
        <v>563</v>
      </c>
      <c r="B49" s="46" t="str">
        <f>VLOOKUP(A49,MATERIALES!A4:D373,3,FALSE)</f>
        <v>Mezcla densa en Caliente MDC-19</v>
      </c>
      <c r="C49" s="285"/>
      <c r="D49" s="285"/>
      <c r="E49" s="285"/>
      <c r="F49" s="285"/>
      <c r="G49" s="285"/>
      <c r="H49" s="285"/>
      <c r="I49" s="272"/>
      <c r="J49" s="228" t="str">
        <f>VLOOKUP(A49,MATERIALES!A5:D641,2,FALSE)</f>
        <v>m3</v>
      </c>
      <c r="K49" s="286">
        <v>0.153</v>
      </c>
      <c r="L49" s="271"/>
      <c r="M49" s="406">
        <f>VLOOKUP(A49,MATERIALES!A5:D396,4,FALSE)</f>
        <v>464625</v>
      </c>
      <c r="N49" s="276">
        <f>K49*M49</f>
        <v>71087.625</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SUM(N49:N53)</f>
        <v>71087.625</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1362</v>
      </c>
      <c r="B59" s="49" t="str">
        <f>VLOOKUP(A59,TRANSPORTE!A5:D117,3,FALSE)</f>
        <v>Transporte de Mezcla Densa en Caliente MDC-19</v>
      </c>
      <c r="C59" s="321"/>
      <c r="D59" s="321"/>
      <c r="E59" s="321"/>
      <c r="F59" s="321"/>
      <c r="G59" s="321"/>
      <c r="H59" s="315" t="s">
        <v>1468</v>
      </c>
      <c r="I59" s="417">
        <v>0.153</v>
      </c>
      <c r="J59" s="290">
        <v>1</v>
      </c>
      <c r="K59" s="417">
        <f>I59*J59</f>
        <v>0.153</v>
      </c>
      <c r="L59" s="908">
        <f>VLOOKUP(A59,TRANSPORTE!A5:D117,4,FALSE)</f>
        <v>1232.6264115798706</v>
      </c>
      <c r="M59" s="909"/>
      <c r="N59" s="291">
        <f>K59*L59</f>
        <v>188.59184097172019</v>
      </c>
    </row>
    <row r="60" spans="1:14">
      <c r="B60" s="49"/>
      <c r="C60" s="50"/>
      <c r="D60" s="50"/>
      <c r="E60" s="50"/>
      <c r="F60" s="50"/>
      <c r="G60" s="50"/>
      <c r="H60" s="315"/>
      <c r="I60" s="283"/>
      <c r="J60" s="290"/>
      <c r="K60" s="283"/>
      <c r="L60" s="908"/>
      <c r="M60" s="909"/>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188.59184097172019</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120</v>
      </c>
      <c r="N70" s="399">
        <f>K70/M70</f>
        <v>3129.5247499999996</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120</v>
      </c>
      <c r="N71" s="399">
        <f>K71/M71</f>
        <v>889.05203012006655</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4018.5767801200664</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N44+N54+N65+N76</f>
        <v>141465.32066479154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28293.064132958309</v>
      </c>
      <c r="M83" s="857"/>
      <c r="N83" s="54"/>
    </row>
    <row r="84" spans="1:14">
      <c r="B84" s="92" t="s">
        <v>973</v>
      </c>
      <c r="C84" s="93"/>
      <c r="D84" s="93"/>
      <c r="E84" s="93"/>
      <c r="F84" s="93"/>
      <c r="G84" s="93"/>
      <c r="H84" s="93"/>
      <c r="I84" s="90"/>
      <c r="J84" s="91"/>
      <c r="K84" s="308">
        <v>0.05</v>
      </c>
      <c r="L84" s="856">
        <f>N78*K84</f>
        <v>7073.2660332395772</v>
      </c>
      <c r="M84" s="857"/>
      <c r="N84" s="54"/>
    </row>
    <row r="85" spans="1:14" ht="15.75" thickBot="1">
      <c r="B85" s="94" t="s">
        <v>974</v>
      </c>
      <c r="C85" s="95"/>
      <c r="D85" s="95"/>
      <c r="E85" s="95"/>
      <c r="F85" s="95"/>
      <c r="G85" s="95"/>
      <c r="H85" s="95"/>
      <c r="I85" s="96"/>
      <c r="J85" s="97"/>
      <c r="K85" s="309">
        <v>0.05</v>
      </c>
      <c r="L85" s="858">
        <f>N78*K85</f>
        <v>7073.2660332395772</v>
      </c>
      <c r="M85" s="859"/>
      <c r="N85" s="54"/>
    </row>
    <row r="86" spans="1:14" ht="15.75" thickBot="1">
      <c r="B86" s="821" t="s">
        <v>953</v>
      </c>
      <c r="C86" s="822"/>
      <c r="D86" s="822"/>
      <c r="E86" s="822"/>
      <c r="F86" s="822"/>
      <c r="G86" s="822"/>
      <c r="H86" s="822"/>
      <c r="I86" s="822"/>
      <c r="J86" s="822"/>
      <c r="K86" s="822"/>
      <c r="L86" s="822"/>
      <c r="M86" s="823"/>
      <c r="N86" s="55">
        <f>L83+L84+L85</f>
        <v>42439.596199437459</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183904.91686422899</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1088</v>
      </c>
      <c r="C31" s="84" t="s">
        <v>2085</v>
      </c>
      <c r="D31" s="85"/>
      <c r="E31" s="85"/>
      <c r="F31" s="85"/>
      <c r="G31" s="85"/>
      <c r="H31" s="85"/>
      <c r="I31" s="85"/>
      <c r="J31" s="86"/>
      <c r="K31" s="312"/>
      <c r="L31" s="310" t="s">
        <v>233</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1"/>
      <c r="F40" s="871"/>
      <c r="G40" s="871"/>
      <c r="H40" s="872"/>
      <c r="I40" s="39"/>
      <c r="J40" s="40"/>
      <c r="K40" s="273"/>
      <c r="L40" s="280"/>
      <c r="M40" s="281"/>
      <c r="N40" s="276"/>
    </row>
    <row r="41" spans="1:14">
      <c r="B41" s="324"/>
      <c r="C41" s="325"/>
      <c r="D41" s="325"/>
      <c r="E41" s="325"/>
      <c r="F41" s="327"/>
      <c r="G41" s="327"/>
      <c r="H41" s="128"/>
      <c r="I41" s="39"/>
      <c r="J41" s="40"/>
      <c r="K41" s="278"/>
      <c r="L41" s="280"/>
      <c r="M41" s="281"/>
      <c r="N41" s="282"/>
    </row>
    <row r="42" spans="1:14">
      <c r="B42" s="878" t="s">
        <v>952</v>
      </c>
      <c r="C42" s="879"/>
      <c r="D42" s="879"/>
      <c r="E42" s="41"/>
      <c r="F42" s="42"/>
      <c r="G42" s="42"/>
      <c r="H42" s="43"/>
      <c r="I42" s="39"/>
      <c r="J42" s="40"/>
      <c r="K42" s="283"/>
      <c r="L42" s="280"/>
      <c r="M42" s="405">
        <v>0.01</v>
      </c>
      <c r="N42" s="348">
        <f>N76*M42</f>
        <v>4.82229213614408</v>
      </c>
    </row>
    <row r="43" spans="1:14" ht="15.75" thickBot="1">
      <c r="B43" s="870"/>
      <c r="C43" s="871"/>
      <c r="D43" s="871"/>
      <c r="E43" s="871"/>
      <c r="F43" s="871"/>
      <c r="G43" s="871"/>
      <c r="H43" s="872"/>
      <c r="I43" s="880"/>
      <c r="J43" s="881"/>
      <c r="K43" s="44"/>
      <c r="L43" s="882"/>
      <c r="M43" s="883"/>
      <c r="N43" s="108"/>
    </row>
    <row r="44" spans="1:14" ht="15.75" thickBot="1">
      <c r="B44" s="821" t="s">
        <v>953</v>
      </c>
      <c r="C44" s="822"/>
      <c r="D44" s="822"/>
      <c r="E44" s="822"/>
      <c r="F44" s="822"/>
      <c r="G44" s="822"/>
      <c r="H44" s="822"/>
      <c r="I44" s="822"/>
      <c r="J44" s="822"/>
      <c r="K44" s="822"/>
      <c r="L44" s="822"/>
      <c r="M44" s="823"/>
      <c r="N44" s="398">
        <f>SUM(N36:N43)</f>
        <v>4.82229213614408</v>
      </c>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66" t="s">
        <v>944</v>
      </c>
      <c r="C48" s="867"/>
      <c r="D48" s="867"/>
      <c r="E48" s="867"/>
      <c r="F48" s="867"/>
      <c r="G48" s="867"/>
      <c r="H48" s="867"/>
      <c r="I48" s="901"/>
      <c r="J48" s="319" t="s">
        <v>945</v>
      </c>
      <c r="K48" s="88" t="s">
        <v>946</v>
      </c>
      <c r="L48" s="902" t="s">
        <v>955</v>
      </c>
      <c r="M48" s="901"/>
      <c r="N48" s="89" t="s">
        <v>951</v>
      </c>
    </row>
    <row r="49" spans="1:14">
      <c r="A49" t="s">
        <v>887</v>
      </c>
      <c r="B49" s="46" t="str">
        <f>VLOOKUP(A49,MATERIALES!A4:D373,3,FALSE)</f>
        <v>Geotextil Nt Repav 450 O Similar (Proveedores Pavco, Lafayet, Geomatrix, Tensar, Omnes U Otros)</v>
      </c>
      <c r="C49" s="285"/>
      <c r="D49" s="285"/>
      <c r="E49" s="285"/>
      <c r="F49" s="285"/>
      <c r="G49" s="285"/>
      <c r="H49" s="285"/>
      <c r="I49" s="272"/>
      <c r="J49" s="228" t="str">
        <f>VLOOKUP(A49,MATERIALES!A5:D641,2,FALSE)</f>
        <v>m2</v>
      </c>
      <c r="K49" s="286">
        <v>1.0549999999999999</v>
      </c>
      <c r="L49" s="271"/>
      <c r="M49" s="406">
        <f>VLOOKUP(A49,MATERIALES!A5:D396,4,FALSE)</f>
        <v>4920.6603719074274</v>
      </c>
      <c r="N49" s="276">
        <f>K49*M49</f>
        <v>5191.2966923623353</v>
      </c>
    </row>
    <row r="50" spans="1:14">
      <c r="A50" s="118"/>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SUM(N49:N53)</f>
        <v>5191.2966923623353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315"/>
      <c r="I60" s="283"/>
      <c r="J60" s="290"/>
      <c r="K60" s="283"/>
      <c r="L60" s="908"/>
      <c r="M60" s="909"/>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t="s">
        <v>15</v>
      </c>
      <c r="B70" s="52" t="str">
        <f>VLOOKUP(A70,'MANO DE OBRA'!A8:D68,3,FALSE)</f>
        <v>Obrero (6)</v>
      </c>
      <c r="C70" s="50"/>
      <c r="D70" s="50"/>
      <c r="E70" s="50"/>
      <c r="F70" s="50"/>
      <c r="G70" s="50"/>
      <c r="H70" s="50"/>
      <c r="I70" s="296">
        <f>K70/J70*100</f>
        <v>202996.19999999998</v>
      </c>
      <c r="J70" s="297">
        <v>185</v>
      </c>
      <c r="K70" s="298">
        <f>VLOOKUP(A70,'MANO DE OBRA'!A8:D99,4,FALSE)</f>
        <v>375542.97</v>
      </c>
      <c r="L70" s="53"/>
      <c r="M70" s="299">
        <v>1000</v>
      </c>
      <c r="N70" s="399">
        <f>K70/M70</f>
        <v>375.54296999999997</v>
      </c>
      <c r="O70" s="109"/>
    </row>
    <row r="71" spans="1:15">
      <c r="A71"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303">
        <v>1000</v>
      </c>
      <c r="N71" s="399">
        <f>K71/M71</f>
        <v>106.68624361440799</v>
      </c>
    </row>
    <row r="72" spans="1:15">
      <c r="B72" s="52"/>
      <c r="C72" s="50"/>
      <c r="D72" s="50"/>
      <c r="E72" s="50"/>
      <c r="F72" s="50"/>
      <c r="G72" s="50"/>
      <c r="H72" s="50"/>
      <c r="I72" s="296"/>
      <c r="J72" s="297"/>
      <c r="K72" s="298"/>
      <c r="L72" s="53"/>
      <c r="M72" s="304"/>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482.22921361440797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N44+N54+N65+N76</f>
        <v>5678.3481981128871</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1135.6696396225775</v>
      </c>
      <c r="M83" s="857"/>
      <c r="N83" s="54"/>
    </row>
    <row r="84" spans="1:14">
      <c r="B84" s="92" t="s">
        <v>973</v>
      </c>
      <c r="C84" s="93"/>
      <c r="D84" s="93"/>
      <c r="E84" s="93"/>
      <c r="F84" s="93"/>
      <c r="G84" s="93"/>
      <c r="H84" s="93"/>
      <c r="I84" s="90"/>
      <c r="J84" s="91"/>
      <c r="K84" s="308">
        <v>0.05</v>
      </c>
      <c r="L84" s="856">
        <f>N78*K84</f>
        <v>283.91740990564438</v>
      </c>
      <c r="M84" s="857"/>
      <c r="N84" s="54"/>
    </row>
    <row r="85" spans="1:14" ht="15.75" thickBot="1">
      <c r="B85" s="94" t="s">
        <v>974</v>
      </c>
      <c r="C85" s="95"/>
      <c r="D85" s="95"/>
      <c r="E85" s="95"/>
      <c r="F85" s="95"/>
      <c r="G85" s="95"/>
      <c r="H85" s="95"/>
      <c r="I85" s="96"/>
      <c r="J85" s="97"/>
      <c r="K85" s="309">
        <v>0.05</v>
      </c>
      <c r="L85" s="858">
        <f>N78*K85</f>
        <v>283.91740990564438</v>
      </c>
      <c r="M85" s="859"/>
      <c r="N85" s="54"/>
    </row>
    <row r="86" spans="1:14" ht="15.75" thickBot="1">
      <c r="B86" s="821" t="s">
        <v>953</v>
      </c>
      <c r="C86" s="822"/>
      <c r="D86" s="822"/>
      <c r="E86" s="822"/>
      <c r="F86" s="822"/>
      <c r="G86" s="822"/>
      <c r="H86" s="822"/>
      <c r="I86" s="822"/>
      <c r="J86" s="822"/>
      <c r="K86" s="822"/>
      <c r="L86" s="822"/>
      <c r="M86" s="823"/>
      <c r="N86" s="55">
        <f>L83+L84+L85</f>
        <v>1703.5044594338665</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7381.8526575467531</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30"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c r="B118" s="59" t="s">
        <v>2220</v>
      </c>
      <c r="C118" s="58"/>
      <c r="D118" s="58"/>
      <c r="E118" s="15"/>
      <c r="F118" s="15"/>
      <c r="G118" s="15"/>
      <c r="H118" s="15"/>
      <c r="I118" s="15"/>
      <c r="J118" s="887"/>
      <c r="K118" s="887"/>
      <c r="L118" s="887"/>
      <c r="M118" s="887"/>
      <c r="N118" s="888"/>
    </row>
    <row r="119" spans="2:14" ht="15.75" thickBot="1">
      <c r="B119" s="265" t="s">
        <v>2221</v>
      </c>
      <c r="C119" s="397"/>
      <c r="D119" s="397"/>
      <c r="E119" s="60"/>
      <c r="F119" s="60"/>
      <c r="G119" s="60"/>
      <c r="H119" s="60"/>
      <c r="I119" s="60"/>
      <c r="J119" s="889"/>
      <c r="K119" s="889"/>
      <c r="L119" s="889"/>
      <c r="M119" s="889"/>
      <c r="N119" s="890"/>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1089</v>
      </c>
      <c r="C31" s="222" t="s">
        <v>2086</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164</v>
      </c>
      <c r="B36" s="870" t="str">
        <f>VLOOKUP(A36,EQUIPOS!A6:D154,3,FALSE)</f>
        <v>Compactador manual de rodillo</v>
      </c>
      <c r="C36" s="871"/>
      <c r="D36" s="871"/>
      <c r="E36" s="871"/>
      <c r="F36" s="871"/>
      <c r="G36" s="871"/>
      <c r="H36" s="872"/>
      <c r="I36" s="271"/>
      <c r="J36" s="272"/>
      <c r="K36" s="273">
        <f>VLOOKUP(A36,EQUIPOS!A6:D163,4,FALSE)</f>
        <v>52022.962418971518</v>
      </c>
      <c r="L36" s="274"/>
      <c r="M36" s="275">
        <v>2</v>
      </c>
      <c r="N36" s="276">
        <f>K36/M36</f>
        <v>26011.481209485759</v>
      </c>
    </row>
    <row r="37" spans="1:14">
      <c r="A37" s="116" t="s">
        <v>180</v>
      </c>
      <c r="B37" s="870" t="str">
        <f>VLOOKUP(A37,EQUIPOS!A7:D154,3,FALSE)</f>
        <v>Compresor 120 HP, con martillo.</v>
      </c>
      <c r="C37" s="871"/>
      <c r="D37" s="871"/>
      <c r="E37" s="871"/>
      <c r="F37" s="871"/>
      <c r="G37" s="871"/>
      <c r="H37" s="872"/>
      <c r="I37" s="271"/>
      <c r="J37" s="272"/>
      <c r="K37" s="273">
        <f>VLOOKUP(A37,EQUIPOS!A7:D164,4,FALSE)</f>
        <v>78034.443628457273</v>
      </c>
      <c r="L37" s="274"/>
      <c r="M37" s="275">
        <v>4</v>
      </c>
      <c r="N37" s="276">
        <f>K37/M37</f>
        <v>19508.610907114318</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71"/>
      <c r="J38" s="272"/>
      <c r="K38" s="273">
        <f>VLOOKUP(A38,EQUIPOS!A8:D165,4,FALSE)</f>
        <v>16835.671098027564</v>
      </c>
      <c r="L38" s="274"/>
      <c r="M38" s="275">
        <v>10</v>
      </c>
      <c r="N38" s="276">
        <f>K38/M38</f>
        <v>1683.5671098027565</v>
      </c>
    </row>
    <row r="39" spans="1:14">
      <c r="A39" t="s">
        <v>303</v>
      </c>
      <c r="B39" s="870" t="str">
        <f>VLOOKUP(A39,EQUIPOS!A9:D154,3,FALSE)</f>
        <v>Retrocargador, pala de 1,1 m3 de capacidad, profundidad de excavación de 4.400 mm y una altura de 5.680 mm</v>
      </c>
      <c r="C39" s="871"/>
      <c r="D39" s="871"/>
      <c r="E39" s="871"/>
      <c r="F39" s="871"/>
      <c r="G39" s="871"/>
      <c r="H39" s="872"/>
      <c r="I39" s="271"/>
      <c r="J39" s="272"/>
      <c r="K39" s="273">
        <f>VLOOKUP(A39,EQUIPOS!A9:D166,4,FALSE)</f>
        <v>123799.04366842652</v>
      </c>
      <c r="L39" s="274"/>
      <c r="M39" s="275">
        <v>10</v>
      </c>
      <c r="N39" s="276">
        <f>K39/M39</f>
        <v>12379.904366842651</v>
      </c>
    </row>
    <row r="40" spans="1:14">
      <c r="A40" t="s">
        <v>129</v>
      </c>
      <c r="B40" s="870" t="str">
        <f>VLOOKUP(A40,EQUIPOS!A10:D154,3,FALSE)</f>
        <v xml:space="preserve">Buldozer, Potencia al volante de 140 HP, motor de 2200 RPM, longitud de hoja 4,80m. </v>
      </c>
      <c r="C40" s="871"/>
      <c r="D40" s="871"/>
      <c r="E40" s="871"/>
      <c r="F40" s="871"/>
      <c r="G40" s="871"/>
      <c r="H40" s="872"/>
      <c r="I40" s="271"/>
      <c r="J40" s="272"/>
      <c r="K40" s="273">
        <f>VLOOKUP(A40,EQUIPOS!A10:D167,4,FALSE)</f>
        <v>137860.85041027452</v>
      </c>
      <c r="L40" s="274"/>
      <c r="M40" s="275">
        <v>100</v>
      </c>
      <c r="N40" s="276">
        <f>K40/M40</f>
        <v>1378.6085041027452</v>
      </c>
    </row>
    <row r="41" spans="1:14">
      <c r="B41" s="870"/>
      <c r="C41" s="871"/>
      <c r="D41" s="871"/>
      <c r="E41" s="871"/>
      <c r="F41" s="871"/>
      <c r="G41" s="871"/>
      <c r="H41" s="872"/>
      <c r="I41" s="271"/>
      <c r="J41" s="272"/>
      <c r="K41" s="273"/>
      <c r="L41" s="274"/>
      <c r="M41" s="275"/>
      <c r="N41" s="276"/>
    </row>
    <row r="42" spans="1:14">
      <c r="B42" s="870"/>
      <c r="C42" s="871"/>
      <c r="D42" s="871"/>
      <c r="E42" s="871"/>
      <c r="F42" s="871"/>
      <c r="G42" s="871"/>
      <c r="H42" s="872"/>
      <c r="I42" s="271"/>
      <c r="J42" s="272"/>
      <c r="K42" s="273"/>
      <c r="L42" s="274"/>
      <c r="M42" s="275"/>
      <c r="N42" s="276"/>
    </row>
    <row r="43" spans="1:14">
      <c r="B43" s="870"/>
      <c r="C43" s="871"/>
      <c r="D43" s="871"/>
      <c r="E43" s="871"/>
      <c r="F43" s="871"/>
      <c r="G43" s="871"/>
      <c r="H43" s="872"/>
      <c r="I43" s="271"/>
      <c r="J43" s="272"/>
      <c r="K43" s="273"/>
      <c r="L43" s="274"/>
      <c r="M43" s="275"/>
      <c r="N43" s="276"/>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N80*M46</f>
        <v>1506.9662925450248</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62469.138389893262</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442</v>
      </c>
      <c r="B53" s="46" t="str">
        <f>VLOOKUP(A53,MATERIALES!A5:D373,3,FALSE)</f>
        <v>Derechos de explotación y/o disposición de materiales</v>
      </c>
      <c r="C53" s="285"/>
      <c r="D53" s="285"/>
      <c r="E53" s="285"/>
      <c r="F53" s="285"/>
      <c r="G53" s="285"/>
      <c r="H53" s="285"/>
      <c r="I53" s="272"/>
      <c r="J53" s="228" t="str">
        <f>VLOOKUP(A53,MATERIALES!A7:D645,2,FALSE)</f>
        <v>m3</v>
      </c>
      <c r="K53" s="286">
        <v>1</v>
      </c>
      <c r="L53" s="271"/>
      <c r="M53" s="406">
        <f>VLOOKUP(A53,MATERIALES!A5:D396,4,FALSE)</f>
        <v>4882.1833582754425</v>
      </c>
      <c r="N53" s="276">
        <f>K53*M53</f>
        <v>4882.1833582754425</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4882.1833582754425</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1256</v>
      </c>
      <c r="B63" s="49" t="str">
        <f>VLOOKUP(A63,TRANSPORTE!A5:D117,3,FALSE)</f>
        <v>Transporte de material de excavación</v>
      </c>
      <c r="C63" s="321"/>
      <c r="D63" s="321"/>
      <c r="E63" s="321"/>
      <c r="F63" s="321"/>
      <c r="G63" s="321"/>
      <c r="H63" s="315" t="s">
        <v>1468</v>
      </c>
      <c r="I63" s="283">
        <v>1.3</v>
      </c>
      <c r="J63" s="290">
        <v>1</v>
      </c>
      <c r="K63" s="283">
        <f>I63*J63</f>
        <v>1.3</v>
      </c>
      <c r="L63" s="908">
        <f>VLOOKUP(A63,TRANSPORTE!A5:D117,4,FALSE)</f>
        <v>878.24631825065774</v>
      </c>
      <c r="M63" s="909"/>
      <c r="N63" s="291">
        <f>K63*L63</f>
        <v>1141.720213725855</v>
      </c>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f>N63+N64+N65+N66+N67</f>
        <v>1141.720213725855</v>
      </c>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15</v>
      </c>
      <c r="B74" s="52" t="str">
        <f>VLOOKUP(A74,'MANO DE OBRA'!A8:D68,3,FALSE)</f>
        <v>Obrero (6)</v>
      </c>
      <c r="C74" s="50"/>
      <c r="D74" s="50"/>
      <c r="E74" s="50"/>
      <c r="F74" s="50"/>
      <c r="G74" s="50"/>
      <c r="H74" s="50"/>
      <c r="I74" s="296">
        <f>K74/J74*100</f>
        <v>202996.19999999998</v>
      </c>
      <c r="J74" s="297">
        <v>185</v>
      </c>
      <c r="K74" s="298">
        <f>VLOOKUP(A74,'MANO DE OBRA'!A8:D99,4,FALSE)</f>
        <v>375542.97</v>
      </c>
      <c r="L74" s="53"/>
      <c r="M74" s="299">
        <v>32</v>
      </c>
      <c r="N74" s="399">
        <f>K74/M74</f>
        <v>11735.717812499999</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32</v>
      </c>
      <c r="N75" s="399">
        <f>K75/M75</f>
        <v>3333.9451129502495</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130"/>
    </row>
    <row r="80" spans="1:15" ht="15.75" thickBot="1">
      <c r="B80" s="910" t="s">
        <v>953</v>
      </c>
      <c r="C80" s="864"/>
      <c r="D80" s="864"/>
      <c r="E80" s="864"/>
      <c r="F80" s="864"/>
      <c r="G80" s="864"/>
      <c r="H80" s="864"/>
      <c r="I80" s="864"/>
      <c r="J80" s="864"/>
      <c r="K80" s="864"/>
      <c r="L80" s="864"/>
      <c r="M80" s="865"/>
      <c r="N80" s="464">
        <f>SUM(N74:N79)</f>
        <v>15069.662925450248</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83562.704887344808</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16712.540977468962</v>
      </c>
      <c r="M87" s="857"/>
      <c r="N87" s="54"/>
    </row>
    <row r="88" spans="1:14">
      <c r="B88" s="92" t="s">
        <v>973</v>
      </c>
      <c r="C88" s="93"/>
      <c r="D88" s="93"/>
      <c r="E88" s="93"/>
      <c r="F88" s="93"/>
      <c r="G88" s="93"/>
      <c r="H88" s="93"/>
      <c r="I88" s="90"/>
      <c r="J88" s="91"/>
      <c r="K88" s="308">
        <v>0.05</v>
      </c>
      <c r="L88" s="856">
        <f>N82*K88</f>
        <v>4178.1352443672404</v>
      </c>
      <c r="M88" s="857"/>
      <c r="N88" s="54"/>
    </row>
    <row r="89" spans="1:14" ht="15.75" thickBot="1">
      <c r="B89" s="94" t="s">
        <v>974</v>
      </c>
      <c r="C89" s="95"/>
      <c r="D89" s="95"/>
      <c r="E89" s="95"/>
      <c r="F89" s="95"/>
      <c r="G89" s="95"/>
      <c r="H89" s="95"/>
      <c r="I89" s="96"/>
      <c r="J89" s="97"/>
      <c r="K89" s="309">
        <v>0.05</v>
      </c>
      <c r="L89" s="858">
        <f>N82*K89</f>
        <v>4178.1352443672404</v>
      </c>
      <c r="M89" s="859"/>
      <c r="N89" s="54"/>
    </row>
    <row r="90" spans="1:14" ht="15.75" thickBot="1">
      <c r="B90" s="821" t="s">
        <v>953</v>
      </c>
      <c r="C90" s="822"/>
      <c r="D90" s="822"/>
      <c r="E90" s="822"/>
      <c r="F90" s="822"/>
      <c r="G90" s="822"/>
      <c r="H90" s="822"/>
      <c r="I90" s="822"/>
      <c r="J90" s="822"/>
      <c r="K90" s="822"/>
      <c r="L90" s="822"/>
      <c r="M90" s="823"/>
      <c r="N90" s="55">
        <f>L87+L88+L89</f>
        <v>25068.811466203442</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108631.51635354824</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1602</v>
      </c>
      <c r="C31" s="84" t="s">
        <v>2087</v>
      </c>
      <c r="D31" s="85"/>
      <c r="E31" s="85"/>
      <c r="F31" s="85"/>
      <c r="G31" s="85"/>
      <c r="H31" s="85"/>
      <c r="I31" s="85"/>
      <c r="J31" s="86"/>
      <c r="K31" s="312"/>
      <c r="L31" s="310" t="s">
        <v>387</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160</v>
      </c>
      <c r="B36" s="870" t="str">
        <f>VLOOKUP(A36,EQUIPOS!A6:D154,3,FALSE)</f>
        <v>COMPACTADOR MANUAL VIBRATORIO (RANA) con motor de 6 HP</v>
      </c>
      <c r="C36" s="871"/>
      <c r="D36" s="871"/>
      <c r="E36" s="871"/>
      <c r="F36" s="871"/>
      <c r="G36" s="871"/>
      <c r="H36" s="872"/>
      <c r="I36" s="271"/>
      <c r="J36" s="272"/>
      <c r="K36" s="273">
        <f>VLOOKUP(A36,EQUIPOS!A6:D163,4,FALSE)</f>
        <v>5714.2021920998313</v>
      </c>
      <c r="L36" s="274"/>
      <c r="M36" s="275">
        <v>2</v>
      </c>
      <c r="N36" s="276">
        <f>K36/M36</f>
        <v>2857.1010960499157</v>
      </c>
    </row>
    <row r="37" spans="1:14">
      <c r="A37" s="116" t="s">
        <v>303</v>
      </c>
      <c r="B37" s="870" t="str">
        <f>VLOOKUP(A37,EQUIPOS!A7:D154,3,FALSE)</f>
        <v>Retrocargador, pala de 1,1 m3 de capacidad, profundidad de excavación de 4.400 mm y una altura de 5.680 mm</v>
      </c>
      <c r="C37" s="871"/>
      <c r="D37" s="871"/>
      <c r="E37" s="871"/>
      <c r="F37" s="871"/>
      <c r="G37" s="871"/>
      <c r="H37" s="872"/>
      <c r="I37" s="271"/>
      <c r="J37" s="272"/>
      <c r="K37" s="273">
        <f>VLOOKUP(A37,EQUIPOS!A7:D164,4,FALSE)</f>
        <v>123799.04366842652</v>
      </c>
      <c r="L37" s="274"/>
      <c r="M37" s="275">
        <v>10</v>
      </c>
      <c r="N37" s="276">
        <f>K37/M37</f>
        <v>12379.904366842651</v>
      </c>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271"/>
      <c r="J39" s="272"/>
      <c r="K39" s="273"/>
      <c r="L39" s="274"/>
      <c r="M39" s="275"/>
      <c r="N39" s="276"/>
    </row>
    <row r="40" spans="1:14">
      <c r="B40" s="870"/>
      <c r="C40" s="871"/>
      <c r="D40" s="871"/>
      <c r="E40" s="871"/>
      <c r="F40" s="871"/>
      <c r="G40" s="871"/>
      <c r="H40" s="872"/>
      <c r="I40" s="271"/>
      <c r="J40" s="272"/>
      <c r="K40" s="273"/>
      <c r="L40" s="274"/>
      <c r="M40" s="275"/>
      <c r="N40" s="276"/>
    </row>
    <row r="41" spans="1:14">
      <c r="B41" s="870"/>
      <c r="C41" s="871"/>
      <c r="D41" s="871"/>
      <c r="E41" s="871"/>
      <c r="F41" s="871"/>
      <c r="G41" s="871"/>
      <c r="H41" s="872"/>
      <c r="I41" s="271"/>
      <c r="J41" s="272"/>
      <c r="K41" s="273"/>
      <c r="L41" s="274"/>
      <c r="M41" s="275"/>
      <c r="N41" s="276"/>
    </row>
    <row r="42" spans="1:14">
      <c r="B42" s="870"/>
      <c r="C42" s="871"/>
      <c r="D42" s="871"/>
      <c r="E42" s="871"/>
      <c r="F42" s="871"/>
      <c r="G42" s="871"/>
      <c r="H42" s="872"/>
      <c r="I42" s="271"/>
      <c r="J42" s="272"/>
      <c r="K42" s="273"/>
      <c r="L42" s="274"/>
      <c r="M42" s="275"/>
      <c r="N42" s="276"/>
    </row>
    <row r="43" spans="1:14">
      <c r="B43" s="870"/>
      <c r="C43" s="871"/>
      <c r="D43" s="871"/>
      <c r="E43" s="871"/>
      <c r="F43" s="871"/>
      <c r="G43" s="871"/>
      <c r="H43" s="872"/>
      <c r="I43" s="271"/>
      <c r="J43" s="272"/>
      <c r="K43" s="273"/>
      <c r="L43" s="274"/>
      <c r="M43" s="275"/>
      <c r="N43" s="276"/>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0.05</v>
      </c>
      <c r="N46" s="348">
        <f>N80*M46</f>
        <v>301.39325850900497</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15538.398721401571</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B53" s="46"/>
      <c r="C53" s="285"/>
      <c r="D53" s="285"/>
      <c r="E53" s="285"/>
      <c r="F53" s="285"/>
      <c r="G53" s="285"/>
      <c r="H53" s="285"/>
      <c r="I53" s="272"/>
      <c r="J53" s="228"/>
      <c r="K53" s="286"/>
      <c r="L53" s="271"/>
      <c r="M53" s="406"/>
      <c r="N53" s="276"/>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B63" s="49"/>
      <c r="C63" s="321"/>
      <c r="D63" s="321"/>
      <c r="E63" s="321"/>
      <c r="F63" s="321"/>
      <c r="G63" s="321"/>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15</v>
      </c>
      <c r="B74" s="52" t="str">
        <f>VLOOKUP(A74,'MANO DE OBRA'!A8:D68,3,FALSE)</f>
        <v>Obrero (6)</v>
      </c>
      <c r="C74" s="50"/>
      <c r="D74" s="50"/>
      <c r="E74" s="50"/>
      <c r="F74" s="50"/>
      <c r="G74" s="50"/>
      <c r="H74" s="50"/>
      <c r="I74" s="296">
        <f>K74/J74*100</f>
        <v>202996.19999999998</v>
      </c>
      <c r="J74" s="297">
        <v>185</v>
      </c>
      <c r="K74" s="298">
        <f>VLOOKUP(A74,'MANO DE OBRA'!A8:D99,4,FALSE)</f>
        <v>375542.97</v>
      </c>
      <c r="L74" s="53"/>
      <c r="M74" s="299">
        <v>80</v>
      </c>
      <c r="N74" s="399">
        <f>K74/M74</f>
        <v>4694.2871249999998</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80</v>
      </c>
      <c r="N75" s="399">
        <f>K75/M75</f>
        <v>1333.5780451800997</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6027.8651701800991</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21566.263891581671</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4313.2527783163341</v>
      </c>
      <c r="M87" s="857"/>
      <c r="N87" s="54"/>
    </row>
    <row r="88" spans="1:14">
      <c r="B88" s="92" t="s">
        <v>973</v>
      </c>
      <c r="C88" s="93"/>
      <c r="D88" s="93"/>
      <c r="E88" s="93"/>
      <c r="F88" s="93"/>
      <c r="G88" s="93"/>
      <c r="H88" s="93"/>
      <c r="I88" s="90"/>
      <c r="J88" s="91"/>
      <c r="K88" s="308">
        <v>0.05</v>
      </c>
      <c r="L88" s="856">
        <f>N82*K88</f>
        <v>1078.3131945790835</v>
      </c>
      <c r="M88" s="857"/>
      <c r="N88" s="54"/>
    </row>
    <row r="89" spans="1:14" ht="15.75" thickBot="1">
      <c r="B89" s="94" t="s">
        <v>974</v>
      </c>
      <c r="C89" s="95"/>
      <c r="D89" s="95"/>
      <c r="E89" s="95"/>
      <c r="F89" s="95"/>
      <c r="G89" s="95"/>
      <c r="H89" s="95"/>
      <c r="I89" s="96"/>
      <c r="J89" s="97"/>
      <c r="K89" s="309">
        <v>0.05</v>
      </c>
      <c r="L89" s="858">
        <f>N82*K89</f>
        <v>1078.3131945790835</v>
      </c>
      <c r="M89" s="859"/>
      <c r="N89" s="54"/>
    </row>
    <row r="90" spans="1:14" ht="15.75" thickBot="1">
      <c r="B90" s="821" t="s">
        <v>953</v>
      </c>
      <c r="C90" s="822"/>
      <c r="D90" s="822"/>
      <c r="E90" s="822"/>
      <c r="F90" s="822"/>
      <c r="G90" s="822"/>
      <c r="H90" s="822"/>
      <c r="I90" s="822"/>
      <c r="J90" s="822"/>
      <c r="K90" s="822"/>
      <c r="L90" s="822"/>
      <c r="M90" s="823"/>
      <c r="N90" s="55">
        <f>L87+L88+L89</f>
        <v>6469.8791674745016</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28036.143059056172</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1090</v>
      </c>
      <c r="C31" s="84" t="s">
        <v>2038</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1603</v>
      </c>
      <c r="B36" s="870" t="str">
        <f>VLOOKUP(A36,EQUIPOS!A6:D154,3,FALSE)</f>
        <v>Derretidora de asfalto (crafco o similar)</v>
      </c>
      <c r="C36" s="871"/>
      <c r="D36" s="871"/>
      <c r="E36" s="871"/>
      <c r="F36" s="871"/>
      <c r="G36" s="871"/>
      <c r="H36" s="872"/>
      <c r="I36" s="271"/>
      <c r="J36" s="272"/>
      <c r="K36" s="273">
        <f>VLOOKUP(A36,EQUIPOS!A6:D163,4,FALSE)</f>
        <v>2148.5483479035238</v>
      </c>
      <c r="L36" s="274"/>
      <c r="M36" s="275">
        <v>60</v>
      </c>
      <c r="N36" s="276">
        <f>K36/M36</f>
        <v>35.809139131725395</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60</v>
      </c>
      <c r="N37" s="276">
        <f>K37/M37</f>
        <v>688.22911082804728</v>
      </c>
    </row>
    <row r="38" spans="1:14">
      <c r="A38" t="s">
        <v>138</v>
      </c>
      <c r="B38" s="870" t="str">
        <f>VLOOKUP(A38,EQUIPOS!A8:D154,3,FALSE)</f>
        <v>Camioneta D-300</v>
      </c>
      <c r="C38" s="871"/>
      <c r="D38" s="871"/>
      <c r="E38" s="871"/>
      <c r="F38" s="871"/>
      <c r="G38" s="871"/>
      <c r="H38" s="872"/>
      <c r="I38" s="271"/>
      <c r="J38" s="272"/>
      <c r="K38" s="273">
        <f>VLOOKUP(A38,EQUIPOS!A8:D165,4,FALSE)</f>
        <v>51631.749741580854</v>
      </c>
      <c r="L38" s="274"/>
      <c r="M38" s="275">
        <v>60</v>
      </c>
      <c r="N38" s="276">
        <f>K38/M38</f>
        <v>860.52916235968087</v>
      </c>
    </row>
    <row r="39" spans="1:14">
      <c r="B39" s="870"/>
      <c r="C39" s="871"/>
      <c r="D39" s="871"/>
      <c r="E39" s="871"/>
      <c r="F39" s="871"/>
      <c r="G39" s="871"/>
      <c r="H39" s="872"/>
      <c r="I39" s="271"/>
      <c r="J39" s="272"/>
      <c r="K39" s="273"/>
      <c r="L39" s="274"/>
      <c r="M39" s="275"/>
      <c r="N39" s="276"/>
    </row>
    <row r="40" spans="1:14">
      <c r="B40" s="870"/>
      <c r="C40" s="871"/>
      <c r="D40" s="871"/>
      <c r="E40" s="871"/>
      <c r="F40" s="871"/>
      <c r="G40" s="871"/>
      <c r="H40" s="872"/>
      <c r="I40" s="271"/>
      <c r="J40" s="272"/>
      <c r="K40" s="273"/>
      <c r="L40" s="274"/>
      <c r="M40" s="275"/>
      <c r="N40" s="276"/>
    </row>
    <row r="41" spans="1:14">
      <c r="B41" s="870"/>
      <c r="C41" s="871"/>
      <c r="D41" s="871"/>
      <c r="E41" s="871"/>
      <c r="F41" s="871"/>
      <c r="G41" s="871"/>
      <c r="H41" s="872"/>
      <c r="I41" s="271"/>
      <c r="J41" s="272"/>
      <c r="K41" s="273"/>
      <c r="L41" s="274"/>
      <c r="M41" s="275"/>
      <c r="N41" s="276"/>
    </row>
    <row r="42" spans="1:14">
      <c r="B42" s="870"/>
      <c r="C42" s="871"/>
      <c r="D42" s="871"/>
      <c r="E42" s="871"/>
      <c r="F42" s="871"/>
      <c r="G42" s="871"/>
      <c r="H42" s="872"/>
      <c r="I42" s="271"/>
      <c r="J42" s="272"/>
      <c r="K42" s="273"/>
      <c r="L42" s="274"/>
      <c r="M42" s="275"/>
      <c r="N42" s="276"/>
    </row>
    <row r="43" spans="1:14">
      <c r="B43" s="870"/>
      <c r="C43" s="871"/>
      <c r="D43" s="871"/>
      <c r="E43" s="871"/>
      <c r="F43" s="871"/>
      <c r="G43" s="871"/>
      <c r="H43" s="872"/>
      <c r="I43" s="271"/>
      <c r="J43" s="272"/>
      <c r="K43" s="273"/>
      <c r="L43" s="274"/>
      <c r="M43" s="275"/>
      <c r="N43" s="276"/>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0.05</v>
      </c>
      <c r="N46" s="348">
        <f>N80*M46</f>
        <v>24.152836834834165</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1608.7202491542878</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860</v>
      </c>
      <c r="B53" s="46" t="str">
        <f>VLOOKUP(A53,MATERIALES!A5:D373,3,FALSE)</f>
        <v>Emulsión CRR-2</v>
      </c>
      <c r="C53" s="285"/>
      <c r="D53" s="285"/>
      <c r="E53" s="285"/>
      <c r="F53" s="285"/>
      <c r="G53" s="285"/>
      <c r="H53" s="285"/>
      <c r="I53" s="272"/>
      <c r="J53" s="228" t="str">
        <f>VLOOKUP(A53,MATERIALES!A7:D645,2,FALSE)</f>
        <v>lt</v>
      </c>
      <c r="K53" s="286">
        <v>0.12</v>
      </c>
      <c r="L53" s="271"/>
      <c r="M53" s="406">
        <f>VLOOKUP(A53,MATERIALES!A5:D396,4,FALSE)</f>
        <v>1871.0822057610458</v>
      </c>
      <c r="N53" s="276">
        <f>K53*M53</f>
        <v>224.52986469132549</v>
      </c>
    </row>
    <row r="54" spans="1:14">
      <c r="A54" s="119"/>
      <c r="B54" s="46"/>
      <c r="C54" s="285"/>
      <c r="D54" s="285"/>
      <c r="E54" s="285"/>
      <c r="F54" s="285"/>
      <c r="G54" s="285"/>
      <c r="H54" s="285"/>
      <c r="I54" s="272"/>
      <c r="J54" s="228"/>
      <c r="K54" s="286"/>
      <c r="L54" s="271"/>
      <c r="M54" s="406"/>
      <c r="N54" s="276"/>
    </row>
    <row r="55" spans="1:14">
      <c r="B55" s="46"/>
      <c r="C55" s="285"/>
      <c r="D55" s="285"/>
      <c r="E55" s="285"/>
      <c r="F55" s="285"/>
      <c r="G55" s="285"/>
      <c r="H55" s="285"/>
      <c r="I55" s="272"/>
      <c r="J55" s="228"/>
      <c r="K55" s="286"/>
      <c r="L55" s="271"/>
      <c r="M55" s="287"/>
      <c r="N55" s="288"/>
    </row>
    <row r="56" spans="1:14">
      <c r="B56" s="46"/>
      <c r="C56" s="285"/>
      <c r="D56" s="285"/>
      <c r="E56" s="285"/>
      <c r="F56" s="285"/>
      <c r="G56" s="285"/>
      <c r="H56" s="285"/>
      <c r="I56" s="272"/>
      <c r="J56" s="228"/>
      <c r="K56" s="286"/>
      <c r="L56" s="271"/>
      <c r="M56" s="287"/>
      <c r="N56" s="288"/>
    </row>
    <row r="57" spans="1:14" ht="15.75" thickBot="1">
      <c r="B57" s="903"/>
      <c r="C57" s="904"/>
      <c r="D57" s="904"/>
      <c r="E57" s="904"/>
      <c r="F57" s="904"/>
      <c r="G57" s="904"/>
      <c r="H57" s="904"/>
      <c r="I57" s="874"/>
      <c r="J57" s="45"/>
      <c r="K57" s="47"/>
      <c r="L57" s="905"/>
      <c r="M57" s="906"/>
      <c r="N57" s="48"/>
    </row>
    <row r="58" spans="1:14" ht="15.75" thickBot="1">
      <c r="B58" s="821" t="s">
        <v>953</v>
      </c>
      <c r="C58" s="822"/>
      <c r="D58" s="822"/>
      <c r="E58" s="822"/>
      <c r="F58" s="822"/>
      <c r="G58" s="822"/>
      <c r="H58" s="822"/>
      <c r="I58" s="822"/>
      <c r="J58" s="822"/>
      <c r="K58" s="822"/>
      <c r="L58" s="822"/>
      <c r="M58" s="823"/>
      <c r="N58" s="398">
        <f>SUM(N53:N57)</f>
        <v>224.52986469132549</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B63" s="49"/>
      <c r="C63" s="321"/>
      <c r="D63" s="321"/>
      <c r="E63" s="321"/>
      <c r="F63" s="321"/>
      <c r="G63" s="321"/>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c r="B66" s="49"/>
      <c r="C66" s="50"/>
      <c r="D66" s="50"/>
      <c r="E66" s="50"/>
      <c r="F66" s="50"/>
      <c r="G66" s="50"/>
      <c r="H66" s="292"/>
      <c r="I66" s="283"/>
      <c r="J66" s="283"/>
      <c r="K66" s="283"/>
      <c r="L66" s="293"/>
      <c r="M66" s="294"/>
      <c r="N66" s="295"/>
    </row>
    <row r="67" spans="1:15">
      <c r="B67" s="49"/>
      <c r="C67" s="50"/>
      <c r="D67" s="50"/>
      <c r="E67" s="50"/>
      <c r="F67" s="50"/>
      <c r="G67" s="50"/>
      <c r="H67" s="292"/>
      <c r="I67" s="283"/>
      <c r="J67" s="283"/>
      <c r="K67" s="283"/>
      <c r="L67" s="293"/>
      <c r="M67" s="294"/>
      <c r="N67" s="295"/>
    </row>
    <row r="68" spans="1:15" ht="15.75" thickBot="1">
      <c r="B68" s="451"/>
      <c r="C68" s="452"/>
      <c r="D68" s="452"/>
      <c r="E68" s="452"/>
      <c r="F68" s="452"/>
      <c r="G68" s="452"/>
      <c r="H68" s="51"/>
      <c r="I68" s="129"/>
      <c r="J68" s="129"/>
      <c r="K68" s="129"/>
      <c r="L68" s="899"/>
      <c r="M68" s="900"/>
      <c r="N68" s="130"/>
    </row>
    <row r="69" spans="1:15" ht="15.75" thickBot="1">
      <c r="B69" s="910" t="s">
        <v>953</v>
      </c>
      <c r="C69" s="864"/>
      <c r="D69" s="864"/>
      <c r="E69" s="864"/>
      <c r="F69" s="864"/>
      <c r="G69" s="864"/>
      <c r="H69" s="864"/>
      <c r="I69" s="864"/>
      <c r="J69" s="864"/>
      <c r="K69" s="864"/>
      <c r="L69" s="864"/>
      <c r="M69" s="865"/>
      <c r="N69" s="107"/>
    </row>
    <row r="70" spans="1:15">
      <c r="B70" s="36"/>
      <c r="C70" s="37"/>
      <c r="D70" s="37"/>
      <c r="E70" s="37"/>
      <c r="F70" s="37"/>
      <c r="G70" s="37"/>
      <c r="H70" s="37"/>
      <c r="I70" s="37"/>
      <c r="J70" s="37"/>
      <c r="K70" s="37"/>
      <c r="L70" s="37"/>
      <c r="M70" s="37"/>
      <c r="N70" s="38"/>
    </row>
    <row r="71" spans="1:15">
      <c r="B71" s="67" t="s">
        <v>962</v>
      </c>
      <c r="C71" s="68"/>
      <c r="D71" s="68"/>
      <c r="E71" s="68"/>
      <c r="F71" s="68"/>
      <c r="G71" s="68"/>
      <c r="H71" s="68"/>
      <c r="I71" s="68"/>
      <c r="J71" s="68"/>
      <c r="K71" s="68"/>
      <c r="L71" s="68"/>
      <c r="M71" s="68"/>
      <c r="N71" s="69"/>
    </row>
    <row r="72" spans="1:15" ht="15.75" thickBot="1">
      <c r="B72" s="71"/>
      <c r="C72" s="64"/>
      <c r="D72" s="64"/>
      <c r="E72" s="64"/>
      <c r="F72" s="64"/>
      <c r="G72" s="64"/>
      <c r="H72" s="64"/>
      <c r="I72" s="64"/>
      <c r="J72" s="64"/>
      <c r="K72" s="64"/>
      <c r="L72" s="64"/>
      <c r="M72" s="64"/>
      <c r="N72" s="66"/>
    </row>
    <row r="73" spans="1:15" ht="25.5">
      <c r="B73" s="860" t="s">
        <v>963</v>
      </c>
      <c r="C73" s="861"/>
      <c r="D73" s="861"/>
      <c r="E73" s="861"/>
      <c r="F73" s="861"/>
      <c r="G73" s="861"/>
      <c r="H73" s="861"/>
      <c r="I73" s="76" t="s">
        <v>964</v>
      </c>
      <c r="J73" s="78" t="s">
        <v>1410</v>
      </c>
      <c r="K73" s="77" t="s">
        <v>966</v>
      </c>
      <c r="L73" s="862" t="s">
        <v>950</v>
      </c>
      <c r="M73" s="863"/>
      <c r="N73" s="101" t="s">
        <v>951</v>
      </c>
    </row>
    <row r="74" spans="1:15">
      <c r="A74" t="s">
        <v>7</v>
      </c>
      <c r="B74" s="52" t="str">
        <f>VLOOKUP(A74,'MANO DE OBRA'!A8:D68,3,FALSE)</f>
        <v>Obrero (2)</v>
      </c>
      <c r="C74" s="50"/>
      <c r="D74" s="50"/>
      <c r="E74" s="50"/>
      <c r="F74" s="50"/>
      <c r="G74" s="50"/>
      <c r="H74" s="50"/>
      <c r="I74" s="296">
        <f>K74/J74*100</f>
        <v>67665.399999999994</v>
      </c>
      <c r="J74" s="297">
        <v>185</v>
      </c>
      <c r="K74" s="298">
        <f>VLOOKUP(A74,'MANO DE OBRA'!A8:D99,4,FALSE)</f>
        <v>125180.98999999999</v>
      </c>
      <c r="L74" s="53"/>
      <c r="M74" s="299">
        <v>480</v>
      </c>
      <c r="N74" s="399">
        <f>K74/M74</f>
        <v>260.79372916666665</v>
      </c>
      <c r="O74" s="109"/>
    </row>
    <row r="75" spans="1:15">
      <c r="A75" t="s">
        <v>30</v>
      </c>
      <c r="B75" s="52" t="str">
        <f>VLOOKUP(A75,'MANO DE OBRA'!A8:D69,3,FALSE)</f>
        <v>Oficial</v>
      </c>
      <c r="C75" s="50"/>
      <c r="D75" s="50"/>
      <c r="E75" s="50"/>
      <c r="F75" s="50"/>
      <c r="G75" s="50"/>
      <c r="H75" s="50"/>
      <c r="I75" s="296">
        <f>K75/J75*100</f>
        <v>57668.23979157189</v>
      </c>
      <c r="J75" s="297">
        <v>185</v>
      </c>
      <c r="K75" s="298">
        <f>VLOOKUP(A75,'MANO DE OBRA'!A8:D100,4,FALSE)</f>
        <v>106686.24361440798</v>
      </c>
      <c r="L75" s="53"/>
      <c r="M75" s="303">
        <v>480</v>
      </c>
      <c r="N75" s="399">
        <f>K75/M75</f>
        <v>222.26300753001664</v>
      </c>
    </row>
    <row r="76" spans="1:15">
      <c r="B76" s="52"/>
      <c r="C76" s="50"/>
      <c r="D76" s="50"/>
      <c r="E76" s="50"/>
      <c r="F76" s="50"/>
      <c r="G76" s="50"/>
      <c r="H76" s="50"/>
      <c r="I76" s="296"/>
      <c r="J76" s="297"/>
      <c r="K76" s="298"/>
      <c r="L76" s="53"/>
      <c r="M76" s="304"/>
      <c r="N76" s="399"/>
    </row>
    <row r="77" spans="1:15">
      <c r="B77" s="52"/>
      <c r="C77" s="50"/>
      <c r="D77" s="50"/>
      <c r="E77" s="50"/>
      <c r="F77" s="50"/>
      <c r="G77" s="50"/>
      <c r="H77" s="50"/>
      <c r="I77" s="283"/>
      <c r="J77" s="301"/>
      <c r="K77" s="302"/>
      <c r="L77" s="322"/>
      <c r="M77" s="304"/>
      <c r="N77" s="300"/>
    </row>
    <row r="78" spans="1:15">
      <c r="B78" s="52"/>
      <c r="C78" s="50"/>
      <c r="D78" s="50"/>
      <c r="E78" s="50"/>
      <c r="F78" s="50"/>
      <c r="G78" s="50"/>
      <c r="H78" s="50"/>
      <c r="I78" s="283"/>
      <c r="J78" s="301"/>
      <c r="K78" s="302"/>
      <c r="L78" s="322"/>
      <c r="M78" s="304"/>
      <c r="N78" s="300"/>
    </row>
    <row r="79" spans="1:15" ht="15.75" thickBot="1">
      <c r="B79" s="897"/>
      <c r="C79" s="898"/>
      <c r="D79" s="898"/>
      <c r="E79" s="898"/>
      <c r="F79" s="898"/>
      <c r="G79" s="898"/>
      <c r="H79" s="898"/>
      <c r="I79" s="129"/>
      <c r="J79" s="129"/>
      <c r="K79" s="129"/>
      <c r="L79" s="911"/>
      <c r="M79" s="911"/>
      <c r="N79" s="48"/>
    </row>
    <row r="80" spans="1:15" ht="15.75" thickBot="1">
      <c r="B80" s="910" t="s">
        <v>953</v>
      </c>
      <c r="C80" s="864"/>
      <c r="D80" s="864"/>
      <c r="E80" s="864"/>
      <c r="F80" s="864"/>
      <c r="G80" s="864"/>
      <c r="H80" s="864"/>
      <c r="I80" s="864"/>
      <c r="J80" s="864"/>
      <c r="K80" s="864"/>
      <c r="L80" s="864"/>
      <c r="M80" s="865"/>
      <c r="N80" s="305">
        <f>SUM(N74:N79)</f>
        <v>483.05673669668329</v>
      </c>
    </row>
    <row r="81" spans="1:14" ht="15.75" thickBot="1">
      <c r="B81" s="36"/>
      <c r="C81" s="37"/>
      <c r="D81" s="37"/>
      <c r="E81" s="37"/>
      <c r="F81" s="37"/>
      <c r="G81" s="37"/>
      <c r="H81" s="37"/>
      <c r="I81" s="37"/>
      <c r="J81" s="37"/>
      <c r="K81" s="37"/>
      <c r="L81" s="37"/>
      <c r="M81" s="37"/>
      <c r="N81" s="38"/>
    </row>
    <row r="82" spans="1:14" ht="15.75" thickBot="1">
      <c r="B82" s="821" t="s">
        <v>967</v>
      </c>
      <c r="C82" s="822"/>
      <c r="D82" s="822"/>
      <c r="E82" s="822"/>
      <c r="F82" s="822"/>
      <c r="G82" s="822"/>
      <c r="H82" s="822"/>
      <c r="I82" s="822"/>
      <c r="J82" s="822"/>
      <c r="K82" s="822"/>
      <c r="L82" s="822"/>
      <c r="M82" s="823"/>
      <c r="N82" s="102">
        <f>N48+N58+N69+N80</f>
        <v>2316.3068505422966</v>
      </c>
    </row>
    <row r="83" spans="1:14">
      <c r="B83" s="36"/>
      <c r="C83" s="37"/>
      <c r="D83" s="37"/>
      <c r="E83" s="37"/>
      <c r="F83" s="37"/>
      <c r="G83" s="37"/>
      <c r="H83" s="37"/>
      <c r="I83" s="37"/>
      <c r="J83" s="37"/>
      <c r="K83" s="37"/>
      <c r="L83" s="37"/>
      <c r="M83" s="37"/>
      <c r="N83" s="38"/>
    </row>
    <row r="84" spans="1:14">
      <c r="B84" s="67" t="s">
        <v>968</v>
      </c>
      <c r="C84" s="68"/>
      <c r="D84" s="68"/>
      <c r="E84" s="68"/>
      <c r="F84" s="68"/>
      <c r="G84" s="68"/>
      <c r="H84" s="68"/>
      <c r="I84" s="68"/>
      <c r="J84" s="68"/>
      <c r="K84" s="68"/>
      <c r="L84" s="68"/>
      <c r="M84" s="68"/>
      <c r="N84" s="69"/>
    </row>
    <row r="85" spans="1:14" ht="15.75" thickBot="1">
      <c r="B85" s="71"/>
      <c r="C85" s="64"/>
      <c r="D85" s="64"/>
      <c r="E85" s="64"/>
      <c r="F85" s="64"/>
      <c r="G85" s="64"/>
      <c r="H85" s="64"/>
      <c r="I85" s="64"/>
      <c r="J85" s="64"/>
      <c r="K85" s="64"/>
      <c r="L85" s="64"/>
      <c r="M85" s="64"/>
      <c r="N85" s="66"/>
    </row>
    <row r="86" spans="1:14">
      <c r="B86" s="866" t="s">
        <v>969</v>
      </c>
      <c r="C86" s="867"/>
      <c r="D86" s="867"/>
      <c r="E86" s="867"/>
      <c r="F86" s="867"/>
      <c r="G86" s="867"/>
      <c r="H86" s="867"/>
      <c r="I86" s="318"/>
      <c r="J86" s="338"/>
      <c r="K86" s="306" t="s">
        <v>970</v>
      </c>
      <c r="L86" s="868" t="s">
        <v>971</v>
      </c>
      <c r="M86" s="869"/>
      <c r="N86" s="307"/>
    </row>
    <row r="87" spans="1:14">
      <c r="B87" s="854" t="s">
        <v>972</v>
      </c>
      <c r="C87" s="855"/>
      <c r="D87" s="855"/>
      <c r="E87" s="855"/>
      <c r="F87" s="855"/>
      <c r="G87" s="855"/>
      <c r="H87" s="855"/>
      <c r="I87" s="90"/>
      <c r="J87" s="91"/>
      <c r="K87" s="308">
        <v>0.2</v>
      </c>
      <c r="L87" s="856">
        <f>N82*K87</f>
        <v>463.26137010845935</v>
      </c>
      <c r="M87" s="857"/>
      <c r="N87" s="54"/>
    </row>
    <row r="88" spans="1:14">
      <c r="B88" s="92" t="s">
        <v>973</v>
      </c>
      <c r="C88" s="93"/>
      <c r="D88" s="93"/>
      <c r="E88" s="93"/>
      <c r="F88" s="93"/>
      <c r="G88" s="93"/>
      <c r="H88" s="93"/>
      <c r="I88" s="90"/>
      <c r="J88" s="91"/>
      <c r="K88" s="308">
        <v>0.05</v>
      </c>
      <c r="L88" s="856">
        <f>N82*K88</f>
        <v>115.81534252711484</v>
      </c>
      <c r="M88" s="857"/>
      <c r="N88" s="54"/>
    </row>
    <row r="89" spans="1:14" ht="15.75" thickBot="1">
      <c r="B89" s="94" t="s">
        <v>974</v>
      </c>
      <c r="C89" s="95"/>
      <c r="D89" s="95"/>
      <c r="E89" s="95"/>
      <c r="F89" s="95"/>
      <c r="G89" s="95"/>
      <c r="H89" s="95"/>
      <c r="I89" s="96"/>
      <c r="J89" s="97"/>
      <c r="K89" s="309">
        <v>0.05</v>
      </c>
      <c r="L89" s="858">
        <f>N82*K89</f>
        <v>115.81534252711484</v>
      </c>
      <c r="M89" s="859"/>
      <c r="N89" s="54"/>
    </row>
    <row r="90" spans="1:14" ht="15.75" thickBot="1">
      <c r="B90" s="821" t="s">
        <v>953</v>
      </c>
      <c r="C90" s="822"/>
      <c r="D90" s="822"/>
      <c r="E90" s="822"/>
      <c r="F90" s="822"/>
      <c r="G90" s="822"/>
      <c r="H90" s="822"/>
      <c r="I90" s="822"/>
      <c r="J90" s="822"/>
      <c r="K90" s="822"/>
      <c r="L90" s="822"/>
      <c r="M90" s="823"/>
      <c r="N90" s="55">
        <f>L87+L88+L89</f>
        <v>694.89205516268896</v>
      </c>
    </row>
    <row r="91" spans="1:14" ht="15.75" thickBot="1">
      <c r="B91" s="36"/>
      <c r="C91" s="37"/>
      <c r="D91" s="37"/>
      <c r="E91" s="37"/>
      <c r="F91" s="37"/>
      <c r="G91" s="37"/>
      <c r="H91" s="37"/>
      <c r="I91" s="37"/>
      <c r="J91" s="37"/>
      <c r="K91" s="37"/>
      <c r="L91" s="37"/>
      <c r="M91" s="37"/>
      <c r="N91" s="38"/>
    </row>
    <row r="92" spans="1:14" ht="15.75" thickBot="1">
      <c r="A92" t="s">
        <v>2016</v>
      </c>
      <c r="B92" s="821" t="s">
        <v>975</v>
      </c>
      <c r="C92" s="822"/>
      <c r="D92" s="822"/>
      <c r="E92" s="822"/>
      <c r="F92" s="822"/>
      <c r="G92" s="822"/>
      <c r="H92" s="822"/>
      <c r="I92" s="822"/>
      <c r="J92" s="822"/>
      <c r="K92" s="822"/>
      <c r="L92" s="822"/>
      <c r="M92" s="823"/>
      <c r="N92" s="192">
        <f>N82+N90</f>
        <v>3011.1989057049855</v>
      </c>
    </row>
    <row r="93" spans="1:14">
      <c r="B93" s="16"/>
      <c r="C93" s="17"/>
      <c r="D93" s="17"/>
      <c r="E93" s="17"/>
      <c r="F93" s="17"/>
      <c r="G93" s="17"/>
      <c r="H93" s="17"/>
      <c r="I93" s="17"/>
      <c r="J93" s="17"/>
      <c r="K93" s="17"/>
      <c r="L93" s="17"/>
      <c r="M93" s="17"/>
      <c r="N93" s="18"/>
    </row>
    <row r="94" spans="1:14">
      <c r="B94" s="19"/>
      <c r="C94" s="15"/>
      <c r="D94" s="15"/>
      <c r="E94" s="15"/>
      <c r="F94" s="15"/>
      <c r="G94" s="15"/>
      <c r="H94" s="15"/>
      <c r="I94" s="15"/>
      <c r="J94" s="15"/>
      <c r="K94" s="15"/>
      <c r="L94" s="15"/>
      <c r="M94" s="15"/>
      <c r="N94" s="20"/>
    </row>
    <row r="95" spans="1:14">
      <c r="B95" s="19"/>
      <c r="C95" s="15"/>
      <c r="D95" s="15"/>
      <c r="E95" s="15"/>
      <c r="F95" s="15"/>
      <c r="G95" s="15"/>
      <c r="H95" s="15"/>
      <c r="I95" s="15"/>
      <c r="J95" s="15"/>
      <c r="K95" s="15"/>
      <c r="L95" s="15"/>
      <c r="M95" s="15"/>
      <c r="N95" s="20"/>
    </row>
    <row r="96" spans="1:14">
      <c r="B96" s="19"/>
      <c r="C96" s="15"/>
      <c r="D96" s="15"/>
      <c r="E96" s="15"/>
      <c r="F96" s="15"/>
      <c r="G96" s="15"/>
      <c r="H96" s="15"/>
      <c r="I96" s="15"/>
      <c r="J96" s="15"/>
      <c r="K96" s="15"/>
      <c r="L96" s="15"/>
      <c r="M96" s="15"/>
      <c r="N96" s="20"/>
    </row>
    <row r="97" spans="2:14">
      <c r="B97" s="19"/>
      <c r="C97" s="15"/>
      <c r="D97" s="15"/>
      <c r="E97" s="56" t="s">
        <v>976</v>
      </c>
      <c r="F97" s="56"/>
      <c r="G97" s="56"/>
      <c r="H97" s="56"/>
      <c r="I97" s="56"/>
      <c r="J97" s="56"/>
      <c r="K97" s="15"/>
      <c r="L97" s="15"/>
      <c r="M97" s="15"/>
      <c r="N97" s="20"/>
    </row>
    <row r="98" spans="2:14">
      <c r="B98" s="19"/>
      <c r="C98" s="15"/>
      <c r="D98" s="15"/>
      <c r="E98" s="15" t="s">
        <v>977</v>
      </c>
      <c r="F98" s="15"/>
      <c r="G98" s="15"/>
      <c r="H98" s="15"/>
      <c r="I98" s="15"/>
      <c r="J98" s="15"/>
      <c r="K98" s="15"/>
      <c r="L98" s="15"/>
      <c r="M98" s="15"/>
      <c r="N98" s="20"/>
    </row>
    <row r="99" spans="2:14">
      <c r="B99" s="19"/>
      <c r="C99" s="15"/>
      <c r="D99" s="15"/>
      <c r="E99" s="15" t="s">
        <v>978</v>
      </c>
      <c r="F99" s="15"/>
      <c r="G99" s="15"/>
      <c r="H99" s="15"/>
      <c r="I99" s="15"/>
      <c r="J99" s="15"/>
      <c r="K99" s="15"/>
      <c r="L99" s="15"/>
      <c r="M99" s="15"/>
      <c r="N99" s="20"/>
    </row>
    <row r="100" spans="2:14">
      <c r="B100" s="19"/>
      <c r="C100" s="15"/>
      <c r="D100" s="15"/>
      <c r="E100" s="15" t="s">
        <v>979</v>
      </c>
      <c r="F100" s="15"/>
      <c r="G100" s="15"/>
      <c r="H100" s="15"/>
      <c r="I100" s="15"/>
      <c r="J100" s="15"/>
      <c r="K100" s="15"/>
      <c r="L100" s="15"/>
      <c r="M100" s="15"/>
      <c r="N100" s="20"/>
    </row>
    <row r="101" spans="2:14" ht="15.75" thickBot="1">
      <c r="B101" s="19"/>
      <c r="C101" s="15"/>
      <c r="D101" s="15"/>
      <c r="E101" s="15"/>
      <c r="F101" s="15" t="s">
        <v>980</v>
      </c>
      <c r="G101" s="15"/>
      <c r="H101" s="15"/>
      <c r="I101" s="15"/>
      <c r="J101" s="15"/>
      <c r="K101" s="15"/>
      <c r="L101" s="15"/>
      <c r="M101" s="15"/>
      <c r="N101" s="20"/>
    </row>
    <row r="102" spans="2:14">
      <c r="B102" s="231" t="s">
        <v>2216</v>
      </c>
      <c r="C102" s="232"/>
      <c r="D102" s="232"/>
      <c r="E102" s="232"/>
      <c r="F102" s="232"/>
      <c r="G102" s="232"/>
      <c r="H102" s="232"/>
      <c r="I102" s="232"/>
      <c r="J102" s="232"/>
      <c r="K102" s="232"/>
      <c r="L102" s="232"/>
      <c r="M102" s="232"/>
      <c r="N102" s="233"/>
    </row>
    <row r="103" spans="2:14">
      <c r="B103" s="234"/>
      <c r="C103" s="235"/>
      <c r="D103" s="235"/>
      <c r="E103" s="235"/>
      <c r="F103" s="235"/>
      <c r="G103" s="235"/>
      <c r="H103" s="235"/>
      <c r="I103" s="235"/>
      <c r="J103" s="235"/>
      <c r="K103" s="235"/>
      <c r="L103" s="235"/>
      <c r="M103" s="235"/>
      <c r="N103" s="236"/>
    </row>
    <row r="104" spans="2:14">
      <c r="B104" s="234"/>
      <c r="C104" s="235"/>
      <c r="D104" s="235"/>
      <c r="E104" s="235"/>
      <c r="F104" s="235"/>
      <c r="G104" s="235"/>
      <c r="H104" s="235"/>
      <c r="I104" s="235"/>
      <c r="J104" s="235"/>
      <c r="K104" s="235"/>
      <c r="L104" s="235"/>
      <c r="M104" s="235"/>
      <c r="N104" s="236"/>
    </row>
    <row r="105" spans="2:14">
      <c r="B105" s="234"/>
      <c r="C105" s="235"/>
      <c r="D105" s="235"/>
      <c r="E105" s="235"/>
      <c r="F105" s="235"/>
      <c r="G105" s="235"/>
      <c r="H105" s="235"/>
      <c r="I105" s="235"/>
      <c r="J105" s="235"/>
      <c r="K105" s="235"/>
      <c r="L105" s="235"/>
      <c r="M105" s="235"/>
      <c r="N105" s="236"/>
    </row>
    <row r="106" spans="2:14" ht="15.75" thickBot="1">
      <c r="B106" s="237"/>
      <c r="C106" s="238"/>
      <c r="D106" s="238"/>
      <c r="E106" s="238"/>
      <c r="F106" s="238"/>
      <c r="G106" s="238"/>
      <c r="H106" s="238"/>
      <c r="I106" s="238"/>
      <c r="J106" s="238"/>
      <c r="K106" s="238"/>
      <c r="L106" s="238"/>
      <c r="M106" s="238"/>
      <c r="N106" s="239"/>
    </row>
    <row r="107" spans="2:14">
      <c r="B107" s="240"/>
      <c r="C107" s="241"/>
      <c r="D107" s="241"/>
      <c r="E107" s="241"/>
      <c r="F107" s="241"/>
      <c r="G107" s="241"/>
      <c r="H107" s="241"/>
      <c r="I107" s="241"/>
      <c r="J107" s="241"/>
      <c r="K107" s="241"/>
      <c r="L107" s="241"/>
      <c r="M107" s="241"/>
      <c r="N107" s="242"/>
    </row>
    <row r="108" spans="2:14">
      <c r="B108" s="226" t="s">
        <v>2217</v>
      </c>
      <c r="C108" s="34"/>
      <c r="D108" s="34"/>
      <c r="E108" s="34"/>
      <c r="F108" s="34"/>
      <c r="G108" s="34"/>
      <c r="H108" s="34"/>
      <c r="I108" s="34"/>
      <c r="J108" s="34"/>
      <c r="K108" s="34"/>
      <c r="L108" s="34"/>
      <c r="M108" s="34"/>
      <c r="N108" s="35"/>
    </row>
    <row r="109" spans="2:14" ht="15" customHeight="1">
      <c r="B109" s="824" t="s">
        <v>2218</v>
      </c>
      <c r="C109" s="825"/>
      <c r="D109" s="825"/>
      <c r="E109" s="825"/>
      <c r="F109" s="825"/>
      <c r="G109" s="825"/>
      <c r="H109" s="825"/>
      <c r="I109" s="825"/>
      <c r="J109" s="825"/>
      <c r="K109" s="825"/>
      <c r="L109" s="825"/>
      <c r="M109" s="825"/>
      <c r="N109" s="826"/>
    </row>
    <row r="110" spans="2:14" ht="15" customHeight="1">
      <c r="B110" s="824"/>
      <c r="C110" s="825"/>
      <c r="D110" s="825"/>
      <c r="E110" s="825"/>
      <c r="F110" s="825"/>
      <c r="G110" s="825"/>
      <c r="H110" s="825"/>
      <c r="I110" s="825"/>
      <c r="J110" s="825"/>
      <c r="K110" s="825"/>
      <c r="L110" s="825"/>
      <c r="M110" s="825"/>
      <c r="N110" s="826"/>
    </row>
    <row r="111" spans="2:14" ht="30" customHeight="1">
      <c r="B111" s="827" t="s">
        <v>2219</v>
      </c>
      <c r="C111" s="828"/>
      <c r="D111" s="828"/>
      <c r="E111" s="828"/>
      <c r="F111" s="828"/>
      <c r="G111" s="828"/>
      <c r="H111" s="828"/>
      <c r="I111" s="828"/>
      <c r="J111" s="828"/>
      <c r="K111" s="828"/>
      <c r="L111" s="828"/>
      <c r="M111" s="828"/>
      <c r="N111" s="829"/>
    </row>
    <row r="112" spans="2:14">
      <c r="B112" s="827"/>
      <c r="C112" s="828"/>
      <c r="D112" s="828"/>
      <c r="E112" s="828"/>
      <c r="F112" s="828"/>
      <c r="G112" s="828"/>
      <c r="H112" s="828"/>
      <c r="I112" s="828"/>
      <c r="J112" s="828"/>
      <c r="K112" s="828"/>
      <c r="L112" s="828"/>
      <c r="M112" s="828"/>
      <c r="N112" s="829"/>
    </row>
    <row r="113" spans="2:14">
      <c r="B113" s="335"/>
      <c r="C113" s="336"/>
      <c r="D113" s="336"/>
      <c r="E113" s="336"/>
      <c r="F113" s="336"/>
      <c r="G113" s="336"/>
      <c r="H113" s="336"/>
      <c r="I113" s="336"/>
      <c r="J113" s="336"/>
      <c r="K113" s="336"/>
      <c r="L113" s="336"/>
      <c r="M113" s="336"/>
      <c r="N113" s="337"/>
    </row>
    <row r="114" spans="2:14">
      <c r="B114" s="335"/>
      <c r="C114" s="336"/>
      <c r="D114" s="336"/>
      <c r="E114" s="336"/>
      <c r="F114" s="336"/>
      <c r="G114" s="336"/>
      <c r="H114" s="336"/>
      <c r="I114" s="336"/>
      <c r="J114" s="336"/>
      <c r="K114" s="336"/>
      <c r="L114" s="336"/>
      <c r="M114" s="336"/>
      <c r="N114" s="337"/>
    </row>
    <row r="115" spans="2:14">
      <c r="B115" s="335"/>
      <c r="C115" s="336"/>
      <c r="D115" s="336"/>
      <c r="E115" s="336"/>
      <c r="F115" s="336"/>
      <c r="G115" s="336"/>
      <c r="H115" s="336"/>
      <c r="I115" s="336"/>
      <c r="J115" s="336"/>
      <c r="K115" s="336"/>
      <c r="L115" s="336"/>
      <c r="M115" s="336"/>
      <c r="N115" s="337"/>
    </row>
    <row r="116" spans="2:14">
      <c r="B116" s="226"/>
      <c r="C116" s="34"/>
      <c r="D116" s="34"/>
      <c r="E116" s="34"/>
      <c r="F116" s="34"/>
      <c r="G116" s="34"/>
      <c r="H116" s="34"/>
      <c r="I116" s="34"/>
      <c r="J116" s="34"/>
      <c r="K116" s="34"/>
      <c r="L116" s="34"/>
      <c r="M116" s="34"/>
      <c r="N116" s="35"/>
    </row>
    <row r="117" spans="2:14">
      <c r="B117" s="19"/>
      <c r="C117" s="15"/>
      <c r="D117" s="15"/>
      <c r="E117" s="15" t="s">
        <v>976</v>
      </c>
      <c r="F117" s="56"/>
      <c r="G117" s="56"/>
      <c r="H117" s="15"/>
      <c r="I117" s="15"/>
      <c r="J117" s="15"/>
      <c r="K117" s="15"/>
      <c r="L117" s="15"/>
      <c r="M117" s="15"/>
      <c r="N117" s="20"/>
    </row>
    <row r="118" spans="2:14">
      <c r="B118" s="19"/>
      <c r="C118" s="15"/>
      <c r="D118" s="15"/>
      <c r="E118" s="57" t="s">
        <v>977</v>
      </c>
      <c r="F118" s="15"/>
      <c r="G118" s="15"/>
      <c r="H118" s="57"/>
      <c r="I118" s="57"/>
      <c r="J118" s="57"/>
      <c r="K118" s="15"/>
      <c r="L118" s="15"/>
      <c r="M118" s="15"/>
      <c r="N118" s="20"/>
    </row>
    <row r="119" spans="2:14">
      <c r="B119" s="19"/>
      <c r="C119" s="15"/>
      <c r="D119" s="15"/>
      <c r="E119" s="58" t="s">
        <v>981</v>
      </c>
      <c r="F119" s="15"/>
      <c r="G119" s="15"/>
      <c r="H119" s="58"/>
      <c r="I119" s="58"/>
      <c r="J119" s="58"/>
      <c r="K119" s="15"/>
      <c r="L119" s="15"/>
      <c r="M119" s="15"/>
      <c r="N119" s="20"/>
    </row>
    <row r="120" spans="2:14">
      <c r="B120" s="59"/>
      <c r="C120" s="34"/>
      <c r="D120" s="34"/>
      <c r="E120" s="15" t="s">
        <v>979</v>
      </c>
      <c r="F120" s="15"/>
      <c r="G120" s="15"/>
      <c r="H120" s="15"/>
      <c r="I120" s="15"/>
      <c r="J120" s="15"/>
      <c r="K120" s="34"/>
      <c r="L120" s="34"/>
      <c r="M120" s="34"/>
      <c r="N120" s="35"/>
    </row>
    <row r="121" spans="2:14">
      <c r="B121" s="59"/>
      <c r="C121" s="34"/>
      <c r="D121" s="34"/>
      <c r="E121" s="34"/>
      <c r="F121" s="15"/>
      <c r="G121" s="15"/>
      <c r="H121" s="15"/>
      <c r="I121" s="15"/>
      <c r="J121" s="15"/>
      <c r="K121" s="34"/>
      <c r="L121" s="34"/>
      <c r="M121" s="34"/>
      <c r="N121" s="35"/>
    </row>
    <row r="122" spans="2:14">
      <c r="B122" s="59" t="s">
        <v>2220</v>
      </c>
      <c r="C122" s="58"/>
      <c r="D122" s="58"/>
      <c r="E122" s="15"/>
      <c r="F122" s="15"/>
      <c r="G122" s="15"/>
      <c r="H122" s="15"/>
      <c r="I122" s="15"/>
      <c r="J122" s="887"/>
      <c r="K122" s="887"/>
      <c r="L122" s="887"/>
      <c r="M122" s="887"/>
      <c r="N122" s="888"/>
    </row>
    <row r="123" spans="2:14" ht="15.75" thickBot="1">
      <c r="B123" s="265" t="s">
        <v>2221</v>
      </c>
      <c r="C123" s="397"/>
      <c r="D123" s="397"/>
      <c r="E123" s="60"/>
      <c r="F123" s="60"/>
      <c r="G123" s="60"/>
      <c r="H123" s="60"/>
      <c r="I123" s="60"/>
      <c r="J123" s="889"/>
      <c r="K123" s="889"/>
      <c r="L123" s="889"/>
      <c r="M123" s="889"/>
      <c r="N123" s="890"/>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1091</v>
      </c>
      <c r="C31" s="84" t="s">
        <v>1605</v>
      </c>
      <c r="D31" s="85"/>
      <c r="E31" s="85"/>
      <c r="F31" s="85"/>
      <c r="G31" s="85"/>
      <c r="H31" s="85"/>
      <c r="I31" s="85"/>
      <c r="J31" s="86"/>
      <c r="K31" s="312"/>
      <c r="L31" s="310" t="s">
        <v>144</v>
      </c>
      <c r="M31" s="207"/>
      <c r="N31" s="87"/>
    </row>
    <row r="32" spans="1:14" ht="9"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1603</v>
      </c>
      <c r="B36" s="870" t="str">
        <f>VLOOKUP(A36,EQUIPOS!A6:D154,3,FALSE)</f>
        <v>Derretidora de asfalto (crafco o similar)</v>
      </c>
      <c r="C36" s="871"/>
      <c r="D36" s="871"/>
      <c r="E36" s="871"/>
      <c r="F36" s="871"/>
      <c r="G36" s="871"/>
      <c r="H36" s="872"/>
      <c r="I36" s="271"/>
      <c r="J36" s="272"/>
      <c r="K36" s="273">
        <f>VLOOKUP(A36,EQUIPOS!A6:D163,4,FALSE)</f>
        <v>2148.5483479035238</v>
      </c>
      <c r="L36" s="274"/>
      <c r="M36" s="275">
        <v>60</v>
      </c>
      <c r="N36" s="276">
        <f t="shared" ref="N36:N39" si="0">K36/M36</f>
        <v>35.809139131725395</v>
      </c>
    </row>
    <row r="37" spans="1:14">
      <c r="A37" s="116" t="s">
        <v>324</v>
      </c>
      <c r="B37" s="870" t="str">
        <f>VLOOKUP(A37,EQUIPOS!A7:D154,3,FALSE)</f>
        <v xml:space="preserve">Ruteadora </v>
      </c>
      <c r="C37" s="871"/>
      <c r="D37" s="871"/>
      <c r="E37" s="871"/>
      <c r="F37" s="871"/>
      <c r="G37" s="871"/>
      <c r="H37" s="872"/>
      <c r="I37" s="271"/>
      <c r="J37" s="272"/>
      <c r="K37" s="273">
        <f>VLOOKUP(A37,EQUIPOS!A7:D164,4,FALSE)</f>
        <v>3567.7347626930668</v>
      </c>
      <c r="L37" s="274"/>
      <c r="M37" s="275">
        <v>60</v>
      </c>
      <c r="N37" s="276">
        <f t="shared" si="0"/>
        <v>59.462246044884445</v>
      </c>
    </row>
    <row r="38" spans="1:14">
      <c r="A38" t="s">
        <v>176</v>
      </c>
      <c r="B38" s="870" t="str">
        <f>VLOOKUP(A38,EQUIPOS!A8:D154,3,FALSE)</f>
        <v xml:space="preserve">Compresor (barrido y soplado)
</v>
      </c>
      <c r="C38" s="871"/>
      <c r="D38" s="871"/>
      <c r="E38" s="871"/>
      <c r="F38" s="871"/>
      <c r="G38" s="871"/>
      <c r="H38" s="872"/>
      <c r="I38" s="271"/>
      <c r="J38" s="272"/>
      <c r="K38" s="273">
        <f>VLOOKUP(A38,EQUIPOS!A8:D165,4,FALSE)</f>
        <v>41293.746649682835</v>
      </c>
      <c r="L38" s="274"/>
      <c r="M38" s="275">
        <v>60</v>
      </c>
      <c r="N38" s="276">
        <f t="shared" si="0"/>
        <v>688.22911082804728</v>
      </c>
    </row>
    <row r="39" spans="1:14">
      <c r="A39" t="s">
        <v>138</v>
      </c>
      <c r="B39" s="870" t="str">
        <f>VLOOKUP(A39,EQUIPOS!A9:D154,3,FALSE)</f>
        <v>Camioneta D-300</v>
      </c>
      <c r="C39" s="871"/>
      <c r="D39" s="871"/>
      <c r="E39" s="871"/>
      <c r="F39" s="871"/>
      <c r="G39" s="871"/>
      <c r="H39" s="872"/>
      <c r="I39" s="271"/>
      <c r="J39" s="272"/>
      <c r="K39" s="273">
        <f>VLOOKUP(A39,EQUIPOS!A9:D166,4,FALSE)</f>
        <v>51631.749741580854</v>
      </c>
      <c r="L39" s="274"/>
      <c r="M39" s="275">
        <v>60</v>
      </c>
      <c r="N39" s="276">
        <f t="shared" si="0"/>
        <v>860.52916235968087</v>
      </c>
    </row>
    <row r="40" spans="1:14">
      <c r="B40" s="870"/>
      <c r="C40" s="871"/>
      <c r="D40" s="871"/>
      <c r="E40" s="871"/>
      <c r="F40" s="871"/>
      <c r="G40" s="871"/>
      <c r="H40" s="872"/>
      <c r="I40" s="271"/>
      <c r="J40" s="272"/>
      <c r="K40" s="273"/>
      <c r="L40" s="274"/>
      <c r="M40" s="275"/>
      <c r="N40" s="276"/>
    </row>
    <row r="41" spans="1:14">
      <c r="B41" s="870"/>
      <c r="C41" s="871"/>
      <c r="D41" s="871"/>
      <c r="E41" s="871"/>
      <c r="F41" s="871"/>
      <c r="G41" s="871"/>
      <c r="H41" s="872"/>
      <c r="I41" s="271"/>
      <c r="J41" s="272"/>
      <c r="K41" s="273"/>
      <c r="L41" s="274"/>
      <c r="M41" s="275"/>
      <c r="N41" s="276"/>
    </row>
    <row r="42" spans="1:14">
      <c r="B42" s="870"/>
      <c r="C42" s="871"/>
      <c r="D42" s="871"/>
      <c r="E42" s="871"/>
      <c r="F42" s="871"/>
      <c r="G42" s="871"/>
      <c r="H42" s="872"/>
      <c r="I42" s="271"/>
      <c r="J42" s="272"/>
      <c r="K42" s="273"/>
      <c r="L42" s="274"/>
      <c r="M42" s="275"/>
      <c r="N42" s="276"/>
    </row>
    <row r="43" spans="1:14">
      <c r="B43" s="870"/>
      <c r="C43" s="871"/>
      <c r="D43" s="871"/>
      <c r="E43" s="871"/>
      <c r="F43" s="871"/>
      <c r="G43" s="871"/>
      <c r="H43" s="872"/>
      <c r="I43" s="271"/>
      <c r="J43" s="272"/>
      <c r="K43" s="273"/>
      <c r="L43" s="274"/>
      <c r="M43" s="275"/>
      <c r="N43" s="276"/>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0.05</v>
      </c>
      <c r="N46" s="348">
        <f>N84*M46</f>
        <v>24.152836834834165</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1668.1824951991723</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t="s">
        <v>799</v>
      </c>
      <c r="B53" s="46" t="str">
        <f>VLOOKUP(A53,MATERIALES!A5:D373,3,FALSE)</f>
        <v>Arena de Trituración</v>
      </c>
      <c r="C53" s="285"/>
      <c r="D53" s="285"/>
      <c r="E53" s="285"/>
      <c r="F53" s="285"/>
      <c r="G53" s="285"/>
      <c r="H53" s="285"/>
      <c r="I53" s="272"/>
      <c r="J53" s="228" t="str">
        <f>VLOOKUP(A53,MATERIALES!A7:D645,2,FALSE)</f>
        <v>m3</v>
      </c>
      <c r="K53" s="286">
        <v>7.0000000000000001E-3</v>
      </c>
      <c r="L53" s="271"/>
      <c r="M53" s="406">
        <f>VLOOKUP(A53,MATERIALES!A5:D396,4,FALSE)</f>
        <v>52094.57842796632</v>
      </c>
      <c r="N53" s="276">
        <f t="shared" ref="N53:N54" si="1">K53*M53</f>
        <v>364.66204899576422</v>
      </c>
    </row>
    <row r="54" spans="1:14">
      <c r="A54" s="119" t="s">
        <v>860</v>
      </c>
      <c r="B54" s="46" t="str">
        <f>VLOOKUP(A54,MATERIALES!A6:D373,3,FALSE)</f>
        <v>Emulsión CRR-2</v>
      </c>
      <c r="C54" s="285"/>
      <c r="D54" s="285"/>
      <c r="E54" s="285"/>
      <c r="F54" s="285"/>
      <c r="G54" s="285"/>
      <c r="H54" s="285"/>
      <c r="I54" s="272"/>
      <c r="J54" s="228" t="str">
        <f>VLOOKUP(A54,MATERIALES!A8:D646,2,FALSE)</f>
        <v>lt</v>
      </c>
      <c r="K54" s="286">
        <v>0.12</v>
      </c>
      <c r="L54" s="271"/>
      <c r="M54" s="406">
        <f>VLOOKUP(A54,MATERIALES!A6:D397,4,FALSE)</f>
        <v>1871.0822057610458</v>
      </c>
      <c r="N54" s="276">
        <f t="shared" si="1"/>
        <v>224.52986469132549</v>
      </c>
    </row>
    <row r="55" spans="1:14">
      <c r="A55" s="119"/>
      <c r="B55" s="46"/>
      <c r="C55" s="285"/>
      <c r="D55" s="285"/>
      <c r="E55" s="285"/>
      <c r="F55" s="285"/>
      <c r="G55" s="285"/>
      <c r="H55" s="285"/>
      <c r="I55" s="272"/>
      <c r="J55" s="228"/>
      <c r="K55" s="286"/>
      <c r="L55" s="271"/>
      <c r="M55" s="406"/>
      <c r="N55" s="276"/>
    </row>
    <row r="56" spans="1:14">
      <c r="A56" s="119"/>
      <c r="B56" s="46"/>
      <c r="C56" s="285"/>
      <c r="D56" s="285"/>
      <c r="E56" s="285"/>
      <c r="F56" s="285"/>
      <c r="G56" s="285"/>
      <c r="H56" s="285"/>
      <c r="I56" s="272"/>
      <c r="J56" s="228"/>
      <c r="K56" s="286"/>
      <c r="L56" s="271"/>
      <c r="M56" s="406"/>
      <c r="N56" s="276"/>
    </row>
    <row r="57" spans="1:14">
      <c r="A57" s="119"/>
      <c r="B57" s="46"/>
      <c r="C57" s="285"/>
      <c r="D57" s="285"/>
      <c r="E57" s="285"/>
      <c r="F57" s="285"/>
      <c r="G57" s="285"/>
      <c r="H57" s="285"/>
      <c r="I57" s="272"/>
      <c r="J57" s="228"/>
      <c r="K57" s="286"/>
      <c r="L57" s="271"/>
      <c r="M57" s="406"/>
      <c r="N57" s="276"/>
    </row>
    <row r="58" spans="1:14">
      <c r="A58" s="119"/>
      <c r="B58" s="46"/>
      <c r="C58" s="285"/>
      <c r="D58" s="285"/>
      <c r="E58" s="285"/>
      <c r="F58" s="285"/>
      <c r="G58" s="285"/>
      <c r="H58" s="285"/>
      <c r="I58" s="272"/>
      <c r="J58" s="228"/>
      <c r="K58" s="286"/>
      <c r="L58" s="271"/>
      <c r="M58" s="406"/>
      <c r="N58" s="276"/>
    </row>
    <row r="59" spans="1:14">
      <c r="B59" s="46"/>
      <c r="C59" s="285"/>
      <c r="D59" s="285"/>
      <c r="E59" s="285"/>
      <c r="F59" s="285"/>
      <c r="G59" s="285"/>
      <c r="H59" s="285"/>
      <c r="I59" s="272"/>
      <c r="J59" s="228"/>
      <c r="K59" s="286"/>
      <c r="L59" s="271"/>
      <c r="M59" s="287"/>
      <c r="N59" s="288"/>
    </row>
    <row r="60" spans="1:14">
      <c r="B60" s="46"/>
      <c r="C60" s="285"/>
      <c r="D60" s="285"/>
      <c r="E60" s="285"/>
      <c r="F60" s="285"/>
      <c r="G60" s="285"/>
      <c r="H60" s="285"/>
      <c r="I60" s="272"/>
      <c r="J60" s="228"/>
      <c r="K60" s="286"/>
      <c r="L60" s="271"/>
      <c r="M60" s="287"/>
      <c r="N60" s="288"/>
    </row>
    <row r="61" spans="1:14" ht="15.75" thickBot="1">
      <c r="B61" s="903"/>
      <c r="C61" s="904"/>
      <c r="D61" s="904"/>
      <c r="E61" s="904"/>
      <c r="F61" s="904"/>
      <c r="G61" s="904"/>
      <c r="H61" s="904"/>
      <c r="I61" s="874"/>
      <c r="J61" s="45"/>
      <c r="K61" s="47"/>
      <c r="L61" s="905"/>
      <c r="M61" s="906"/>
      <c r="N61" s="48"/>
    </row>
    <row r="62" spans="1:14" ht="15.75" thickBot="1">
      <c r="B62" s="821" t="s">
        <v>953</v>
      </c>
      <c r="C62" s="822"/>
      <c r="D62" s="822"/>
      <c r="E62" s="822"/>
      <c r="F62" s="822"/>
      <c r="G62" s="822"/>
      <c r="H62" s="822"/>
      <c r="I62" s="822"/>
      <c r="J62" s="822"/>
      <c r="K62" s="822"/>
      <c r="L62" s="822"/>
      <c r="M62" s="823"/>
      <c r="N62" s="398">
        <f>SUM(N53:N61)</f>
        <v>589.19191368708971</v>
      </c>
    </row>
    <row r="63" spans="1:14">
      <c r="B63" s="36"/>
      <c r="C63" s="37"/>
      <c r="D63" s="37"/>
      <c r="E63" s="37"/>
      <c r="F63" s="37"/>
      <c r="G63" s="37"/>
      <c r="H63" s="37"/>
      <c r="I63" s="37"/>
      <c r="J63" s="37"/>
      <c r="K63" s="37"/>
      <c r="L63" s="37"/>
      <c r="M63" s="37"/>
      <c r="N63" s="38"/>
    </row>
    <row r="64" spans="1:14">
      <c r="B64" s="67" t="s">
        <v>956</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317" t="s">
        <v>957</v>
      </c>
      <c r="C66" s="318"/>
      <c r="D66" s="318"/>
      <c r="E66" s="318"/>
      <c r="F66" s="318"/>
      <c r="G66" s="318"/>
      <c r="H66" s="76" t="s">
        <v>945</v>
      </c>
      <c r="I66" s="77" t="s">
        <v>958</v>
      </c>
      <c r="J66" s="78" t="s">
        <v>959</v>
      </c>
      <c r="K66" s="76" t="s">
        <v>960</v>
      </c>
      <c r="L66" s="907" t="s">
        <v>961</v>
      </c>
      <c r="M66" s="886"/>
      <c r="N66" s="79" t="s">
        <v>951</v>
      </c>
    </row>
    <row r="67" spans="1:15">
      <c r="A67" t="s">
        <v>1227</v>
      </c>
      <c r="B67" s="49" t="str">
        <f>VLOOKUP(A67,TRANSPORTE!A5:D117,3,FALSE)</f>
        <v>Transporte de Arena</v>
      </c>
      <c r="C67" s="321"/>
      <c r="D67" s="321"/>
      <c r="E67" s="321"/>
      <c r="F67" s="321"/>
      <c r="G67" s="321"/>
      <c r="H67" s="315" t="s">
        <v>339</v>
      </c>
      <c r="I67" s="417">
        <v>7.0000000000000001E-3</v>
      </c>
      <c r="J67" s="290">
        <v>1</v>
      </c>
      <c r="K67" s="417">
        <f>I67*J67</f>
        <v>7.0000000000000001E-3</v>
      </c>
      <c r="L67" s="908">
        <f>VLOOKUP(A67,TRANSPORTE!A6:D120,4,FALSE)</f>
        <v>878.24631825065774</v>
      </c>
      <c r="M67" s="909"/>
      <c r="N67" s="291">
        <f>L67*K67</f>
        <v>6.1477242277546047</v>
      </c>
    </row>
    <row r="68" spans="1:15">
      <c r="B68" s="49"/>
      <c r="C68" s="50"/>
      <c r="D68" s="50"/>
      <c r="E68" s="50"/>
      <c r="F68" s="50"/>
      <c r="G68" s="50"/>
      <c r="H68" s="315"/>
      <c r="I68" s="283"/>
      <c r="J68" s="290"/>
      <c r="K68" s="283"/>
      <c r="L68" s="908"/>
      <c r="M68" s="909"/>
      <c r="N68" s="291"/>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c r="B71" s="49"/>
      <c r="C71" s="50"/>
      <c r="D71" s="50"/>
      <c r="E71" s="50"/>
      <c r="F71" s="50"/>
      <c r="G71" s="50"/>
      <c r="H71" s="292"/>
      <c r="I71" s="283"/>
      <c r="J71" s="283"/>
      <c r="K71" s="283"/>
      <c r="L71" s="293"/>
      <c r="M71" s="294"/>
      <c r="N71" s="295"/>
    </row>
    <row r="72" spans="1:15" ht="15.75" thickBot="1">
      <c r="B72" s="451"/>
      <c r="C72" s="452"/>
      <c r="D72" s="452"/>
      <c r="E72" s="452"/>
      <c r="F72" s="452"/>
      <c r="G72" s="452"/>
      <c r="H72" s="51"/>
      <c r="I72" s="129"/>
      <c r="J72" s="129"/>
      <c r="K72" s="129"/>
      <c r="L72" s="899"/>
      <c r="M72" s="900"/>
      <c r="N72" s="130"/>
    </row>
    <row r="73" spans="1:15" ht="15.75" thickBot="1">
      <c r="B73" s="910" t="s">
        <v>953</v>
      </c>
      <c r="C73" s="864"/>
      <c r="D73" s="864"/>
      <c r="E73" s="864"/>
      <c r="F73" s="864"/>
      <c r="G73" s="864"/>
      <c r="H73" s="864"/>
      <c r="I73" s="864"/>
      <c r="J73" s="864"/>
      <c r="K73" s="864"/>
      <c r="L73" s="864"/>
      <c r="M73" s="865"/>
      <c r="N73" s="107">
        <f>N67+N68+N69+N70+N71</f>
        <v>6.1477242277546047</v>
      </c>
    </row>
    <row r="74" spans="1:15">
      <c r="B74" s="36"/>
      <c r="C74" s="37"/>
      <c r="D74" s="37"/>
      <c r="E74" s="37"/>
      <c r="F74" s="37"/>
      <c r="G74" s="37"/>
      <c r="H74" s="37"/>
      <c r="I74" s="37"/>
      <c r="J74" s="37"/>
      <c r="K74" s="37"/>
      <c r="L74" s="37"/>
      <c r="M74" s="37"/>
      <c r="N74" s="38"/>
    </row>
    <row r="75" spans="1:15">
      <c r="B75" s="67" t="s">
        <v>962</v>
      </c>
      <c r="C75" s="68"/>
      <c r="D75" s="68"/>
      <c r="E75" s="68"/>
      <c r="F75" s="68"/>
      <c r="G75" s="68"/>
      <c r="H75" s="68"/>
      <c r="I75" s="68"/>
      <c r="J75" s="68"/>
      <c r="K75" s="68"/>
      <c r="L75" s="68"/>
      <c r="M75" s="68"/>
      <c r="N75" s="69"/>
    </row>
    <row r="76" spans="1:15" ht="15.75" thickBot="1">
      <c r="B76" s="71"/>
      <c r="C76" s="64"/>
      <c r="D76" s="64"/>
      <c r="E76" s="64"/>
      <c r="F76" s="64"/>
      <c r="G76" s="64"/>
      <c r="H76" s="64"/>
      <c r="I76" s="64"/>
      <c r="J76" s="64"/>
      <c r="K76" s="64"/>
      <c r="L76" s="64"/>
      <c r="M76" s="64"/>
      <c r="N76" s="66"/>
    </row>
    <row r="77" spans="1:15" ht="25.5">
      <c r="B77" s="860" t="s">
        <v>963</v>
      </c>
      <c r="C77" s="861"/>
      <c r="D77" s="861"/>
      <c r="E77" s="861"/>
      <c r="F77" s="861"/>
      <c r="G77" s="861"/>
      <c r="H77" s="861"/>
      <c r="I77" s="76" t="s">
        <v>964</v>
      </c>
      <c r="J77" s="78" t="s">
        <v>1410</v>
      </c>
      <c r="K77" s="77" t="s">
        <v>966</v>
      </c>
      <c r="L77" s="862" t="s">
        <v>950</v>
      </c>
      <c r="M77" s="863"/>
      <c r="N77" s="101" t="s">
        <v>951</v>
      </c>
    </row>
    <row r="78" spans="1:15">
      <c r="A78" t="s">
        <v>7</v>
      </c>
      <c r="B78" s="52" t="str">
        <f>VLOOKUP(A78,'MANO DE OBRA'!A8:D68,3,FALSE)</f>
        <v>Obrero (2)</v>
      </c>
      <c r="C78" s="50"/>
      <c r="D78" s="50"/>
      <c r="E78" s="50"/>
      <c r="F78" s="50"/>
      <c r="G78" s="50"/>
      <c r="H78" s="50"/>
      <c r="I78" s="296">
        <f>K78/J78*100</f>
        <v>67665.399999999994</v>
      </c>
      <c r="J78" s="297">
        <v>185</v>
      </c>
      <c r="K78" s="298">
        <f>VLOOKUP(A78,'MANO DE OBRA'!A8:D99,4,FALSE)</f>
        <v>125180.98999999999</v>
      </c>
      <c r="L78" s="53"/>
      <c r="M78" s="299">
        <v>480</v>
      </c>
      <c r="N78" s="399">
        <f>K78/M78</f>
        <v>260.79372916666665</v>
      </c>
      <c r="O78" s="109"/>
    </row>
    <row r="79" spans="1:15">
      <c r="A79" t="s">
        <v>30</v>
      </c>
      <c r="B79" s="52" t="str">
        <f>VLOOKUP(A79,'MANO DE OBRA'!A8:D69,3,FALSE)</f>
        <v>Oficial</v>
      </c>
      <c r="C79" s="50"/>
      <c r="D79" s="50"/>
      <c r="E79" s="50"/>
      <c r="F79" s="50"/>
      <c r="G79" s="50"/>
      <c r="H79" s="50"/>
      <c r="I79" s="296">
        <f>K79/J79*100</f>
        <v>57668.23979157189</v>
      </c>
      <c r="J79" s="297">
        <v>185</v>
      </c>
      <c r="K79" s="298">
        <f>VLOOKUP(A79,'MANO DE OBRA'!A8:D100,4,FALSE)</f>
        <v>106686.24361440798</v>
      </c>
      <c r="L79" s="53"/>
      <c r="M79" s="303">
        <v>480</v>
      </c>
      <c r="N79" s="399">
        <f>K79/M79</f>
        <v>222.26300753001664</v>
      </c>
    </row>
    <row r="80" spans="1:15">
      <c r="B80" s="52"/>
      <c r="C80" s="50"/>
      <c r="D80" s="50"/>
      <c r="E80" s="50"/>
      <c r="F80" s="50"/>
      <c r="G80" s="50"/>
      <c r="H80" s="50"/>
      <c r="I80" s="296"/>
      <c r="J80" s="297"/>
      <c r="K80" s="298"/>
      <c r="L80" s="53"/>
      <c r="M80" s="304"/>
      <c r="N80" s="399"/>
    </row>
    <row r="81" spans="1:14">
      <c r="B81" s="52"/>
      <c r="C81" s="50"/>
      <c r="D81" s="50"/>
      <c r="E81" s="50"/>
      <c r="F81" s="50"/>
      <c r="G81" s="50"/>
      <c r="H81" s="50"/>
      <c r="I81" s="283"/>
      <c r="J81" s="301"/>
      <c r="K81" s="302"/>
      <c r="L81" s="322"/>
      <c r="M81" s="304"/>
      <c r="N81" s="300"/>
    </row>
    <row r="82" spans="1:14">
      <c r="B82" s="52"/>
      <c r="C82" s="50"/>
      <c r="D82" s="50"/>
      <c r="E82" s="50"/>
      <c r="F82" s="50"/>
      <c r="G82" s="50"/>
      <c r="H82" s="50"/>
      <c r="I82" s="283"/>
      <c r="J82" s="301"/>
      <c r="K82" s="302"/>
      <c r="L82" s="322"/>
      <c r="M82" s="304"/>
      <c r="N82" s="300"/>
    </row>
    <row r="83" spans="1:14" ht="15.75" thickBot="1">
      <c r="B83" s="897"/>
      <c r="C83" s="898"/>
      <c r="D83" s="898"/>
      <c r="E83" s="898"/>
      <c r="F83" s="898"/>
      <c r="G83" s="898"/>
      <c r="H83" s="898"/>
      <c r="I83" s="129"/>
      <c r="J83" s="129"/>
      <c r="K83" s="129"/>
      <c r="L83" s="911"/>
      <c r="M83" s="911"/>
      <c r="N83" s="48"/>
    </row>
    <row r="84" spans="1:14" ht="15.75" thickBot="1">
      <c r="B84" s="910" t="s">
        <v>953</v>
      </c>
      <c r="C84" s="864"/>
      <c r="D84" s="864"/>
      <c r="E84" s="864"/>
      <c r="F84" s="864"/>
      <c r="G84" s="864"/>
      <c r="H84" s="864"/>
      <c r="I84" s="864"/>
      <c r="J84" s="864"/>
      <c r="K84" s="864"/>
      <c r="L84" s="864"/>
      <c r="M84" s="865"/>
      <c r="N84" s="305">
        <f>SUM(N78:N83)</f>
        <v>483.05673669668329</v>
      </c>
    </row>
    <row r="85" spans="1:14" ht="15.75" thickBot="1">
      <c r="B85" s="36"/>
      <c r="C85" s="37"/>
      <c r="D85" s="37"/>
      <c r="E85" s="37"/>
      <c r="F85" s="37"/>
      <c r="G85" s="37"/>
      <c r="H85" s="37"/>
      <c r="I85" s="37"/>
      <c r="J85" s="37"/>
      <c r="K85" s="37"/>
      <c r="L85" s="37"/>
      <c r="M85" s="37"/>
      <c r="N85" s="38"/>
    </row>
    <row r="86" spans="1:14" ht="15.75" thickBot="1">
      <c r="B86" s="821" t="s">
        <v>967</v>
      </c>
      <c r="C86" s="822"/>
      <c r="D86" s="822"/>
      <c r="E86" s="822"/>
      <c r="F86" s="822"/>
      <c r="G86" s="822"/>
      <c r="H86" s="822"/>
      <c r="I86" s="822"/>
      <c r="J86" s="822"/>
      <c r="K86" s="822"/>
      <c r="L86" s="822"/>
      <c r="M86" s="823"/>
      <c r="N86" s="102">
        <f>N48+N62+N73+N84</f>
        <v>2746.5788698107003</v>
      </c>
    </row>
    <row r="87" spans="1:14">
      <c r="B87" s="36"/>
      <c r="C87" s="37"/>
      <c r="D87" s="37"/>
      <c r="E87" s="37"/>
      <c r="F87" s="37"/>
      <c r="G87" s="37"/>
      <c r="H87" s="37"/>
      <c r="I87" s="37"/>
      <c r="J87" s="37"/>
      <c r="K87" s="37"/>
      <c r="L87" s="37"/>
      <c r="M87" s="37"/>
      <c r="N87" s="38"/>
    </row>
    <row r="88" spans="1:14">
      <c r="B88" s="67" t="s">
        <v>968</v>
      </c>
      <c r="C88" s="68"/>
      <c r="D88" s="68"/>
      <c r="E88" s="68"/>
      <c r="F88" s="68"/>
      <c r="G88" s="68"/>
      <c r="H88" s="68"/>
      <c r="I88" s="68"/>
      <c r="J88" s="68"/>
      <c r="K88" s="68"/>
      <c r="L88" s="68"/>
      <c r="M88" s="68"/>
      <c r="N88" s="69"/>
    </row>
    <row r="89" spans="1:14" ht="15.75" thickBot="1">
      <c r="B89" s="71"/>
      <c r="C89" s="64"/>
      <c r="D89" s="64"/>
      <c r="E89" s="64"/>
      <c r="F89" s="64"/>
      <c r="G89" s="64"/>
      <c r="H89" s="64"/>
      <c r="I89" s="64"/>
      <c r="J89" s="64"/>
      <c r="K89" s="64"/>
      <c r="L89" s="64"/>
      <c r="M89" s="64"/>
      <c r="N89" s="66"/>
    </row>
    <row r="90" spans="1:14">
      <c r="B90" s="866" t="s">
        <v>969</v>
      </c>
      <c r="C90" s="867"/>
      <c r="D90" s="867"/>
      <c r="E90" s="867"/>
      <c r="F90" s="867"/>
      <c r="G90" s="867"/>
      <c r="H90" s="867"/>
      <c r="I90" s="318"/>
      <c r="J90" s="338"/>
      <c r="K90" s="306" t="s">
        <v>970</v>
      </c>
      <c r="L90" s="868" t="s">
        <v>971</v>
      </c>
      <c r="M90" s="869"/>
      <c r="N90" s="307"/>
    </row>
    <row r="91" spans="1:14">
      <c r="B91" s="854" t="s">
        <v>972</v>
      </c>
      <c r="C91" s="855"/>
      <c r="D91" s="855"/>
      <c r="E91" s="855"/>
      <c r="F91" s="855"/>
      <c r="G91" s="855"/>
      <c r="H91" s="855"/>
      <c r="I91" s="90"/>
      <c r="J91" s="91"/>
      <c r="K91" s="308">
        <v>0.2</v>
      </c>
      <c r="L91" s="856">
        <f>N86*K91</f>
        <v>549.31577396214004</v>
      </c>
      <c r="M91" s="857"/>
      <c r="N91" s="54"/>
    </row>
    <row r="92" spans="1:14">
      <c r="B92" s="92" t="s">
        <v>973</v>
      </c>
      <c r="C92" s="93"/>
      <c r="D92" s="93"/>
      <c r="E92" s="93"/>
      <c r="F92" s="93"/>
      <c r="G92" s="93"/>
      <c r="H92" s="93"/>
      <c r="I92" s="90"/>
      <c r="J92" s="91"/>
      <c r="K92" s="308">
        <v>0.05</v>
      </c>
      <c r="L92" s="856">
        <f>N86*K92</f>
        <v>137.32894349053501</v>
      </c>
      <c r="M92" s="857"/>
      <c r="N92" s="54"/>
    </row>
    <row r="93" spans="1:14" ht="15.75" thickBot="1">
      <c r="B93" s="94" t="s">
        <v>974</v>
      </c>
      <c r="C93" s="95"/>
      <c r="D93" s="95"/>
      <c r="E93" s="95"/>
      <c r="F93" s="95"/>
      <c r="G93" s="95"/>
      <c r="H93" s="95"/>
      <c r="I93" s="96"/>
      <c r="J93" s="97"/>
      <c r="K93" s="309">
        <v>0.05</v>
      </c>
      <c r="L93" s="858">
        <f>N86*K93</f>
        <v>137.32894349053501</v>
      </c>
      <c r="M93" s="859"/>
      <c r="N93" s="54"/>
    </row>
    <row r="94" spans="1:14" ht="15.75" thickBot="1">
      <c r="B94" s="821" t="s">
        <v>953</v>
      </c>
      <c r="C94" s="822"/>
      <c r="D94" s="822"/>
      <c r="E94" s="822"/>
      <c r="F94" s="822"/>
      <c r="G94" s="822"/>
      <c r="H94" s="822"/>
      <c r="I94" s="822"/>
      <c r="J94" s="822"/>
      <c r="K94" s="822"/>
      <c r="L94" s="822"/>
      <c r="M94" s="823"/>
      <c r="N94" s="55">
        <f>L91+L92+L93</f>
        <v>823.97366094321012</v>
      </c>
    </row>
    <row r="95" spans="1:14" ht="15.75" thickBot="1">
      <c r="B95" s="36"/>
      <c r="C95" s="37"/>
      <c r="D95" s="37"/>
      <c r="E95" s="37"/>
      <c r="F95" s="37"/>
      <c r="G95" s="37"/>
      <c r="H95" s="37"/>
      <c r="I95" s="37"/>
      <c r="J95" s="37"/>
      <c r="K95" s="37"/>
      <c r="L95" s="37"/>
      <c r="M95" s="37"/>
      <c r="N95" s="38"/>
    </row>
    <row r="96" spans="1:14" ht="15.75" thickBot="1">
      <c r="A96" t="s">
        <v>2016</v>
      </c>
      <c r="B96" s="821" t="s">
        <v>975</v>
      </c>
      <c r="C96" s="822"/>
      <c r="D96" s="822"/>
      <c r="E96" s="822"/>
      <c r="F96" s="822"/>
      <c r="G96" s="822"/>
      <c r="H96" s="822"/>
      <c r="I96" s="822"/>
      <c r="J96" s="822"/>
      <c r="K96" s="822"/>
      <c r="L96" s="822"/>
      <c r="M96" s="823"/>
      <c r="N96" s="192">
        <f>N86+N94</f>
        <v>3570.5525307539106</v>
      </c>
    </row>
    <row r="97" spans="2:14">
      <c r="B97" s="16"/>
      <c r="C97" s="17"/>
      <c r="D97" s="17"/>
      <c r="E97" s="17"/>
      <c r="F97" s="17"/>
      <c r="G97" s="17"/>
      <c r="H97" s="17"/>
      <c r="I97" s="17"/>
      <c r="J97" s="17"/>
      <c r="K97" s="17"/>
      <c r="L97" s="17"/>
      <c r="M97" s="17"/>
      <c r="N97" s="18"/>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15"/>
      <c r="F100" s="15"/>
      <c r="G100" s="15"/>
      <c r="H100" s="15"/>
      <c r="I100" s="15"/>
      <c r="J100" s="15"/>
      <c r="K100" s="15"/>
      <c r="L100" s="15"/>
      <c r="M100" s="15"/>
      <c r="N100" s="20"/>
    </row>
    <row r="101" spans="2:14">
      <c r="B101" s="19"/>
      <c r="C101" s="15"/>
      <c r="D101" s="15"/>
      <c r="E101" s="56" t="s">
        <v>976</v>
      </c>
      <c r="F101" s="56"/>
      <c r="G101" s="56"/>
      <c r="H101" s="56"/>
      <c r="I101" s="56"/>
      <c r="J101" s="56"/>
      <c r="K101" s="15"/>
      <c r="L101" s="15"/>
      <c r="M101" s="15"/>
      <c r="N101" s="20"/>
    </row>
    <row r="102" spans="2:14">
      <c r="B102" s="19"/>
      <c r="C102" s="15"/>
      <c r="D102" s="15"/>
      <c r="E102" s="15" t="s">
        <v>977</v>
      </c>
      <c r="F102" s="15"/>
      <c r="G102" s="15"/>
      <c r="H102" s="15"/>
      <c r="I102" s="15"/>
      <c r="J102" s="15"/>
      <c r="K102" s="15"/>
      <c r="L102" s="15"/>
      <c r="M102" s="15"/>
      <c r="N102" s="20"/>
    </row>
    <row r="103" spans="2:14">
      <c r="B103" s="19"/>
      <c r="C103" s="15"/>
      <c r="D103" s="15"/>
      <c r="E103" s="15" t="s">
        <v>978</v>
      </c>
      <c r="F103" s="15"/>
      <c r="G103" s="15"/>
      <c r="H103" s="15"/>
      <c r="I103" s="15"/>
      <c r="J103" s="15"/>
      <c r="K103" s="15"/>
      <c r="L103" s="15"/>
      <c r="M103" s="15"/>
      <c r="N103" s="20"/>
    </row>
    <row r="104" spans="2:14">
      <c r="B104" s="19"/>
      <c r="C104" s="15"/>
      <c r="D104" s="15"/>
      <c r="E104" s="15" t="s">
        <v>979</v>
      </c>
      <c r="F104" s="15"/>
      <c r="G104" s="15"/>
      <c r="H104" s="15"/>
      <c r="I104" s="15"/>
      <c r="J104" s="15"/>
      <c r="K104" s="15"/>
      <c r="L104" s="15"/>
      <c r="M104" s="15"/>
      <c r="N104" s="20"/>
    </row>
    <row r="105" spans="2:14" ht="15.75" thickBot="1">
      <c r="B105" s="19"/>
      <c r="C105" s="15"/>
      <c r="D105" s="15"/>
      <c r="E105" s="15"/>
      <c r="F105" s="15" t="s">
        <v>980</v>
      </c>
      <c r="G105" s="15"/>
      <c r="H105" s="15"/>
      <c r="I105" s="15"/>
      <c r="J105" s="15"/>
      <c r="K105" s="15"/>
      <c r="L105" s="15"/>
      <c r="M105" s="15"/>
      <c r="N105" s="20"/>
    </row>
    <row r="106" spans="2:14">
      <c r="B106" s="231" t="s">
        <v>2216</v>
      </c>
      <c r="C106" s="232"/>
      <c r="D106" s="232"/>
      <c r="E106" s="232"/>
      <c r="F106" s="232"/>
      <c r="G106" s="232"/>
      <c r="H106" s="232"/>
      <c r="I106" s="232"/>
      <c r="J106" s="232"/>
      <c r="K106" s="232"/>
      <c r="L106" s="232"/>
      <c r="M106" s="232"/>
      <c r="N106" s="233"/>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c r="B109" s="234"/>
      <c r="C109" s="235"/>
      <c r="D109" s="235"/>
      <c r="E109" s="235"/>
      <c r="F109" s="235"/>
      <c r="G109" s="235"/>
      <c r="H109" s="235"/>
      <c r="I109" s="235"/>
      <c r="J109" s="235"/>
      <c r="K109" s="235"/>
      <c r="L109" s="235"/>
      <c r="M109" s="235"/>
      <c r="N109" s="236"/>
    </row>
    <row r="110" spans="2:14" ht="15.75" thickBot="1">
      <c r="B110" s="237"/>
      <c r="C110" s="238"/>
      <c r="D110" s="238"/>
      <c r="E110" s="238"/>
      <c r="F110" s="238"/>
      <c r="G110" s="238"/>
      <c r="H110" s="238"/>
      <c r="I110" s="238"/>
      <c r="J110" s="238"/>
      <c r="K110" s="238"/>
      <c r="L110" s="238"/>
      <c r="M110" s="238"/>
      <c r="N110" s="239"/>
    </row>
    <row r="111" spans="2:14">
      <c r="B111" s="240"/>
      <c r="C111" s="241"/>
      <c r="D111" s="241"/>
      <c r="E111" s="241"/>
      <c r="F111" s="241"/>
      <c r="G111" s="241"/>
      <c r="H111" s="241"/>
      <c r="I111" s="241"/>
      <c r="J111" s="241"/>
      <c r="K111" s="241"/>
      <c r="L111" s="241"/>
      <c r="M111" s="241"/>
      <c r="N111" s="242"/>
    </row>
    <row r="112" spans="2:14">
      <c r="B112" s="226" t="s">
        <v>2217</v>
      </c>
      <c r="C112" s="34"/>
      <c r="D112" s="34"/>
      <c r="E112" s="34"/>
      <c r="F112" s="34"/>
      <c r="G112" s="34"/>
      <c r="H112" s="34"/>
      <c r="I112" s="34"/>
      <c r="J112" s="34"/>
      <c r="K112" s="34"/>
      <c r="L112" s="34"/>
      <c r="M112" s="34"/>
      <c r="N112" s="35"/>
    </row>
    <row r="113" spans="2:14" ht="15" customHeight="1">
      <c r="B113" s="824" t="s">
        <v>2218</v>
      </c>
      <c r="C113" s="825"/>
      <c r="D113" s="825"/>
      <c r="E113" s="825"/>
      <c r="F113" s="825"/>
      <c r="G113" s="825"/>
      <c r="H113" s="825"/>
      <c r="I113" s="825"/>
      <c r="J113" s="825"/>
      <c r="K113" s="825"/>
      <c r="L113" s="825"/>
      <c r="M113" s="825"/>
      <c r="N113" s="826"/>
    </row>
    <row r="114" spans="2:14" ht="15" customHeight="1">
      <c r="B114" s="824"/>
      <c r="C114" s="825"/>
      <c r="D114" s="825"/>
      <c r="E114" s="825"/>
      <c r="F114" s="825"/>
      <c r="G114" s="825"/>
      <c r="H114" s="825"/>
      <c r="I114" s="825"/>
      <c r="J114" s="825"/>
      <c r="K114" s="825"/>
      <c r="L114" s="825"/>
      <c r="M114" s="825"/>
      <c r="N114" s="826"/>
    </row>
    <row r="115" spans="2:14" ht="30" customHeight="1">
      <c r="B115" s="827" t="s">
        <v>2219</v>
      </c>
      <c r="C115" s="828"/>
      <c r="D115" s="828"/>
      <c r="E115" s="828"/>
      <c r="F115" s="828"/>
      <c r="G115" s="828"/>
      <c r="H115" s="828"/>
      <c r="I115" s="828"/>
      <c r="J115" s="828"/>
      <c r="K115" s="828"/>
      <c r="L115" s="828"/>
      <c r="M115" s="828"/>
      <c r="N115" s="829"/>
    </row>
    <row r="116" spans="2:14">
      <c r="B116" s="827"/>
      <c r="C116" s="828"/>
      <c r="D116" s="828"/>
      <c r="E116" s="828"/>
      <c r="F116" s="828"/>
      <c r="G116" s="828"/>
      <c r="H116" s="828"/>
      <c r="I116" s="828"/>
      <c r="J116" s="828"/>
      <c r="K116" s="828"/>
      <c r="L116" s="828"/>
      <c r="M116" s="828"/>
      <c r="N116" s="829"/>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335"/>
      <c r="C119" s="336"/>
      <c r="D119" s="336"/>
      <c r="E119" s="336"/>
      <c r="F119" s="336"/>
      <c r="G119" s="336"/>
      <c r="H119" s="336"/>
      <c r="I119" s="336"/>
      <c r="J119" s="336"/>
      <c r="K119" s="336"/>
      <c r="L119" s="336"/>
      <c r="M119" s="336"/>
      <c r="N119" s="337"/>
    </row>
    <row r="120" spans="2:14">
      <c r="B120" s="226"/>
      <c r="C120" s="34"/>
      <c r="D120" s="34"/>
      <c r="E120" s="34"/>
      <c r="F120" s="34"/>
      <c r="G120" s="34"/>
      <c r="H120" s="34"/>
      <c r="I120" s="34"/>
      <c r="J120" s="34"/>
      <c r="K120" s="34"/>
      <c r="L120" s="34"/>
      <c r="M120" s="34"/>
      <c r="N120" s="35"/>
    </row>
    <row r="121" spans="2:14">
      <c r="B121" s="19"/>
      <c r="C121" s="15"/>
      <c r="D121" s="15"/>
      <c r="E121" s="15" t="s">
        <v>976</v>
      </c>
      <c r="F121" s="56"/>
      <c r="G121" s="56"/>
      <c r="H121" s="15"/>
      <c r="I121" s="15"/>
      <c r="J121" s="15"/>
      <c r="K121" s="15"/>
      <c r="L121" s="15"/>
      <c r="M121" s="15"/>
      <c r="N121" s="20"/>
    </row>
    <row r="122" spans="2:14">
      <c r="B122" s="19"/>
      <c r="C122" s="15"/>
      <c r="D122" s="15"/>
      <c r="E122" s="57" t="s">
        <v>977</v>
      </c>
      <c r="F122" s="15"/>
      <c r="G122" s="15"/>
      <c r="H122" s="57"/>
      <c r="I122" s="57"/>
      <c r="J122" s="57"/>
      <c r="K122" s="15"/>
      <c r="L122" s="15"/>
      <c r="M122" s="15"/>
      <c r="N122" s="20"/>
    </row>
    <row r="123" spans="2:14">
      <c r="B123" s="19"/>
      <c r="C123" s="15"/>
      <c r="D123" s="15"/>
      <c r="E123" s="58" t="s">
        <v>981</v>
      </c>
      <c r="F123" s="15"/>
      <c r="G123" s="15"/>
      <c r="H123" s="58"/>
      <c r="I123" s="58"/>
      <c r="J123" s="58"/>
      <c r="K123" s="15"/>
      <c r="L123" s="15"/>
      <c r="M123" s="15"/>
      <c r="N123" s="20"/>
    </row>
    <row r="124" spans="2:14">
      <c r="B124" s="59"/>
      <c r="C124" s="34"/>
      <c r="D124" s="34"/>
      <c r="E124" s="15" t="s">
        <v>979</v>
      </c>
      <c r="F124" s="15"/>
      <c r="G124" s="15"/>
      <c r="H124" s="15"/>
      <c r="I124" s="15"/>
      <c r="J124" s="15"/>
      <c r="K124" s="34"/>
      <c r="L124" s="34"/>
      <c r="M124" s="34"/>
      <c r="N124" s="35"/>
    </row>
    <row r="125" spans="2:14">
      <c r="B125" s="59"/>
      <c r="C125" s="34"/>
      <c r="D125" s="34"/>
      <c r="E125" s="34"/>
      <c r="F125" s="15"/>
      <c r="G125" s="15"/>
      <c r="H125" s="15"/>
      <c r="I125" s="15"/>
      <c r="J125" s="15"/>
      <c r="K125" s="34"/>
      <c r="L125" s="34"/>
      <c r="M125" s="34"/>
      <c r="N125" s="35"/>
    </row>
    <row r="126" spans="2:14">
      <c r="B126" s="59" t="s">
        <v>2220</v>
      </c>
      <c r="C126" s="58"/>
      <c r="D126" s="58"/>
      <c r="E126" s="15"/>
      <c r="F126" s="15"/>
      <c r="G126" s="15"/>
      <c r="H126" s="15"/>
      <c r="I126" s="15"/>
      <c r="J126" s="887"/>
      <c r="K126" s="887"/>
      <c r="L126" s="887"/>
      <c r="M126" s="887"/>
      <c r="N126" s="888"/>
    </row>
    <row r="127" spans="2:14" ht="15.75" thickBot="1">
      <c r="B127" s="265" t="s">
        <v>2221</v>
      </c>
      <c r="C127" s="397"/>
      <c r="D127" s="397"/>
      <c r="E127" s="60"/>
      <c r="F127" s="60"/>
      <c r="G127" s="60"/>
      <c r="H127" s="60"/>
      <c r="I127" s="60"/>
      <c r="J127" s="889"/>
      <c r="K127" s="889"/>
      <c r="L127" s="889"/>
      <c r="M127" s="889"/>
      <c r="N127" s="890"/>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1092</v>
      </c>
      <c r="C31" s="84" t="s">
        <v>2039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112</v>
      </c>
      <c r="B36" s="870" t="str">
        <f>VLOOKUP(A36,EQUIPOS!A6:D154,3,FALSE)</f>
        <v xml:space="preserve">Aspersor manual
</v>
      </c>
      <c r="C36" s="871"/>
      <c r="D36" s="871"/>
      <c r="E36" s="871"/>
      <c r="F36" s="871"/>
      <c r="G36" s="871"/>
      <c r="H36" s="872"/>
      <c r="I36" s="271"/>
      <c r="J36" s="272"/>
      <c r="K36" s="273">
        <f>VLOOKUP(A36,EQUIPOS!A6:D163,4,FALSE)</f>
        <v>1966.4679794371234</v>
      </c>
      <c r="L36" s="274"/>
      <c r="M36" s="275">
        <v>6.25</v>
      </c>
      <c r="N36" s="276">
        <f t="shared" ref="N36:N41" si="0">K36/M36</f>
        <v>314.63487670993976</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50</v>
      </c>
      <c r="N37" s="276">
        <f t="shared" si="0"/>
        <v>825.87493299365667</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71"/>
      <c r="J38" s="272"/>
      <c r="K38" s="273">
        <f>VLOOKUP(A38,EQUIPOS!A8:D165,4,FALSE)</f>
        <v>16835.671098027564</v>
      </c>
      <c r="L38" s="274"/>
      <c r="M38" s="275">
        <v>3.75</v>
      </c>
      <c r="N38" s="276">
        <f t="shared" si="0"/>
        <v>4489.5122928073506</v>
      </c>
    </row>
    <row r="39" spans="1:14">
      <c r="A39" t="s">
        <v>228</v>
      </c>
      <c r="B39" s="870" t="str">
        <f>VLOOKUP(A39,EQUIPOS!A9:D154,3,FALSE)</f>
        <v xml:space="preserve">Formaleta metálica (concreto hidráulico)
</v>
      </c>
      <c r="C39" s="871"/>
      <c r="D39" s="871"/>
      <c r="E39" s="871"/>
      <c r="F39" s="871"/>
      <c r="G39" s="871"/>
      <c r="H39" s="872"/>
      <c r="I39" s="271"/>
      <c r="J39" s="272"/>
      <c r="K39" s="273">
        <f>VLOOKUP(A39,EQUIPOS!A9:D166,4,FALSE)</f>
        <v>2500.2235738557711</v>
      </c>
      <c r="L39" s="274"/>
      <c r="M39" s="275">
        <v>6.25</v>
      </c>
      <c r="N39" s="276">
        <f t="shared" si="0"/>
        <v>400.03577181692339</v>
      </c>
    </row>
    <row r="40" spans="1:14">
      <c r="A40" t="s">
        <v>301</v>
      </c>
      <c r="B40" s="870" t="str">
        <f>VLOOKUP(A40,EQUIPOS!A10:D154,3,FALSE)</f>
        <v>Regla vibratoria, de longitud de 3 a 5 m, motor de 3600 rpm, potencia 6 HP</v>
      </c>
      <c r="C40" s="871"/>
      <c r="D40" s="871"/>
      <c r="E40" s="871"/>
      <c r="F40" s="871"/>
      <c r="G40" s="871"/>
      <c r="H40" s="872"/>
      <c r="I40" s="271"/>
      <c r="J40" s="272"/>
      <c r="K40" s="273">
        <f>VLOOKUP(A40,EQUIPOS!A10:D167,4,FALSE)</f>
        <v>6916.973083226454</v>
      </c>
      <c r="L40" s="274"/>
      <c r="M40" s="275">
        <v>6.25</v>
      </c>
      <c r="N40" s="276">
        <f t="shared" si="0"/>
        <v>1106.7156933162325</v>
      </c>
    </row>
    <row r="41" spans="1:14">
      <c r="A41" t="s">
        <v>363</v>
      </c>
      <c r="B41" s="870" t="str">
        <f>VLOOKUP(A41,EQUIPOS!A11:D155,3,FALSE)</f>
        <v>Vibrador de concreto, Motor de 3 hp a 18.000 rpm Mangueras de 4 mt</v>
      </c>
      <c r="C41" s="871"/>
      <c r="D41" s="871"/>
      <c r="E41" s="871"/>
      <c r="F41" s="871"/>
      <c r="G41" s="871"/>
      <c r="H41" s="872"/>
      <c r="I41" s="271"/>
      <c r="J41" s="272"/>
      <c r="K41" s="273">
        <f>VLOOKUP(A41,EQUIPOS!A11:D168,4,FALSE)</f>
        <v>5556.0523863461585</v>
      </c>
      <c r="L41" s="274"/>
      <c r="M41" s="275">
        <v>6.25</v>
      </c>
      <c r="N41" s="276">
        <f t="shared" si="0"/>
        <v>888.96838181538533</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N83*M46</f>
        <v>1089.639417228816</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9115.3813666883034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s="147" t="s">
        <v>382</v>
      </c>
      <c r="B53" s="46" t="str">
        <f>VLOOKUP(A53,MATERIALES!A5:D373,3,FALSE)</f>
        <v>Barras de transferencia de carga (1'')</v>
      </c>
      <c r="C53" s="285"/>
      <c r="D53" s="285"/>
      <c r="E53" s="285"/>
      <c r="F53" s="285"/>
      <c r="G53" s="285"/>
      <c r="H53" s="285"/>
      <c r="I53" s="272"/>
      <c r="J53" s="228" t="str">
        <f>VLOOKUP(A53,MATERIALES!A7:D645,2,FALSE)</f>
        <v>kg</v>
      </c>
      <c r="K53" s="411">
        <v>6.1342592592592586</v>
      </c>
      <c r="L53" s="271"/>
      <c r="M53" s="406">
        <f>VLOOKUP(A53,MATERIALES!A5:D396,4,FALSE)</f>
        <v>4575.4665924662004</v>
      </c>
      <c r="N53" s="276">
        <f>K53*M53</f>
        <v>28067.0983102672</v>
      </c>
    </row>
    <row r="54" spans="1:14">
      <c r="A54" s="147" t="s">
        <v>384</v>
      </c>
      <c r="B54" s="46" t="str">
        <f>VLOOKUP(A54,MATERIALES!A6:D373,3,FALSE)</f>
        <v>Barras de unión de 1/2´´</v>
      </c>
      <c r="C54" s="285"/>
      <c r="D54" s="285"/>
      <c r="E54" s="285"/>
      <c r="F54" s="285"/>
      <c r="G54" s="285"/>
      <c r="H54" s="285"/>
      <c r="I54" s="272"/>
      <c r="J54" s="228" t="str">
        <f>VLOOKUP(A54,MATERIALES!A8:D646,2,FALSE)</f>
        <v>kg</v>
      </c>
      <c r="K54" s="286">
        <v>0.37037037037037041</v>
      </c>
      <c r="L54" s="271"/>
      <c r="M54" s="406">
        <f>VLOOKUP(A54,MATERIALES!A6:D397,4,FALSE)</f>
        <v>3623.4353408862553</v>
      </c>
      <c r="N54" s="276">
        <f>K54*M54</f>
        <v>1342.0130892171317</v>
      </c>
    </row>
    <row r="55" spans="1:14">
      <c r="A55" s="147" t="s">
        <v>417</v>
      </c>
      <c r="B55" s="46" t="str">
        <f>VLOOKUP(A55,MATERIALES!A6:D373,3,FALSE)</f>
        <v>Cintilla De Poliuretano (Sikarod) (Pavimentos De Concreto Hidráulico)</v>
      </c>
      <c r="C55" s="285"/>
      <c r="D55" s="285"/>
      <c r="E55" s="285"/>
      <c r="F55" s="285"/>
      <c r="G55" s="285"/>
      <c r="H55" s="285"/>
      <c r="I55" s="272"/>
      <c r="J55" s="228" t="str">
        <f>VLOOKUP(A55,MATERIALES!A9:D647,2,FALSE)</f>
        <v>m</v>
      </c>
      <c r="K55" s="286">
        <v>1.1111111111111112</v>
      </c>
      <c r="L55" s="271"/>
      <c r="M55" s="406">
        <f>VLOOKUP(A55,MATERIALES!A6:D398,4,FALSE)</f>
        <v>1445.6363693159667</v>
      </c>
      <c r="N55" s="276">
        <f>K55*M55</f>
        <v>1606.2626325732965</v>
      </c>
    </row>
    <row r="56" spans="1:14">
      <c r="A56" s="147" t="s">
        <v>646</v>
      </c>
      <c r="B56" s="46" t="str">
        <f>VLOOKUP(A56,MATERIALES!A6:D373,3,FALSE)</f>
        <v>Sello de silicona o sellador autonivelante</v>
      </c>
      <c r="C56" s="285"/>
      <c r="D56" s="285"/>
      <c r="E56" s="285"/>
      <c r="F56" s="285"/>
      <c r="G56" s="285"/>
      <c r="H56" s="285"/>
      <c r="I56" s="272"/>
      <c r="J56" s="228" t="str">
        <f>VLOOKUP(A56,MATERIALES!A10:D648,2,FALSE)</f>
        <v>m</v>
      </c>
      <c r="K56" s="286">
        <v>1.1111111111111112</v>
      </c>
      <c r="L56" s="271"/>
      <c r="M56" s="406">
        <f>VLOOKUP(A56,MATERIALES!A6:D399,4,FALSE)</f>
        <v>5642.9288849420964</v>
      </c>
      <c r="N56" s="276">
        <f>K56*M56</f>
        <v>6269.9209832689967</v>
      </c>
    </row>
    <row r="57" spans="1:14">
      <c r="A57" s="147" t="s">
        <v>778</v>
      </c>
      <c r="B57" s="903" t="str">
        <f>VLOOKUP(A57,MATERIALES!A7:D373,3,FALSE)</f>
        <v>Antisol blanco (presentación 20 kg)</v>
      </c>
      <c r="C57" s="904" t="e">
        <f>VLOOKUP(B57,MATERIALES!B7:E373,3,FALSE)</f>
        <v>#N/A</v>
      </c>
      <c r="D57" s="904" t="e">
        <f>VLOOKUP(C57,MATERIALES!C7:F373,3,FALSE)</f>
        <v>#N/A</v>
      </c>
      <c r="E57" s="904" t="e">
        <f>VLOOKUP(D57,MATERIALES!D7:G373,3,FALSE)</f>
        <v>#N/A</v>
      </c>
      <c r="F57" s="904" t="e">
        <f>VLOOKUP(E57,MATERIALES!E7:H373,3,FALSE)</f>
        <v>#N/A</v>
      </c>
      <c r="G57" s="904" t="e">
        <f>VLOOKUP(F57,MATERIALES!F7:I373,3,FALSE)</f>
        <v>#N/A</v>
      </c>
      <c r="H57" s="904" t="e">
        <f>VLOOKUP(G57,MATERIALES!G7:J373,3,FALSE)</f>
        <v>#N/A</v>
      </c>
      <c r="I57" s="904" t="e">
        <f>VLOOKUP(H57,MATERIALES!H7:K373,3,FALSE)</f>
        <v>#N/A</v>
      </c>
      <c r="J57" s="315" t="str">
        <f>VLOOKUP(A57,MATERIALES!A11:D649,2,FALSE)</f>
        <v>kg</v>
      </c>
      <c r="K57" s="47">
        <v>1.1200000000000001</v>
      </c>
      <c r="L57" s="908">
        <f>VLOOKUP(A57,MATERIALES!A4:D373,4,FALSE)</f>
        <v>5572.5709171578965</v>
      </c>
      <c r="M57" s="909"/>
      <c r="N57" s="276">
        <f>K57*L57</f>
        <v>6241.2794272168449</v>
      </c>
    </row>
    <row r="58" spans="1:14">
      <c r="A58" s="147" t="s">
        <v>838</v>
      </c>
      <c r="B58" s="320" t="str">
        <f>VLOOKUP(A58,MATERIALES!A8:D373,3,FALSE)</f>
        <v>Concreto hidráulico para pavimento MR-43</v>
      </c>
      <c r="C58" s="321"/>
      <c r="D58" s="321"/>
      <c r="E58" s="321"/>
      <c r="F58" s="321"/>
      <c r="G58" s="321"/>
      <c r="H58" s="321"/>
      <c r="I58" s="321"/>
      <c r="J58" s="315" t="str">
        <f>VLOOKUP(A58,MATERIALES!A11:D650,2,FALSE)</f>
        <v>m3</v>
      </c>
      <c r="K58" s="47">
        <v>1.01</v>
      </c>
      <c r="L58" s="322"/>
      <c r="M58" s="418">
        <f>VLOOKUP(A58,MATERIALES!A8:D401,4,FALSE)</f>
        <v>465711.48153932701</v>
      </c>
      <c r="N58" s="276">
        <f>K58*M58</f>
        <v>470368.5963547203</v>
      </c>
    </row>
    <row r="59" spans="1:14">
      <c r="B59" s="320"/>
      <c r="C59" s="321"/>
      <c r="D59" s="321"/>
      <c r="E59" s="321"/>
      <c r="F59" s="321"/>
      <c r="G59" s="321"/>
      <c r="H59" s="321"/>
      <c r="I59" s="321"/>
      <c r="J59" s="47"/>
      <c r="K59" s="47"/>
      <c r="L59" s="322"/>
      <c r="M59" s="323"/>
      <c r="N59" s="48"/>
    </row>
    <row r="60" spans="1:14" ht="15.75" thickBot="1">
      <c r="B60" s="313"/>
      <c r="C60" s="314"/>
      <c r="D60" s="314"/>
      <c r="E60" s="314"/>
      <c r="F60" s="314"/>
      <c r="G60" s="314"/>
      <c r="H60" s="314"/>
      <c r="I60" s="314"/>
      <c r="J60" s="129"/>
      <c r="K60" s="129"/>
      <c r="L60" s="329"/>
      <c r="M60" s="328"/>
      <c r="N60" s="130"/>
    </row>
    <row r="61" spans="1:14" ht="15.75" thickBot="1">
      <c r="B61" s="821" t="s">
        <v>953</v>
      </c>
      <c r="C61" s="822"/>
      <c r="D61" s="822"/>
      <c r="E61" s="822"/>
      <c r="F61" s="822"/>
      <c r="G61" s="822"/>
      <c r="H61" s="822"/>
      <c r="I61" s="822"/>
      <c r="J61" s="822"/>
      <c r="K61" s="822"/>
      <c r="L61" s="822"/>
      <c r="M61" s="823"/>
      <c r="N61" s="398">
        <f>SUM(N53:N60)</f>
        <v>513895.1707972638</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907" t="s">
        <v>961</v>
      </c>
      <c r="M65" s="886"/>
      <c r="N65" s="79" t="s">
        <v>951</v>
      </c>
    </row>
    <row r="66" spans="1:15">
      <c r="A66" t="s">
        <v>1239</v>
      </c>
      <c r="B66" s="49" t="str">
        <f>VLOOKUP(A66,TRANSPORTE!A5:D117,3,FALSE)</f>
        <v>Transporte de concreto</v>
      </c>
      <c r="C66" s="321"/>
      <c r="D66" s="321"/>
      <c r="E66" s="321"/>
      <c r="F66" s="321"/>
      <c r="G66" s="321"/>
      <c r="H66" s="315" t="s">
        <v>1468</v>
      </c>
      <c r="I66" s="283">
        <v>1.01</v>
      </c>
      <c r="J66" s="290">
        <v>1</v>
      </c>
      <c r="K66" s="283">
        <f>I66*J66</f>
        <v>1.01</v>
      </c>
      <c r="L66" s="908">
        <f>VLOOKUP(A66,TRANSPORTE!A5:D117,4,FALSE)</f>
        <v>921.38824265595326</v>
      </c>
      <c r="M66" s="909"/>
      <c r="N66" s="291">
        <f>K66*L66</f>
        <v>930.60212508251277</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99"/>
      <c r="M71" s="900"/>
      <c r="N71" s="130"/>
    </row>
    <row r="72" spans="1:15" ht="15.75" thickBot="1">
      <c r="B72" s="910" t="s">
        <v>953</v>
      </c>
      <c r="C72" s="864"/>
      <c r="D72" s="864"/>
      <c r="E72" s="864"/>
      <c r="F72" s="864"/>
      <c r="G72" s="864"/>
      <c r="H72" s="864"/>
      <c r="I72" s="864"/>
      <c r="J72" s="864"/>
      <c r="K72" s="864"/>
      <c r="L72" s="864"/>
      <c r="M72" s="865"/>
      <c r="N72" s="107">
        <f>N66+N67+N68+N69+N70</f>
        <v>930.60212508251277</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60" t="s">
        <v>963</v>
      </c>
      <c r="C76" s="861"/>
      <c r="D76" s="861"/>
      <c r="E76" s="861"/>
      <c r="F76" s="861"/>
      <c r="G76" s="861"/>
      <c r="H76" s="861"/>
      <c r="I76" s="76" t="s">
        <v>964</v>
      </c>
      <c r="J76" s="78" t="s">
        <v>1410</v>
      </c>
      <c r="K76" s="77" t="s">
        <v>966</v>
      </c>
      <c r="L76" s="862" t="s">
        <v>950</v>
      </c>
      <c r="M76" s="863"/>
      <c r="N76" s="101" t="s">
        <v>951</v>
      </c>
    </row>
    <row r="77" spans="1:15">
      <c r="A77" s="148" t="s">
        <v>17</v>
      </c>
      <c r="B77" s="52" t="str">
        <f>VLOOKUP(A77,'MANO DE OBRA'!A8:D68,3,FALSE)</f>
        <v>Obrero (7)</v>
      </c>
      <c r="C77" s="50"/>
      <c r="D77" s="50"/>
      <c r="E77" s="50"/>
      <c r="F77" s="50"/>
      <c r="G77" s="50"/>
      <c r="H77" s="50"/>
      <c r="I77" s="296">
        <f>K77/J77*100</f>
        <v>236828.89999999997</v>
      </c>
      <c r="J77" s="297">
        <v>185</v>
      </c>
      <c r="K77" s="298">
        <f>VLOOKUP(A77,'MANO DE OBRA'!A8:D99,4,FALSE)</f>
        <v>438133.46499999997</v>
      </c>
      <c r="L77" s="53"/>
      <c r="M77" s="299">
        <v>50</v>
      </c>
      <c r="N77" s="399">
        <f>K77/M77</f>
        <v>8762.6692999999996</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97"/>
      <c r="C82" s="898"/>
      <c r="D82" s="898"/>
      <c r="E82" s="898"/>
      <c r="F82" s="898"/>
      <c r="G82" s="898"/>
      <c r="H82" s="898"/>
      <c r="I82" s="129"/>
      <c r="J82" s="129"/>
      <c r="K82" s="129"/>
      <c r="L82" s="911"/>
      <c r="M82" s="911"/>
      <c r="N82" s="130"/>
    </row>
    <row r="83" spans="1:14" ht="15.75" thickBot="1">
      <c r="B83" s="910" t="s">
        <v>953</v>
      </c>
      <c r="C83" s="864"/>
      <c r="D83" s="864"/>
      <c r="E83" s="864"/>
      <c r="F83" s="864"/>
      <c r="G83" s="864"/>
      <c r="H83" s="864"/>
      <c r="I83" s="864"/>
      <c r="J83" s="864"/>
      <c r="K83" s="864"/>
      <c r="L83" s="864"/>
      <c r="M83" s="865"/>
      <c r="N83" s="464">
        <f>SUM(N77:N82)</f>
        <v>10896.394172288159</v>
      </c>
    </row>
    <row r="84" spans="1:14" ht="15.75" thickBot="1">
      <c r="B84" s="36"/>
      <c r="C84" s="37"/>
      <c r="D84" s="37"/>
      <c r="E84" s="37"/>
      <c r="F84" s="37"/>
      <c r="G84" s="37"/>
      <c r="H84" s="37"/>
      <c r="I84" s="37"/>
      <c r="J84" s="37"/>
      <c r="K84" s="37"/>
      <c r="L84" s="37"/>
      <c r="M84" s="37"/>
      <c r="N84" s="38"/>
    </row>
    <row r="85" spans="1:14" ht="15.75" thickBot="1">
      <c r="B85" s="821" t="s">
        <v>967</v>
      </c>
      <c r="C85" s="822"/>
      <c r="D85" s="822"/>
      <c r="E85" s="822"/>
      <c r="F85" s="822"/>
      <c r="G85" s="822"/>
      <c r="H85" s="822"/>
      <c r="I85" s="822"/>
      <c r="J85" s="822"/>
      <c r="K85" s="822"/>
      <c r="L85" s="822"/>
      <c r="M85" s="823"/>
      <c r="N85" s="102">
        <f>N48+N61+N72+N83</f>
        <v>534837.54846132279</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66" t="s">
        <v>969</v>
      </c>
      <c r="C89" s="867"/>
      <c r="D89" s="867"/>
      <c r="E89" s="867"/>
      <c r="F89" s="867"/>
      <c r="G89" s="867"/>
      <c r="H89" s="867"/>
      <c r="I89" s="318"/>
      <c r="J89" s="338"/>
      <c r="K89" s="306" t="s">
        <v>970</v>
      </c>
      <c r="L89" s="868" t="s">
        <v>971</v>
      </c>
      <c r="M89" s="869"/>
      <c r="N89" s="307"/>
    </row>
    <row r="90" spans="1:14">
      <c r="B90" s="854" t="s">
        <v>972</v>
      </c>
      <c r="C90" s="855"/>
      <c r="D90" s="855"/>
      <c r="E90" s="855"/>
      <c r="F90" s="855"/>
      <c r="G90" s="855"/>
      <c r="H90" s="855"/>
      <c r="I90" s="90"/>
      <c r="J90" s="91"/>
      <c r="K90" s="308">
        <v>0.2</v>
      </c>
      <c r="L90" s="856">
        <f>N85*K90</f>
        <v>106967.50969226456</v>
      </c>
      <c r="M90" s="857"/>
      <c r="N90" s="54"/>
    </row>
    <row r="91" spans="1:14">
      <c r="B91" s="92" t="s">
        <v>973</v>
      </c>
      <c r="C91" s="93"/>
      <c r="D91" s="93"/>
      <c r="E91" s="93"/>
      <c r="F91" s="93"/>
      <c r="G91" s="93"/>
      <c r="H91" s="93"/>
      <c r="I91" s="90"/>
      <c r="J91" s="91"/>
      <c r="K91" s="308">
        <v>0.05</v>
      </c>
      <c r="L91" s="856">
        <f>N85*K91</f>
        <v>26741.87742306614</v>
      </c>
      <c r="M91" s="857"/>
      <c r="N91" s="54"/>
    </row>
    <row r="92" spans="1:14" ht="15.75" thickBot="1">
      <c r="B92" s="94" t="s">
        <v>974</v>
      </c>
      <c r="C92" s="95"/>
      <c r="D92" s="95"/>
      <c r="E92" s="95"/>
      <c r="F92" s="95"/>
      <c r="G92" s="95"/>
      <c r="H92" s="95"/>
      <c r="I92" s="96"/>
      <c r="J92" s="97"/>
      <c r="K92" s="309">
        <v>0.05</v>
      </c>
      <c r="L92" s="858">
        <f>N85*K92</f>
        <v>26741.87742306614</v>
      </c>
      <c r="M92" s="859"/>
      <c r="N92" s="54"/>
    </row>
    <row r="93" spans="1:14" ht="15.75" thickBot="1">
      <c r="B93" s="821" t="s">
        <v>953</v>
      </c>
      <c r="C93" s="822"/>
      <c r="D93" s="822"/>
      <c r="E93" s="822"/>
      <c r="F93" s="822"/>
      <c r="G93" s="822"/>
      <c r="H93" s="822"/>
      <c r="I93" s="822"/>
      <c r="J93" s="822"/>
      <c r="K93" s="822"/>
      <c r="L93" s="822"/>
      <c r="M93" s="823"/>
      <c r="N93" s="55">
        <f>L90+L91+L92</f>
        <v>160451.26453839685</v>
      </c>
    </row>
    <row r="94" spans="1:14" ht="15.75" thickBot="1">
      <c r="B94" s="36"/>
      <c r="C94" s="37"/>
      <c r="D94" s="37"/>
      <c r="E94" s="37"/>
      <c r="F94" s="37"/>
      <c r="G94" s="37"/>
      <c r="H94" s="37"/>
      <c r="I94" s="37"/>
      <c r="J94" s="37"/>
      <c r="K94" s="37"/>
      <c r="L94" s="37"/>
      <c r="M94" s="37"/>
      <c r="N94" s="38"/>
    </row>
    <row r="95" spans="1:14" ht="15.75" thickBot="1">
      <c r="A95" t="s">
        <v>2016</v>
      </c>
      <c r="B95" s="821" t="s">
        <v>975</v>
      </c>
      <c r="C95" s="822"/>
      <c r="D95" s="822"/>
      <c r="E95" s="822"/>
      <c r="F95" s="822"/>
      <c r="G95" s="822"/>
      <c r="H95" s="822"/>
      <c r="I95" s="822"/>
      <c r="J95" s="822"/>
      <c r="K95" s="822"/>
      <c r="L95" s="822"/>
      <c r="M95" s="823"/>
      <c r="N95" s="192">
        <f>N85+N93</f>
        <v>695288.81299971964</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24" t="s">
        <v>2218</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2219</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2220</v>
      </c>
      <c r="C125" s="58"/>
      <c r="D125" s="58"/>
      <c r="E125" s="15"/>
      <c r="F125" s="15"/>
      <c r="G125" s="15"/>
      <c r="H125" s="15"/>
      <c r="I125" s="15"/>
      <c r="J125" s="887"/>
      <c r="K125" s="887"/>
      <c r="L125" s="887"/>
      <c r="M125" s="887"/>
      <c r="N125" s="888"/>
    </row>
    <row r="126" spans="2:14" ht="15.75" customHeight="1" thickBot="1">
      <c r="B126" s="265" t="s">
        <v>2221</v>
      </c>
      <c r="C126" s="397"/>
      <c r="D126" s="397"/>
      <c r="E126" s="60"/>
      <c r="F126" s="60"/>
      <c r="G126" s="60"/>
      <c r="H126" s="60"/>
      <c r="I126" s="60"/>
      <c r="J126" s="889"/>
      <c r="K126" s="889"/>
      <c r="L126" s="889"/>
      <c r="M126" s="889"/>
      <c r="N126" s="890"/>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5.75" hidden="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1624</v>
      </c>
      <c r="C31" s="84" t="s">
        <v>1623</v>
      </c>
      <c r="D31" s="85"/>
      <c r="E31" s="85"/>
      <c r="F31" s="85"/>
      <c r="G31" s="85"/>
      <c r="H31" s="85"/>
      <c r="I31" s="85"/>
      <c r="J31" s="86"/>
      <c r="K31" s="312"/>
      <c r="L31" s="310" t="s">
        <v>387</v>
      </c>
      <c r="M31" s="207"/>
      <c r="N31" s="87"/>
    </row>
    <row r="32" spans="1:14" ht="8.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112</v>
      </c>
      <c r="B36" s="870" t="str">
        <f>VLOOKUP(A36,EQUIPOS!A6:D154,3,FALSE)</f>
        <v xml:space="preserve">Aspersor manual
</v>
      </c>
      <c r="C36" s="871"/>
      <c r="D36" s="871"/>
      <c r="E36" s="871"/>
      <c r="F36" s="871"/>
      <c r="G36" s="871"/>
      <c r="H36" s="872"/>
      <c r="I36" s="271"/>
      <c r="J36" s="272"/>
      <c r="K36" s="273">
        <f>VLOOKUP(A36,EQUIPOS!A6:D163,4,FALSE)</f>
        <v>1966.4679794371234</v>
      </c>
      <c r="L36" s="274"/>
      <c r="M36" s="275">
        <v>6.25</v>
      </c>
      <c r="N36" s="276">
        <f t="shared" ref="N36:N41" si="0">K36/M36</f>
        <v>314.63487670993976</v>
      </c>
    </row>
    <row r="37" spans="1:14">
      <c r="A37" s="116" t="s">
        <v>176</v>
      </c>
      <c r="B37" s="870" t="str">
        <f>VLOOKUP(A37,EQUIPOS!A7:D154,3,FALSE)</f>
        <v xml:space="preserve">Compresor (barrido y soplado)
</v>
      </c>
      <c r="C37" s="871"/>
      <c r="D37" s="871"/>
      <c r="E37" s="871"/>
      <c r="F37" s="871"/>
      <c r="G37" s="871"/>
      <c r="H37" s="872"/>
      <c r="I37" s="271"/>
      <c r="J37" s="272"/>
      <c r="K37" s="273">
        <f>VLOOKUP(A37,EQUIPOS!A7:D164,4,FALSE)</f>
        <v>41293.746649682835</v>
      </c>
      <c r="L37" s="274"/>
      <c r="M37" s="275">
        <v>50</v>
      </c>
      <c r="N37" s="276">
        <f t="shared" si="0"/>
        <v>825.87493299365667</v>
      </c>
    </row>
    <row r="38" spans="1:14">
      <c r="A38" t="s">
        <v>184</v>
      </c>
      <c r="B38" s="870" t="str">
        <f>VLOOKUP(A38,EQUIPOS!A8:D154,3,FALSE)</f>
        <v>Cortadora de pavimento, Máxima profundidad de corte: 160 mm. Capacidad de disco: desde 12´´ hasta 18´´ de diámetro. Peso operacional: 135 kg, 13.5 hp de potencia</v>
      </c>
      <c r="C38" s="871"/>
      <c r="D38" s="871"/>
      <c r="E38" s="871"/>
      <c r="F38" s="871"/>
      <c r="G38" s="871"/>
      <c r="H38" s="872"/>
      <c r="I38" s="271"/>
      <c r="J38" s="272"/>
      <c r="K38" s="273">
        <f>VLOOKUP(A38,EQUIPOS!A8:D165,4,FALSE)</f>
        <v>16835.671098027564</v>
      </c>
      <c r="L38" s="274"/>
      <c r="M38" s="275">
        <v>3.75</v>
      </c>
      <c r="N38" s="276">
        <f t="shared" si="0"/>
        <v>4489.5122928073506</v>
      </c>
    </row>
    <row r="39" spans="1:14">
      <c r="A39" t="s">
        <v>228</v>
      </c>
      <c r="B39" s="870" t="str">
        <f>VLOOKUP(A39,EQUIPOS!A9:D154,3,FALSE)</f>
        <v xml:space="preserve">Formaleta metálica (concreto hidráulico)
</v>
      </c>
      <c r="C39" s="871"/>
      <c r="D39" s="871"/>
      <c r="E39" s="871"/>
      <c r="F39" s="871"/>
      <c r="G39" s="871"/>
      <c r="H39" s="872"/>
      <c r="I39" s="271"/>
      <c r="J39" s="272"/>
      <c r="K39" s="273">
        <f>VLOOKUP(A39,EQUIPOS!A9:D166,4,FALSE)</f>
        <v>2500.2235738557711</v>
      </c>
      <c r="L39" s="274"/>
      <c r="M39" s="275">
        <v>6.25</v>
      </c>
      <c r="N39" s="276">
        <f t="shared" si="0"/>
        <v>400.03577181692339</v>
      </c>
    </row>
    <row r="40" spans="1:14">
      <c r="A40" t="s">
        <v>301</v>
      </c>
      <c r="B40" s="870" t="str">
        <f>VLOOKUP(A40,EQUIPOS!A10:D154,3,FALSE)</f>
        <v>Regla vibratoria, de longitud de 3 a 5 m, motor de 3600 rpm, potencia 6 HP</v>
      </c>
      <c r="C40" s="871"/>
      <c r="D40" s="871"/>
      <c r="E40" s="871"/>
      <c r="F40" s="871"/>
      <c r="G40" s="871"/>
      <c r="H40" s="872"/>
      <c r="I40" s="271"/>
      <c r="J40" s="272"/>
      <c r="K40" s="273">
        <f>VLOOKUP(A40,EQUIPOS!A10:D167,4,FALSE)</f>
        <v>6916.973083226454</v>
      </c>
      <c r="L40" s="274"/>
      <c r="M40" s="275">
        <v>6.25</v>
      </c>
      <c r="N40" s="276">
        <f t="shared" si="0"/>
        <v>1106.7156933162325</v>
      </c>
    </row>
    <row r="41" spans="1:14">
      <c r="A41" t="s">
        <v>363</v>
      </c>
      <c r="B41" s="870" t="str">
        <f>VLOOKUP(A41,EQUIPOS!A11:D155,3,FALSE)</f>
        <v>Vibrador de concreto, Motor de 3 hp a 18.000 rpm Mangueras de 4 mt</v>
      </c>
      <c r="C41" s="871"/>
      <c r="D41" s="871"/>
      <c r="E41" s="871"/>
      <c r="F41" s="871"/>
      <c r="G41" s="871"/>
      <c r="H41" s="872"/>
      <c r="I41" s="271"/>
      <c r="J41" s="272"/>
      <c r="K41" s="273">
        <f>VLOOKUP(A41,EQUIPOS!A11:D168,4,FALSE)</f>
        <v>5556.0523863461585</v>
      </c>
      <c r="L41" s="274"/>
      <c r="M41" s="275">
        <v>6.25</v>
      </c>
      <c r="N41" s="276">
        <f t="shared" si="0"/>
        <v>888.96838181538533</v>
      </c>
    </row>
    <row r="42" spans="1:14">
      <c r="B42" s="324"/>
      <c r="C42" s="325"/>
      <c r="D42" s="325"/>
      <c r="E42" s="325"/>
      <c r="F42" s="325"/>
      <c r="G42" s="325"/>
      <c r="H42" s="326"/>
      <c r="I42" s="271"/>
      <c r="J42" s="272"/>
      <c r="K42" s="273"/>
      <c r="L42" s="274"/>
      <c r="M42" s="275"/>
      <c r="N42" s="276"/>
    </row>
    <row r="43" spans="1:14">
      <c r="B43" s="324"/>
      <c r="C43" s="325"/>
      <c r="D43" s="325"/>
      <c r="E43" s="325"/>
      <c r="F43" s="325"/>
      <c r="G43" s="325"/>
      <c r="H43" s="326"/>
      <c r="I43" s="271"/>
      <c r="J43" s="272"/>
      <c r="K43" s="273"/>
      <c r="L43" s="274"/>
      <c r="M43" s="275"/>
      <c r="N43" s="276"/>
    </row>
    <row r="44" spans="1:14">
      <c r="B44" s="870"/>
      <c r="C44" s="871"/>
      <c r="D44" s="871"/>
      <c r="E44" s="871"/>
      <c r="F44" s="871"/>
      <c r="G44" s="871"/>
      <c r="H44" s="872"/>
      <c r="I44" s="873"/>
      <c r="J44" s="874"/>
      <c r="K44" s="273"/>
      <c r="L44" s="875"/>
      <c r="M44" s="876"/>
      <c r="N44" s="276"/>
    </row>
    <row r="45" spans="1:14">
      <c r="B45" s="870"/>
      <c r="C45" s="871"/>
      <c r="D45" s="871"/>
      <c r="E45" s="877"/>
      <c r="F45" s="871"/>
      <c r="G45" s="871"/>
      <c r="H45" s="872"/>
      <c r="I45" s="39"/>
      <c r="J45" s="40"/>
      <c r="K45" s="278"/>
      <c r="L45" s="280"/>
      <c r="M45" s="281"/>
      <c r="N45" s="282"/>
    </row>
    <row r="46" spans="1:14">
      <c r="B46" s="878" t="s">
        <v>952</v>
      </c>
      <c r="C46" s="879"/>
      <c r="D46" s="879"/>
      <c r="E46" s="41"/>
      <c r="F46" s="42"/>
      <c r="G46" s="42"/>
      <c r="H46" s="43"/>
      <c r="I46" s="39"/>
      <c r="J46" s="40"/>
      <c r="K46" s="283"/>
      <c r="L46" s="280"/>
      <c r="M46" s="405">
        <v>0.1</v>
      </c>
      <c r="N46" s="348">
        <f>N83*M46</f>
        <v>1089.639417228816</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SUM(N36:N47)</f>
        <v>9115.3813666883034</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s="147" t="s">
        <v>382</v>
      </c>
      <c r="B53" s="46" t="str">
        <f>VLOOKUP(A53,MATERIALES!A5:D373,3,FALSE)</f>
        <v>Barras de transferencia de carga (1'')</v>
      </c>
      <c r="C53" s="285"/>
      <c r="D53" s="285"/>
      <c r="E53" s="285"/>
      <c r="F53" s="285"/>
      <c r="G53" s="285"/>
      <c r="H53" s="285"/>
      <c r="I53" s="272"/>
      <c r="J53" s="228" t="s">
        <v>377</v>
      </c>
      <c r="K53" s="286">
        <v>6.1342592592592586</v>
      </c>
      <c r="L53" s="271"/>
      <c r="M53" s="406">
        <f>VLOOKUP(A53,MATERIALES!A5:D396,4,FALSE)</f>
        <v>4575.4665924662004</v>
      </c>
      <c r="N53" s="276">
        <f>K53*M53</f>
        <v>28067.0983102672</v>
      </c>
    </row>
    <row r="54" spans="1:14">
      <c r="A54" s="147" t="s">
        <v>751</v>
      </c>
      <c r="B54" s="46" t="str">
        <f>VLOOKUP(A54,MATERIALES!A6:D373,3,FALSE)</f>
        <v>Aditivo Acelerante de Fraguado</v>
      </c>
      <c r="C54" s="285"/>
      <c r="D54" s="285"/>
      <c r="E54" s="285"/>
      <c r="F54" s="285"/>
      <c r="G54" s="285"/>
      <c r="H54" s="285"/>
      <c r="I54" s="272"/>
      <c r="J54" s="228" t="s">
        <v>377</v>
      </c>
      <c r="K54" s="286">
        <v>1.1200000000000001</v>
      </c>
      <c r="L54" s="271"/>
      <c r="M54" s="406">
        <f>VLOOKUP(A54,MATERIALES!A6:D397,4,FALSE)</f>
        <v>15453.468017851363</v>
      </c>
      <c r="N54" s="276">
        <f>K54*M54</f>
        <v>17307.884179993529</v>
      </c>
    </row>
    <row r="55" spans="1:14">
      <c r="A55" s="147" t="s">
        <v>384</v>
      </c>
      <c r="B55" s="46" t="str">
        <f>VLOOKUP(A55,MATERIALES!A6:D373,3,FALSE)</f>
        <v>Barras de unión de 1/2´´</v>
      </c>
      <c r="C55" s="285"/>
      <c r="D55" s="285"/>
      <c r="E55" s="285"/>
      <c r="F55" s="285"/>
      <c r="G55" s="285"/>
      <c r="H55" s="285"/>
      <c r="I55" s="272"/>
      <c r="J55" s="228" t="s">
        <v>377</v>
      </c>
      <c r="K55" s="286">
        <v>0.37037037037037041</v>
      </c>
      <c r="L55" s="271"/>
      <c r="M55" s="406">
        <f>VLOOKUP(A55,MATERIALES!A6:D398,4,FALSE)</f>
        <v>3623.4353408862553</v>
      </c>
      <c r="N55" s="276">
        <f>K55*M55</f>
        <v>1342.0130892171317</v>
      </c>
    </row>
    <row r="56" spans="1:14">
      <c r="A56" s="147" t="s">
        <v>417</v>
      </c>
      <c r="B56" s="46" t="str">
        <f>VLOOKUP(A56,MATERIALES!A6:D373,3,FALSE)</f>
        <v>Cintilla De Poliuretano (Sikarod) (Pavimentos De Concreto Hidráulico)</v>
      </c>
      <c r="C56" s="285"/>
      <c r="D56" s="285"/>
      <c r="E56" s="285"/>
      <c r="F56" s="285"/>
      <c r="G56" s="285"/>
      <c r="H56" s="285"/>
      <c r="I56" s="272"/>
      <c r="J56" s="228" t="s">
        <v>144</v>
      </c>
      <c r="K56" s="286">
        <v>1.1111111111111112</v>
      </c>
      <c r="L56" s="271"/>
      <c r="M56" s="406">
        <f>VLOOKUP(A56,MATERIALES!A6:D399,4,FALSE)</f>
        <v>1445.6363693159667</v>
      </c>
      <c r="N56" s="276">
        <f>K56*M56</f>
        <v>1606.2626325732965</v>
      </c>
    </row>
    <row r="57" spans="1:14">
      <c r="A57" s="147" t="s">
        <v>646</v>
      </c>
      <c r="B57" s="903" t="str">
        <f>VLOOKUP(A57,MATERIALES!A7:D373,3,FALSE)</f>
        <v>Sello de silicona o sellador autonivelante</v>
      </c>
      <c r="C57" s="904" t="e">
        <f>VLOOKUP(B57,MATERIALES!B7:E373,3,FALSE)</f>
        <v>#N/A</v>
      </c>
      <c r="D57" s="904" t="e">
        <f>VLOOKUP(C57,MATERIALES!C7:F373,3,FALSE)</f>
        <v>#N/A</v>
      </c>
      <c r="E57" s="904" t="e">
        <f>VLOOKUP(D57,MATERIALES!D7:G373,3,FALSE)</f>
        <v>#N/A</v>
      </c>
      <c r="F57" s="904" t="e">
        <f>VLOOKUP(E57,MATERIALES!E7:H373,3,FALSE)</f>
        <v>#N/A</v>
      </c>
      <c r="G57" s="904" t="e">
        <f>VLOOKUP(F57,MATERIALES!F7:I373,3,FALSE)</f>
        <v>#N/A</v>
      </c>
      <c r="H57" s="904" t="e">
        <f>VLOOKUP(G57,MATERIALES!G7:J373,3,FALSE)</f>
        <v>#N/A</v>
      </c>
      <c r="I57" s="904" t="e">
        <f>VLOOKUP(H57,MATERIALES!H7:K373,3,FALSE)</f>
        <v>#N/A</v>
      </c>
      <c r="J57" s="315" t="s">
        <v>144</v>
      </c>
      <c r="K57" s="47">
        <v>1.1111111111111112</v>
      </c>
      <c r="L57" s="908">
        <f>VLOOKUP(A57,MATERIALES!A4:D373,4,FALSE)</f>
        <v>5642.9288849420964</v>
      </c>
      <c r="M57" s="909"/>
      <c r="N57" s="276">
        <f>K57*L57</f>
        <v>6269.9209832689967</v>
      </c>
    </row>
    <row r="58" spans="1:14">
      <c r="A58" s="147" t="s">
        <v>778</v>
      </c>
      <c r="B58" s="320" t="str">
        <f>VLOOKUP(A58,MATERIALES!A8:D373,3,FALSE)</f>
        <v>Antisol blanco (presentación 20 kg)</v>
      </c>
      <c r="C58" s="321"/>
      <c r="D58" s="321"/>
      <c r="E58" s="321"/>
      <c r="F58" s="321"/>
      <c r="G58" s="321"/>
      <c r="H58" s="321"/>
      <c r="I58" s="321"/>
      <c r="J58" s="315" t="s">
        <v>377</v>
      </c>
      <c r="K58" s="47">
        <v>1.1200000000000001</v>
      </c>
      <c r="L58" s="419"/>
      <c r="M58" s="418">
        <f>VLOOKUP(A58,MATERIALES!A8:D401,4,FALSE)</f>
        <v>5572.5709171578965</v>
      </c>
      <c r="N58" s="276">
        <f>K58*M58</f>
        <v>6241.2794272168449</v>
      </c>
    </row>
    <row r="59" spans="1:14">
      <c r="A59" t="s">
        <v>838</v>
      </c>
      <c r="B59" s="320" t="str">
        <f>VLOOKUP(A59,MATERIALES!A9:D373,3,FALSE)</f>
        <v>Concreto hidráulico para pavimento MR-43</v>
      </c>
      <c r="C59" s="321"/>
      <c r="D59" s="321"/>
      <c r="E59" s="321"/>
      <c r="F59" s="321"/>
      <c r="G59" s="321"/>
      <c r="H59" s="321"/>
      <c r="I59" s="321"/>
      <c r="J59" s="315" t="s">
        <v>387</v>
      </c>
      <c r="K59" s="47">
        <v>1.01</v>
      </c>
      <c r="L59" s="419"/>
      <c r="M59" s="418">
        <f>VLOOKUP(A59,MATERIALES!A9:D402,4,FALSE)</f>
        <v>465711.48153932701</v>
      </c>
      <c r="N59" s="276">
        <f>K59*M59</f>
        <v>470368.5963547203</v>
      </c>
    </row>
    <row r="60" spans="1:14" ht="15.75" thickBot="1">
      <c r="B60" s="313"/>
      <c r="C60" s="314"/>
      <c r="D60" s="314"/>
      <c r="E60" s="314"/>
      <c r="F60" s="314"/>
      <c r="G60" s="314"/>
      <c r="H60" s="314"/>
      <c r="I60" s="314"/>
      <c r="J60" s="129"/>
      <c r="K60" s="129"/>
      <c r="L60" s="329"/>
      <c r="M60" s="328"/>
      <c r="N60" s="130"/>
    </row>
    <row r="61" spans="1:14" ht="15.75" thickBot="1">
      <c r="B61" s="821" t="s">
        <v>953</v>
      </c>
      <c r="C61" s="822"/>
      <c r="D61" s="822"/>
      <c r="E61" s="822"/>
      <c r="F61" s="822"/>
      <c r="G61" s="822"/>
      <c r="H61" s="822"/>
      <c r="I61" s="822"/>
      <c r="J61" s="822"/>
      <c r="K61" s="822"/>
      <c r="L61" s="822"/>
      <c r="M61" s="823"/>
      <c r="N61" s="398">
        <f>SUM(N53:N60)</f>
        <v>531203.05497725727</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907" t="s">
        <v>961</v>
      </c>
      <c r="M65" s="886"/>
      <c r="N65" s="79" t="s">
        <v>951</v>
      </c>
    </row>
    <row r="66" spans="1:15">
      <c r="A66" t="s">
        <v>1239</v>
      </c>
      <c r="B66" s="49" t="str">
        <f>VLOOKUP(A66,TRANSPORTE!A5:D117,3,FALSE)</f>
        <v>Transporte de concreto</v>
      </c>
      <c r="C66" s="321"/>
      <c r="D66" s="321"/>
      <c r="E66" s="321"/>
      <c r="F66" s="321"/>
      <c r="G66" s="321"/>
      <c r="H66" s="315" t="s">
        <v>1468</v>
      </c>
      <c r="I66" s="283">
        <v>1.01</v>
      </c>
      <c r="J66" s="290">
        <v>1</v>
      </c>
      <c r="K66" s="283">
        <f>I66*J66</f>
        <v>1.01</v>
      </c>
      <c r="L66" s="908">
        <f>VLOOKUP(A66,TRANSPORTE!A5:D117,4,FALSE)</f>
        <v>921.38824265595326</v>
      </c>
      <c r="M66" s="909"/>
      <c r="N66" s="291">
        <f>K66*L66</f>
        <v>930.60212508251277</v>
      </c>
    </row>
    <row r="67" spans="1:15">
      <c r="B67" s="49"/>
      <c r="C67" s="50"/>
      <c r="D67" s="50"/>
      <c r="E67" s="50"/>
      <c r="F67" s="50"/>
      <c r="G67" s="50"/>
      <c r="H67" s="292"/>
      <c r="I67" s="283"/>
      <c r="J67" s="283"/>
      <c r="K67" s="283"/>
      <c r="L67" s="293"/>
      <c r="M67" s="294"/>
      <c r="N67" s="295"/>
    </row>
    <row r="68" spans="1:15">
      <c r="B68" s="49"/>
      <c r="C68" s="50"/>
      <c r="D68" s="50"/>
      <c r="E68" s="50"/>
      <c r="F68" s="50"/>
      <c r="G68" s="50"/>
      <c r="H68" s="292"/>
      <c r="I68" s="283"/>
      <c r="J68" s="283"/>
      <c r="K68" s="283"/>
      <c r="L68" s="293"/>
      <c r="M68" s="294"/>
      <c r="N68" s="295"/>
    </row>
    <row r="69" spans="1:15">
      <c r="B69" s="49"/>
      <c r="C69" s="50"/>
      <c r="D69" s="50"/>
      <c r="E69" s="50"/>
      <c r="F69" s="50"/>
      <c r="G69" s="50"/>
      <c r="H69" s="292"/>
      <c r="I69" s="283"/>
      <c r="J69" s="283"/>
      <c r="K69" s="283"/>
      <c r="L69" s="293"/>
      <c r="M69" s="294"/>
      <c r="N69" s="295"/>
    </row>
    <row r="70" spans="1:15">
      <c r="B70" s="49"/>
      <c r="C70" s="50"/>
      <c r="D70" s="50"/>
      <c r="E70" s="50"/>
      <c r="F70" s="50"/>
      <c r="G70" s="50"/>
      <c r="H70" s="292"/>
      <c r="I70" s="283"/>
      <c r="J70" s="283"/>
      <c r="K70" s="283"/>
      <c r="L70" s="293"/>
      <c r="M70" s="294"/>
      <c r="N70" s="295"/>
    </row>
    <row r="71" spans="1:15" ht="15.75" thickBot="1">
      <c r="B71" s="313"/>
      <c r="C71" s="314"/>
      <c r="D71" s="314"/>
      <c r="E71" s="314"/>
      <c r="F71" s="314"/>
      <c r="G71" s="314"/>
      <c r="H71" s="51"/>
      <c r="I71" s="129"/>
      <c r="J71" s="129"/>
      <c r="K71" s="129"/>
      <c r="L71" s="899"/>
      <c r="M71" s="900"/>
      <c r="N71" s="130"/>
    </row>
    <row r="72" spans="1:15" ht="15.75" thickBot="1">
      <c r="B72" s="910" t="s">
        <v>953</v>
      </c>
      <c r="C72" s="864"/>
      <c r="D72" s="864"/>
      <c r="E72" s="864"/>
      <c r="F72" s="864"/>
      <c r="G72" s="864"/>
      <c r="H72" s="864"/>
      <c r="I72" s="864"/>
      <c r="J72" s="864"/>
      <c r="K72" s="864"/>
      <c r="L72" s="864"/>
      <c r="M72" s="865"/>
      <c r="N72" s="107">
        <f>N66+N67+N68+N69+N70</f>
        <v>930.60212508251277</v>
      </c>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60" t="s">
        <v>963</v>
      </c>
      <c r="C76" s="861"/>
      <c r="D76" s="861"/>
      <c r="E76" s="861"/>
      <c r="F76" s="861"/>
      <c r="G76" s="861"/>
      <c r="H76" s="861"/>
      <c r="I76" s="76" t="s">
        <v>964</v>
      </c>
      <c r="J76" s="78" t="s">
        <v>1410</v>
      </c>
      <c r="K76" s="77" t="s">
        <v>966</v>
      </c>
      <c r="L76" s="862" t="s">
        <v>950</v>
      </c>
      <c r="M76" s="863"/>
      <c r="N76" s="101" t="s">
        <v>951</v>
      </c>
    </row>
    <row r="77" spans="1:15">
      <c r="A77" s="148" t="s">
        <v>17</v>
      </c>
      <c r="B77" s="52" t="str">
        <f>VLOOKUP(A77,'MANO DE OBRA'!A8:D68,3,FALSE)</f>
        <v>Obrero (7)</v>
      </c>
      <c r="C77" s="50"/>
      <c r="D77" s="50"/>
      <c r="E77" s="50"/>
      <c r="F77" s="50"/>
      <c r="G77" s="50"/>
      <c r="H77" s="50"/>
      <c r="I77" s="296">
        <f>K77/J77*100</f>
        <v>236828.89999999997</v>
      </c>
      <c r="J77" s="297">
        <v>185</v>
      </c>
      <c r="K77" s="298">
        <f>VLOOKUP(A77,'MANO DE OBRA'!A8:D99,4,FALSE)</f>
        <v>438133.46499999997</v>
      </c>
      <c r="L77" s="53"/>
      <c r="M77" s="299">
        <v>50</v>
      </c>
      <c r="N77" s="399">
        <f>K77/M77</f>
        <v>8762.6692999999996</v>
      </c>
      <c r="O77" s="109"/>
    </row>
    <row r="78" spans="1:15">
      <c r="A78" s="148" t="s">
        <v>30</v>
      </c>
      <c r="B78" s="52" t="str">
        <f>VLOOKUP(A78,'MANO DE OBRA'!A8:D69,3,FALSE)</f>
        <v>Oficial</v>
      </c>
      <c r="C78" s="50"/>
      <c r="D78" s="50"/>
      <c r="E78" s="50"/>
      <c r="F78" s="50"/>
      <c r="G78" s="50"/>
      <c r="H78" s="50"/>
      <c r="I78" s="296">
        <f>K78/J78*100</f>
        <v>57668.23979157189</v>
      </c>
      <c r="J78" s="297">
        <v>185</v>
      </c>
      <c r="K78" s="298">
        <f>VLOOKUP(A78,'MANO DE OBRA'!A8:D100,4,FALSE)</f>
        <v>106686.24361440798</v>
      </c>
      <c r="L78" s="53"/>
      <c r="M78" s="303">
        <v>50</v>
      </c>
      <c r="N78" s="399">
        <f>K78/M78</f>
        <v>2133.7248722881595</v>
      </c>
    </row>
    <row r="79" spans="1:15">
      <c r="B79" s="52"/>
      <c r="C79" s="50"/>
      <c r="D79" s="50"/>
      <c r="E79" s="50"/>
      <c r="F79" s="50"/>
      <c r="G79" s="50"/>
      <c r="H79" s="50"/>
      <c r="I79" s="283"/>
      <c r="J79" s="301"/>
      <c r="K79" s="302"/>
      <c r="L79" s="53"/>
      <c r="M79" s="304"/>
      <c r="N79" s="300"/>
    </row>
    <row r="80" spans="1:15">
      <c r="B80" s="52"/>
      <c r="C80" s="50"/>
      <c r="D80" s="50"/>
      <c r="E80" s="50"/>
      <c r="F80" s="50"/>
      <c r="G80" s="50"/>
      <c r="H80" s="50"/>
      <c r="I80" s="283"/>
      <c r="J80" s="301"/>
      <c r="K80" s="302"/>
      <c r="L80" s="322"/>
      <c r="M80" s="304"/>
      <c r="N80" s="300"/>
    </row>
    <row r="81" spans="1:14">
      <c r="B81" s="52"/>
      <c r="C81" s="50"/>
      <c r="D81" s="50"/>
      <c r="E81" s="50"/>
      <c r="F81" s="50"/>
      <c r="G81" s="50"/>
      <c r="H81" s="50"/>
      <c r="I81" s="283"/>
      <c r="J81" s="301"/>
      <c r="K81" s="302"/>
      <c r="L81" s="322"/>
      <c r="M81" s="304"/>
      <c r="N81" s="300"/>
    </row>
    <row r="82" spans="1:14" ht="15.75" thickBot="1">
      <c r="B82" s="897"/>
      <c r="C82" s="898"/>
      <c r="D82" s="898"/>
      <c r="E82" s="898"/>
      <c r="F82" s="898"/>
      <c r="G82" s="898"/>
      <c r="H82" s="898"/>
      <c r="I82" s="129"/>
      <c r="J82" s="129"/>
      <c r="K82" s="129"/>
      <c r="L82" s="911"/>
      <c r="M82" s="911"/>
      <c r="N82" s="48"/>
    </row>
    <row r="83" spans="1:14" ht="15.75" thickBot="1">
      <c r="B83" s="910" t="s">
        <v>953</v>
      </c>
      <c r="C83" s="864"/>
      <c r="D83" s="864"/>
      <c r="E83" s="864"/>
      <c r="F83" s="864"/>
      <c r="G83" s="864"/>
      <c r="H83" s="864"/>
      <c r="I83" s="864"/>
      <c r="J83" s="864"/>
      <c r="K83" s="864"/>
      <c r="L83" s="864"/>
      <c r="M83" s="865"/>
      <c r="N83" s="305">
        <f>SUM(N77:N82)</f>
        <v>10896.394172288159</v>
      </c>
    </row>
    <row r="84" spans="1:14" ht="15.75" thickBot="1">
      <c r="B84" s="36"/>
      <c r="C84" s="37"/>
      <c r="D84" s="37"/>
      <c r="E84" s="37"/>
      <c r="F84" s="37"/>
      <c r="G84" s="37"/>
      <c r="H84" s="37"/>
      <c r="I84" s="37"/>
      <c r="J84" s="37"/>
      <c r="K84" s="37"/>
      <c r="L84" s="37"/>
      <c r="M84" s="37"/>
      <c r="N84" s="38"/>
    </row>
    <row r="85" spans="1:14" ht="15.75" thickBot="1">
      <c r="B85" s="821" t="s">
        <v>967</v>
      </c>
      <c r="C85" s="822"/>
      <c r="D85" s="822"/>
      <c r="E85" s="822"/>
      <c r="F85" s="822"/>
      <c r="G85" s="822"/>
      <c r="H85" s="822"/>
      <c r="I85" s="822"/>
      <c r="J85" s="822"/>
      <c r="K85" s="822"/>
      <c r="L85" s="822"/>
      <c r="M85" s="823"/>
      <c r="N85" s="102">
        <f>N48+N61+N72+N83</f>
        <v>552145.43264131621</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66" t="s">
        <v>969</v>
      </c>
      <c r="C89" s="867"/>
      <c r="D89" s="867"/>
      <c r="E89" s="867"/>
      <c r="F89" s="867"/>
      <c r="G89" s="867"/>
      <c r="H89" s="867"/>
      <c r="I89" s="318"/>
      <c r="J89" s="338"/>
      <c r="K89" s="306" t="s">
        <v>970</v>
      </c>
      <c r="L89" s="868" t="s">
        <v>971</v>
      </c>
      <c r="M89" s="869"/>
      <c r="N89" s="307"/>
    </row>
    <row r="90" spans="1:14">
      <c r="B90" s="854" t="s">
        <v>972</v>
      </c>
      <c r="C90" s="855"/>
      <c r="D90" s="855"/>
      <c r="E90" s="855"/>
      <c r="F90" s="855"/>
      <c r="G90" s="855"/>
      <c r="H90" s="855"/>
      <c r="I90" s="90"/>
      <c r="J90" s="91"/>
      <c r="K90" s="308">
        <v>0.2</v>
      </c>
      <c r="L90" s="856">
        <f>N85*K90</f>
        <v>110429.08652826324</v>
      </c>
      <c r="M90" s="857"/>
      <c r="N90" s="54"/>
    </row>
    <row r="91" spans="1:14">
      <c r="B91" s="92" t="s">
        <v>973</v>
      </c>
      <c r="C91" s="93"/>
      <c r="D91" s="93"/>
      <c r="E91" s="93"/>
      <c r="F91" s="93"/>
      <c r="G91" s="93"/>
      <c r="H91" s="93"/>
      <c r="I91" s="90"/>
      <c r="J91" s="91"/>
      <c r="K91" s="308">
        <v>0.05</v>
      </c>
      <c r="L91" s="856">
        <f>N85*K91</f>
        <v>27607.271632065811</v>
      </c>
      <c r="M91" s="857"/>
      <c r="N91" s="54"/>
    </row>
    <row r="92" spans="1:14" ht="15.75" thickBot="1">
      <c r="B92" s="94" t="s">
        <v>974</v>
      </c>
      <c r="C92" s="95"/>
      <c r="D92" s="95"/>
      <c r="E92" s="95"/>
      <c r="F92" s="95"/>
      <c r="G92" s="95"/>
      <c r="H92" s="95"/>
      <c r="I92" s="96"/>
      <c r="J92" s="97"/>
      <c r="K92" s="309">
        <v>0.05</v>
      </c>
      <c r="L92" s="858">
        <f>N85*K92</f>
        <v>27607.271632065811</v>
      </c>
      <c r="M92" s="859"/>
      <c r="N92" s="54"/>
    </row>
    <row r="93" spans="1:14" ht="15.75" thickBot="1">
      <c r="B93" s="821" t="s">
        <v>953</v>
      </c>
      <c r="C93" s="822"/>
      <c r="D93" s="822"/>
      <c r="E93" s="822"/>
      <c r="F93" s="822"/>
      <c r="G93" s="822"/>
      <c r="H93" s="822"/>
      <c r="I93" s="822"/>
      <c r="J93" s="822"/>
      <c r="K93" s="822"/>
      <c r="L93" s="822"/>
      <c r="M93" s="823"/>
      <c r="N93" s="55">
        <f>L90+L91+L92</f>
        <v>165643.62979239487</v>
      </c>
    </row>
    <row r="94" spans="1:14" ht="15.75" thickBot="1">
      <c r="B94" s="36"/>
      <c r="C94" s="37"/>
      <c r="D94" s="37"/>
      <c r="E94" s="37"/>
      <c r="F94" s="37"/>
      <c r="G94" s="37"/>
      <c r="H94" s="37"/>
      <c r="I94" s="37"/>
      <c r="J94" s="37"/>
      <c r="K94" s="37"/>
      <c r="L94" s="37"/>
      <c r="M94" s="37"/>
      <c r="N94" s="38"/>
    </row>
    <row r="95" spans="1:14" ht="15.75" thickBot="1">
      <c r="A95" t="s">
        <v>2016</v>
      </c>
      <c r="B95" s="821" t="s">
        <v>975</v>
      </c>
      <c r="C95" s="822"/>
      <c r="D95" s="822"/>
      <c r="E95" s="822"/>
      <c r="F95" s="822"/>
      <c r="G95" s="822"/>
      <c r="H95" s="822"/>
      <c r="I95" s="822"/>
      <c r="J95" s="822"/>
      <c r="K95" s="822"/>
      <c r="L95" s="822"/>
      <c r="M95" s="823"/>
      <c r="N95" s="192">
        <f>N85+N93</f>
        <v>717789.06243371102</v>
      </c>
    </row>
    <row r="96" spans="1:14">
      <c r="B96" s="16"/>
      <c r="C96" s="17"/>
      <c r="D96" s="17"/>
      <c r="E96" s="17"/>
      <c r="F96" s="17"/>
      <c r="G96" s="17"/>
      <c r="H96" s="17"/>
      <c r="I96" s="17"/>
      <c r="J96" s="17"/>
      <c r="K96" s="17"/>
      <c r="L96" s="17"/>
      <c r="M96" s="17"/>
      <c r="N96" s="18"/>
    </row>
    <row r="97" spans="2:14">
      <c r="B97" s="19"/>
      <c r="C97" s="15"/>
      <c r="D97" s="15"/>
      <c r="E97" s="15"/>
      <c r="F97" s="15"/>
      <c r="G97" s="15"/>
      <c r="H97" s="15"/>
      <c r="I97" s="15"/>
      <c r="J97" s="15"/>
      <c r="K97" s="15"/>
      <c r="L97" s="15"/>
      <c r="M97" s="15"/>
      <c r="N97" s="20"/>
    </row>
    <row r="98" spans="2:14">
      <c r="B98" s="19"/>
      <c r="C98" s="15"/>
      <c r="D98" s="15"/>
      <c r="E98" s="15"/>
      <c r="F98" s="15"/>
      <c r="G98" s="15"/>
      <c r="H98" s="15"/>
      <c r="I98" s="15"/>
      <c r="J98" s="15"/>
      <c r="K98" s="15"/>
      <c r="L98" s="15"/>
      <c r="M98" s="15"/>
      <c r="N98" s="20"/>
    </row>
    <row r="99" spans="2:14">
      <c r="B99" s="19"/>
      <c r="C99" s="15"/>
      <c r="D99" s="15"/>
      <c r="E99" s="15"/>
      <c r="F99" s="15"/>
      <c r="G99" s="15"/>
      <c r="H99" s="15"/>
      <c r="I99" s="15"/>
      <c r="J99" s="15"/>
      <c r="K99" s="15"/>
      <c r="L99" s="15"/>
      <c r="M99" s="15"/>
      <c r="N99" s="20"/>
    </row>
    <row r="100" spans="2:14">
      <c r="B100" s="19"/>
      <c r="C100" s="15"/>
      <c r="D100" s="15"/>
      <c r="E100" s="56" t="s">
        <v>976</v>
      </c>
      <c r="F100" s="56"/>
      <c r="G100" s="56"/>
      <c r="H100" s="56"/>
      <c r="I100" s="56"/>
      <c r="J100" s="56"/>
      <c r="K100" s="15"/>
      <c r="L100" s="15"/>
      <c r="M100" s="15"/>
      <c r="N100" s="20"/>
    </row>
    <row r="101" spans="2:14">
      <c r="B101" s="19"/>
      <c r="C101" s="15"/>
      <c r="D101" s="15"/>
      <c r="E101" s="15" t="s">
        <v>977</v>
      </c>
      <c r="F101" s="15"/>
      <c r="G101" s="15"/>
      <c r="H101" s="15"/>
      <c r="I101" s="15"/>
      <c r="J101" s="15"/>
      <c r="K101" s="15"/>
      <c r="L101" s="15"/>
      <c r="M101" s="15"/>
      <c r="N101" s="20"/>
    </row>
    <row r="102" spans="2:14">
      <c r="B102" s="19"/>
      <c r="C102" s="15"/>
      <c r="D102" s="15"/>
      <c r="E102" s="15" t="s">
        <v>978</v>
      </c>
      <c r="F102" s="15"/>
      <c r="G102" s="15"/>
      <c r="H102" s="15"/>
      <c r="I102" s="15"/>
      <c r="J102" s="15"/>
      <c r="K102" s="15"/>
      <c r="L102" s="15"/>
      <c r="M102" s="15"/>
      <c r="N102" s="20"/>
    </row>
    <row r="103" spans="2:14">
      <c r="B103" s="19"/>
      <c r="C103" s="15"/>
      <c r="D103" s="15"/>
      <c r="E103" s="15" t="s">
        <v>979</v>
      </c>
      <c r="F103" s="15"/>
      <c r="G103" s="15"/>
      <c r="H103" s="15"/>
      <c r="I103" s="15"/>
      <c r="J103" s="15"/>
      <c r="K103" s="15"/>
      <c r="L103" s="15"/>
      <c r="M103" s="15"/>
      <c r="N103" s="20"/>
    </row>
    <row r="104" spans="2:14" ht="15.75" thickBot="1">
      <c r="B104" s="19"/>
      <c r="C104" s="15"/>
      <c r="D104" s="15"/>
      <c r="E104" s="15"/>
      <c r="F104" s="15" t="s">
        <v>980</v>
      </c>
      <c r="G104" s="15"/>
      <c r="H104" s="15"/>
      <c r="I104" s="15"/>
      <c r="J104" s="15"/>
      <c r="K104" s="15"/>
      <c r="L104" s="15"/>
      <c r="M104" s="15"/>
      <c r="N104" s="20"/>
    </row>
    <row r="105" spans="2:14">
      <c r="B105" s="231" t="s">
        <v>2216</v>
      </c>
      <c r="C105" s="232"/>
      <c r="D105" s="232"/>
      <c r="E105" s="232"/>
      <c r="F105" s="232"/>
      <c r="G105" s="232"/>
      <c r="H105" s="232"/>
      <c r="I105" s="232"/>
      <c r="J105" s="232"/>
      <c r="K105" s="232"/>
      <c r="L105" s="232"/>
      <c r="M105" s="232"/>
      <c r="N105" s="233"/>
    </row>
    <row r="106" spans="2:14">
      <c r="B106" s="234"/>
      <c r="C106" s="235"/>
      <c r="D106" s="235"/>
      <c r="E106" s="235"/>
      <c r="F106" s="235"/>
      <c r="G106" s="235"/>
      <c r="H106" s="235"/>
      <c r="I106" s="235"/>
      <c r="J106" s="235"/>
      <c r="K106" s="235"/>
      <c r="L106" s="235"/>
      <c r="M106" s="235"/>
      <c r="N106" s="236"/>
    </row>
    <row r="107" spans="2:14">
      <c r="B107" s="234"/>
      <c r="C107" s="235"/>
      <c r="D107" s="235"/>
      <c r="E107" s="235"/>
      <c r="F107" s="235"/>
      <c r="G107" s="235"/>
      <c r="H107" s="235"/>
      <c r="I107" s="235"/>
      <c r="J107" s="235"/>
      <c r="K107" s="235"/>
      <c r="L107" s="235"/>
      <c r="M107" s="235"/>
      <c r="N107" s="236"/>
    </row>
    <row r="108" spans="2:14">
      <c r="B108" s="234"/>
      <c r="C108" s="235"/>
      <c r="D108" s="235"/>
      <c r="E108" s="235"/>
      <c r="F108" s="235"/>
      <c r="G108" s="235"/>
      <c r="H108" s="235"/>
      <c r="I108" s="235"/>
      <c r="J108" s="235"/>
      <c r="K108" s="235"/>
      <c r="L108" s="235"/>
      <c r="M108" s="235"/>
      <c r="N108" s="236"/>
    </row>
    <row r="109" spans="2:14" ht="15.75" thickBot="1">
      <c r="B109" s="237"/>
      <c r="C109" s="238"/>
      <c r="D109" s="238"/>
      <c r="E109" s="238"/>
      <c r="F109" s="238"/>
      <c r="G109" s="238"/>
      <c r="H109" s="238"/>
      <c r="I109" s="238"/>
      <c r="J109" s="238"/>
      <c r="K109" s="238"/>
      <c r="L109" s="238"/>
      <c r="M109" s="238"/>
      <c r="N109" s="239"/>
    </row>
    <row r="110" spans="2:14">
      <c r="B110" s="240"/>
      <c r="C110" s="241"/>
      <c r="D110" s="241"/>
      <c r="E110" s="241"/>
      <c r="F110" s="241"/>
      <c r="G110" s="241"/>
      <c r="H110" s="241"/>
      <c r="I110" s="241"/>
      <c r="J110" s="241"/>
      <c r="K110" s="241"/>
      <c r="L110" s="241"/>
      <c r="M110" s="241"/>
      <c r="N110" s="242"/>
    </row>
    <row r="111" spans="2:14">
      <c r="B111" s="226" t="s">
        <v>2217</v>
      </c>
      <c r="C111" s="34"/>
      <c r="D111" s="34"/>
      <c r="E111" s="34"/>
      <c r="F111" s="34"/>
      <c r="G111" s="34"/>
      <c r="H111" s="34"/>
      <c r="I111" s="34"/>
      <c r="J111" s="34"/>
      <c r="K111" s="34"/>
      <c r="L111" s="34"/>
      <c r="M111" s="34"/>
      <c r="N111" s="35"/>
    </row>
    <row r="112" spans="2:14" ht="15" customHeight="1">
      <c r="B112" s="824" t="s">
        <v>2218</v>
      </c>
      <c r="C112" s="825"/>
      <c r="D112" s="825"/>
      <c r="E112" s="825"/>
      <c r="F112" s="825"/>
      <c r="G112" s="825"/>
      <c r="H112" s="825"/>
      <c r="I112" s="825"/>
      <c r="J112" s="825"/>
      <c r="K112" s="825"/>
      <c r="L112" s="825"/>
      <c r="M112" s="825"/>
      <c r="N112" s="826"/>
    </row>
    <row r="113" spans="2:14" ht="15" customHeight="1">
      <c r="B113" s="824"/>
      <c r="C113" s="825"/>
      <c r="D113" s="825"/>
      <c r="E113" s="825"/>
      <c r="F113" s="825"/>
      <c r="G113" s="825"/>
      <c r="H113" s="825"/>
      <c r="I113" s="825"/>
      <c r="J113" s="825"/>
      <c r="K113" s="825"/>
      <c r="L113" s="825"/>
      <c r="M113" s="825"/>
      <c r="N113" s="826"/>
    </row>
    <row r="114" spans="2:14" ht="30" customHeight="1">
      <c r="B114" s="827" t="s">
        <v>2219</v>
      </c>
      <c r="C114" s="828"/>
      <c r="D114" s="828"/>
      <c r="E114" s="828"/>
      <c r="F114" s="828"/>
      <c r="G114" s="828"/>
      <c r="H114" s="828"/>
      <c r="I114" s="828"/>
      <c r="J114" s="828"/>
      <c r="K114" s="828"/>
      <c r="L114" s="828"/>
      <c r="M114" s="828"/>
      <c r="N114" s="829"/>
    </row>
    <row r="115" spans="2:14">
      <c r="B115" s="827"/>
      <c r="C115" s="828"/>
      <c r="D115" s="828"/>
      <c r="E115" s="828"/>
      <c r="F115" s="828"/>
      <c r="G115" s="828"/>
      <c r="H115" s="828"/>
      <c r="I115" s="828"/>
      <c r="J115" s="828"/>
      <c r="K115" s="828"/>
      <c r="L115" s="828"/>
      <c r="M115" s="828"/>
      <c r="N115" s="829"/>
    </row>
    <row r="116" spans="2:14">
      <c r="B116" s="335"/>
      <c r="C116" s="336"/>
      <c r="D116" s="336"/>
      <c r="E116" s="336"/>
      <c r="F116" s="336"/>
      <c r="G116" s="336"/>
      <c r="H116" s="336"/>
      <c r="I116" s="336"/>
      <c r="J116" s="336"/>
      <c r="K116" s="336"/>
      <c r="L116" s="336"/>
      <c r="M116" s="336"/>
      <c r="N116" s="337"/>
    </row>
    <row r="117" spans="2:14">
      <c r="B117" s="335"/>
      <c r="C117" s="336"/>
      <c r="D117" s="336"/>
      <c r="E117" s="336"/>
      <c r="F117" s="336"/>
      <c r="G117" s="336"/>
      <c r="H117" s="336"/>
      <c r="I117" s="336"/>
      <c r="J117" s="336"/>
      <c r="K117" s="336"/>
      <c r="L117" s="336"/>
      <c r="M117" s="336"/>
      <c r="N117" s="337"/>
    </row>
    <row r="118" spans="2:14">
      <c r="B118" s="335"/>
      <c r="C118" s="336"/>
      <c r="D118" s="336"/>
      <c r="E118" s="336"/>
      <c r="F118" s="336"/>
      <c r="G118" s="336"/>
      <c r="H118" s="336"/>
      <c r="I118" s="336"/>
      <c r="J118" s="336"/>
      <c r="K118" s="336"/>
      <c r="L118" s="336"/>
      <c r="M118" s="336"/>
      <c r="N118" s="337"/>
    </row>
    <row r="119" spans="2:14">
      <c r="B119" s="226"/>
      <c r="C119" s="34"/>
      <c r="D119" s="34"/>
      <c r="E119" s="34"/>
      <c r="F119" s="34"/>
      <c r="G119" s="34"/>
      <c r="H119" s="34"/>
      <c r="I119" s="34"/>
      <c r="J119" s="34"/>
      <c r="K119" s="34"/>
      <c r="L119" s="34"/>
      <c r="M119" s="34"/>
      <c r="N119" s="35"/>
    </row>
    <row r="120" spans="2:14">
      <c r="B120" s="19"/>
      <c r="C120" s="15"/>
      <c r="D120" s="15"/>
      <c r="E120" s="15" t="s">
        <v>976</v>
      </c>
      <c r="F120" s="56"/>
      <c r="G120" s="56"/>
      <c r="H120" s="15"/>
      <c r="I120" s="15"/>
      <c r="J120" s="15"/>
      <c r="K120" s="15"/>
      <c r="L120" s="15"/>
      <c r="M120" s="15"/>
      <c r="N120" s="20"/>
    </row>
    <row r="121" spans="2:14">
      <c r="B121" s="19"/>
      <c r="C121" s="15"/>
      <c r="D121" s="15"/>
      <c r="E121" s="57" t="s">
        <v>977</v>
      </c>
      <c r="F121" s="15"/>
      <c r="G121" s="15"/>
      <c r="H121" s="57"/>
      <c r="I121" s="57"/>
      <c r="J121" s="57"/>
      <c r="K121" s="15"/>
      <c r="L121" s="15"/>
      <c r="M121" s="15"/>
      <c r="N121" s="20"/>
    </row>
    <row r="122" spans="2:14">
      <c r="B122" s="19"/>
      <c r="C122" s="15"/>
      <c r="D122" s="15"/>
      <c r="E122" s="58" t="s">
        <v>981</v>
      </c>
      <c r="F122" s="15"/>
      <c r="G122" s="15"/>
      <c r="H122" s="58"/>
      <c r="I122" s="58"/>
      <c r="J122" s="58"/>
      <c r="K122" s="15"/>
      <c r="L122" s="15"/>
      <c r="M122" s="15"/>
      <c r="N122" s="20"/>
    </row>
    <row r="123" spans="2:14">
      <c r="B123" s="59"/>
      <c r="C123" s="34"/>
      <c r="D123" s="34"/>
      <c r="E123" s="15" t="s">
        <v>979</v>
      </c>
      <c r="F123" s="15"/>
      <c r="G123" s="15"/>
      <c r="H123" s="15"/>
      <c r="I123" s="15"/>
      <c r="J123" s="15"/>
      <c r="K123" s="34"/>
      <c r="L123" s="34"/>
      <c r="M123" s="34"/>
      <c r="N123" s="35"/>
    </row>
    <row r="124" spans="2:14">
      <c r="B124" s="59"/>
      <c r="C124" s="34"/>
      <c r="D124" s="34"/>
      <c r="E124" s="34"/>
      <c r="F124" s="15"/>
      <c r="G124" s="15"/>
      <c r="H124" s="15"/>
      <c r="I124" s="15"/>
      <c r="J124" s="15"/>
      <c r="K124" s="34"/>
      <c r="L124" s="34"/>
      <c r="M124" s="34"/>
      <c r="N124" s="35"/>
    </row>
    <row r="125" spans="2:14" ht="15" customHeight="1">
      <c r="B125" s="59" t="s">
        <v>2220</v>
      </c>
      <c r="C125" s="58"/>
      <c r="D125" s="58"/>
      <c r="E125" s="15"/>
      <c r="F125" s="15"/>
      <c r="G125" s="15"/>
      <c r="H125" s="15"/>
      <c r="I125" s="15"/>
      <c r="J125" s="887"/>
      <c r="K125" s="887"/>
      <c r="L125" s="887"/>
      <c r="M125" s="887"/>
      <c r="N125" s="888"/>
    </row>
    <row r="126" spans="2:14" ht="15.75" customHeight="1" thickBot="1">
      <c r="B126" s="265" t="s">
        <v>2221</v>
      </c>
      <c r="C126" s="397"/>
      <c r="D126" s="397"/>
      <c r="E126" s="60"/>
      <c r="F126" s="60"/>
      <c r="G126" s="60"/>
      <c r="H126" s="60"/>
      <c r="I126" s="60"/>
      <c r="J126" s="889"/>
      <c r="K126" s="889"/>
      <c r="L126" s="889"/>
      <c r="M126" s="889"/>
      <c r="N126" s="890"/>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29.25" customHeight="1" thickBot="1">
      <c r="A31" s="160" t="s">
        <v>1845</v>
      </c>
      <c r="B31" s="83" t="s">
        <v>1093</v>
      </c>
      <c r="C31" s="963" t="s">
        <v>1625</v>
      </c>
      <c r="D31" s="964"/>
      <c r="E31" s="964"/>
      <c r="F31" s="964"/>
      <c r="G31" s="964"/>
      <c r="H31" s="964"/>
      <c r="I31" s="964"/>
      <c r="J31" s="964"/>
      <c r="K31" s="472"/>
      <c r="L31" s="310" t="s">
        <v>377</v>
      </c>
      <c r="M31" s="207"/>
      <c r="N31" s="87"/>
    </row>
    <row r="32" spans="1:14" ht="13.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1"/>
      <c r="F40" s="871"/>
      <c r="G40" s="871"/>
      <c r="H40" s="872"/>
      <c r="I40" s="39"/>
      <c r="J40" s="40"/>
      <c r="K40" s="273"/>
      <c r="L40" s="280"/>
      <c r="M40" s="281"/>
      <c r="N40" s="276"/>
    </row>
    <row r="41" spans="1:14">
      <c r="B41" s="324"/>
      <c r="C41" s="325"/>
      <c r="D41" s="325"/>
      <c r="E41" s="325"/>
      <c r="F41" s="327"/>
      <c r="G41" s="327"/>
      <c r="H41" s="128"/>
      <c r="I41" s="39"/>
      <c r="J41" s="40"/>
      <c r="K41" s="278"/>
      <c r="L41" s="280"/>
      <c r="M41" s="281"/>
      <c r="N41" s="282"/>
    </row>
    <row r="42" spans="1:14">
      <c r="B42" s="878"/>
      <c r="C42" s="879"/>
      <c r="D42" s="879"/>
      <c r="E42" s="41"/>
      <c r="F42" s="42"/>
      <c r="G42" s="42"/>
      <c r="H42" s="43"/>
      <c r="I42" s="39"/>
      <c r="J42" s="40"/>
      <c r="K42" s="283"/>
      <c r="L42" s="280"/>
      <c r="M42" s="405"/>
      <c r="N42" s="348"/>
    </row>
    <row r="43" spans="1:14" ht="15.75" thickBot="1">
      <c r="B43" s="870"/>
      <c r="C43" s="871"/>
      <c r="D43" s="871"/>
      <c r="E43" s="871"/>
      <c r="F43" s="871"/>
      <c r="G43" s="871"/>
      <c r="H43" s="872"/>
      <c r="I43" s="880"/>
      <c r="J43" s="881"/>
      <c r="K43" s="44"/>
      <c r="L43" s="882"/>
      <c r="M43" s="883"/>
      <c r="N43" s="108"/>
    </row>
    <row r="44" spans="1:14" ht="15.75" thickBot="1">
      <c r="B44" s="821" t="s">
        <v>953</v>
      </c>
      <c r="C44" s="822"/>
      <c r="D44" s="822"/>
      <c r="E44" s="822"/>
      <c r="F44" s="822"/>
      <c r="G44" s="822"/>
      <c r="H44" s="822"/>
      <c r="I44" s="822"/>
      <c r="J44" s="822"/>
      <c r="K44" s="822"/>
      <c r="L44" s="822"/>
      <c r="M44" s="823"/>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66" t="s">
        <v>944</v>
      </c>
      <c r="C48" s="867"/>
      <c r="D48" s="867"/>
      <c r="E48" s="867"/>
      <c r="F48" s="867"/>
      <c r="G48" s="867"/>
      <c r="H48" s="867"/>
      <c r="I48" s="901"/>
      <c r="J48" s="319" t="s">
        <v>945</v>
      </c>
      <c r="K48" s="88" t="s">
        <v>946</v>
      </c>
      <c r="L48" s="902" t="s">
        <v>955</v>
      </c>
      <c r="M48" s="901"/>
      <c r="N48" s="89" t="s">
        <v>951</v>
      </c>
    </row>
    <row r="49" spans="1:14">
      <c r="A49" t="s">
        <v>824</v>
      </c>
      <c r="B49" s="46" t="str">
        <f>VLOOKUP(A49,MATERIALES!A4:D373,3,FALSE)</f>
        <v>Cemento Porthland Norma ASTM C150 Tipo _______</v>
      </c>
      <c r="C49" s="285"/>
      <c r="D49" s="285"/>
      <c r="E49" s="285"/>
      <c r="F49" s="285"/>
      <c r="G49" s="285"/>
      <c r="H49" s="285"/>
      <c r="I49" s="272"/>
      <c r="J49" s="420" t="str">
        <f>VLOOKUP(A49,MATERIALES!A5:D641,2,FALSE)</f>
        <v>kg</v>
      </c>
      <c r="K49" s="286">
        <v>1</v>
      </c>
      <c r="L49" s="271"/>
      <c r="M49" s="406">
        <f>VLOOKUP(A49,MATERIALES!A5:D396,4,FALSE)</f>
        <v>514.49263942195614</v>
      </c>
      <c r="N49" s="276">
        <f>K49*M49</f>
        <v>514.49263942195614</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SUM(N49:N53)</f>
        <v>514.49263942195614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315"/>
      <c r="I60" s="283"/>
      <c r="J60" s="290"/>
      <c r="K60" s="283"/>
      <c r="L60" s="908"/>
      <c r="M60" s="909"/>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N44+N54+N65+N76</f>
        <v>514.49263942195614</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102.89852788439123</v>
      </c>
      <c r="M83" s="857"/>
      <c r="N83" s="54"/>
    </row>
    <row r="84" spans="1:14">
      <c r="B84" s="92" t="s">
        <v>973</v>
      </c>
      <c r="C84" s="93"/>
      <c r="D84" s="93"/>
      <c r="E84" s="93"/>
      <c r="F84" s="93"/>
      <c r="G84" s="93"/>
      <c r="H84" s="93"/>
      <c r="I84" s="90"/>
      <c r="J84" s="91"/>
      <c r="K84" s="308">
        <v>0.05</v>
      </c>
      <c r="L84" s="856">
        <f>N78*K84</f>
        <v>25.724631971097807</v>
      </c>
      <c r="M84" s="857"/>
      <c r="N84" s="54"/>
    </row>
    <row r="85" spans="1:14" ht="15.75" thickBot="1">
      <c r="B85" s="94" t="s">
        <v>974</v>
      </c>
      <c r="C85" s="95"/>
      <c r="D85" s="95"/>
      <c r="E85" s="95"/>
      <c r="F85" s="95"/>
      <c r="G85" s="95"/>
      <c r="H85" s="95"/>
      <c r="I85" s="96"/>
      <c r="J85" s="97"/>
      <c r="K85" s="309">
        <v>0.05</v>
      </c>
      <c r="L85" s="858">
        <f>N78*K85</f>
        <v>25.724631971097807</v>
      </c>
      <c r="M85" s="859"/>
      <c r="N85" s="54"/>
    </row>
    <row r="86" spans="1:14" ht="15.75" thickBot="1">
      <c r="B86" s="821" t="s">
        <v>953</v>
      </c>
      <c r="C86" s="822"/>
      <c r="D86" s="822"/>
      <c r="E86" s="822"/>
      <c r="F86" s="822"/>
      <c r="G86" s="822"/>
      <c r="H86" s="822"/>
      <c r="I86" s="822"/>
      <c r="J86" s="822"/>
      <c r="K86" s="822"/>
      <c r="L86" s="822"/>
      <c r="M86" s="823"/>
      <c r="N86" s="55">
        <f>L83+L84+L85</f>
        <v>154.34779182658684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668.84043124854293</v>
      </c>
    </row>
    <row r="89" spans="1:14">
      <c r="B89" s="16"/>
      <c r="C89" s="17"/>
      <c r="D89" s="17"/>
      <c r="E89" s="17"/>
      <c r="F89" s="17"/>
      <c r="G89" s="17"/>
      <c r="H89" s="17"/>
      <c r="I89" s="17"/>
      <c r="J89" s="17"/>
      <c r="K89" s="17"/>
      <c r="L89" s="17"/>
      <c r="M89" s="17"/>
      <c r="N89" s="18"/>
    </row>
    <row r="90" spans="1:14">
      <c r="B90" s="19"/>
      <c r="C90" s="15"/>
      <c r="D90" s="15"/>
      <c r="E90" s="15"/>
      <c r="F90" s="15"/>
      <c r="G90" s="15"/>
      <c r="H90" s="15"/>
      <c r="I90" s="15"/>
      <c r="J90" s="15"/>
      <c r="K90" s="15"/>
      <c r="L90" s="15"/>
      <c r="M90" s="15"/>
      <c r="N90" s="20"/>
    </row>
    <row r="91" spans="1:14">
      <c r="B91" s="19"/>
      <c r="C91" s="15"/>
      <c r="D91" s="15"/>
      <c r="E91" s="15"/>
      <c r="F91" s="15"/>
      <c r="G91" s="15"/>
      <c r="H91" s="15"/>
      <c r="I91" s="15"/>
      <c r="J91" s="15"/>
      <c r="K91" s="15"/>
      <c r="L91" s="15"/>
      <c r="M91" s="15"/>
      <c r="N91" s="20"/>
    </row>
    <row r="92" spans="1:14">
      <c r="B92" s="19"/>
      <c r="C92" s="15"/>
      <c r="D92" s="15"/>
      <c r="E92" s="15"/>
      <c r="F92" s="15"/>
      <c r="G92" s="15"/>
      <c r="H92" s="15"/>
      <c r="I92" s="15"/>
      <c r="J92" s="15"/>
      <c r="K92" s="15"/>
      <c r="L92" s="15"/>
      <c r="M92" s="15"/>
      <c r="N92" s="20"/>
    </row>
    <row r="93" spans="1:14">
      <c r="B93" s="19"/>
      <c r="C93" s="15"/>
      <c r="D93" s="15"/>
      <c r="E93" s="56" t="s">
        <v>976</v>
      </c>
      <c r="F93" s="56"/>
      <c r="G93" s="56"/>
      <c r="H93" s="56"/>
      <c r="I93" s="56"/>
      <c r="J93" s="56"/>
      <c r="K93" s="15"/>
      <c r="L93" s="15"/>
      <c r="M93" s="15"/>
      <c r="N93" s="20"/>
    </row>
    <row r="94" spans="1:14">
      <c r="B94" s="19"/>
      <c r="C94" s="15"/>
      <c r="D94" s="15"/>
      <c r="E94" s="15" t="s">
        <v>977</v>
      </c>
      <c r="F94" s="15"/>
      <c r="G94" s="15"/>
      <c r="H94" s="15"/>
      <c r="I94" s="15"/>
      <c r="J94" s="15"/>
      <c r="K94" s="15"/>
      <c r="L94" s="15"/>
      <c r="M94" s="15"/>
      <c r="N94" s="20"/>
    </row>
    <row r="95" spans="1:14">
      <c r="B95" s="19"/>
      <c r="C95" s="15"/>
      <c r="D95" s="15"/>
      <c r="E95" s="15" t="s">
        <v>978</v>
      </c>
      <c r="F95" s="15"/>
      <c r="G95" s="15"/>
      <c r="H95" s="15"/>
      <c r="I95" s="15"/>
      <c r="J95" s="15"/>
      <c r="K95" s="15"/>
      <c r="L95" s="15"/>
      <c r="M95" s="15"/>
      <c r="N95" s="20"/>
    </row>
    <row r="96" spans="1:14">
      <c r="B96" s="19"/>
      <c r="C96" s="15"/>
      <c r="D96" s="15"/>
      <c r="E96" s="15" t="s">
        <v>979</v>
      </c>
      <c r="F96" s="15"/>
      <c r="G96" s="15"/>
      <c r="H96" s="15"/>
      <c r="I96" s="15"/>
      <c r="J96" s="15"/>
      <c r="K96" s="15"/>
      <c r="L96" s="15"/>
      <c r="M96" s="15"/>
      <c r="N96" s="20"/>
    </row>
    <row r="97" spans="2:14" ht="15.75" thickBot="1">
      <c r="B97" s="19"/>
      <c r="C97" s="15"/>
      <c r="D97" s="15"/>
      <c r="E97" s="15"/>
      <c r="F97" s="15" t="s">
        <v>980</v>
      </c>
      <c r="G97" s="15"/>
      <c r="H97" s="15"/>
      <c r="I97" s="15"/>
      <c r="J97" s="15"/>
      <c r="K97" s="15"/>
      <c r="L97" s="15"/>
      <c r="M97" s="15"/>
      <c r="N97" s="20"/>
    </row>
    <row r="98" spans="2:14">
      <c r="B98" s="231" t="s">
        <v>2216</v>
      </c>
      <c r="C98" s="232"/>
      <c r="D98" s="232"/>
      <c r="E98" s="232"/>
      <c r="F98" s="232"/>
      <c r="G98" s="232"/>
      <c r="H98" s="232"/>
      <c r="I98" s="232"/>
      <c r="J98" s="232"/>
      <c r="K98" s="232"/>
      <c r="L98" s="232"/>
      <c r="M98" s="232"/>
      <c r="N98" s="233"/>
    </row>
    <row r="99" spans="2:14">
      <c r="B99" s="234"/>
      <c r="C99" s="235"/>
      <c r="D99" s="235"/>
      <c r="E99" s="235"/>
      <c r="F99" s="235"/>
      <c r="G99" s="235"/>
      <c r="H99" s="235"/>
      <c r="I99" s="235"/>
      <c r="J99" s="235"/>
      <c r="K99" s="235"/>
      <c r="L99" s="235"/>
      <c r="M99" s="235"/>
      <c r="N99" s="236"/>
    </row>
    <row r="100" spans="2:14">
      <c r="B100" s="234"/>
      <c r="C100" s="235"/>
      <c r="D100" s="235"/>
      <c r="E100" s="235"/>
      <c r="F100" s="235"/>
      <c r="G100" s="235"/>
      <c r="H100" s="235"/>
      <c r="I100" s="235"/>
      <c r="J100" s="235"/>
      <c r="K100" s="235"/>
      <c r="L100" s="235"/>
      <c r="M100" s="235"/>
      <c r="N100" s="236"/>
    </row>
    <row r="101" spans="2:14">
      <c r="B101" s="234"/>
      <c r="C101" s="235"/>
      <c r="D101" s="235"/>
      <c r="E101" s="235"/>
      <c r="F101" s="235"/>
      <c r="G101" s="235"/>
      <c r="H101" s="235"/>
      <c r="I101" s="235"/>
      <c r="J101" s="235"/>
      <c r="K101" s="235"/>
      <c r="L101" s="235"/>
      <c r="M101" s="235"/>
      <c r="N101" s="236"/>
    </row>
    <row r="102" spans="2:14" ht="15.75" thickBot="1">
      <c r="B102" s="237"/>
      <c r="C102" s="238"/>
      <c r="D102" s="238"/>
      <c r="E102" s="238"/>
      <c r="F102" s="238"/>
      <c r="G102" s="238"/>
      <c r="H102" s="238"/>
      <c r="I102" s="238"/>
      <c r="J102" s="238"/>
      <c r="K102" s="238"/>
      <c r="L102" s="238"/>
      <c r="M102" s="238"/>
      <c r="N102" s="239"/>
    </row>
    <row r="103" spans="2:14">
      <c r="B103" s="240"/>
      <c r="C103" s="241"/>
      <c r="D103" s="241"/>
      <c r="E103" s="241"/>
      <c r="F103" s="241"/>
      <c r="G103" s="241"/>
      <c r="H103" s="241"/>
      <c r="I103" s="241"/>
      <c r="J103" s="241"/>
      <c r="K103" s="241"/>
      <c r="L103" s="241"/>
      <c r="M103" s="241"/>
      <c r="N103" s="242"/>
    </row>
    <row r="104" spans="2:14">
      <c r="B104" s="226" t="s">
        <v>2217</v>
      </c>
      <c r="C104" s="34"/>
      <c r="D104" s="34"/>
      <c r="E104" s="34"/>
      <c r="F104" s="34"/>
      <c r="G104" s="34"/>
      <c r="H104" s="34"/>
      <c r="I104" s="34"/>
      <c r="J104" s="34"/>
      <c r="K104" s="34"/>
      <c r="L104" s="34"/>
      <c r="M104" s="34"/>
      <c r="N104" s="35"/>
    </row>
    <row r="105" spans="2:14" ht="15" customHeight="1">
      <c r="B105" s="824" t="s">
        <v>2218</v>
      </c>
      <c r="C105" s="825"/>
      <c r="D105" s="825"/>
      <c r="E105" s="825"/>
      <c r="F105" s="825"/>
      <c r="G105" s="825"/>
      <c r="H105" s="825"/>
      <c r="I105" s="825"/>
      <c r="J105" s="825"/>
      <c r="K105" s="825"/>
      <c r="L105" s="825"/>
      <c r="M105" s="825"/>
      <c r="N105" s="826"/>
    </row>
    <row r="106" spans="2:14" ht="15" customHeight="1">
      <c r="B106" s="824"/>
      <c r="C106" s="825"/>
      <c r="D106" s="825"/>
      <c r="E106" s="825"/>
      <c r="F106" s="825"/>
      <c r="G106" s="825"/>
      <c r="H106" s="825"/>
      <c r="I106" s="825"/>
      <c r="J106" s="825"/>
      <c r="K106" s="825"/>
      <c r="L106" s="825"/>
      <c r="M106" s="825"/>
      <c r="N106" s="826"/>
    </row>
    <row r="107" spans="2:14" ht="29.25" customHeight="1">
      <c r="B107" s="827" t="s">
        <v>2219</v>
      </c>
      <c r="C107" s="828"/>
      <c r="D107" s="828"/>
      <c r="E107" s="828"/>
      <c r="F107" s="828"/>
      <c r="G107" s="828"/>
      <c r="H107" s="828"/>
      <c r="I107" s="828"/>
      <c r="J107" s="828"/>
      <c r="K107" s="828"/>
      <c r="L107" s="828"/>
      <c r="M107" s="828"/>
      <c r="N107" s="829"/>
    </row>
    <row r="108" spans="2:14">
      <c r="B108" s="827"/>
      <c r="C108" s="828"/>
      <c r="D108" s="828"/>
      <c r="E108" s="828"/>
      <c r="F108" s="828"/>
      <c r="G108" s="828"/>
      <c r="H108" s="828"/>
      <c r="I108" s="828"/>
      <c r="J108" s="828"/>
      <c r="K108" s="828"/>
      <c r="L108" s="828"/>
      <c r="M108" s="828"/>
      <c r="N108" s="829"/>
    </row>
    <row r="109" spans="2:14">
      <c r="B109" s="335"/>
      <c r="C109" s="336"/>
      <c r="D109" s="336"/>
      <c r="E109" s="336"/>
      <c r="F109" s="336"/>
      <c r="G109" s="336"/>
      <c r="H109" s="336"/>
      <c r="I109" s="336"/>
      <c r="J109" s="336"/>
      <c r="K109" s="336"/>
      <c r="L109" s="336"/>
      <c r="M109" s="336"/>
      <c r="N109" s="337"/>
    </row>
    <row r="110" spans="2:14">
      <c r="B110" s="335"/>
      <c r="C110" s="336"/>
      <c r="D110" s="336"/>
      <c r="E110" s="336"/>
      <c r="F110" s="336"/>
      <c r="G110" s="336"/>
      <c r="H110" s="336"/>
      <c r="I110" s="336"/>
      <c r="J110" s="336"/>
      <c r="K110" s="336"/>
      <c r="L110" s="336"/>
      <c r="M110" s="336"/>
      <c r="N110" s="337"/>
    </row>
    <row r="111" spans="2:14">
      <c r="B111" s="335"/>
      <c r="C111" s="336"/>
      <c r="D111" s="336"/>
      <c r="E111" s="336"/>
      <c r="F111" s="336"/>
      <c r="G111" s="336"/>
      <c r="H111" s="336"/>
      <c r="I111" s="336"/>
      <c r="J111" s="336"/>
      <c r="K111" s="336"/>
      <c r="L111" s="336"/>
      <c r="M111" s="336"/>
      <c r="N111" s="337"/>
    </row>
    <row r="112" spans="2:14">
      <c r="B112" s="226"/>
      <c r="C112" s="34"/>
      <c r="D112" s="34"/>
      <c r="E112" s="34"/>
      <c r="F112" s="34"/>
      <c r="G112" s="34"/>
      <c r="H112" s="34"/>
      <c r="I112" s="34"/>
      <c r="J112" s="34"/>
      <c r="K112" s="34"/>
      <c r="L112" s="34"/>
      <c r="M112" s="34"/>
      <c r="N112" s="35"/>
    </row>
    <row r="113" spans="2:14">
      <c r="B113" s="19"/>
      <c r="C113" s="15"/>
      <c r="D113" s="15"/>
      <c r="E113" s="15" t="s">
        <v>976</v>
      </c>
      <c r="F113" s="56"/>
      <c r="G113" s="56"/>
      <c r="H113" s="15"/>
      <c r="I113" s="15"/>
      <c r="J113" s="15"/>
      <c r="K113" s="15"/>
      <c r="L113" s="15"/>
      <c r="M113" s="15"/>
      <c r="N113" s="20"/>
    </row>
    <row r="114" spans="2:14">
      <c r="B114" s="19"/>
      <c r="C114" s="15"/>
      <c r="D114" s="15"/>
      <c r="E114" s="57" t="s">
        <v>977</v>
      </c>
      <c r="F114" s="15"/>
      <c r="G114" s="15"/>
      <c r="H114" s="57"/>
      <c r="I114" s="57"/>
      <c r="J114" s="57"/>
      <c r="K114" s="15"/>
      <c r="L114" s="15"/>
      <c r="M114" s="15"/>
      <c r="N114" s="20"/>
    </row>
    <row r="115" spans="2:14">
      <c r="B115" s="19"/>
      <c r="C115" s="15"/>
      <c r="D115" s="15"/>
      <c r="E115" s="58" t="s">
        <v>981</v>
      </c>
      <c r="F115" s="15"/>
      <c r="G115" s="15"/>
      <c r="H115" s="58"/>
      <c r="I115" s="58"/>
      <c r="J115" s="58"/>
      <c r="K115" s="15"/>
      <c r="L115" s="15"/>
      <c r="M115" s="15"/>
      <c r="N115" s="20"/>
    </row>
    <row r="116" spans="2:14">
      <c r="B116" s="59"/>
      <c r="C116" s="34"/>
      <c r="D116" s="34"/>
      <c r="E116" s="15" t="s">
        <v>979</v>
      </c>
      <c r="F116" s="15"/>
      <c r="G116" s="15"/>
      <c r="H116" s="15"/>
      <c r="I116" s="15"/>
      <c r="J116" s="15"/>
      <c r="K116" s="34"/>
      <c r="L116" s="34"/>
      <c r="M116" s="34"/>
      <c r="N116" s="35"/>
    </row>
    <row r="117" spans="2:14">
      <c r="B117" s="59"/>
      <c r="C117" s="34"/>
      <c r="D117" s="34"/>
      <c r="E117" s="34"/>
      <c r="F117" s="15"/>
      <c r="G117" s="15"/>
      <c r="H117" s="15"/>
      <c r="I117" s="15"/>
      <c r="J117" s="15"/>
      <c r="K117" s="34"/>
      <c r="L117" s="34"/>
      <c r="M117" s="34"/>
      <c r="N117" s="35"/>
    </row>
    <row r="118" spans="2:14" ht="15" customHeight="1">
      <c r="B118" s="59" t="s">
        <v>2220</v>
      </c>
      <c r="C118" s="58"/>
      <c r="D118" s="58"/>
      <c r="E118" s="15"/>
      <c r="F118" s="15"/>
      <c r="G118" s="15"/>
      <c r="H118" s="15"/>
      <c r="I118" s="15"/>
      <c r="J118" s="887"/>
      <c r="K118" s="887"/>
      <c r="L118" s="887"/>
      <c r="M118" s="887"/>
      <c r="N118" s="888"/>
    </row>
    <row r="119" spans="2:14" ht="15.75" customHeight="1" thickBot="1">
      <c r="B119" s="265" t="s">
        <v>2221</v>
      </c>
      <c r="C119" s="397"/>
      <c r="D119" s="397"/>
      <c r="E119" s="60"/>
      <c r="F119" s="60"/>
      <c r="G119" s="60"/>
      <c r="H119" s="60"/>
      <c r="I119" s="60"/>
      <c r="J119" s="889"/>
      <c r="K119" s="889"/>
      <c r="L119" s="889"/>
      <c r="M119" s="889"/>
      <c r="N119" s="890"/>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29.25" customHeight="1" thickBot="1">
      <c r="A31" t="s">
        <v>1845</v>
      </c>
      <c r="B31" s="83" t="s">
        <v>1626</v>
      </c>
      <c r="C31" s="963" t="s">
        <v>2040</v>
      </c>
      <c r="D31" s="964"/>
      <c r="E31" s="964"/>
      <c r="F31" s="964"/>
      <c r="G31" s="964"/>
      <c r="H31" s="964"/>
      <c r="I31" s="964"/>
      <c r="J31" s="964"/>
      <c r="K31" s="472"/>
      <c r="L31" s="310" t="s">
        <v>377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1"/>
      <c r="F40" s="871"/>
      <c r="G40" s="871"/>
      <c r="H40" s="872"/>
      <c r="I40" s="39"/>
      <c r="J40" s="40"/>
      <c r="K40" s="273"/>
      <c r="L40" s="280"/>
      <c r="M40" s="281"/>
      <c r="N40" s="276"/>
    </row>
    <row r="41" spans="1:14">
      <c r="B41" s="324"/>
      <c r="C41" s="325"/>
      <c r="D41" s="325"/>
      <c r="E41" s="325"/>
      <c r="F41" s="327"/>
      <c r="G41" s="327"/>
      <c r="H41" s="128"/>
      <c r="I41" s="39"/>
      <c r="J41" s="40"/>
      <c r="K41" s="278"/>
      <c r="L41" s="280"/>
      <c r="M41" s="281"/>
      <c r="N41" s="282"/>
    </row>
    <row r="42" spans="1:14">
      <c r="B42" s="878"/>
      <c r="C42" s="879"/>
      <c r="D42" s="879"/>
      <c r="E42" s="41"/>
      <c r="F42" s="42"/>
      <c r="G42" s="42"/>
      <c r="H42" s="43"/>
      <c r="I42" s="39"/>
      <c r="J42" s="40"/>
      <c r="K42" s="283"/>
      <c r="L42" s="280"/>
      <c r="M42" s="405"/>
      <c r="N42" s="348"/>
    </row>
    <row r="43" spans="1:14" ht="15.75" thickBot="1">
      <c r="B43" s="870"/>
      <c r="C43" s="871"/>
      <c r="D43" s="871"/>
      <c r="E43" s="871"/>
      <c r="F43" s="871"/>
      <c r="G43" s="871"/>
      <c r="H43" s="872"/>
      <c r="I43" s="880"/>
      <c r="J43" s="881"/>
      <c r="K43" s="44"/>
      <c r="L43" s="882"/>
      <c r="M43" s="883"/>
      <c r="N43" s="108"/>
    </row>
    <row r="44" spans="1:14" ht="15.75" thickBot="1">
      <c r="B44" s="821" t="s">
        <v>953</v>
      </c>
      <c r="C44" s="822"/>
      <c r="D44" s="822"/>
      <c r="E44" s="822"/>
      <c r="F44" s="822"/>
      <c r="G44" s="822"/>
      <c r="H44" s="822"/>
      <c r="I44" s="822"/>
      <c r="J44" s="822"/>
      <c r="K44" s="822"/>
      <c r="L44" s="822"/>
      <c r="M44" s="823"/>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66" t="s">
        <v>944</v>
      </c>
      <c r="C48" s="867"/>
      <c r="D48" s="867"/>
      <c r="E48" s="867"/>
      <c r="F48" s="867"/>
      <c r="G48" s="867"/>
      <c r="H48" s="867"/>
      <c r="I48" s="901"/>
      <c r="J48" s="319" t="s">
        <v>945</v>
      </c>
      <c r="K48" s="88" t="s">
        <v>946</v>
      </c>
      <c r="L48" s="902" t="s">
        <v>955</v>
      </c>
      <c r="M48" s="901"/>
      <c r="N48" s="89" t="s">
        <v>951</v>
      </c>
    </row>
    <row r="49" spans="1:14">
      <c r="A49" t="s">
        <v>826</v>
      </c>
      <c r="B49" s="46" t="str">
        <f>VLOOKUP(A49,MATERIALES!A4:D373,3,FALSE)</f>
        <v>Cemento Hidráulico adicionado, Norma ASTM C595 Tipo _______</v>
      </c>
      <c r="C49" s="285"/>
      <c r="D49" s="285"/>
      <c r="E49" s="285"/>
      <c r="F49" s="285"/>
      <c r="G49" s="285"/>
      <c r="H49" s="285"/>
      <c r="I49" s="272"/>
      <c r="J49" s="420" t="str">
        <f>VLOOKUP(A49,MATERIALES!A5:D641,2,FALSE)</f>
        <v>kg</v>
      </c>
      <c r="K49" s="286">
        <v>1</v>
      </c>
      <c r="L49" s="271"/>
      <c r="M49" s="406">
        <f>VLOOKUP(A49,MATERIALES!A5:D396,4,FALSE)</f>
        <v>926.7463569074979</v>
      </c>
      <c r="N49" s="276">
        <f>K49*M49</f>
        <v>926.7463569074979</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SUM(N49:N53)</f>
        <v>926.7463569074979</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315"/>
      <c r="I60" s="283"/>
      <c r="J60" s="290"/>
      <c r="K60" s="283"/>
      <c r="L60" s="908"/>
      <c r="M60" s="909"/>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N44+N54+N65+N76</f>
        <v>926.7463569074979</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185.34927138149959</v>
      </c>
      <c r="M83" s="857"/>
      <c r="N83" s="54"/>
    </row>
    <row r="84" spans="1:14">
      <c r="B84" s="92" t="s">
        <v>973</v>
      </c>
      <c r="C84" s="93"/>
      <c r="D84" s="93"/>
      <c r="E84" s="93"/>
      <c r="F84" s="93"/>
      <c r="G84" s="93"/>
      <c r="H84" s="93"/>
      <c r="I84" s="90"/>
      <c r="J84" s="91"/>
      <c r="K84" s="308">
        <v>0.05</v>
      </c>
      <c r="L84" s="856">
        <f>N78*K84</f>
        <v>46.337317845374898</v>
      </c>
      <c r="M84" s="857"/>
      <c r="N84" s="54"/>
    </row>
    <row r="85" spans="1:14" ht="15.75" thickBot="1">
      <c r="B85" s="94" t="s">
        <v>974</v>
      </c>
      <c r="C85" s="95"/>
      <c r="D85" s="95"/>
      <c r="E85" s="95"/>
      <c r="F85" s="95"/>
      <c r="G85" s="95"/>
      <c r="H85" s="95"/>
      <c r="I85" s="96"/>
      <c r="J85" s="97"/>
      <c r="K85" s="309">
        <v>0.05</v>
      </c>
      <c r="L85" s="858">
        <f>N78*K85</f>
        <v>46.337317845374898</v>
      </c>
      <c r="M85" s="859"/>
      <c r="N85" s="54"/>
    </row>
    <row r="86" spans="1:14" ht="15.75" thickBot="1">
      <c r="B86" s="821" t="s">
        <v>953</v>
      </c>
      <c r="C86" s="822"/>
      <c r="D86" s="822"/>
      <c r="E86" s="822"/>
      <c r="F86" s="822"/>
      <c r="G86" s="822"/>
      <c r="H86" s="822"/>
      <c r="I86" s="822"/>
      <c r="J86" s="822"/>
      <c r="K86" s="822"/>
      <c r="L86" s="822"/>
      <c r="M86" s="823"/>
      <c r="N86" s="55">
        <f>L83+L84+L85</f>
        <v>278.02390707224941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1204.7702639797474</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41.25" customHeight="1" thickBot="1">
      <c r="A31" t="s">
        <v>1845</v>
      </c>
      <c r="B31" s="83" t="s">
        <v>1627</v>
      </c>
      <c r="C31" s="963" t="s">
        <v>2041</v>
      </c>
      <c r="D31" s="964"/>
      <c r="E31" s="964"/>
      <c r="F31" s="964"/>
      <c r="G31" s="964"/>
      <c r="H31" s="964"/>
      <c r="I31" s="964"/>
      <c r="J31" s="964"/>
      <c r="K31" s="472"/>
      <c r="L31" s="310" t="s">
        <v>377</v>
      </c>
      <c r="M31" s="207"/>
      <c r="N31" s="87"/>
    </row>
    <row r="32" spans="1:14" ht="18.7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275"/>
      <c r="N36" s="276"/>
    </row>
    <row r="37" spans="1:14">
      <c r="A37" s="116"/>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6"/>
    </row>
    <row r="39" spans="1:14">
      <c r="B39" s="870"/>
      <c r="C39" s="871"/>
      <c r="D39" s="871"/>
      <c r="E39" s="871"/>
      <c r="F39" s="871"/>
      <c r="G39" s="871"/>
      <c r="H39" s="872"/>
      <c r="I39" s="873"/>
      <c r="J39" s="874"/>
      <c r="K39" s="273"/>
      <c r="L39" s="875"/>
      <c r="M39" s="876"/>
      <c r="N39" s="276"/>
    </row>
    <row r="40" spans="1:14">
      <c r="B40" s="870"/>
      <c r="C40" s="871"/>
      <c r="D40" s="871"/>
      <c r="E40" s="871"/>
      <c r="F40" s="871"/>
      <c r="G40" s="871"/>
      <c r="H40" s="872"/>
      <c r="I40" s="39"/>
      <c r="J40" s="40"/>
      <c r="K40" s="273"/>
      <c r="L40" s="280"/>
      <c r="M40" s="281"/>
      <c r="N40" s="276"/>
    </row>
    <row r="41" spans="1:14">
      <c r="B41" s="324"/>
      <c r="C41" s="325"/>
      <c r="D41" s="325"/>
      <c r="E41" s="325"/>
      <c r="F41" s="327"/>
      <c r="G41" s="327"/>
      <c r="H41" s="128"/>
      <c r="I41" s="39"/>
      <c r="J41" s="40"/>
      <c r="K41" s="278"/>
      <c r="L41" s="280"/>
      <c r="M41" s="281"/>
      <c r="N41" s="282"/>
    </row>
    <row r="42" spans="1:14">
      <c r="B42" s="878"/>
      <c r="C42" s="879"/>
      <c r="D42" s="879"/>
      <c r="E42" s="41"/>
      <c r="F42" s="42"/>
      <c r="G42" s="42"/>
      <c r="H42" s="43"/>
      <c r="I42" s="39"/>
      <c r="J42" s="40"/>
      <c r="K42" s="283"/>
      <c r="L42" s="280"/>
      <c r="M42" s="405"/>
      <c r="N42" s="348"/>
    </row>
    <row r="43" spans="1:14" ht="15.75" thickBot="1">
      <c r="B43" s="870"/>
      <c r="C43" s="871"/>
      <c r="D43" s="871"/>
      <c r="E43" s="871"/>
      <c r="F43" s="871"/>
      <c r="G43" s="871"/>
      <c r="H43" s="872"/>
      <c r="I43" s="880"/>
      <c r="J43" s="881"/>
      <c r="K43" s="44"/>
      <c r="L43" s="882"/>
      <c r="M43" s="883"/>
      <c r="N43" s="108"/>
    </row>
    <row r="44" spans="1:14" ht="15.75" thickBot="1">
      <c r="B44" s="821" t="s">
        <v>953</v>
      </c>
      <c r="C44" s="822"/>
      <c r="D44" s="822"/>
      <c r="E44" s="822"/>
      <c r="F44" s="822"/>
      <c r="G44" s="822"/>
      <c r="H44" s="822"/>
      <c r="I44" s="822"/>
      <c r="J44" s="822"/>
      <c r="K44" s="822"/>
      <c r="L44" s="822"/>
      <c r="M44" s="823"/>
      <c r="N44" s="398"/>
    </row>
    <row r="45" spans="1:14">
      <c r="B45" s="284"/>
      <c r="C45" s="37"/>
      <c r="D45" s="37"/>
      <c r="E45" s="37"/>
      <c r="F45" s="37"/>
      <c r="G45" s="37"/>
      <c r="H45" s="37"/>
      <c r="I45" s="37"/>
      <c r="J45" s="37"/>
      <c r="K45" s="37"/>
      <c r="L45" s="37"/>
      <c r="M45" s="37"/>
      <c r="N45" s="38"/>
    </row>
    <row r="46" spans="1:14">
      <c r="B46" s="67" t="s">
        <v>954</v>
      </c>
      <c r="C46" s="68"/>
      <c r="D46" s="68"/>
      <c r="E46" s="68"/>
      <c r="F46" s="68"/>
      <c r="G46" s="68"/>
      <c r="H46" s="68"/>
      <c r="I46" s="68"/>
      <c r="J46" s="68"/>
      <c r="K46" s="68"/>
      <c r="L46" s="68"/>
      <c r="M46" s="68"/>
      <c r="N46" s="69"/>
    </row>
    <row r="47" spans="1:14" ht="15.75" thickBot="1">
      <c r="B47" s="70"/>
      <c r="C47" s="65"/>
      <c r="D47" s="65"/>
      <c r="E47" s="65"/>
      <c r="F47" s="65"/>
      <c r="G47" s="65"/>
      <c r="H47" s="65"/>
      <c r="I47" s="65"/>
      <c r="J47" s="64"/>
      <c r="K47" s="64"/>
      <c r="L47" s="64"/>
      <c r="M47" s="64"/>
      <c r="N47" s="66"/>
    </row>
    <row r="48" spans="1:14">
      <c r="B48" s="866" t="s">
        <v>944</v>
      </c>
      <c r="C48" s="867"/>
      <c r="D48" s="867"/>
      <c r="E48" s="867"/>
      <c r="F48" s="867"/>
      <c r="G48" s="867"/>
      <c r="H48" s="867"/>
      <c r="I48" s="901"/>
      <c r="J48" s="319" t="s">
        <v>945</v>
      </c>
      <c r="K48" s="88" t="s">
        <v>946</v>
      </c>
      <c r="L48" s="902" t="s">
        <v>955</v>
      </c>
      <c r="M48" s="901"/>
      <c r="N48" s="89" t="s">
        <v>951</v>
      </c>
    </row>
    <row r="49" spans="1:14">
      <c r="A49" t="s">
        <v>804</v>
      </c>
      <c r="B49" s="46" t="str">
        <f>VLOOKUP(A49,MATERIALES!A4:D373,3,FALSE)</f>
        <v>Cemento gris</v>
      </c>
      <c r="C49" s="285"/>
      <c r="D49" s="285"/>
      <c r="E49" s="285"/>
      <c r="F49" s="285"/>
      <c r="G49" s="285"/>
      <c r="H49" s="285"/>
      <c r="I49" s="272"/>
      <c r="J49" s="420" t="str">
        <f>VLOOKUP(A49,MATERIALES!A5:D641,2,FALSE)</f>
        <v>kg</v>
      </c>
      <c r="K49" s="286">
        <v>1</v>
      </c>
      <c r="L49" s="271"/>
      <c r="M49" s="406">
        <f>VLOOKUP(A49,MATERIALES!A5:D396,4,FALSE)</f>
        <v>460.62482033717873</v>
      </c>
      <c r="N49" s="276">
        <f>K49*M49</f>
        <v>460.62482033717873</v>
      </c>
    </row>
    <row r="50" spans="1:14">
      <c r="A50" s="147"/>
      <c r="B50" s="46"/>
      <c r="C50" s="285"/>
      <c r="D50" s="285"/>
      <c r="E50" s="285"/>
      <c r="F50" s="285"/>
      <c r="G50" s="285"/>
      <c r="H50" s="285"/>
      <c r="I50" s="272"/>
      <c r="J50" s="228"/>
      <c r="K50" s="286"/>
      <c r="L50" s="271"/>
      <c r="M50" s="406"/>
      <c r="N50" s="276"/>
    </row>
    <row r="51" spans="1:14">
      <c r="B51" s="46"/>
      <c r="C51" s="285"/>
      <c r="D51" s="285"/>
      <c r="E51" s="285"/>
      <c r="F51" s="285"/>
      <c r="G51" s="285"/>
      <c r="H51" s="285"/>
      <c r="I51" s="272"/>
      <c r="J51" s="228"/>
      <c r="K51" s="286"/>
      <c r="L51" s="271"/>
      <c r="M51" s="287"/>
      <c r="N51" s="288"/>
    </row>
    <row r="52" spans="1:14">
      <c r="B52" s="46"/>
      <c r="C52" s="285"/>
      <c r="D52" s="285"/>
      <c r="E52" s="285"/>
      <c r="F52" s="285"/>
      <c r="G52" s="285"/>
      <c r="H52" s="285"/>
      <c r="I52" s="272"/>
      <c r="J52" s="228"/>
      <c r="K52" s="286"/>
      <c r="L52" s="271"/>
      <c r="M52" s="287"/>
      <c r="N52" s="288"/>
    </row>
    <row r="53" spans="1:14" ht="15.75" thickBot="1">
      <c r="B53" s="903"/>
      <c r="C53" s="904"/>
      <c r="D53" s="904"/>
      <c r="E53" s="904"/>
      <c r="F53" s="904"/>
      <c r="G53" s="904"/>
      <c r="H53" s="904"/>
      <c r="I53" s="874"/>
      <c r="J53" s="45"/>
      <c r="K53" s="47"/>
      <c r="L53" s="905"/>
      <c r="M53" s="906"/>
      <c r="N53" s="48"/>
    </row>
    <row r="54" spans="1:14" ht="15.75" thickBot="1">
      <c r="B54" s="821" t="s">
        <v>953</v>
      </c>
      <c r="C54" s="822"/>
      <c r="D54" s="822"/>
      <c r="E54" s="822"/>
      <c r="F54" s="822"/>
      <c r="G54" s="822"/>
      <c r="H54" s="822"/>
      <c r="I54" s="822"/>
      <c r="J54" s="822"/>
      <c r="K54" s="822"/>
      <c r="L54" s="822"/>
      <c r="M54" s="823"/>
      <c r="N54" s="398">
        <f>SUM(N49:N53)</f>
        <v>460.62482033717873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315"/>
      <c r="I60" s="283"/>
      <c r="J60" s="290"/>
      <c r="K60" s="283"/>
      <c r="L60" s="908"/>
      <c r="M60" s="909"/>
      <c r="N60" s="295"/>
    </row>
    <row r="61" spans="1:14">
      <c r="B61" s="49"/>
      <c r="C61" s="50"/>
      <c r="D61" s="50"/>
      <c r="E61" s="50"/>
      <c r="F61" s="50"/>
      <c r="G61" s="50"/>
      <c r="H61" s="292"/>
      <c r="I61" s="283"/>
      <c r="J61" s="283"/>
      <c r="K61" s="283"/>
      <c r="L61" s="293"/>
      <c r="M61" s="294"/>
      <c r="N61" s="295"/>
    </row>
    <row r="62" spans="1:14">
      <c r="B62" s="49"/>
      <c r="C62" s="50"/>
      <c r="D62" s="50"/>
      <c r="E62" s="50"/>
      <c r="F62" s="50"/>
      <c r="G62" s="50"/>
      <c r="H62" s="292"/>
      <c r="I62" s="283"/>
      <c r="J62" s="283"/>
      <c r="K62" s="283"/>
      <c r="L62" s="293"/>
      <c r="M62" s="294"/>
      <c r="N62" s="295"/>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2:15" ht="15.75" thickBot="1">
      <c r="B65" s="910" t="s">
        <v>953</v>
      </c>
      <c r="C65" s="864"/>
      <c r="D65" s="864"/>
      <c r="E65" s="864"/>
      <c r="F65" s="864"/>
      <c r="G65" s="864"/>
      <c r="H65" s="864"/>
      <c r="I65" s="864"/>
      <c r="J65" s="864"/>
      <c r="K65" s="864"/>
      <c r="L65" s="864"/>
      <c r="M65" s="865"/>
      <c r="N65" s="107"/>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99"/>
      <c r="O70" s="109"/>
    </row>
    <row r="71" spans="2:15">
      <c r="B71" s="52"/>
      <c r="C71" s="50"/>
      <c r="D71" s="50"/>
      <c r="E71" s="50"/>
      <c r="F71" s="50"/>
      <c r="G71" s="50"/>
      <c r="H71" s="50"/>
      <c r="I71" s="296"/>
      <c r="J71" s="297"/>
      <c r="K71" s="298"/>
      <c r="L71" s="53"/>
      <c r="M71" s="303"/>
      <c r="N71" s="399"/>
    </row>
    <row r="72" spans="2:15">
      <c r="B72" s="52"/>
      <c r="C72" s="50"/>
      <c r="D72" s="50"/>
      <c r="E72" s="50"/>
      <c r="F72" s="50"/>
      <c r="G72" s="50"/>
      <c r="H72" s="50"/>
      <c r="I72" s="296"/>
      <c r="J72" s="297"/>
      <c r="K72" s="298"/>
      <c r="L72" s="53"/>
      <c r="M72" s="304"/>
      <c r="N72" s="399"/>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897"/>
      <c r="C75" s="898"/>
      <c r="D75" s="898"/>
      <c r="E75" s="898"/>
      <c r="F75" s="898"/>
      <c r="G75" s="898"/>
      <c r="H75" s="898"/>
      <c r="I75" s="129"/>
      <c r="J75" s="129"/>
      <c r="K75" s="129"/>
      <c r="L75" s="911"/>
      <c r="M75" s="911"/>
      <c r="N75" s="48"/>
    </row>
    <row r="76" spans="2:15" ht="15.75" thickBot="1">
      <c r="B76" s="910" t="s">
        <v>953</v>
      </c>
      <c r="C76" s="864"/>
      <c r="D76" s="864"/>
      <c r="E76" s="864"/>
      <c r="F76" s="864"/>
      <c r="G76" s="864"/>
      <c r="H76" s="864"/>
      <c r="I76" s="864"/>
      <c r="J76" s="864"/>
      <c r="K76" s="864"/>
      <c r="L76" s="864"/>
      <c r="M76" s="865"/>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N44+N54+N65+N76</f>
        <v>460.62482033717873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92.124964067435755</v>
      </c>
      <c r="M83" s="857"/>
      <c r="N83" s="54"/>
    </row>
    <row r="84" spans="1:14">
      <c r="B84" s="92" t="s">
        <v>973</v>
      </c>
      <c r="C84" s="93"/>
      <c r="D84" s="93"/>
      <c r="E84" s="93"/>
      <c r="F84" s="93"/>
      <c r="G84" s="93"/>
      <c r="H84" s="93"/>
      <c r="I84" s="90"/>
      <c r="J84" s="91"/>
      <c r="K84" s="308">
        <v>0.05</v>
      </c>
      <c r="L84" s="856">
        <f>N78*K84</f>
        <v>23.031241016858939</v>
      </c>
      <c r="M84" s="857"/>
      <c r="N84" s="54"/>
    </row>
    <row r="85" spans="1:14" ht="15.75" thickBot="1">
      <c r="B85" s="94" t="s">
        <v>974</v>
      </c>
      <c r="C85" s="95"/>
      <c r="D85" s="95"/>
      <c r="E85" s="95"/>
      <c r="F85" s="95"/>
      <c r="G85" s="95"/>
      <c r="H85" s="95"/>
      <c r="I85" s="96"/>
      <c r="J85" s="97"/>
      <c r="K85" s="309">
        <v>0.05</v>
      </c>
      <c r="L85" s="858">
        <f>N78*K85</f>
        <v>23.031241016858939</v>
      </c>
      <c r="M85" s="859"/>
      <c r="N85" s="54"/>
    </row>
    <row r="86" spans="1:14" ht="15.75" thickBot="1">
      <c r="B86" s="821" t="s">
        <v>953</v>
      </c>
      <c r="C86" s="822"/>
      <c r="D86" s="822"/>
      <c r="E86" s="822"/>
      <c r="F86" s="822"/>
      <c r="G86" s="822"/>
      <c r="H86" s="822"/>
      <c r="I86" s="822"/>
      <c r="J86" s="822"/>
      <c r="K86" s="822"/>
      <c r="L86" s="822"/>
      <c r="M86" s="823"/>
      <c r="N86" s="55">
        <f>L83+L84+L85</f>
        <v>138.18744610115363</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598.81226643833236</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83" t="s">
        <v>1628</v>
      </c>
      <c r="C31" s="84" t="s">
        <v>1629</v>
      </c>
      <c r="D31" s="85"/>
      <c r="E31" s="85"/>
      <c r="F31" s="85"/>
      <c r="G31" s="85"/>
      <c r="H31" s="85"/>
      <c r="I31" s="85"/>
      <c r="J31" s="86"/>
      <c r="K31" s="312"/>
      <c r="L31" s="310" t="s">
        <v>387</v>
      </c>
      <c r="M31" s="207"/>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112</v>
      </c>
      <c r="B36" s="870" t="str">
        <f>VLOOKUP(A36,EQUIPOS!A6:D154,3,FALSE)</f>
        <v xml:space="preserve">Aspersor manual
</v>
      </c>
      <c r="C36" s="871"/>
      <c r="D36" s="871"/>
      <c r="E36" s="871"/>
      <c r="F36" s="871"/>
      <c r="G36" s="871"/>
      <c r="H36" s="872"/>
      <c r="I36" s="271"/>
      <c r="J36" s="272"/>
      <c r="K36" s="273">
        <f>VLOOKUP(A36,EQUIPOS!A6:D163,4,FALSE)</f>
        <v>1966.4679794371234</v>
      </c>
      <c r="L36" s="274"/>
      <c r="M36" s="275">
        <v>30</v>
      </c>
      <c r="N36" s="276">
        <f>K36/M36</f>
        <v>65.54893264790411</v>
      </c>
    </row>
    <row r="37" spans="1:14">
      <c r="A37" t="s">
        <v>363</v>
      </c>
      <c r="B37" s="870" t="str">
        <f>VLOOKUP(A37,EQUIPOS!A7:D154,3,FALSE)</f>
        <v>Vibrador de concreto, Motor de 3 hp a 18.000 rpm Mangueras de 4 mt</v>
      </c>
      <c r="C37" s="871"/>
      <c r="D37" s="871"/>
      <c r="E37" s="871"/>
      <c r="F37" s="871"/>
      <c r="G37" s="871"/>
      <c r="H37" s="872"/>
      <c r="I37" s="271"/>
      <c r="J37" s="272"/>
      <c r="K37" s="273">
        <f>VLOOKUP(A37,EQUIPOS!A7:D164,4,FALSE)</f>
        <v>5556.0523863461585</v>
      </c>
      <c r="L37" s="274"/>
      <c r="M37" s="275">
        <v>30</v>
      </c>
      <c r="N37" s="276">
        <f>K37/M37</f>
        <v>185.20174621153862</v>
      </c>
    </row>
    <row r="38" spans="1:14">
      <c r="A38" t="s">
        <v>228</v>
      </c>
      <c r="B38" s="870" t="str">
        <f>VLOOKUP(A38,EQUIPOS!A8:D154,3,FALSE)</f>
        <v xml:space="preserve">Formaleta metálica (concreto hidráulico)
</v>
      </c>
      <c r="C38" s="871"/>
      <c r="D38" s="871"/>
      <c r="E38" s="871"/>
      <c r="F38" s="871"/>
      <c r="G38" s="871"/>
      <c r="H38" s="872"/>
      <c r="I38" s="873"/>
      <c r="J38" s="874"/>
      <c r="K38" s="273">
        <f>VLOOKUP(A38,EQUIPOS!A8:D165,4,FALSE)</f>
        <v>2500.2235738557711</v>
      </c>
      <c r="L38" s="875">
        <v>0.33329999999999999</v>
      </c>
      <c r="M38" s="876"/>
      <c r="N38" s="276">
        <f>K38/L38</f>
        <v>7501.4208636536787</v>
      </c>
    </row>
    <row r="39" spans="1:14">
      <c r="B39" s="870"/>
      <c r="C39" s="871"/>
      <c r="D39" s="871"/>
      <c r="E39" s="871"/>
      <c r="F39" s="871"/>
      <c r="G39" s="871"/>
      <c r="H39" s="872"/>
      <c r="I39" s="39"/>
      <c r="J39" s="40"/>
      <c r="K39" s="273"/>
      <c r="L39" s="280"/>
      <c r="M39" s="281"/>
      <c r="N39" s="276"/>
    </row>
    <row r="40" spans="1:14">
      <c r="B40" s="324"/>
      <c r="C40" s="325"/>
      <c r="D40" s="325"/>
      <c r="E40" s="327"/>
      <c r="F40" s="327"/>
      <c r="G40" s="327"/>
      <c r="H40" s="128"/>
      <c r="I40" s="39"/>
      <c r="J40" s="40"/>
      <c r="K40" s="278"/>
      <c r="L40" s="280"/>
      <c r="M40" s="281"/>
      <c r="N40" s="282"/>
    </row>
    <row r="41" spans="1:14">
      <c r="B41" s="878" t="s">
        <v>952</v>
      </c>
      <c r="C41" s="879"/>
      <c r="D41" s="879"/>
      <c r="E41" s="41"/>
      <c r="F41" s="42"/>
      <c r="G41" s="42"/>
      <c r="H41" s="43"/>
      <c r="I41" s="39"/>
      <c r="J41" s="40"/>
      <c r="K41" s="283"/>
      <c r="L41" s="280"/>
      <c r="M41" s="405">
        <v>0.1</v>
      </c>
      <c r="N41" s="348">
        <f>N72*M41</f>
        <v>253.08758483933667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8005.2591273524586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t="s">
        <v>838</v>
      </c>
      <c r="B48" s="46" t="str">
        <f>VLOOKUP(A48,MATERIALES!A5:D373,3,FALSE)</f>
        <v>Concreto hidráulico para pavimento MR-43</v>
      </c>
      <c r="C48" s="285"/>
      <c r="D48" s="285"/>
      <c r="E48" s="285"/>
      <c r="F48" s="285"/>
      <c r="G48" s="285"/>
      <c r="H48" s="285"/>
      <c r="I48" s="272"/>
      <c r="J48" s="228" t="str">
        <f>VLOOKUP(A48,MATERIALES!A4:D640,2,FALSE)</f>
        <v>m3</v>
      </c>
      <c r="K48" s="286">
        <v>1.01</v>
      </c>
      <c r="L48" s="271"/>
      <c r="M48" s="406">
        <f>VLOOKUP(A48,MATERIALES!A5:D396,4,FALSE)</f>
        <v>465711.48153932701</v>
      </c>
      <c r="N48" s="276">
        <f>K48*M48</f>
        <v>470368.5963547203</v>
      </c>
    </row>
    <row r="49" spans="1:14">
      <c r="B49" s="46"/>
      <c r="C49" s="285"/>
      <c r="D49" s="285"/>
      <c r="E49" s="285"/>
      <c r="F49" s="285"/>
      <c r="G49" s="285"/>
      <c r="H49" s="285"/>
      <c r="I49" s="272"/>
      <c r="J49" s="228"/>
      <c r="K49" s="286"/>
      <c r="L49" s="271"/>
      <c r="M49" s="287"/>
      <c r="N49" s="288"/>
    </row>
    <row r="50" spans="1:14">
      <c r="B50" s="46"/>
      <c r="C50" s="285"/>
      <c r="D50" s="285"/>
      <c r="E50" s="285"/>
      <c r="F50" s="285"/>
      <c r="G50" s="285"/>
      <c r="H50" s="285"/>
      <c r="I50" s="272"/>
      <c r="J50" s="228"/>
      <c r="K50" s="286"/>
      <c r="L50" s="271"/>
      <c r="M50" s="287"/>
      <c r="N50" s="288"/>
    </row>
    <row r="51" spans="1:14" ht="15.75" thickBot="1">
      <c r="B51" s="903"/>
      <c r="C51" s="904"/>
      <c r="D51" s="904"/>
      <c r="E51" s="904"/>
      <c r="F51" s="904"/>
      <c r="G51" s="904"/>
      <c r="H51" s="904"/>
      <c r="I51" s="874"/>
      <c r="J51" s="45"/>
      <c r="K51" s="47"/>
      <c r="L51" s="905"/>
      <c r="M51" s="906"/>
      <c r="N51" s="48"/>
    </row>
    <row r="52" spans="1:14" ht="15.75" thickBot="1">
      <c r="B52" s="821" t="s">
        <v>953</v>
      </c>
      <c r="C52" s="822"/>
      <c r="D52" s="822"/>
      <c r="E52" s="822"/>
      <c r="F52" s="822"/>
      <c r="G52" s="822"/>
      <c r="H52" s="822"/>
      <c r="I52" s="822"/>
      <c r="J52" s="822"/>
      <c r="K52" s="822"/>
      <c r="L52" s="822"/>
      <c r="M52" s="823"/>
      <c r="N52" s="398">
        <f>SUM(N48:N51)</f>
        <v>470368.5963547203</v>
      </c>
    </row>
    <row r="53" spans="1:14">
      <c r="B53" s="36"/>
      <c r="C53" s="37"/>
      <c r="D53" s="37"/>
      <c r="E53" s="37"/>
      <c r="F53" s="37"/>
      <c r="G53" s="37"/>
      <c r="H53" s="37"/>
      <c r="I53" s="37"/>
      <c r="J53" s="37"/>
      <c r="K53" s="37"/>
      <c r="L53" s="37"/>
      <c r="M53" s="37"/>
      <c r="N53" s="38"/>
    </row>
    <row r="54" spans="1:14">
      <c r="B54" s="67" t="s">
        <v>956</v>
      </c>
      <c r="C54" s="68"/>
      <c r="D54" s="68"/>
      <c r="E54" s="68"/>
      <c r="F54" s="68"/>
      <c r="G54" s="68"/>
      <c r="H54" s="68"/>
      <c r="I54" s="68"/>
      <c r="J54" s="68"/>
      <c r="K54" s="68"/>
      <c r="L54" s="68"/>
      <c r="M54" s="68"/>
      <c r="N54" s="69"/>
    </row>
    <row r="55" spans="1:14" ht="15.75" thickBot="1">
      <c r="B55" s="71"/>
      <c r="C55" s="64"/>
      <c r="D55" s="64"/>
      <c r="E55" s="64"/>
      <c r="F55" s="64"/>
      <c r="G55" s="64"/>
      <c r="H55" s="64"/>
      <c r="I55" s="64"/>
      <c r="J55" s="64"/>
      <c r="K55" s="64"/>
      <c r="L55" s="64"/>
      <c r="M55" s="64"/>
      <c r="N55" s="66"/>
    </row>
    <row r="56" spans="1:14" ht="25.5">
      <c r="B56" s="317" t="s">
        <v>957</v>
      </c>
      <c r="C56" s="318"/>
      <c r="D56" s="318"/>
      <c r="E56" s="318"/>
      <c r="F56" s="318"/>
      <c r="G56" s="318"/>
      <c r="H56" s="76" t="s">
        <v>945</v>
      </c>
      <c r="I56" s="77" t="s">
        <v>958</v>
      </c>
      <c r="J56" s="78" t="s">
        <v>959</v>
      </c>
      <c r="K56" s="76" t="s">
        <v>960</v>
      </c>
      <c r="L56" s="907" t="s">
        <v>961</v>
      </c>
      <c r="M56" s="886"/>
      <c r="N56" s="79" t="s">
        <v>951</v>
      </c>
    </row>
    <row r="57" spans="1:14">
      <c r="A57" t="s">
        <v>1390</v>
      </c>
      <c r="B57" s="49" t="str">
        <f>VLOOKUP(A57,TRANSPORTE!A5:D117,3,FALSE)</f>
        <v xml:space="preserve">Transporte de Concreto </v>
      </c>
      <c r="C57" s="321"/>
      <c r="D57" s="321"/>
      <c r="E57" s="321"/>
      <c r="F57" s="321"/>
      <c r="G57" s="321"/>
      <c r="H57" s="315" t="s">
        <v>1468</v>
      </c>
      <c r="I57" s="283">
        <v>1.01</v>
      </c>
      <c r="J57" s="290">
        <v>1</v>
      </c>
      <c r="K57" s="283">
        <f>I57*J57</f>
        <v>1.01</v>
      </c>
      <c r="L57" s="908">
        <f>VLOOKUP(A57,TRANSPORTE!A5:D117,4,FALSE)</f>
        <v>921.38824265595326</v>
      </c>
      <c r="M57" s="909"/>
      <c r="N57" s="291">
        <f>K57*L57</f>
        <v>930.60212508251277</v>
      </c>
    </row>
    <row r="58" spans="1:14">
      <c r="B58" s="49"/>
      <c r="C58" s="50"/>
      <c r="D58" s="50"/>
      <c r="E58" s="50"/>
      <c r="F58" s="50"/>
      <c r="G58" s="50"/>
      <c r="H58" s="292"/>
      <c r="I58" s="283"/>
      <c r="J58" s="283"/>
      <c r="K58" s="283"/>
      <c r="L58" s="293"/>
      <c r="M58" s="294"/>
      <c r="N58" s="295"/>
    </row>
    <row r="59" spans="1:14">
      <c r="B59" s="49"/>
      <c r="C59" s="50"/>
      <c r="D59" s="50"/>
      <c r="E59" s="50"/>
      <c r="F59" s="50"/>
      <c r="G59" s="50"/>
      <c r="H59" s="292"/>
      <c r="I59" s="283"/>
      <c r="J59" s="283"/>
      <c r="K59" s="283"/>
      <c r="L59" s="293"/>
      <c r="M59" s="294"/>
      <c r="N59" s="295"/>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99"/>
      <c r="M61" s="900"/>
      <c r="N61" s="130"/>
    </row>
    <row r="62" spans="1:14" ht="15.75" thickBot="1">
      <c r="B62" s="910" t="s">
        <v>953</v>
      </c>
      <c r="C62" s="864"/>
      <c r="D62" s="864"/>
      <c r="E62" s="864"/>
      <c r="F62" s="864"/>
      <c r="G62" s="864"/>
      <c r="H62" s="864"/>
      <c r="I62" s="864"/>
      <c r="J62" s="864"/>
      <c r="K62" s="864"/>
      <c r="L62" s="864"/>
      <c r="M62" s="865"/>
      <c r="N62" s="107">
        <f>SUM(N57:N61)</f>
        <v>930.60212508251277</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60" t="s">
        <v>963</v>
      </c>
      <c r="C66" s="861"/>
      <c r="D66" s="861"/>
      <c r="E66" s="861"/>
      <c r="F66" s="861"/>
      <c r="G66" s="861"/>
      <c r="H66" s="861"/>
      <c r="I66" s="76" t="s">
        <v>964</v>
      </c>
      <c r="J66" s="78" t="s">
        <v>1410</v>
      </c>
      <c r="K66" s="77" t="s">
        <v>966</v>
      </c>
      <c r="L66" s="862" t="s">
        <v>950</v>
      </c>
      <c r="M66" s="863"/>
      <c r="N66" s="101" t="s">
        <v>951</v>
      </c>
    </row>
    <row r="67" spans="1:15">
      <c r="A67" t="s">
        <v>19</v>
      </c>
      <c r="B67" s="52" t="str">
        <f>VLOOKUP(A67,'MANO DE OBRA'!A8:D68,3,FALSE)</f>
        <v>Obrero (8)</v>
      </c>
      <c r="C67" s="50"/>
      <c r="D67" s="50"/>
      <c r="E67" s="50"/>
      <c r="F67" s="50"/>
      <c r="G67" s="50"/>
      <c r="H67" s="50"/>
      <c r="I67" s="296">
        <f>K67/J67*100</f>
        <v>270661.59999999998</v>
      </c>
      <c r="J67" s="297">
        <v>185</v>
      </c>
      <c r="K67" s="298">
        <f>VLOOKUP(A67,'MANO DE OBRA'!A8:D99,4,FALSE)</f>
        <v>500723.95999999996</v>
      </c>
      <c r="L67" s="53"/>
      <c r="M67" s="299">
        <v>240</v>
      </c>
      <c r="N67" s="399">
        <f>K67/M67</f>
        <v>2086.3498333333332</v>
      </c>
      <c r="O67" s="109"/>
    </row>
    <row r="68" spans="1:15">
      <c r="A6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303">
        <v>240</v>
      </c>
      <c r="N68" s="399">
        <f>K68/M68</f>
        <v>444.52601506003327</v>
      </c>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97"/>
      <c r="C71" s="898"/>
      <c r="D71" s="898"/>
      <c r="E71" s="898"/>
      <c r="F71" s="898"/>
      <c r="G71" s="898"/>
      <c r="H71" s="898"/>
      <c r="I71" s="129"/>
      <c r="J71" s="129"/>
      <c r="K71" s="129"/>
      <c r="L71" s="911"/>
      <c r="M71" s="911"/>
      <c r="N71" s="48"/>
    </row>
    <row r="72" spans="1:15" ht="15.75" thickBot="1">
      <c r="B72" s="910" t="s">
        <v>953</v>
      </c>
      <c r="C72" s="864"/>
      <c r="D72" s="864"/>
      <c r="E72" s="864"/>
      <c r="F72" s="864"/>
      <c r="G72" s="864"/>
      <c r="H72" s="864"/>
      <c r="I72" s="864"/>
      <c r="J72" s="864"/>
      <c r="K72" s="864"/>
      <c r="L72" s="864"/>
      <c r="M72" s="865"/>
      <c r="N72" s="305">
        <f>SUM(N67:N71)</f>
        <v>2530.8758483933666</v>
      </c>
    </row>
    <row r="73" spans="1:15" ht="15.75" thickBot="1">
      <c r="B73" s="36"/>
      <c r="C73" s="37"/>
      <c r="D73" s="37"/>
      <c r="E73" s="37"/>
      <c r="F73" s="37"/>
      <c r="G73" s="37"/>
      <c r="H73" s="37"/>
      <c r="I73" s="37"/>
      <c r="J73" s="37"/>
      <c r="K73" s="37"/>
      <c r="L73" s="37"/>
      <c r="M73" s="37"/>
      <c r="N73" s="38"/>
    </row>
    <row r="74" spans="1:15" ht="15.75" thickBot="1">
      <c r="B74" s="821" t="s">
        <v>967</v>
      </c>
      <c r="C74" s="822"/>
      <c r="D74" s="822"/>
      <c r="E74" s="822"/>
      <c r="F74" s="822"/>
      <c r="G74" s="822"/>
      <c r="H74" s="822"/>
      <c r="I74" s="822"/>
      <c r="J74" s="822"/>
      <c r="K74" s="822"/>
      <c r="L74" s="822"/>
      <c r="M74" s="823"/>
      <c r="N74" s="102">
        <f>N43+N52+N62+N72</f>
        <v>481835.33345554862</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66" t="s">
        <v>969</v>
      </c>
      <c r="C78" s="867"/>
      <c r="D78" s="867"/>
      <c r="E78" s="867"/>
      <c r="F78" s="867"/>
      <c r="G78" s="867"/>
      <c r="H78" s="867"/>
      <c r="I78" s="318"/>
      <c r="J78" s="338"/>
      <c r="K78" s="306" t="s">
        <v>970</v>
      </c>
      <c r="L78" s="868" t="s">
        <v>971</v>
      </c>
      <c r="M78" s="869"/>
      <c r="N78" s="307"/>
    </row>
    <row r="79" spans="1:15">
      <c r="B79" s="854" t="s">
        <v>972</v>
      </c>
      <c r="C79" s="855"/>
      <c r="D79" s="855"/>
      <c r="E79" s="855"/>
      <c r="F79" s="855"/>
      <c r="G79" s="855"/>
      <c r="H79" s="855"/>
      <c r="I79" s="90"/>
      <c r="J79" s="91"/>
      <c r="K79" s="308">
        <v>0.2</v>
      </c>
      <c r="L79" s="856">
        <f>N74*K79</f>
        <v>96367.066691109736</v>
      </c>
      <c r="M79" s="857"/>
      <c r="N79" s="54"/>
    </row>
    <row r="80" spans="1:15">
      <c r="B80" s="92" t="s">
        <v>973</v>
      </c>
      <c r="C80" s="93"/>
      <c r="D80" s="93"/>
      <c r="E80" s="93"/>
      <c r="F80" s="93"/>
      <c r="G80" s="93"/>
      <c r="H80" s="93"/>
      <c r="I80" s="90"/>
      <c r="J80" s="91"/>
      <c r="K80" s="308">
        <v>0.05</v>
      </c>
      <c r="L80" s="856">
        <f>N74*K80</f>
        <v>24091.766672777434</v>
      </c>
      <c r="M80" s="857"/>
      <c r="N80" s="54"/>
    </row>
    <row r="81" spans="1:14" ht="15.75" thickBot="1">
      <c r="B81" s="94" t="s">
        <v>974</v>
      </c>
      <c r="C81" s="95"/>
      <c r="D81" s="95"/>
      <c r="E81" s="95"/>
      <c r="F81" s="95"/>
      <c r="G81" s="95"/>
      <c r="H81" s="95"/>
      <c r="I81" s="96"/>
      <c r="J81" s="97"/>
      <c r="K81" s="309">
        <v>0.05</v>
      </c>
      <c r="L81" s="858">
        <f>N74*K81</f>
        <v>24091.766672777434</v>
      </c>
      <c r="M81" s="859"/>
      <c r="N81" s="54"/>
    </row>
    <row r="82" spans="1:14" ht="15.75" thickBot="1">
      <c r="B82" s="821" t="s">
        <v>953</v>
      </c>
      <c r="C82" s="822"/>
      <c r="D82" s="822"/>
      <c r="E82" s="822"/>
      <c r="F82" s="822"/>
      <c r="G82" s="822"/>
      <c r="H82" s="822"/>
      <c r="I82" s="822"/>
      <c r="J82" s="822"/>
      <c r="K82" s="822"/>
      <c r="L82" s="822"/>
      <c r="M82" s="823"/>
      <c r="N82" s="55">
        <f>L79+L80+L81</f>
        <v>144550.6000366646</v>
      </c>
    </row>
    <row r="83" spans="1:14" ht="15.75" thickBot="1">
      <c r="B83" s="36"/>
      <c r="C83" s="37"/>
      <c r="D83" s="37"/>
      <c r="E83" s="37"/>
      <c r="F83" s="37"/>
      <c r="G83" s="37"/>
      <c r="H83" s="37"/>
      <c r="I83" s="37"/>
      <c r="J83" s="37"/>
      <c r="K83" s="37"/>
      <c r="L83" s="37"/>
      <c r="M83" s="37"/>
      <c r="N83" s="38"/>
    </row>
    <row r="84" spans="1:14" ht="15.75" thickBot="1">
      <c r="A84" t="s">
        <v>2016</v>
      </c>
      <c r="B84" s="821" t="s">
        <v>975</v>
      </c>
      <c r="C84" s="822"/>
      <c r="D84" s="822"/>
      <c r="E84" s="822"/>
      <c r="F84" s="822"/>
      <c r="G84" s="822"/>
      <c r="H84" s="822"/>
      <c r="I84" s="822"/>
      <c r="J84" s="822"/>
      <c r="K84" s="822"/>
      <c r="L84" s="822"/>
      <c r="M84" s="823"/>
      <c r="N84" s="192">
        <f>N74+N82</f>
        <v>626385.93349221325</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2216</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2217</v>
      </c>
      <c r="C100" s="259"/>
      <c r="D100" s="259"/>
      <c r="E100" s="259"/>
      <c r="F100" s="259"/>
      <c r="G100" s="259"/>
      <c r="H100" s="259"/>
      <c r="I100" s="259"/>
      <c r="J100" s="259"/>
      <c r="K100" s="259"/>
      <c r="L100" s="259"/>
      <c r="M100" s="259"/>
      <c r="N100" s="260"/>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2220</v>
      </c>
      <c r="C114" s="261"/>
      <c r="D114" s="261"/>
      <c r="E114" s="247"/>
      <c r="F114" s="247"/>
      <c r="G114" s="247"/>
      <c r="H114" s="247"/>
      <c r="I114" s="247"/>
      <c r="J114" s="971"/>
      <c r="K114" s="971"/>
      <c r="L114" s="971"/>
      <c r="M114" s="971"/>
      <c r="N114" s="972"/>
    </row>
    <row r="115" spans="2:14" ht="15.75" thickBot="1">
      <c r="B115" s="423" t="s">
        <v>2221</v>
      </c>
      <c r="C115" s="424"/>
      <c r="D115" s="424"/>
      <c r="E115" s="263"/>
      <c r="F115" s="263"/>
      <c r="G115" s="263"/>
      <c r="H115" s="263"/>
      <c r="I115" s="263"/>
      <c r="J115" s="973"/>
      <c r="K115" s="973"/>
      <c r="L115" s="973"/>
      <c r="M115" s="973"/>
      <c r="N115" s="974"/>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1094</v>
      </c>
      <c r="C31" s="84" t="s">
        <v>1630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160</v>
      </c>
      <c r="B36" s="870" t="str">
        <f>VLOOKUP(A36,EQUIPOS!A6:D154,3,FALSE)</f>
        <v>COMPACTADOR MANUAL VIBRATORIO (RANA) con motor de 6 HP</v>
      </c>
      <c r="C36" s="871"/>
      <c r="D36" s="871"/>
      <c r="E36" s="871"/>
      <c r="F36" s="871"/>
      <c r="G36" s="871"/>
      <c r="H36" s="872"/>
      <c r="I36" s="271"/>
      <c r="J36" s="272"/>
      <c r="K36" s="273">
        <f>VLOOKUP(A36,EQUIPOS!A6:D163,4,FALSE)</f>
        <v>5714.2021920998313</v>
      </c>
      <c r="L36" s="274"/>
      <c r="M36" s="275">
        <v>37.5</v>
      </c>
      <c r="N36" s="276">
        <f>K36/M36</f>
        <v>152.37872512266216</v>
      </c>
    </row>
    <row r="37" spans="1:14">
      <c r="B37" s="870"/>
      <c r="C37" s="871"/>
      <c r="D37" s="871"/>
      <c r="E37" s="877"/>
      <c r="F37" s="871"/>
      <c r="G37" s="871"/>
      <c r="H37" s="872"/>
      <c r="I37" s="39"/>
      <c r="J37" s="40"/>
      <c r="K37" s="278"/>
      <c r="L37" s="280"/>
      <c r="M37" s="281"/>
      <c r="N37" s="282"/>
    </row>
    <row r="38" spans="1:14">
      <c r="B38" s="878" t="s">
        <v>952</v>
      </c>
      <c r="C38" s="879"/>
      <c r="D38" s="879"/>
      <c r="E38" s="41"/>
      <c r="F38" s="42"/>
      <c r="G38" s="42"/>
      <c r="H38" s="43"/>
      <c r="I38" s="39"/>
      <c r="J38" s="40"/>
      <c r="K38" s="283"/>
      <c r="L38" s="280"/>
      <c r="M38" s="473">
        <v>0.1</v>
      </c>
      <c r="N38" s="348">
        <f>N72*M38</f>
        <v>1214.8204072288161</v>
      </c>
    </row>
    <row r="39" spans="1:14" ht="15.75" thickBot="1">
      <c r="B39" s="870"/>
      <c r="C39" s="871"/>
      <c r="D39" s="871"/>
      <c r="E39" s="871"/>
      <c r="F39" s="871"/>
      <c r="G39" s="871"/>
      <c r="H39" s="872"/>
      <c r="I39" s="880"/>
      <c r="J39" s="881"/>
      <c r="K39" s="44"/>
      <c r="L39" s="882"/>
      <c r="M39" s="883"/>
      <c r="N39" s="108"/>
    </row>
    <row r="40" spans="1:14" ht="15.75" thickBot="1">
      <c r="B40" s="821" t="s">
        <v>953</v>
      </c>
      <c r="C40" s="822"/>
      <c r="D40" s="822"/>
      <c r="E40" s="822"/>
      <c r="F40" s="822"/>
      <c r="G40" s="822"/>
      <c r="H40" s="822"/>
      <c r="I40" s="822"/>
      <c r="J40" s="822"/>
      <c r="K40" s="822"/>
      <c r="L40" s="822"/>
      <c r="M40" s="823"/>
      <c r="N40" s="398">
        <f>SUM(N36:N39)</f>
        <v>1367.1991323514783</v>
      </c>
    </row>
    <row r="41" spans="1:14">
      <c r="B41" s="284"/>
      <c r="C41" s="37"/>
      <c r="D41" s="37"/>
      <c r="E41" s="37"/>
      <c r="F41" s="37"/>
      <c r="G41" s="37"/>
      <c r="H41" s="37"/>
      <c r="I41" s="37"/>
      <c r="J41" s="37"/>
      <c r="K41" s="37"/>
      <c r="L41" s="37"/>
      <c r="M41" s="37"/>
      <c r="N41" s="38"/>
    </row>
    <row r="42" spans="1:14">
      <c r="B42" s="67" t="s">
        <v>954</v>
      </c>
      <c r="C42" s="68"/>
      <c r="D42" s="68"/>
      <c r="E42" s="68"/>
      <c r="F42" s="68"/>
      <c r="G42" s="68"/>
      <c r="H42" s="68"/>
      <c r="I42" s="68"/>
      <c r="J42" s="68"/>
      <c r="K42" s="68"/>
      <c r="L42" s="68"/>
      <c r="M42" s="68"/>
      <c r="N42" s="69"/>
    </row>
    <row r="43" spans="1:14" ht="15.75" thickBot="1">
      <c r="B43" s="70"/>
      <c r="C43" s="65"/>
      <c r="D43" s="65"/>
      <c r="E43" s="65"/>
      <c r="F43" s="65"/>
      <c r="G43" s="65"/>
      <c r="H43" s="65"/>
      <c r="I43" s="65"/>
      <c r="J43" s="64"/>
      <c r="K43" s="64"/>
      <c r="L43" s="64"/>
      <c r="M43" s="64"/>
      <c r="N43" s="66"/>
    </row>
    <row r="44" spans="1:14">
      <c r="B44" s="866" t="s">
        <v>944</v>
      </c>
      <c r="C44" s="867"/>
      <c r="D44" s="867"/>
      <c r="E44" s="867"/>
      <c r="F44" s="867"/>
      <c r="G44" s="867"/>
      <c r="H44" s="867"/>
      <c r="I44" s="901"/>
      <c r="J44" s="319" t="s">
        <v>945</v>
      </c>
      <c r="K44" s="88" t="s">
        <v>946</v>
      </c>
      <c r="L44" s="902" t="s">
        <v>955</v>
      </c>
      <c r="M44" s="901"/>
      <c r="N44" s="89" t="s">
        <v>951</v>
      </c>
    </row>
    <row r="45" spans="1:14">
      <c r="A45" s="147" t="s">
        <v>755</v>
      </c>
      <c r="B45" s="46" t="str">
        <f>VLOOKUP(A45,MATERIALES!A5:D373,3,FALSE)</f>
        <v>Adoquín e=8cm</v>
      </c>
      <c r="C45" s="285"/>
      <c r="D45" s="285"/>
      <c r="E45" s="285"/>
      <c r="F45" s="285"/>
      <c r="G45" s="285"/>
      <c r="H45" s="285"/>
      <c r="I45" s="272"/>
      <c r="J45" s="228" t="str">
        <f>VLOOKUP(A45,MATERIALES!A1:D637,2,FALSE)</f>
        <v>m2</v>
      </c>
      <c r="K45" s="286">
        <v>1.03</v>
      </c>
      <c r="L45" s="271"/>
      <c r="M45" s="406">
        <f>VLOOKUP(A45,MATERIALES!A5:D396,4,FALSE)</f>
        <v>21177.74830304394</v>
      </c>
      <c r="N45" s="276">
        <f>K45*M45</f>
        <v>21813.080752135258</v>
      </c>
    </row>
    <row r="46" spans="1:14">
      <c r="A46" s="147" t="s">
        <v>797</v>
      </c>
      <c r="B46" s="46" t="str">
        <f>VLOOKUP(A46,MATERIALES!A6:D373,3,FALSE)</f>
        <v>Arena de sello (fina)</v>
      </c>
      <c r="C46" s="285"/>
      <c r="D46" s="285"/>
      <c r="E46" s="285"/>
      <c r="F46" s="285"/>
      <c r="G46" s="285"/>
      <c r="H46" s="285"/>
      <c r="I46" s="272"/>
      <c r="J46" s="228" t="str">
        <f>VLOOKUP(A46,MATERIALES!A2:D638,2,FALSE)</f>
        <v>m3</v>
      </c>
      <c r="K46" s="286">
        <v>0.01</v>
      </c>
      <c r="L46" s="271"/>
      <c r="M46" s="406">
        <f>VLOOKUP(A46,MATERIALES!A6:D397,4,FALSE)</f>
        <v>51852.72291370813</v>
      </c>
      <c r="N46" s="276">
        <f>K46*M46</f>
        <v>518.52722913708135</v>
      </c>
    </row>
    <row r="47" spans="1:14">
      <c r="A47" s="147" t="s">
        <v>800</v>
      </c>
      <c r="B47" s="46" t="str">
        <f>VLOOKUP(A47,MATERIALES!A6:D373,3,FALSE)</f>
        <v>Arena de soporte (media)</v>
      </c>
      <c r="C47" s="285"/>
      <c r="D47" s="285"/>
      <c r="E47" s="285"/>
      <c r="F47" s="285"/>
      <c r="G47" s="285"/>
      <c r="H47" s="285"/>
      <c r="I47" s="272"/>
      <c r="J47" s="228" t="str">
        <f>VLOOKUP(A47,MATERIALES!A3:D639,2,FALSE)</f>
        <v>m3</v>
      </c>
      <c r="K47" s="286">
        <v>0.05</v>
      </c>
      <c r="L47" s="271"/>
      <c r="M47" s="406">
        <f>VLOOKUP(A47,MATERIALES!A6:D398,4,FALSE)</f>
        <v>45152.225825509791</v>
      </c>
      <c r="N47" s="276">
        <f>K47*M47</f>
        <v>2257.6112912754897</v>
      </c>
    </row>
    <row r="48" spans="1:14">
      <c r="A48" t="s">
        <v>832</v>
      </c>
      <c r="B48" s="46" t="str">
        <f>VLOOKUP(A48,MATERIALES!A6:D373,3,FALSE)</f>
        <v>Concreto Resistencia  21 (Mpa)</v>
      </c>
      <c r="C48" s="321"/>
      <c r="D48" s="321"/>
      <c r="E48" s="321"/>
      <c r="F48" s="321"/>
      <c r="G48" s="321"/>
      <c r="H48" s="321"/>
      <c r="I48" s="321"/>
      <c r="J48" s="315" t="str">
        <f>VLOOKUP(A48,MATERIALES!A4:D640,2,FALSE)</f>
        <v>m3</v>
      </c>
      <c r="K48" s="47">
        <v>0.01</v>
      </c>
      <c r="L48" s="322"/>
      <c r="M48" s="406">
        <f>VLOOKUP(A48,MATERIALES!A6:D399,4,FALSE)</f>
        <v>451498.07270367211</v>
      </c>
      <c r="N48" s="276">
        <f>K48*M48</f>
        <v>4514.980727036721</v>
      </c>
    </row>
    <row r="49" spans="1:14" ht="15.75" thickBot="1">
      <c r="B49" s="313"/>
      <c r="C49" s="314"/>
      <c r="D49" s="314"/>
      <c r="E49" s="314"/>
      <c r="F49" s="314"/>
      <c r="G49" s="314"/>
      <c r="H49" s="314"/>
      <c r="I49" s="314"/>
      <c r="J49" s="129"/>
      <c r="K49" s="129"/>
      <c r="L49" s="329"/>
      <c r="M49" s="328"/>
      <c r="N49" s="130"/>
    </row>
    <row r="50" spans="1:14" ht="15.75" thickBot="1">
      <c r="B50" s="821" t="s">
        <v>953</v>
      </c>
      <c r="C50" s="822"/>
      <c r="D50" s="822"/>
      <c r="E50" s="822"/>
      <c r="F50" s="822"/>
      <c r="G50" s="822"/>
      <c r="H50" s="822"/>
      <c r="I50" s="822"/>
      <c r="J50" s="822"/>
      <c r="K50" s="822"/>
      <c r="L50" s="822"/>
      <c r="M50" s="823"/>
      <c r="N50" s="398">
        <f>SUM(N45:N49)</f>
        <v>29104.199999584551</v>
      </c>
    </row>
    <row r="51" spans="1:14">
      <c r="B51" s="36"/>
      <c r="C51" s="37"/>
      <c r="D51" s="37"/>
      <c r="E51" s="37"/>
      <c r="F51" s="37"/>
      <c r="G51" s="37"/>
      <c r="H51" s="37"/>
      <c r="I51" s="37"/>
      <c r="J51" s="37"/>
      <c r="K51" s="37"/>
      <c r="L51" s="37"/>
      <c r="M51" s="37"/>
      <c r="N51" s="38"/>
    </row>
    <row r="52" spans="1:14">
      <c r="B52" s="67" t="s">
        <v>956</v>
      </c>
      <c r="C52" s="68"/>
      <c r="D52" s="68"/>
      <c r="E52" s="68"/>
      <c r="F52" s="68"/>
      <c r="G52" s="68"/>
      <c r="H52" s="68"/>
      <c r="I52" s="68"/>
      <c r="J52" s="68"/>
      <c r="K52" s="68"/>
      <c r="L52" s="68"/>
      <c r="M52" s="68"/>
      <c r="N52" s="69"/>
    </row>
    <row r="53" spans="1:14" ht="15.75" thickBot="1">
      <c r="B53" s="71"/>
      <c r="C53" s="64"/>
      <c r="D53" s="64"/>
      <c r="E53" s="64"/>
      <c r="F53" s="64"/>
      <c r="G53" s="64"/>
      <c r="H53" s="64"/>
      <c r="I53" s="64"/>
      <c r="J53" s="64"/>
      <c r="K53" s="64"/>
      <c r="L53" s="64"/>
      <c r="M53" s="64"/>
      <c r="N53" s="66"/>
    </row>
    <row r="54" spans="1:14" ht="25.5">
      <c r="B54" s="317" t="s">
        <v>957</v>
      </c>
      <c r="C54" s="318"/>
      <c r="D54" s="318"/>
      <c r="E54" s="318"/>
      <c r="F54" s="318"/>
      <c r="G54" s="318"/>
      <c r="H54" s="76" t="s">
        <v>945</v>
      </c>
      <c r="I54" s="77" t="s">
        <v>958</v>
      </c>
      <c r="J54" s="78" t="s">
        <v>959</v>
      </c>
      <c r="K54" s="76" t="s">
        <v>960</v>
      </c>
      <c r="L54" s="907" t="s">
        <v>961</v>
      </c>
      <c r="M54" s="886"/>
      <c r="N54" s="79" t="s">
        <v>951</v>
      </c>
    </row>
    <row r="55" spans="1:14">
      <c r="A55" t="s">
        <v>1631</v>
      </c>
      <c r="B55" s="49" t="str">
        <f>VLOOKUP(A55,TRANSPORTE!A5:D117,3,FALSE)</f>
        <v>Transporte de Adoquín e=8cm</v>
      </c>
      <c r="C55" s="321"/>
      <c r="D55" s="321"/>
      <c r="E55" s="321"/>
      <c r="F55" s="321"/>
      <c r="G55" s="321"/>
      <c r="H55" s="315" t="s">
        <v>1468</v>
      </c>
      <c r="I55" s="283">
        <v>0.92</v>
      </c>
      <c r="J55" s="290">
        <v>1</v>
      </c>
      <c r="K55" s="283">
        <f>I55*J55</f>
        <v>0.92</v>
      </c>
      <c r="L55" s="908">
        <f>VLOOKUP(A55,TRANSPORTE!A5:D117,4,FALSE)</f>
        <v>864.89286545854247</v>
      </c>
      <c r="M55" s="909"/>
      <c r="N55" s="291">
        <f>K55*L55</f>
        <v>795.70143622185913</v>
      </c>
    </row>
    <row r="56" spans="1:14">
      <c r="A56" t="s">
        <v>1227</v>
      </c>
      <c r="B56" s="49" t="str">
        <f>VLOOKUP(A56,TRANSPORTE!A6:D117,3,FALSE)</f>
        <v>Transporte de Arena</v>
      </c>
      <c r="C56" s="50"/>
      <c r="D56" s="50"/>
      <c r="E56" s="50"/>
      <c r="F56" s="50"/>
      <c r="G56" s="50"/>
      <c r="H56" s="315" t="s">
        <v>1468</v>
      </c>
      <c r="I56" s="283">
        <v>0.01</v>
      </c>
      <c r="J56" s="290">
        <v>1</v>
      </c>
      <c r="K56" s="283">
        <f>I56*J56</f>
        <v>0.01</v>
      </c>
      <c r="L56" s="908">
        <f>VLOOKUP(A56,TRANSPORTE!A6:D117,4,FALSE)</f>
        <v>878.24631825065774</v>
      </c>
      <c r="M56" s="909"/>
      <c r="N56" s="291">
        <f>K56*L56</f>
        <v>8.7824631825065769</v>
      </c>
    </row>
    <row r="57" spans="1:14">
      <c r="A57" t="s">
        <v>1227</v>
      </c>
      <c r="B57" s="49" t="str">
        <f>VLOOKUP(A57,TRANSPORTE!A6:D117,3,FALSE)</f>
        <v>Transporte de Arena</v>
      </c>
      <c r="C57" s="50"/>
      <c r="D57" s="50"/>
      <c r="E57" s="50"/>
      <c r="F57" s="50"/>
      <c r="G57" s="50"/>
      <c r="H57" s="315" t="s">
        <v>1468</v>
      </c>
      <c r="I57" s="283">
        <v>0.05</v>
      </c>
      <c r="J57" s="290">
        <v>1</v>
      </c>
      <c r="K57" s="283">
        <f>I57*J57</f>
        <v>0.05</v>
      </c>
      <c r="L57" s="908">
        <f>VLOOKUP(A57,TRANSPORTE!A6:D118,4,FALSE)</f>
        <v>878.24631825065774</v>
      </c>
      <c r="M57" s="909"/>
      <c r="N57" s="291">
        <f>K57*L57</f>
        <v>43.91231591253289</v>
      </c>
    </row>
    <row r="58" spans="1:14">
      <c r="B58" s="49"/>
      <c r="C58" s="50"/>
      <c r="D58" s="50"/>
      <c r="E58" s="50"/>
      <c r="F58" s="50"/>
      <c r="G58" s="50"/>
      <c r="H58" s="315"/>
      <c r="I58" s="283"/>
      <c r="J58" s="290"/>
      <c r="K58" s="283"/>
      <c r="L58" s="908"/>
      <c r="M58" s="909"/>
      <c r="N58" s="291"/>
    </row>
    <row r="59" spans="1:14">
      <c r="B59" s="49"/>
      <c r="C59" s="50"/>
      <c r="D59" s="50"/>
      <c r="E59" s="50"/>
      <c r="F59" s="50"/>
      <c r="G59" s="50"/>
      <c r="H59" s="292"/>
      <c r="I59" s="283"/>
      <c r="J59" s="283"/>
      <c r="K59" s="283"/>
      <c r="L59" s="293"/>
      <c r="M59" s="294"/>
      <c r="N59" s="295"/>
    </row>
    <row r="60" spans="1:14" ht="15.75" thickBot="1">
      <c r="B60" s="313"/>
      <c r="C60" s="314"/>
      <c r="D60" s="314"/>
      <c r="E60" s="314"/>
      <c r="F60" s="314"/>
      <c r="G60" s="314"/>
      <c r="H60" s="51"/>
      <c r="I60" s="129"/>
      <c r="J60" s="129"/>
      <c r="K60" s="129"/>
      <c r="L60" s="899"/>
      <c r="M60" s="900"/>
      <c r="N60" s="130"/>
    </row>
    <row r="61" spans="1:14" ht="15.75" thickBot="1">
      <c r="B61" s="910" t="s">
        <v>953</v>
      </c>
      <c r="C61" s="864"/>
      <c r="D61" s="864"/>
      <c r="E61" s="864"/>
      <c r="F61" s="864"/>
      <c r="G61" s="864"/>
      <c r="H61" s="864"/>
      <c r="I61" s="864"/>
      <c r="J61" s="864"/>
      <c r="K61" s="864"/>
      <c r="L61" s="864"/>
      <c r="M61" s="865"/>
      <c r="N61" s="107">
        <f>N55+N56+N57+N58+N59</f>
        <v>848.39621531689863</v>
      </c>
    </row>
    <row r="62" spans="1:14">
      <c r="B62" s="36"/>
      <c r="C62" s="37"/>
      <c r="D62" s="37"/>
      <c r="E62" s="37"/>
      <c r="F62" s="37"/>
      <c r="G62" s="37"/>
      <c r="H62" s="37"/>
      <c r="I62" s="37"/>
      <c r="J62" s="37"/>
      <c r="K62" s="37"/>
      <c r="L62" s="37"/>
      <c r="M62" s="37"/>
      <c r="N62" s="38"/>
    </row>
    <row r="63" spans="1:14">
      <c r="B63" s="67" t="s">
        <v>962</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860" t="s">
        <v>963</v>
      </c>
      <c r="C65" s="861"/>
      <c r="D65" s="861"/>
      <c r="E65" s="861"/>
      <c r="F65" s="861"/>
      <c r="G65" s="861"/>
      <c r="H65" s="861"/>
      <c r="I65" s="76" t="s">
        <v>964</v>
      </c>
      <c r="J65" s="78" t="s">
        <v>1410</v>
      </c>
      <c r="K65" s="77" t="s">
        <v>966</v>
      </c>
      <c r="L65" s="862" t="s">
        <v>950</v>
      </c>
      <c r="M65" s="863"/>
      <c r="N65" s="101" t="s">
        <v>951</v>
      </c>
    </row>
    <row r="66" spans="1:15">
      <c r="A66" s="148" t="s">
        <v>19</v>
      </c>
      <c r="B66" s="52" t="str">
        <f>VLOOKUP(A66,'MANO DE OBRA'!A8:D68,3,FALSE)</f>
        <v>Obrero (8)</v>
      </c>
      <c r="C66" s="50"/>
      <c r="D66" s="50"/>
      <c r="E66" s="50"/>
      <c r="F66" s="50"/>
      <c r="G66" s="50"/>
      <c r="H66" s="50"/>
      <c r="I66" s="296">
        <f>K66/J66*100</f>
        <v>270661.59999999998</v>
      </c>
      <c r="J66" s="297">
        <v>185</v>
      </c>
      <c r="K66" s="298">
        <f>VLOOKUP(A66,'MANO DE OBRA'!A8:D99,4,FALSE)</f>
        <v>500723.95999999996</v>
      </c>
      <c r="L66" s="53"/>
      <c r="M66" s="299">
        <v>50</v>
      </c>
      <c r="N66" s="399">
        <f>K66/M66</f>
        <v>10014.4792</v>
      </c>
      <c r="O66" s="109"/>
    </row>
    <row r="67" spans="1:15">
      <c r="A67" s="148" t="s">
        <v>30</v>
      </c>
      <c r="B67" s="52" t="str">
        <f>VLOOKUP(A67,'MANO DE OBRA'!A8:D69,3,FALSE)</f>
        <v>Oficial</v>
      </c>
      <c r="C67" s="50"/>
      <c r="D67" s="50"/>
      <c r="E67" s="50"/>
      <c r="F67" s="50"/>
      <c r="G67" s="50"/>
      <c r="H67" s="50"/>
      <c r="I67" s="296">
        <f>K67/J67*100</f>
        <v>57668.23979157189</v>
      </c>
      <c r="J67" s="297">
        <v>185</v>
      </c>
      <c r="K67" s="298">
        <f>VLOOKUP(A67,'MANO DE OBRA'!A8:D100,4,FALSE)</f>
        <v>106686.24361440798</v>
      </c>
      <c r="L67" s="53"/>
      <c r="M67" s="303">
        <v>50</v>
      </c>
      <c r="N67" s="399">
        <f>K67/M67</f>
        <v>2133.7248722881595</v>
      </c>
    </row>
    <row r="68" spans="1:15">
      <c r="B68" s="52"/>
      <c r="C68" s="50"/>
      <c r="D68" s="50"/>
      <c r="E68" s="50"/>
      <c r="F68" s="50"/>
      <c r="G68" s="50"/>
      <c r="H68" s="50"/>
      <c r="I68" s="283"/>
      <c r="J68" s="301"/>
      <c r="K68" s="302"/>
      <c r="L68" s="53"/>
      <c r="M68" s="304"/>
      <c r="N68" s="300"/>
    </row>
    <row r="69" spans="1:15">
      <c r="B69" s="52"/>
      <c r="C69" s="50"/>
      <c r="D69" s="50"/>
      <c r="E69" s="50"/>
      <c r="F69" s="50"/>
      <c r="G69" s="50"/>
      <c r="H69" s="50"/>
      <c r="I69" s="283"/>
      <c r="J69" s="301"/>
      <c r="K69" s="302"/>
      <c r="L69" s="322"/>
      <c r="M69" s="304"/>
      <c r="N69" s="300"/>
    </row>
    <row r="70" spans="1:15">
      <c r="B70" s="52"/>
      <c r="C70" s="50"/>
      <c r="D70" s="50"/>
      <c r="E70" s="50"/>
      <c r="F70" s="50"/>
      <c r="G70" s="50"/>
      <c r="H70" s="50"/>
      <c r="I70" s="283"/>
      <c r="J70" s="301"/>
      <c r="K70" s="302"/>
      <c r="L70" s="322"/>
      <c r="M70" s="304"/>
      <c r="N70" s="300"/>
    </row>
    <row r="71" spans="1:15" ht="15.75" thickBot="1">
      <c r="B71" s="897"/>
      <c r="C71" s="898"/>
      <c r="D71" s="898"/>
      <c r="E71" s="898"/>
      <c r="F71" s="898"/>
      <c r="G71" s="898"/>
      <c r="H71" s="898"/>
      <c r="I71" s="129"/>
      <c r="J71" s="129"/>
      <c r="K71" s="129"/>
      <c r="L71" s="911"/>
      <c r="M71" s="911"/>
      <c r="N71" s="48"/>
    </row>
    <row r="72" spans="1:15" ht="15.75" thickBot="1">
      <c r="B72" s="910" t="s">
        <v>953</v>
      </c>
      <c r="C72" s="864"/>
      <c r="D72" s="864"/>
      <c r="E72" s="864"/>
      <c r="F72" s="864"/>
      <c r="G72" s="864"/>
      <c r="H72" s="864"/>
      <c r="I72" s="864"/>
      <c r="J72" s="864"/>
      <c r="K72" s="864"/>
      <c r="L72" s="864"/>
      <c r="M72" s="865"/>
      <c r="N72" s="305">
        <f>SUM(N66:N71)</f>
        <v>12148.204072288159</v>
      </c>
    </row>
    <row r="73" spans="1:15" ht="15.75" thickBot="1">
      <c r="B73" s="36"/>
      <c r="C73" s="37"/>
      <c r="D73" s="37"/>
      <c r="E73" s="37"/>
      <c r="F73" s="37"/>
      <c r="G73" s="37"/>
      <c r="H73" s="37"/>
      <c r="I73" s="37"/>
      <c r="J73" s="37"/>
      <c r="K73" s="37"/>
      <c r="L73" s="37"/>
      <c r="M73" s="37"/>
      <c r="N73" s="38"/>
    </row>
    <row r="74" spans="1:15" ht="15.75" thickBot="1">
      <c r="B74" s="821" t="s">
        <v>967</v>
      </c>
      <c r="C74" s="822"/>
      <c r="D74" s="822"/>
      <c r="E74" s="822"/>
      <c r="F74" s="822"/>
      <c r="G74" s="822"/>
      <c r="H74" s="822"/>
      <c r="I74" s="822"/>
      <c r="J74" s="822"/>
      <c r="K74" s="822"/>
      <c r="L74" s="822"/>
      <c r="M74" s="823"/>
      <c r="N74" s="102">
        <f>N40+N50+N61+N72</f>
        <v>43467.999419541084</v>
      </c>
    </row>
    <row r="75" spans="1:15">
      <c r="B75" s="36"/>
      <c r="C75" s="37"/>
      <c r="D75" s="37"/>
      <c r="E75" s="37"/>
      <c r="F75" s="37"/>
      <c r="G75" s="37"/>
      <c r="H75" s="37"/>
      <c r="I75" s="37"/>
      <c r="J75" s="37"/>
      <c r="K75" s="37"/>
      <c r="L75" s="37"/>
      <c r="M75" s="37"/>
      <c r="N75" s="38"/>
    </row>
    <row r="76" spans="1:15">
      <c r="B76" s="67" t="s">
        <v>968</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c r="B78" s="866" t="s">
        <v>969</v>
      </c>
      <c r="C78" s="867"/>
      <c r="D78" s="867"/>
      <c r="E78" s="867"/>
      <c r="F78" s="867"/>
      <c r="G78" s="867"/>
      <c r="H78" s="867"/>
      <c r="I78" s="318"/>
      <c r="J78" s="338"/>
      <c r="K78" s="306" t="s">
        <v>970</v>
      </c>
      <c r="L78" s="868" t="s">
        <v>971</v>
      </c>
      <c r="M78" s="869"/>
      <c r="N78" s="307"/>
    </row>
    <row r="79" spans="1:15">
      <c r="B79" s="854" t="s">
        <v>972</v>
      </c>
      <c r="C79" s="855"/>
      <c r="D79" s="855"/>
      <c r="E79" s="855"/>
      <c r="F79" s="855"/>
      <c r="G79" s="855"/>
      <c r="H79" s="855"/>
      <c r="I79" s="90"/>
      <c r="J79" s="91"/>
      <c r="K79" s="308">
        <v>0.2</v>
      </c>
      <c r="L79" s="856">
        <f>N74*K79</f>
        <v>8693.5998839082167</v>
      </c>
      <c r="M79" s="857"/>
      <c r="N79" s="54"/>
    </row>
    <row r="80" spans="1:15">
      <c r="B80" s="92" t="s">
        <v>973</v>
      </c>
      <c r="C80" s="93"/>
      <c r="D80" s="93"/>
      <c r="E80" s="93"/>
      <c r="F80" s="93"/>
      <c r="G80" s="93"/>
      <c r="H80" s="93"/>
      <c r="I80" s="90"/>
      <c r="J80" s="91"/>
      <c r="K80" s="308">
        <v>0.05</v>
      </c>
      <c r="L80" s="856">
        <f>N74*K80</f>
        <v>2173.3999709770542</v>
      </c>
      <c r="M80" s="857"/>
      <c r="N80" s="54"/>
    </row>
    <row r="81" spans="1:14" ht="15.75" thickBot="1">
      <c r="B81" s="94" t="s">
        <v>974</v>
      </c>
      <c r="C81" s="95"/>
      <c r="D81" s="95"/>
      <c r="E81" s="95"/>
      <c r="F81" s="95"/>
      <c r="G81" s="95"/>
      <c r="H81" s="95"/>
      <c r="I81" s="96"/>
      <c r="J81" s="97"/>
      <c r="K81" s="309">
        <v>0.05</v>
      </c>
      <c r="L81" s="858">
        <f>N74*K81</f>
        <v>2173.3999709770542</v>
      </c>
      <c r="M81" s="859"/>
      <c r="N81" s="54"/>
    </row>
    <row r="82" spans="1:14" ht="15.75" thickBot="1">
      <c r="B82" s="821" t="s">
        <v>953</v>
      </c>
      <c r="C82" s="822"/>
      <c r="D82" s="822"/>
      <c r="E82" s="822"/>
      <c r="F82" s="822"/>
      <c r="G82" s="822"/>
      <c r="H82" s="822"/>
      <c r="I82" s="822"/>
      <c r="J82" s="822"/>
      <c r="K82" s="822"/>
      <c r="L82" s="822"/>
      <c r="M82" s="823"/>
      <c r="N82" s="55">
        <f>L79+L80+L81</f>
        <v>13040.399825862325</v>
      </c>
    </row>
    <row r="83" spans="1:14" ht="15.75" thickBot="1">
      <c r="B83" s="36"/>
      <c r="C83" s="37"/>
      <c r="D83" s="37"/>
      <c r="E83" s="37"/>
      <c r="F83" s="37"/>
      <c r="G83" s="37"/>
      <c r="H83" s="37"/>
      <c r="I83" s="37"/>
      <c r="J83" s="37"/>
      <c r="K83" s="37"/>
      <c r="L83" s="37"/>
      <c r="M83" s="37"/>
      <c r="N83" s="38"/>
    </row>
    <row r="84" spans="1:14" ht="15.75" thickBot="1">
      <c r="A84" t="s">
        <v>2016</v>
      </c>
      <c r="B84" s="821" t="s">
        <v>975</v>
      </c>
      <c r="C84" s="822"/>
      <c r="D84" s="822"/>
      <c r="E84" s="822"/>
      <c r="F84" s="822"/>
      <c r="G84" s="822"/>
      <c r="H84" s="822"/>
      <c r="I84" s="822"/>
      <c r="J84" s="822"/>
      <c r="K84" s="822"/>
      <c r="L84" s="822"/>
      <c r="M84" s="823"/>
      <c r="N84" s="192">
        <f>N74+N82</f>
        <v>56508.399245403409</v>
      </c>
    </row>
    <row r="85" spans="1:14">
      <c r="B85" s="243"/>
      <c r="C85" s="244"/>
      <c r="D85" s="244"/>
      <c r="E85" s="244"/>
      <c r="F85" s="244"/>
      <c r="G85" s="244"/>
      <c r="H85" s="244"/>
      <c r="I85" s="244"/>
      <c r="J85" s="244"/>
      <c r="K85" s="244"/>
      <c r="L85" s="244"/>
      <c r="M85" s="244"/>
      <c r="N85" s="245"/>
    </row>
    <row r="86" spans="1:14">
      <c r="B86" s="246"/>
      <c r="C86" s="247"/>
      <c r="D86" s="247"/>
      <c r="E86" s="247"/>
      <c r="F86" s="247"/>
      <c r="G86" s="247"/>
      <c r="H86" s="247"/>
      <c r="I86" s="247"/>
      <c r="J86" s="247"/>
      <c r="K86" s="247"/>
      <c r="L86" s="247"/>
      <c r="M86" s="247"/>
      <c r="N86" s="248"/>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421" t="s">
        <v>976</v>
      </c>
      <c r="F89" s="421"/>
      <c r="G89" s="421"/>
      <c r="H89" s="421"/>
      <c r="I89" s="421"/>
      <c r="J89" s="421"/>
      <c r="K89" s="247"/>
      <c r="L89" s="247"/>
      <c r="M89" s="247"/>
      <c r="N89" s="248"/>
    </row>
    <row r="90" spans="1:14">
      <c r="B90" s="246"/>
      <c r="C90" s="247"/>
      <c r="D90" s="247"/>
      <c r="E90" s="247" t="s">
        <v>977</v>
      </c>
      <c r="F90" s="247"/>
      <c r="G90" s="247"/>
      <c r="H90" s="247"/>
      <c r="I90" s="247"/>
      <c r="J90" s="247"/>
      <c r="K90" s="247"/>
      <c r="L90" s="247"/>
      <c r="M90" s="247"/>
      <c r="N90" s="248"/>
    </row>
    <row r="91" spans="1:14">
      <c r="B91" s="246"/>
      <c r="C91" s="247"/>
      <c r="D91" s="247"/>
      <c r="E91" s="247" t="s">
        <v>978</v>
      </c>
      <c r="F91" s="247"/>
      <c r="G91" s="247"/>
      <c r="H91" s="247"/>
      <c r="I91" s="247"/>
      <c r="J91" s="247"/>
      <c r="K91" s="247"/>
      <c r="L91" s="247"/>
      <c r="M91" s="247"/>
      <c r="N91" s="248"/>
    </row>
    <row r="92" spans="1:14">
      <c r="B92" s="246"/>
      <c r="C92" s="247"/>
      <c r="D92" s="247"/>
      <c r="E92" s="247" t="s">
        <v>979</v>
      </c>
      <c r="F92" s="247"/>
      <c r="G92" s="247"/>
      <c r="H92" s="247"/>
      <c r="I92" s="247"/>
      <c r="J92" s="247"/>
      <c r="K92" s="247"/>
      <c r="L92" s="247"/>
      <c r="M92" s="247"/>
      <c r="N92" s="248"/>
    </row>
    <row r="93" spans="1:14" ht="15.75" thickBot="1">
      <c r="B93" s="246"/>
      <c r="C93" s="247"/>
      <c r="D93" s="247"/>
      <c r="E93" s="247"/>
      <c r="F93" s="247" t="s">
        <v>980</v>
      </c>
      <c r="G93" s="247"/>
      <c r="H93" s="247"/>
      <c r="I93" s="247"/>
      <c r="J93" s="247"/>
      <c r="K93" s="247"/>
      <c r="L93" s="247"/>
      <c r="M93" s="247"/>
      <c r="N93" s="248"/>
    </row>
    <row r="94" spans="1:14">
      <c r="B94" s="231" t="s">
        <v>2216</v>
      </c>
      <c r="C94" s="232"/>
      <c r="D94" s="232"/>
      <c r="E94" s="232"/>
      <c r="F94" s="232"/>
      <c r="G94" s="232"/>
      <c r="H94" s="232"/>
      <c r="I94" s="232"/>
      <c r="J94" s="232"/>
      <c r="K94" s="232"/>
      <c r="L94" s="232"/>
      <c r="M94" s="232"/>
      <c r="N94" s="233"/>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ht="15.75" thickBot="1">
      <c r="B98" s="252"/>
      <c r="C98" s="253"/>
      <c r="D98" s="253"/>
      <c r="E98" s="253"/>
      <c r="F98" s="253"/>
      <c r="G98" s="253"/>
      <c r="H98" s="253"/>
      <c r="I98" s="253"/>
      <c r="J98" s="253"/>
      <c r="K98" s="253"/>
      <c r="L98" s="253"/>
      <c r="M98" s="253"/>
      <c r="N98" s="254"/>
    </row>
    <row r="99" spans="2:14">
      <c r="B99" s="255"/>
      <c r="C99" s="256"/>
      <c r="D99" s="256"/>
      <c r="E99" s="256"/>
      <c r="F99" s="256"/>
      <c r="G99" s="256"/>
      <c r="H99" s="256"/>
      <c r="I99" s="256"/>
      <c r="J99" s="256"/>
      <c r="K99" s="256"/>
      <c r="L99" s="256"/>
      <c r="M99" s="256"/>
      <c r="N99" s="257"/>
    </row>
    <row r="100" spans="2:14">
      <c r="B100" s="258" t="s">
        <v>2217</v>
      </c>
      <c r="C100" s="259"/>
      <c r="D100" s="259"/>
      <c r="E100" s="259"/>
      <c r="F100" s="259"/>
      <c r="G100" s="259"/>
      <c r="H100" s="259"/>
      <c r="I100" s="259"/>
      <c r="J100" s="259"/>
      <c r="K100" s="259"/>
      <c r="L100" s="259"/>
      <c r="M100" s="259"/>
      <c r="N100" s="260"/>
    </row>
    <row r="101" spans="2:14" ht="15" customHeight="1">
      <c r="B101" s="965" t="s">
        <v>2218</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2219</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3"/>
      <c r="C105" s="344"/>
      <c r="D105" s="344"/>
      <c r="E105" s="344"/>
      <c r="F105" s="344"/>
      <c r="G105" s="344"/>
      <c r="H105" s="344"/>
      <c r="I105" s="344"/>
      <c r="J105" s="344"/>
      <c r="K105" s="344"/>
      <c r="L105" s="344"/>
      <c r="M105" s="344"/>
      <c r="N105" s="345"/>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258"/>
      <c r="C108" s="259"/>
      <c r="D108" s="259"/>
      <c r="E108" s="259"/>
      <c r="F108" s="259"/>
      <c r="G108" s="259"/>
      <c r="H108" s="259"/>
      <c r="I108" s="259"/>
      <c r="J108" s="259"/>
      <c r="K108" s="259"/>
      <c r="L108" s="259"/>
      <c r="M108" s="259"/>
      <c r="N108" s="260"/>
    </row>
    <row r="109" spans="2:14">
      <c r="B109" s="246"/>
      <c r="C109" s="247"/>
      <c r="D109" s="247"/>
      <c r="E109" s="247" t="s">
        <v>976</v>
      </c>
      <c r="F109" s="421"/>
      <c r="G109" s="421"/>
      <c r="H109" s="247"/>
      <c r="I109" s="247"/>
      <c r="J109" s="247"/>
      <c r="K109" s="247"/>
      <c r="L109" s="247"/>
      <c r="M109" s="247"/>
      <c r="N109" s="248"/>
    </row>
    <row r="110" spans="2:14">
      <c r="B110" s="246"/>
      <c r="C110" s="247"/>
      <c r="D110" s="247"/>
      <c r="E110" s="422" t="s">
        <v>977</v>
      </c>
      <c r="F110" s="247"/>
      <c r="G110" s="247"/>
      <c r="H110" s="422"/>
      <c r="I110" s="422"/>
      <c r="J110" s="422"/>
      <c r="K110" s="247"/>
      <c r="L110" s="247"/>
      <c r="M110" s="247"/>
      <c r="N110" s="248"/>
    </row>
    <row r="111" spans="2:14">
      <c r="B111" s="246"/>
      <c r="C111" s="247"/>
      <c r="D111" s="247"/>
      <c r="E111" s="261" t="s">
        <v>981</v>
      </c>
      <c r="F111" s="247"/>
      <c r="G111" s="247"/>
      <c r="H111" s="261"/>
      <c r="I111" s="261"/>
      <c r="J111" s="261"/>
      <c r="K111" s="247"/>
      <c r="L111" s="247"/>
      <c r="M111" s="247"/>
      <c r="N111" s="248"/>
    </row>
    <row r="112" spans="2:14">
      <c r="B112" s="262"/>
      <c r="C112" s="259"/>
      <c r="D112" s="259"/>
      <c r="E112" s="247" t="s">
        <v>979</v>
      </c>
      <c r="F112" s="247"/>
      <c r="G112" s="247"/>
      <c r="H112" s="247"/>
      <c r="I112" s="247"/>
      <c r="J112" s="247"/>
      <c r="K112" s="259"/>
      <c r="L112" s="259"/>
      <c r="M112" s="259"/>
      <c r="N112" s="260"/>
    </row>
    <row r="113" spans="2:14">
      <c r="B113" s="262"/>
      <c r="C113" s="259"/>
      <c r="D113" s="259"/>
      <c r="E113" s="259"/>
      <c r="F113" s="247"/>
      <c r="G113" s="247"/>
      <c r="H113" s="247"/>
      <c r="I113" s="247"/>
      <c r="J113" s="247"/>
      <c r="K113" s="259"/>
      <c r="L113" s="259"/>
      <c r="M113" s="259"/>
      <c r="N113" s="260"/>
    </row>
    <row r="114" spans="2:14">
      <c r="B114" s="262" t="s">
        <v>2220</v>
      </c>
      <c r="C114" s="261"/>
      <c r="D114" s="261"/>
      <c r="E114" s="247"/>
      <c r="F114" s="247"/>
      <c r="G114" s="247"/>
      <c r="H114" s="247"/>
      <c r="I114" s="247"/>
      <c r="J114" s="971"/>
      <c r="K114" s="971"/>
      <c r="L114" s="971"/>
      <c r="M114" s="971"/>
      <c r="N114" s="972"/>
    </row>
    <row r="115" spans="2:14" ht="15.75" thickBot="1">
      <c r="B115" s="423" t="s">
        <v>2221</v>
      </c>
      <c r="C115" s="424"/>
      <c r="D115" s="424"/>
      <c r="E115" s="263"/>
      <c r="F115" s="263"/>
      <c r="G115" s="263"/>
      <c r="H115" s="263"/>
      <c r="I115" s="263"/>
      <c r="J115" s="973"/>
      <c r="K115" s="973"/>
      <c r="L115" s="973"/>
      <c r="M115" s="973"/>
      <c r="N115" s="974"/>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1632</v>
      </c>
      <c r="C31" s="84" t="s">
        <v>2088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180</v>
      </c>
      <c r="B36" s="870" t="str">
        <f>VLOOKUP(A36,EQUIPOS!A6:D154,3,FALSE)</f>
        <v>Compresor 120 HP, con martillo.</v>
      </c>
      <c r="C36" s="871"/>
      <c r="D36" s="871"/>
      <c r="E36" s="871"/>
      <c r="F36" s="871"/>
      <c r="G36" s="871"/>
      <c r="H36" s="872"/>
      <c r="I36" s="271"/>
      <c r="J36" s="272"/>
      <c r="K36" s="273">
        <f>VLOOKUP(A36,EQUIPOS!A6:D163,4,FALSE)</f>
        <v>78034.443628457273</v>
      </c>
      <c r="L36" s="274"/>
      <c r="M36" s="275">
        <v>35</v>
      </c>
      <c r="N36" s="276">
        <f>K36/M36</f>
        <v>2229.5555322416362</v>
      </c>
    </row>
    <row r="37" spans="1:14">
      <c r="A37" s="116" t="s">
        <v>312</v>
      </c>
      <c r="B37" s="870" t="str">
        <f>VLOOKUP(A37,EQUIPOS!A7:D154,3,FALSE)</f>
        <v>Retroexcavadora sobre oruga, potencia 138 HP, balde de 1,5 m3.</v>
      </c>
      <c r="C37" s="871"/>
      <c r="D37" s="871"/>
      <c r="E37" s="871"/>
      <c r="F37" s="871"/>
      <c r="G37" s="871"/>
      <c r="H37" s="872"/>
      <c r="I37" s="425"/>
      <c r="J37" s="426"/>
      <c r="K37" s="273">
        <f>VLOOKUP(A37,EQUIPOS!A7:D164,4,FALSE)</f>
        <v>140461.9985312231</v>
      </c>
      <c r="L37" s="339"/>
      <c r="M37" s="340">
        <v>35</v>
      </c>
      <c r="N37" s="276">
        <f>K37/M37</f>
        <v>4013.1999580349457</v>
      </c>
    </row>
    <row r="38" spans="1:14">
      <c r="A38" s="116"/>
      <c r="B38" s="324"/>
      <c r="C38" s="325"/>
      <c r="D38" s="325"/>
      <c r="E38" s="327"/>
      <c r="F38" s="325"/>
      <c r="G38" s="325"/>
      <c r="H38" s="326"/>
      <c r="I38" s="332"/>
      <c r="J38" s="334"/>
      <c r="K38" s="273"/>
      <c r="L38" s="427"/>
      <c r="M38" s="428"/>
      <c r="N38" s="276"/>
    </row>
    <row r="39" spans="1:14">
      <c r="B39" s="870"/>
      <c r="C39" s="871"/>
      <c r="D39" s="871"/>
      <c r="E39" s="877"/>
      <c r="F39" s="871"/>
      <c r="G39" s="871"/>
      <c r="H39" s="872"/>
      <c r="I39" s="39"/>
      <c r="J39" s="40"/>
      <c r="K39" s="278"/>
      <c r="L39" s="280"/>
      <c r="M39" s="281"/>
      <c r="N39" s="282"/>
    </row>
    <row r="40" spans="1:14">
      <c r="B40" s="878" t="s">
        <v>952</v>
      </c>
      <c r="C40" s="879"/>
      <c r="D40" s="879"/>
      <c r="E40" s="41"/>
      <c r="F40" s="42"/>
      <c r="G40" s="42"/>
      <c r="H40" s="43"/>
      <c r="I40" s="39"/>
      <c r="J40" s="40"/>
      <c r="K40" s="283"/>
      <c r="L40" s="280"/>
      <c r="M40" s="405">
        <v>0.01</v>
      </c>
      <c r="N40" s="348">
        <f>N73*M40</f>
        <v>8.2809726290859995</v>
      </c>
    </row>
    <row r="41" spans="1:14" ht="15.75" thickBot="1">
      <c r="B41" s="870"/>
      <c r="C41" s="871"/>
      <c r="D41" s="871"/>
      <c r="E41" s="871"/>
      <c r="F41" s="871"/>
      <c r="G41" s="871"/>
      <c r="H41" s="872"/>
      <c r="I41" s="880"/>
      <c r="J41" s="881"/>
      <c r="K41" s="44"/>
      <c r="L41" s="882"/>
      <c r="M41" s="883"/>
      <c r="N41" s="108"/>
    </row>
    <row r="42" spans="1:14" ht="15.75" thickBot="1">
      <c r="B42" s="821" t="s">
        <v>953</v>
      </c>
      <c r="C42" s="822"/>
      <c r="D42" s="822"/>
      <c r="E42" s="822"/>
      <c r="F42" s="822"/>
      <c r="G42" s="822"/>
      <c r="H42" s="822"/>
      <c r="I42" s="822"/>
      <c r="J42" s="822"/>
      <c r="K42" s="822"/>
      <c r="L42" s="822"/>
      <c r="M42" s="823"/>
      <c r="N42" s="398">
        <f>SUM(N36:N41)</f>
        <v>6251.0364629056685</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66" t="s">
        <v>944</v>
      </c>
      <c r="C46" s="867"/>
      <c r="D46" s="867"/>
      <c r="E46" s="867"/>
      <c r="F46" s="867"/>
      <c r="G46" s="867"/>
      <c r="H46" s="867"/>
      <c r="I46" s="901"/>
      <c r="J46" s="319" t="s">
        <v>945</v>
      </c>
      <c r="K46" s="88" t="s">
        <v>946</v>
      </c>
      <c r="L46" s="902" t="s">
        <v>955</v>
      </c>
      <c r="M46" s="901"/>
      <c r="N46" s="89" t="s">
        <v>951</v>
      </c>
    </row>
    <row r="47" spans="1:14">
      <c r="A47" s="147" t="s">
        <v>442</v>
      </c>
      <c r="B47" s="46" t="str">
        <f>VLOOKUP(A47,MATERIALES!A5:D373,3,FALSE)</f>
        <v>Derechos de explotación y/o disposición de materiales</v>
      </c>
      <c r="C47" s="285"/>
      <c r="D47" s="285"/>
      <c r="E47" s="285"/>
      <c r="F47" s="285"/>
      <c r="G47" s="285"/>
      <c r="H47" s="285"/>
      <c r="I47" s="272"/>
      <c r="J47" s="228" t="str">
        <f>VLOOKUP(A47,MATERIALES!A3:D639,2,FALSE)</f>
        <v>m3</v>
      </c>
      <c r="K47" s="286">
        <v>1.3</v>
      </c>
      <c r="L47" s="271"/>
      <c r="M47" s="406">
        <f>VLOOKUP(A47,MATERIALES!A5:D396,4,FALSE)</f>
        <v>4882.1833582754425</v>
      </c>
      <c r="N47" s="276">
        <f>K47*M47</f>
        <v>6346.8383657580753</v>
      </c>
    </row>
    <row r="48" spans="1:14">
      <c r="A48" s="209"/>
      <c r="B48" s="324"/>
      <c r="C48" s="429"/>
      <c r="D48" s="429"/>
      <c r="E48" s="429"/>
      <c r="F48" s="429"/>
      <c r="G48" s="429"/>
      <c r="H48" s="429"/>
      <c r="I48" s="426"/>
      <c r="J48" s="315"/>
      <c r="K48" s="401"/>
      <c r="L48" s="425"/>
      <c r="M48" s="430"/>
      <c r="N48" s="277"/>
    </row>
    <row r="49" spans="1:14">
      <c r="A49" s="209"/>
      <c r="B49" s="171"/>
      <c r="C49" s="333"/>
      <c r="D49" s="333"/>
      <c r="E49" s="333"/>
      <c r="F49" s="333"/>
      <c r="G49" s="333"/>
      <c r="H49" s="333"/>
      <c r="I49" s="426"/>
      <c r="J49" s="431"/>
      <c r="K49" s="432"/>
      <c r="L49" s="332"/>
      <c r="M49" s="433"/>
      <c r="N49" s="434"/>
    </row>
    <row r="50" spans="1:14" ht="15.75" thickBot="1">
      <c r="B50" s="313"/>
      <c r="C50" s="314"/>
      <c r="D50" s="314"/>
      <c r="E50" s="314"/>
      <c r="F50" s="314"/>
      <c r="G50" s="314"/>
      <c r="H50" s="314"/>
      <c r="I50" s="314"/>
      <c r="J50" s="129"/>
      <c r="K50" s="129"/>
      <c r="L50" s="329"/>
      <c r="M50" s="328"/>
      <c r="N50" s="130"/>
    </row>
    <row r="51" spans="1:14" ht="15.75" thickBot="1">
      <c r="B51" s="821" t="s">
        <v>953</v>
      </c>
      <c r="C51" s="822"/>
      <c r="D51" s="822"/>
      <c r="E51" s="822"/>
      <c r="F51" s="822"/>
      <c r="G51" s="822"/>
      <c r="H51" s="822"/>
      <c r="I51" s="822"/>
      <c r="J51" s="822"/>
      <c r="K51" s="822"/>
      <c r="L51" s="822"/>
      <c r="M51" s="823"/>
      <c r="N51" s="398">
        <f>SUM(N47:N50)</f>
        <v>6346.8383657580753</v>
      </c>
    </row>
    <row r="52" spans="1:14">
      <c r="B52" s="36"/>
      <c r="C52" s="37"/>
      <c r="D52" s="37"/>
      <c r="E52" s="37"/>
      <c r="F52" s="37"/>
      <c r="G52" s="37"/>
      <c r="H52" s="37"/>
      <c r="I52" s="37"/>
      <c r="J52" s="37"/>
      <c r="K52" s="37"/>
      <c r="L52" s="37"/>
      <c r="M52" s="37"/>
      <c r="N52" s="38"/>
    </row>
    <row r="53" spans="1:14">
      <c r="B53" s="67" t="s">
        <v>956</v>
      </c>
      <c r="C53" s="68"/>
      <c r="D53" s="68"/>
      <c r="E53" s="68"/>
      <c r="F53" s="68"/>
      <c r="G53" s="68"/>
      <c r="H53" s="68"/>
      <c r="I53" s="68"/>
      <c r="J53" s="68"/>
      <c r="K53" s="68"/>
      <c r="L53" s="68"/>
      <c r="M53" s="68"/>
      <c r="N53" s="69"/>
    </row>
    <row r="54" spans="1:14" ht="15.75" thickBot="1">
      <c r="B54" s="71"/>
      <c r="C54" s="64"/>
      <c r="D54" s="64"/>
      <c r="E54" s="64"/>
      <c r="F54" s="64"/>
      <c r="G54" s="64"/>
      <c r="H54" s="64"/>
      <c r="I54" s="64"/>
      <c r="J54" s="64"/>
      <c r="K54" s="64"/>
      <c r="L54" s="64"/>
      <c r="M54" s="64"/>
      <c r="N54" s="66"/>
    </row>
    <row r="55" spans="1:14" ht="25.5">
      <c r="B55" s="317" t="s">
        <v>957</v>
      </c>
      <c r="C55" s="318"/>
      <c r="D55" s="318"/>
      <c r="E55" s="318"/>
      <c r="F55" s="318"/>
      <c r="G55" s="318"/>
      <c r="H55" s="76" t="s">
        <v>945</v>
      </c>
      <c r="I55" s="77" t="s">
        <v>958</v>
      </c>
      <c r="J55" s="78" t="s">
        <v>959</v>
      </c>
      <c r="K55" s="76" t="s">
        <v>960</v>
      </c>
      <c r="L55" s="907" t="s">
        <v>961</v>
      </c>
      <c r="M55" s="886"/>
      <c r="N55" s="79" t="s">
        <v>951</v>
      </c>
    </row>
    <row r="56" spans="1:14">
      <c r="A56" t="s">
        <v>1256</v>
      </c>
      <c r="B56" s="49" t="str">
        <f>VLOOKUP(A56,TRANSPORTE!A5:D117,3,FALSE)</f>
        <v>Transporte de material de excavación</v>
      </c>
      <c r="C56" s="321"/>
      <c r="D56" s="321"/>
      <c r="E56" s="321"/>
      <c r="F56" s="321"/>
      <c r="G56" s="321"/>
      <c r="H56" s="315" t="s">
        <v>1468</v>
      </c>
      <c r="I56" s="283">
        <v>1.3</v>
      </c>
      <c r="J56" s="290">
        <v>1</v>
      </c>
      <c r="K56" s="283">
        <f>I56*J56</f>
        <v>1.3</v>
      </c>
      <c r="L56" s="908">
        <f>VLOOKUP(A56,TRANSPORTE!A5:D117,4,FALSE)</f>
        <v>878.24631825065774</v>
      </c>
      <c r="M56" s="909"/>
      <c r="N56" s="291">
        <f>K56*L56</f>
        <v>1141.720213725855</v>
      </c>
    </row>
    <row r="57" spans="1:14">
      <c r="B57" s="49"/>
      <c r="C57" s="50"/>
      <c r="D57" s="50"/>
      <c r="E57" s="50"/>
      <c r="F57" s="50"/>
      <c r="G57" s="50"/>
      <c r="H57" s="315"/>
      <c r="I57" s="283"/>
      <c r="J57" s="290"/>
      <c r="K57" s="283"/>
      <c r="L57" s="908"/>
      <c r="M57" s="909"/>
      <c r="N57" s="291"/>
    </row>
    <row r="58" spans="1:14">
      <c r="B58" s="49"/>
      <c r="C58" s="50"/>
      <c r="D58" s="50"/>
      <c r="E58" s="50"/>
      <c r="F58" s="50"/>
      <c r="G58" s="50"/>
      <c r="H58" s="315"/>
      <c r="I58" s="283"/>
      <c r="J58" s="290"/>
      <c r="K58" s="283"/>
      <c r="L58" s="908"/>
      <c r="M58" s="909"/>
      <c r="N58" s="291"/>
    </row>
    <row r="59" spans="1:14">
      <c r="B59" s="49"/>
      <c r="C59" s="50"/>
      <c r="D59" s="50"/>
      <c r="E59" s="50"/>
      <c r="F59" s="50"/>
      <c r="G59" s="50"/>
      <c r="H59" s="315"/>
      <c r="I59" s="283"/>
      <c r="J59" s="290"/>
      <c r="K59" s="283"/>
      <c r="L59" s="908"/>
      <c r="M59" s="909"/>
      <c r="N59" s="291"/>
    </row>
    <row r="60" spans="1:14">
      <c r="B60" s="49"/>
      <c r="C60" s="50"/>
      <c r="D60" s="50"/>
      <c r="E60" s="50"/>
      <c r="F60" s="50"/>
      <c r="G60" s="50"/>
      <c r="H60" s="292"/>
      <c r="I60" s="283"/>
      <c r="J60" s="283"/>
      <c r="K60" s="283"/>
      <c r="L60" s="293"/>
      <c r="M60" s="294"/>
      <c r="N60" s="295"/>
    </row>
    <row r="61" spans="1:14" ht="15.75" thickBot="1">
      <c r="B61" s="451"/>
      <c r="C61" s="452"/>
      <c r="D61" s="452"/>
      <c r="E61" s="452"/>
      <c r="F61" s="452"/>
      <c r="G61" s="452"/>
      <c r="H61" s="51"/>
      <c r="I61" s="129"/>
      <c r="J61" s="129"/>
      <c r="K61" s="129"/>
      <c r="L61" s="899"/>
      <c r="M61" s="900"/>
      <c r="N61" s="130"/>
    </row>
    <row r="62" spans="1:14" ht="15.75" thickBot="1">
      <c r="B62" s="910" t="s">
        <v>953</v>
      </c>
      <c r="C62" s="864"/>
      <c r="D62" s="864"/>
      <c r="E62" s="864"/>
      <c r="F62" s="864"/>
      <c r="G62" s="864"/>
      <c r="H62" s="864"/>
      <c r="I62" s="864"/>
      <c r="J62" s="864"/>
      <c r="K62" s="864"/>
      <c r="L62" s="864"/>
      <c r="M62" s="865"/>
      <c r="N62" s="107">
        <f>N56+N57+N58+N59+N60</f>
        <v>1141.720213725855</v>
      </c>
    </row>
    <row r="63" spans="1:14">
      <c r="B63" s="36"/>
      <c r="C63" s="37"/>
      <c r="D63" s="37"/>
      <c r="E63" s="37"/>
      <c r="F63" s="37"/>
      <c r="G63" s="37"/>
      <c r="H63" s="37"/>
      <c r="I63" s="37"/>
      <c r="J63" s="37"/>
      <c r="K63" s="37"/>
      <c r="L63" s="37"/>
      <c r="M63" s="37"/>
      <c r="N63" s="38"/>
    </row>
    <row r="64" spans="1:14">
      <c r="B64" s="67" t="s">
        <v>962</v>
      </c>
      <c r="C64" s="68"/>
      <c r="D64" s="68"/>
      <c r="E64" s="68"/>
      <c r="F64" s="68"/>
      <c r="G64" s="68"/>
      <c r="H64" s="68"/>
      <c r="I64" s="68"/>
      <c r="J64" s="68"/>
      <c r="K64" s="68"/>
      <c r="L64" s="68"/>
      <c r="M64" s="68"/>
      <c r="N64" s="69"/>
    </row>
    <row r="65" spans="1:15" ht="15.75" thickBot="1">
      <c r="B65" s="71"/>
      <c r="C65" s="64"/>
      <c r="D65" s="64"/>
      <c r="E65" s="64"/>
      <c r="F65" s="64"/>
      <c r="G65" s="64"/>
      <c r="H65" s="64"/>
      <c r="I65" s="64"/>
      <c r="J65" s="64"/>
      <c r="K65" s="64"/>
      <c r="L65" s="64"/>
      <c r="M65" s="64"/>
      <c r="N65" s="66"/>
    </row>
    <row r="66" spans="1:15" ht="25.5">
      <c r="B66" s="860" t="s">
        <v>963</v>
      </c>
      <c r="C66" s="861"/>
      <c r="D66" s="861"/>
      <c r="E66" s="861"/>
      <c r="F66" s="861"/>
      <c r="G66" s="861"/>
      <c r="H66" s="861"/>
      <c r="I66" s="76" t="s">
        <v>964</v>
      </c>
      <c r="J66" s="78" t="s">
        <v>1410</v>
      </c>
      <c r="K66" s="77" t="s">
        <v>966</v>
      </c>
      <c r="L66" s="862" t="s">
        <v>950</v>
      </c>
      <c r="M66" s="863"/>
      <c r="N66" s="101" t="s">
        <v>951</v>
      </c>
    </row>
    <row r="67" spans="1:15">
      <c r="A67" s="148" t="s">
        <v>7</v>
      </c>
      <c r="B67" s="52" t="str">
        <f>VLOOKUP(A67,'MANO DE OBRA'!A8:D68,3,FALSE)</f>
        <v>Obrero (2)</v>
      </c>
      <c r="C67" s="50"/>
      <c r="D67" s="50"/>
      <c r="E67" s="50"/>
      <c r="F67" s="50"/>
      <c r="G67" s="50"/>
      <c r="H67" s="50"/>
      <c r="I67" s="296">
        <f>K67/J67*100</f>
        <v>67665.399999999994</v>
      </c>
      <c r="J67" s="297">
        <v>185</v>
      </c>
      <c r="K67" s="298">
        <f>VLOOKUP(A67,'MANO DE OBRA'!A8:D99,4,FALSE)</f>
        <v>125180.98999999999</v>
      </c>
      <c r="L67" s="53"/>
      <c r="M67" s="435">
        <v>280</v>
      </c>
      <c r="N67" s="399">
        <f>K67/M67</f>
        <v>447.07496428571426</v>
      </c>
      <c r="O67" s="109"/>
    </row>
    <row r="68" spans="1:15">
      <c r="A68" s="148" t="s">
        <v>30</v>
      </c>
      <c r="B68" s="52" t="str">
        <f>VLOOKUP(A68,'MANO DE OBRA'!A8:D69,3,FALSE)</f>
        <v>Oficial</v>
      </c>
      <c r="C68" s="50"/>
      <c r="D68" s="50"/>
      <c r="E68" s="50"/>
      <c r="F68" s="50"/>
      <c r="G68" s="50"/>
      <c r="H68" s="50"/>
      <c r="I68" s="296">
        <f>K68/J68*100</f>
        <v>57668.23979157189</v>
      </c>
      <c r="J68" s="297">
        <v>185</v>
      </c>
      <c r="K68" s="298">
        <f>VLOOKUP(A68,'MANO DE OBRA'!A8:D100,4,FALSE)</f>
        <v>106686.24361440798</v>
      </c>
      <c r="L68" s="53"/>
      <c r="M68" s="436">
        <v>280</v>
      </c>
      <c r="N68" s="399">
        <f>K68/M68</f>
        <v>381.02229862288567</v>
      </c>
    </row>
    <row r="69" spans="1:15">
      <c r="B69" s="52"/>
      <c r="C69" s="50"/>
      <c r="D69" s="50"/>
      <c r="E69" s="50"/>
      <c r="F69" s="50"/>
      <c r="G69" s="50"/>
      <c r="H69" s="50"/>
      <c r="I69" s="283"/>
      <c r="J69" s="301"/>
      <c r="K69" s="302"/>
      <c r="L69" s="53"/>
      <c r="M69" s="304"/>
      <c r="N69" s="300"/>
    </row>
    <row r="70" spans="1:15">
      <c r="B70" s="52"/>
      <c r="C70" s="50"/>
      <c r="D70" s="50"/>
      <c r="E70" s="50"/>
      <c r="F70" s="50"/>
      <c r="G70" s="50"/>
      <c r="H70" s="50"/>
      <c r="I70" s="283"/>
      <c r="J70" s="301"/>
      <c r="K70" s="302"/>
      <c r="L70" s="322"/>
      <c r="M70" s="304"/>
      <c r="N70" s="300"/>
    </row>
    <row r="71" spans="1:15">
      <c r="B71" s="52"/>
      <c r="C71" s="50"/>
      <c r="D71" s="50"/>
      <c r="E71" s="50"/>
      <c r="F71" s="50"/>
      <c r="G71" s="50"/>
      <c r="H71" s="50"/>
      <c r="I71" s="283"/>
      <c r="J71" s="301"/>
      <c r="K71" s="302"/>
      <c r="L71" s="322"/>
      <c r="M71" s="304"/>
      <c r="N71" s="300"/>
    </row>
    <row r="72" spans="1:15" ht="15.75" thickBot="1">
      <c r="B72" s="897"/>
      <c r="C72" s="898"/>
      <c r="D72" s="898"/>
      <c r="E72" s="898"/>
      <c r="F72" s="898"/>
      <c r="G72" s="898"/>
      <c r="H72" s="898"/>
      <c r="I72" s="129"/>
      <c r="J72" s="129"/>
      <c r="K72" s="129"/>
      <c r="L72" s="911"/>
      <c r="M72" s="911"/>
      <c r="N72" s="48"/>
    </row>
    <row r="73" spans="1:15" ht="15.75" thickBot="1">
      <c r="B73" s="910" t="s">
        <v>953</v>
      </c>
      <c r="C73" s="864"/>
      <c r="D73" s="864"/>
      <c r="E73" s="864"/>
      <c r="F73" s="864"/>
      <c r="G73" s="864"/>
      <c r="H73" s="864"/>
      <c r="I73" s="864"/>
      <c r="J73" s="864"/>
      <c r="K73" s="864"/>
      <c r="L73" s="864"/>
      <c r="M73" s="865"/>
      <c r="N73" s="305">
        <f>SUM(N67:N72)</f>
        <v>828.09726290859999</v>
      </c>
    </row>
    <row r="74" spans="1:15" ht="15.75" thickBot="1">
      <c r="B74" s="36"/>
      <c r="C74" s="37"/>
      <c r="D74" s="37"/>
      <c r="E74" s="37"/>
      <c r="F74" s="37"/>
      <c r="G74" s="37"/>
      <c r="H74" s="37"/>
      <c r="I74" s="37"/>
      <c r="J74" s="37"/>
      <c r="K74" s="37"/>
      <c r="L74" s="37"/>
      <c r="M74" s="37"/>
      <c r="N74" s="38"/>
    </row>
    <row r="75" spans="1:15" ht="15.75" thickBot="1">
      <c r="B75" s="821" t="s">
        <v>967</v>
      </c>
      <c r="C75" s="822"/>
      <c r="D75" s="822"/>
      <c r="E75" s="822"/>
      <c r="F75" s="822"/>
      <c r="G75" s="822"/>
      <c r="H75" s="822"/>
      <c r="I75" s="822"/>
      <c r="J75" s="822"/>
      <c r="K75" s="822"/>
      <c r="L75" s="822"/>
      <c r="M75" s="823"/>
      <c r="N75" s="102">
        <f>N42+N51+N62+N73</f>
        <v>14567.692305298198</v>
      </c>
    </row>
    <row r="76" spans="1:15">
      <c r="B76" s="36"/>
      <c r="C76" s="37"/>
      <c r="D76" s="37"/>
      <c r="E76" s="37"/>
      <c r="F76" s="37"/>
      <c r="G76" s="37"/>
      <c r="H76" s="37"/>
      <c r="I76" s="37"/>
      <c r="J76" s="37"/>
      <c r="K76" s="37"/>
      <c r="L76" s="37"/>
      <c r="M76" s="37"/>
      <c r="N76" s="38"/>
    </row>
    <row r="77" spans="1:15">
      <c r="B77" s="67" t="s">
        <v>968</v>
      </c>
      <c r="C77" s="68"/>
      <c r="D77" s="68"/>
      <c r="E77" s="68"/>
      <c r="F77" s="68"/>
      <c r="G77" s="68"/>
      <c r="H77" s="68"/>
      <c r="I77" s="68"/>
      <c r="J77" s="68"/>
      <c r="K77" s="68"/>
      <c r="L77" s="68"/>
      <c r="M77" s="68"/>
      <c r="N77" s="69"/>
    </row>
    <row r="78" spans="1:15" ht="15.75" thickBot="1">
      <c r="B78" s="71"/>
      <c r="C78" s="64"/>
      <c r="D78" s="64"/>
      <c r="E78" s="64"/>
      <c r="F78" s="64"/>
      <c r="G78" s="64"/>
      <c r="H78" s="64"/>
      <c r="I78" s="64"/>
      <c r="J78" s="64"/>
      <c r="K78" s="64"/>
      <c r="L78" s="64"/>
      <c r="M78" s="64"/>
      <c r="N78" s="66"/>
    </row>
    <row r="79" spans="1:15">
      <c r="B79" s="866" t="s">
        <v>969</v>
      </c>
      <c r="C79" s="867"/>
      <c r="D79" s="867"/>
      <c r="E79" s="867"/>
      <c r="F79" s="867"/>
      <c r="G79" s="867"/>
      <c r="H79" s="867"/>
      <c r="I79" s="318"/>
      <c r="J79" s="338"/>
      <c r="K79" s="306" t="s">
        <v>970</v>
      </c>
      <c r="L79" s="868" t="s">
        <v>971</v>
      </c>
      <c r="M79" s="869"/>
      <c r="N79" s="307"/>
    </row>
    <row r="80" spans="1:15">
      <c r="B80" s="854" t="s">
        <v>972</v>
      </c>
      <c r="C80" s="855"/>
      <c r="D80" s="855"/>
      <c r="E80" s="855"/>
      <c r="F80" s="855"/>
      <c r="G80" s="855"/>
      <c r="H80" s="855"/>
      <c r="I80" s="90"/>
      <c r="J80" s="91"/>
      <c r="K80" s="308">
        <v>0.2</v>
      </c>
      <c r="L80" s="856">
        <f>N75*K80</f>
        <v>2913.5384610596398</v>
      </c>
      <c r="M80" s="857"/>
      <c r="N80" s="54"/>
    </row>
    <row r="81" spans="1:14">
      <c r="B81" s="92" t="s">
        <v>973</v>
      </c>
      <c r="C81" s="93"/>
      <c r="D81" s="93"/>
      <c r="E81" s="93"/>
      <c r="F81" s="93"/>
      <c r="G81" s="93"/>
      <c r="H81" s="93"/>
      <c r="I81" s="90"/>
      <c r="J81" s="91"/>
      <c r="K81" s="308">
        <v>0.05</v>
      </c>
      <c r="L81" s="856">
        <f>N75*K81</f>
        <v>728.38461526490994</v>
      </c>
      <c r="M81" s="857"/>
      <c r="N81" s="54"/>
    </row>
    <row r="82" spans="1:14" ht="15.75" thickBot="1">
      <c r="B82" s="94" t="s">
        <v>974</v>
      </c>
      <c r="C82" s="95"/>
      <c r="D82" s="95"/>
      <c r="E82" s="95"/>
      <c r="F82" s="95"/>
      <c r="G82" s="95"/>
      <c r="H82" s="95"/>
      <c r="I82" s="96"/>
      <c r="J82" s="97"/>
      <c r="K82" s="309">
        <v>0.05</v>
      </c>
      <c r="L82" s="858">
        <f>N75*K82</f>
        <v>728.38461526490994</v>
      </c>
      <c r="M82" s="859"/>
      <c r="N82" s="54"/>
    </row>
    <row r="83" spans="1:14" ht="15.75" thickBot="1">
      <c r="B83" s="821" t="s">
        <v>953</v>
      </c>
      <c r="C83" s="822"/>
      <c r="D83" s="822"/>
      <c r="E83" s="822"/>
      <c r="F83" s="822"/>
      <c r="G83" s="822"/>
      <c r="H83" s="822"/>
      <c r="I83" s="822"/>
      <c r="J83" s="822"/>
      <c r="K83" s="822"/>
      <c r="L83" s="822"/>
      <c r="M83" s="823"/>
      <c r="N83" s="55">
        <f>L80+L81+L82</f>
        <v>4370.3076915894599</v>
      </c>
    </row>
    <row r="84" spans="1:14" ht="15.75" thickBot="1">
      <c r="B84" s="36"/>
      <c r="C84" s="37"/>
      <c r="D84" s="37"/>
      <c r="E84" s="37"/>
      <c r="F84" s="37"/>
      <c r="G84" s="37"/>
      <c r="H84" s="37"/>
      <c r="I84" s="37"/>
      <c r="J84" s="37"/>
      <c r="K84" s="37"/>
      <c r="L84" s="37"/>
      <c r="M84" s="37"/>
      <c r="N84" s="38"/>
    </row>
    <row r="85" spans="1:14" ht="15.75" thickBot="1">
      <c r="A85" t="s">
        <v>2016</v>
      </c>
      <c r="B85" s="821" t="s">
        <v>975</v>
      </c>
      <c r="C85" s="822"/>
      <c r="D85" s="822"/>
      <c r="E85" s="822"/>
      <c r="F85" s="822"/>
      <c r="G85" s="822"/>
      <c r="H85" s="822"/>
      <c r="I85" s="822"/>
      <c r="J85" s="822"/>
      <c r="K85" s="822"/>
      <c r="L85" s="822"/>
      <c r="M85" s="823"/>
      <c r="N85" s="192">
        <f>N75+N83</f>
        <v>18937.999996887658</v>
      </c>
    </row>
    <row r="86" spans="1:14">
      <c r="B86" s="243"/>
      <c r="C86" s="244"/>
      <c r="D86" s="244"/>
      <c r="E86" s="244"/>
      <c r="F86" s="244"/>
      <c r="G86" s="244"/>
      <c r="H86" s="244"/>
      <c r="I86" s="244"/>
      <c r="J86" s="244"/>
      <c r="K86" s="244"/>
      <c r="L86" s="244"/>
      <c r="M86" s="244"/>
      <c r="N86" s="245"/>
    </row>
    <row r="87" spans="1:14">
      <c r="B87" s="246"/>
      <c r="C87" s="247"/>
      <c r="D87" s="247"/>
      <c r="E87" s="247"/>
      <c r="F87" s="247"/>
      <c r="G87" s="247"/>
      <c r="H87" s="247"/>
      <c r="I87" s="247"/>
      <c r="J87" s="247"/>
      <c r="K87" s="247"/>
      <c r="L87" s="247"/>
      <c r="M87" s="247"/>
      <c r="N87" s="248"/>
    </row>
    <row r="88" spans="1:14">
      <c r="B88" s="246"/>
      <c r="C88" s="247"/>
      <c r="D88" s="247"/>
      <c r="E88" s="247"/>
      <c r="F88" s="247"/>
      <c r="G88" s="247"/>
      <c r="H88" s="247"/>
      <c r="I88" s="247"/>
      <c r="J88" s="247"/>
      <c r="K88" s="247"/>
      <c r="L88" s="247"/>
      <c r="M88" s="247"/>
      <c r="N88" s="248"/>
    </row>
    <row r="89" spans="1:14">
      <c r="B89" s="246"/>
      <c r="C89" s="247"/>
      <c r="D89" s="247"/>
      <c r="E89" s="247"/>
      <c r="F89" s="247"/>
      <c r="G89" s="247"/>
      <c r="H89" s="247"/>
      <c r="I89" s="247"/>
      <c r="J89" s="247"/>
      <c r="K89" s="247"/>
      <c r="L89" s="247"/>
      <c r="M89" s="247"/>
      <c r="N89" s="248"/>
    </row>
    <row r="90" spans="1:14">
      <c r="B90" s="246"/>
      <c r="C90" s="247"/>
      <c r="D90" s="247"/>
      <c r="E90" s="421" t="s">
        <v>976</v>
      </c>
      <c r="F90" s="421"/>
      <c r="G90" s="421"/>
      <c r="H90" s="421"/>
      <c r="I90" s="421"/>
      <c r="J90" s="421"/>
      <c r="K90" s="247"/>
      <c r="L90" s="247"/>
      <c r="M90" s="247"/>
      <c r="N90" s="248"/>
    </row>
    <row r="91" spans="1:14">
      <c r="B91" s="246"/>
      <c r="C91" s="247"/>
      <c r="D91" s="247"/>
      <c r="E91" s="247" t="s">
        <v>977</v>
      </c>
      <c r="F91" s="247"/>
      <c r="G91" s="247"/>
      <c r="H91" s="247"/>
      <c r="I91" s="247"/>
      <c r="J91" s="247"/>
      <c r="K91" s="247"/>
      <c r="L91" s="247"/>
      <c r="M91" s="247"/>
      <c r="N91" s="248"/>
    </row>
    <row r="92" spans="1:14">
      <c r="B92" s="246"/>
      <c r="C92" s="247"/>
      <c r="D92" s="247"/>
      <c r="E92" s="247" t="s">
        <v>978</v>
      </c>
      <c r="F92" s="247"/>
      <c r="G92" s="247"/>
      <c r="H92" s="247"/>
      <c r="I92" s="247"/>
      <c r="J92" s="247"/>
      <c r="K92" s="247"/>
      <c r="L92" s="247"/>
      <c r="M92" s="247"/>
      <c r="N92" s="248"/>
    </row>
    <row r="93" spans="1:14">
      <c r="B93" s="246"/>
      <c r="C93" s="247"/>
      <c r="D93" s="247"/>
      <c r="E93" s="247" t="s">
        <v>979</v>
      </c>
      <c r="F93" s="247"/>
      <c r="G93" s="247"/>
      <c r="H93" s="247"/>
      <c r="I93" s="247"/>
      <c r="J93" s="247"/>
      <c r="K93" s="247"/>
      <c r="L93" s="247"/>
      <c r="M93" s="247"/>
      <c r="N93" s="248"/>
    </row>
    <row r="94" spans="1:14" ht="15.75" thickBot="1">
      <c r="B94" s="246"/>
      <c r="C94" s="247"/>
      <c r="D94" s="247"/>
      <c r="E94" s="247"/>
      <c r="F94" s="247" t="s">
        <v>980</v>
      </c>
      <c r="G94" s="247"/>
      <c r="H94" s="247"/>
      <c r="I94" s="247"/>
      <c r="J94" s="247"/>
      <c r="K94" s="247"/>
      <c r="L94" s="247"/>
      <c r="M94" s="247"/>
      <c r="N94" s="248"/>
    </row>
    <row r="95" spans="1:14">
      <c r="B95" s="231" t="s">
        <v>2216</v>
      </c>
      <c r="C95" s="232"/>
      <c r="D95" s="232"/>
      <c r="E95" s="232"/>
      <c r="F95" s="232"/>
      <c r="G95" s="232"/>
      <c r="H95" s="232"/>
      <c r="I95" s="232"/>
      <c r="J95" s="232"/>
      <c r="K95" s="232"/>
      <c r="L95" s="232"/>
      <c r="M95" s="232"/>
      <c r="N95" s="233"/>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ht="15.75" thickBot="1">
      <c r="B99" s="252"/>
      <c r="C99" s="253"/>
      <c r="D99" s="253"/>
      <c r="E99" s="253"/>
      <c r="F99" s="253"/>
      <c r="G99" s="253"/>
      <c r="H99" s="253"/>
      <c r="I99" s="253"/>
      <c r="J99" s="253"/>
      <c r="K99" s="253"/>
      <c r="L99" s="253"/>
      <c r="M99" s="253"/>
      <c r="N99" s="254"/>
    </row>
    <row r="100" spans="2:14">
      <c r="B100" s="255"/>
      <c r="C100" s="256"/>
      <c r="D100" s="256"/>
      <c r="E100" s="256"/>
      <c r="F100" s="256"/>
      <c r="G100" s="256"/>
      <c r="H100" s="256"/>
      <c r="I100" s="256"/>
      <c r="J100" s="256"/>
      <c r="K100" s="256"/>
      <c r="L100" s="256"/>
      <c r="M100" s="256"/>
      <c r="N100" s="257"/>
    </row>
    <row r="101" spans="2:14">
      <c r="B101" s="258" t="s">
        <v>2217</v>
      </c>
      <c r="C101" s="259"/>
      <c r="D101" s="259"/>
      <c r="E101" s="259"/>
      <c r="F101" s="259"/>
      <c r="G101" s="259"/>
      <c r="H101" s="259"/>
      <c r="I101" s="259"/>
      <c r="J101" s="259"/>
      <c r="K101" s="259"/>
      <c r="L101" s="259"/>
      <c r="M101" s="259"/>
      <c r="N101" s="260"/>
    </row>
    <row r="102" spans="2:14" ht="15" customHeight="1">
      <c r="B102" s="965" t="s">
        <v>2218</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2219</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43"/>
      <c r="C106" s="344"/>
      <c r="D106" s="344"/>
      <c r="E106" s="344"/>
      <c r="F106" s="344"/>
      <c r="G106" s="344"/>
      <c r="H106" s="344"/>
      <c r="I106" s="344"/>
      <c r="J106" s="344"/>
      <c r="K106" s="344"/>
      <c r="L106" s="344"/>
      <c r="M106" s="344"/>
      <c r="N106" s="345"/>
    </row>
    <row r="107" spans="2:14">
      <c r="B107" s="343"/>
      <c r="C107" s="344"/>
      <c r="D107" s="344"/>
      <c r="E107" s="344"/>
      <c r="F107" s="344"/>
      <c r="G107" s="344"/>
      <c r="H107" s="344"/>
      <c r="I107" s="344"/>
      <c r="J107" s="344"/>
      <c r="K107" s="344"/>
      <c r="L107" s="344"/>
      <c r="M107" s="344"/>
      <c r="N107" s="345"/>
    </row>
    <row r="108" spans="2:14">
      <c r="B108" s="343"/>
      <c r="C108" s="344"/>
      <c r="D108" s="344"/>
      <c r="E108" s="344"/>
      <c r="F108" s="344"/>
      <c r="G108" s="344"/>
      <c r="H108" s="344"/>
      <c r="I108" s="344"/>
      <c r="J108" s="344"/>
      <c r="K108" s="344"/>
      <c r="L108" s="344"/>
      <c r="M108" s="344"/>
      <c r="N108" s="345"/>
    </row>
    <row r="109" spans="2:14">
      <c r="B109" s="258"/>
      <c r="C109" s="259"/>
      <c r="D109" s="259"/>
      <c r="E109" s="259"/>
      <c r="F109" s="259"/>
      <c r="G109" s="259"/>
      <c r="H109" s="259"/>
      <c r="I109" s="259"/>
      <c r="J109" s="259"/>
      <c r="K109" s="259"/>
      <c r="L109" s="259"/>
      <c r="M109" s="259"/>
      <c r="N109" s="260"/>
    </row>
    <row r="110" spans="2:14">
      <c r="B110" s="246"/>
      <c r="C110" s="247"/>
      <c r="D110" s="247"/>
      <c r="E110" s="247" t="s">
        <v>976</v>
      </c>
      <c r="F110" s="421"/>
      <c r="G110" s="421"/>
      <c r="H110" s="247"/>
      <c r="I110" s="247"/>
      <c r="J110" s="247"/>
      <c r="K110" s="247"/>
      <c r="L110" s="247"/>
      <c r="M110" s="247"/>
      <c r="N110" s="248"/>
    </row>
    <row r="111" spans="2:14">
      <c r="B111" s="246"/>
      <c r="C111" s="247"/>
      <c r="D111" s="247"/>
      <c r="E111" s="422" t="s">
        <v>977</v>
      </c>
      <c r="F111" s="247"/>
      <c r="G111" s="247"/>
      <c r="H111" s="422"/>
      <c r="I111" s="422"/>
      <c r="J111" s="422"/>
      <c r="K111" s="247"/>
      <c r="L111" s="247"/>
      <c r="M111" s="247"/>
      <c r="N111" s="248"/>
    </row>
    <row r="112" spans="2:14">
      <c r="B112" s="246"/>
      <c r="C112" s="247"/>
      <c r="D112" s="247"/>
      <c r="E112" s="261" t="s">
        <v>981</v>
      </c>
      <c r="F112" s="247"/>
      <c r="G112" s="247"/>
      <c r="H112" s="261"/>
      <c r="I112" s="261"/>
      <c r="J112" s="261"/>
      <c r="K112" s="247"/>
      <c r="L112" s="247"/>
      <c r="M112" s="247"/>
      <c r="N112" s="248"/>
    </row>
    <row r="113" spans="2:14">
      <c r="B113" s="262"/>
      <c r="C113" s="259"/>
      <c r="D113" s="259"/>
      <c r="E113" s="247" t="s">
        <v>979</v>
      </c>
      <c r="F113" s="247"/>
      <c r="G113" s="247"/>
      <c r="H113" s="247"/>
      <c r="I113" s="247"/>
      <c r="J113" s="247"/>
      <c r="K113" s="259"/>
      <c r="L113" s="259"/>
      <c r="M113" s="259"/>
      <c r="N113" s="260"/>
    </row>
    <row r="114" spans="2:14">
      <c r="B114" s="262"/>
      <c r="C114" s="259"/>
      <c r="D114" s="259"/>
      <c r="E114" s="259"/>
      <c r="F114" s="247"/>
      <c r="G114" s="247"/>
      <c r="H114" s="247"/>
      <c r="I114" s="247"/>
      <c r="J114" s="247"/>
      <c r="K114" s="259"/>
      <c r="L114" s="259"/>
      <c r="M114" s="259"/>
      <c r="N114" s="260"/>
    </row>
    <row r="115" spans="2:14">
      <c r="B115" s="262" t="s">
        <v>2220</v>
      </c>
      <c r="C115" s="261"/>
      <c r="D115" s="261"/>
      <c r="E115" s="247"/>
      <c r="F115" s="247"/>
      <c r="G115" s="247"/>
      <c r="H115" s="247"/>
      <c r="I115" s="247"/>
      <c r="J115" s="971"/>
      <c r="K115" s="971"/>
      <c r="L115" s="971"/>
      <c r="M115" s="971"/>
      <c r="N115" s="972"/>
    </row>
    <row r="116" spans="2:14" ht="15.75" thickBot="1">
      <c r="B116" s="423" t="s">
        <v>2221</v>
      </c>
      <c r="C116" s="424"/>
      <c r="D116" s="424"/>
      <c r="E116" s="263"/>
      <c r="F116" s="263"/>
      <c r="G116" s="263"/>
      <c r="H116" s="263"/>
      <c r="I116" s="263"/>
      <c r="J116" s="973"/>
      <c r="K116" s="973"/>
      <c r="L116" s="973"/>
      <c r="M116" s="973"/>
      <c r="N116" s="974"/>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1633</v>
      </c>
      <c r="C31" s="84" t="s">
        <v>2089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180</v>
      </c>
      <c r="B36" s="870" t="str">
        <f>VLOOKUP(A36,EQUIPOS!A6:D154,3,FALSE)</f>
        <v>Compresor 120 HP, con martillo.</v>
      </c>
      <c r="C36" s="871"/>
      <c r="D36" s="871"/>
      <c r="E36" s="871"/>
      <c r="F36" s="871"/>
      <c r="G36" s="871"/>
      <c r="H36" s="872"/>
      <c r="I36" s="271"/>
      <c r="J36" s="272"/>
      <c r="K36" s="273">
        <f>VLOOKUP(A36,EQUIPOS!A6:D163,4,FALSE)</f>
        <v>78034.443628457273</v>
      </c>
      <c r="L36" s="274"/>
      <c r="M36" s="275">
        <v>2.5</v>
      </c>
      <c r="N36" s="276">
        <f>K36/M36</f>
        <v>31213.77745138291</v>
      </c>
    </row>
    <row r="37" spans="1:14">
      <c r="A37" s="116" t="s">
        <v>129</v>
      </c>
      <c r="B37" s="870" t="str">
        <f>VLOOKUP(A37,EQUIPOS!A7:D154,3,FALSE)</f>
        <v xml:space="preserve">Buldozer, Potencia al volante de 140 HP, motor de 2200 RPM, longitud de hoja 4,80m. </v>
      </c>
      <c r="C37" s="871"/>
      <c r="D37" s="871"/>
      <c r="E37" s="871"/>
      <c r="F37" s="871"/>
      <c r="G37" s="871"/>
      <c r="H37" s="872"/>
      <c r="I37" s="425"/>
      <c r="J37" s="426"/>
      <c r="K37" s="273">
        <f>VLOOKUP(A37,EQUIPOS!A7:D164,4,FALSE)</f>
        <v>137860.85041027452</v>
      </c>
      <c r="L37" s="339"/>
      <c r="M37" s="340">
        <v>100</v>
      </c>
      <c r="N37" s="276">
        <f>K37/M37</f>
        <v>1378.6085041027452</v>
      </c>
    </row>
    <row r="38" spans="1:14">
      <c r="A38" s="116" t="s">
        <v>312</v>
      </c>
      <c r="B38" s="870" t="str">
        <f>VLOOKUP(A38,EQUIPOS!A8:D154,3,FALSE)</f>
        <v>Retroexcavadora sobre oruga, potencia 138 HP, balde de 1,5 m3.</v>
      </c>
      <c r="C38" s="871"/>
      <c r="D38" s="871"/>
      <c r="E38" s="871"/>
      <c r="F38" s="871"/>
      <c r="G38" s="871"/>
      <c r="H38" s="872"/>
      <c r="I38" s="332"/>
      <c r="J38" s="334"/>
      <c r="K38" s="273">
        <f>VLOOKUP(A38,EQUIPOS!A8:D165,4,FALSE)</f>
        <v>140461.9985312231</v>
      </c>
      <c r="L38" s="427"/>
      <c r="M38" s="428">
        <v>16</v>
      </c>
      <c r="N38" s="276">
        <f>K38/M38</f>
        <v>8778.8749082014438</v>
      </c>
    </row>
    <row r="39" spans="1:14">
      <c r="B39" s="870"/>
      <c r="C39" s="871"/>
      <c r="D39" s="871"/>
      <c r="E39" s="877"/>
      <c r="F39" s="871"/>
      <c r="G39" s="871"/>
      <c r="H39" s="872"/>
      <c r="I39" s="39"/>
      <c r="J39" s="40"/>
      <c r="K39" s="278"/>
      <c r="L39" s="280"/>
      <c r="M39" s="281"/>
      <c r="N39" s="282"/>
    </row>
    <row r="40" spans="1:14">
      <c r="B40" s="878" t="s">
        <v>952</v>
      </c>
      <c r="C40" s="879"/>
      <c r="D40" s="879"/>
      <c r="E40" s="41"/>
      <c r="F40" s="42"/>
      <c r="G40" s="42"/>
      <c r="H40" s="43"/>
      <c r="I40" s="39"/>
      <c r="J40" s="40"/>
      <c r="K40" s="283"/>
      <c r="L40" s="280"/>
      <c r="M40" s="405">
        <v>0.01</v>
      </c>
      <c r="N40" s="348">
        <f>N76*M40</f>
        <v>27.894392469875619</v>
      </c>
    </row>
    <row r="41" spans="1:14" ht="15.75" thickBot="1">
      <c r="B41" s="870"/>
      <c r="C41" s="871"/>
      <c r="D41" s="871"/>
      <c r="E41" s="871"/>
      <c r="F41" s="871"/>
      <c r="G41" s="871"/>
      <c r="H41" s="872"/>
      <c r="I41" s="880"/>
      <c r="J41" s="881"/>
      <c r="K41" s="44"/>
      <c r="L41" s="882"/>
      <c r="M41" s="883"/>
      <c r="N41" s="108"/>
    </row>
    <row r="42" spans="1:14" ht="15.75" thickBot="1">
      <c r="B42" s="821" t="s">
        <v>953</v>
      </c>
      <c r="C42" s="822"/>
      <c r="D42" s="822"/>
      <c r="E42" s="822"/>
      <c r="F42" s="822"/>
      <c r="G42" s="822"/>
      <c r="H42" s="822"/>
      <c r="I42" s="822"/>
      <c r="J42" s="822"/>
      <c r="K42" s="822"/>
      <c r="L42" s="822"/>
      <c r="M42" s="823"/>
      <c r="N42" s="398">
        <f>SUM(N36:N41)</f>
        <v>41399.155256156977</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66" t="s">
        <v>944</v>
      </c>
      <c r="C46" s="867"/>
      <c r="D46" s="867"/>
      <c r="E46" s="867"/>
      <c r="F46" s="867"/>
      <c r="G46" s="867"/>
      <c r="H46" s="867"/>
      <c r="I46" s="901"/>
      <c r="J46" s="319" t="s">
        <v>945</v>
      </c>
      <c r="K46" s="88" t="s">
        <v>946</v>
      </c>
      <c r="L46" s="902" t="s">
        <v>955</v>
      </c>
      <c r="M46" s="901"/>
      <c r="N46" s="89" t="s">
        <v>951</v>
      </c>
    </row>
    <row r="47" spans="1:14">
      <c r="A47" s="149" t="s">
        <v>376</v>
      </c>
      <c r="B47" s="46" t="str">
        <f>VLOOKUP(A47,MATERIALES!A5:D373,3,FALSE)</f>
        <v>Anfo</v>
      </c>
      <c r="C47" s="285"/>
      <c r="D47" s="285"/>
      <c r="E47" s="285"/>
      <c r="F47" s="285"/>
      <c r="G47" s="285"/>
      <c r="H47" s="285"/>
      <c r="I47" s="272"/>
      <c r="J47" s="228" t="str">
        <f>VLOOKUP(A47,MATERIALES!A3:D639,2,FALSE)</f>
        <v>kg</v>
      </c>
      <c r="K47" s="286">
        <v>0.3</v>
      </c>
      <c r="L47" s="271"/>
      <c r="M47" s="406">
        <f>VLOOKUP(A47,MATERIALES!A5:D396,4,FALSE)</f>
        <v>6972.0348701154835</v>
      </c>
      <c r="N47" s="276">
        <f>K47*M47</f>
        <v>2091.6104610346451</v>
      </c>
    </row>
    <row r="48" spans="1:14">
      <c r="A48" s="149" t="s">
        <v>424</v>
      </c>
      <c r="B48" s="46" t="str">
        <f>VLOOKUP(A48,MATERIALES!A6:D373,3,FALSE)</f>
        <v>Cordón detonante</v>
      </c>
      <c r="C48" s="429"/>
      <c r="D48" s="429"/>
      <c r="E48" s="429"/>
      <c r="F48" s="429"/>
      <c r="G48" s="429"/>
      <c r="H48" s="429"/>
      <c r="I48" s="429"/>
      <c r="J48" s="315" t="str">
        <f>VLOOKUP(A48,MATERIALES!A4:D640,2,FALSE)</f>
        <v>m</v>
      </c>
      <c r="K48" s="401">
        <v>3</v>
      </c>
      <c r="L48" s="425"/>
      <c r="M48" s="406">
        <f>VLOOKUP(A48,MATERIALES!A6:D397,4,FALSE)</f>
        <v>3605.8458489402055</v>
      </c>
      <c r="N48" s="276">
        <f t="shared" ref="N48:N53" si="0">K48*M48</f>
        <v>10817.537546820617</v>
      </c>
    </row>
    <row r="49" spans="1:14">
      <c r="A49" s="149" t="s">
        <v>453</v>
      </c>
      <c r="B49" s="46" t="str">
        <f>VLOOKUP(A49,MATERIALES!A6:D373,3,FALSE)</f>
        <v>Explosivos  75% (INDUGEL)</v>
      </c>
      <c r="C49" s="429"/>
      <c r="D49" s="429"/>
      <c r="E49" s="429"/>
      <c r="F49" s="429"/>
      <c r="G49" s="429"/>
      <c r="H49" s="429"/>
      <c r="I49" s="429"/>
      <c r="J49" s="316" t="str">
        <f>VLOOKUP(A49,MATERIALES!A5:D641,2,FALSE)</f>
        <v>lb</v>
      </c>
      <c r="K49" s="401">
        <v>0.25</v>
      </c>
      <c r="L49" s="425"/>
      <c r="M49" s="406">
        <f>VLOOKUP(A49,MATERIALES!A6:D398,4,FALSE)</f>
        <v>13398.795489903423</v>
      </c>
      <c r="N49" s="276">
        <f t="shared" si="0"/>
        <v>3349.6988724758558</v>
      </c>
    </row>
    <row r="50" spans="1:14">
      <c r="A50" s="149" t="s">
        <v>458</v>
      </c>
      <c r="B50" s="46" t="str">
        <f>VLOOKUP(A50,MATERIALES!A6:D373,3,FALSE)</f>
        <v>Fulminantes</v>
      </c>
      <c r="C50" s="429"/>
      <c r="D50" s="429"/>
      <c r="E50" s="429"/>
      <c r="F50" s="429"/>
      <c r="G50" s="429"/>
      <c r="H50" s="429"/>
      <c r="I50" s="429"/>
      <c r="J50" s="316" t="str">
        <f>VLOOKUP(A50,MATERIALES!A6:D642,2,FALSE)</f>
        <v>u</v>
      </c>
      <c r="K50" s="401">
        <v>1</v>
      </c>
      <c r="L50" s="425"/>
      <c r="M50" s="406">
        <f>VLOOKUP(A50,MATERIALES!A6:D399,4,FALSE)</f>
        <v>1176.2972738920791</v>
      </c>
      <c r="N50" s="276">
        <f t="shared" si="0"/>
        <v>1176.2972738920791</v>
      </c>
    </row>
    <row r="51" spans="1:14">
      <c r="A51" s="149" t="s">
        <v>552</v>
      </c>
      <c r="B51" s="46" t="str">
        <f>VLOOKUP(A51,MATERIALES!A7:D373,3,FALSE)</f>
        <v>Mecha Lenta</v>
      </c>
      <c r="C51" s="429"/>
      <c r="D51" s="429"/>
      <c r="E51" s="429"/>
      <c r="F51" s="429"/>
      <c r="G51" s="429"/>
      <c r="H51" s="429"/>
      <c r="I51" s="429"/>
      <c r="J51" s="316" t="str">
        <f>VLOOKUP(A51,MATERIALES!A6:D643,2,FALSE)</f>
        <v>m</v>
      </c>
      <c r="K51" s="401">
        <v>1</v>
      </c>
      <c r="L51" s="425"/>
      <c r="M51" s="406">
        <f>VLOOKUP(A51,MATERIALES!A7:D400,4,FALSE)</f>
        <v>1114.734052080905</v>
      </c>
      <c r="N51" s="276">
        <f t="shared" si="0"/>
        <v>1114.734052080905</v>
      </c>
    </row>
    <row r="52" spans="1:14">
      <c r="A52" s="149" t="s">
        <v>845</v>
      </c>
      <c r="B52" s="46" t="str">
        <f>VLOOKUP(A52,MATERIALES!A8:D373,3,FALSE)</f>
        <v>Escolta y transporte (una tarifa por cada m3 escoltado y transportado)</v>
      </c>
      <c r="C52" s="429"/>
      <c r="D52" s="429"/>
      <c r="E52" s="429"/>
      <c r="F52" s="429"/>
      <c r="G52" s="429"/>
      <c r="H52" s="429"/>
      <c r="I52" s="429"/>
      <c r="J52" s="316" t="str">
        <f>VLOOKUP(A52,MATERIALES!A6:D644,2,FALSE)</f>
        <v>kg</v>
      </c>
      <c r="K52" s="401">
        <v>0.45800000000000002</v>
      </c>
      <c r="L52" s="425"/>
      <c r="M52" s="406">
        <f>VLOOKUP(A52,MATERIALES!A8:D401,4,FALSE)</f>
        <v>672865.1268744485</v>
      </c>
      <c r="N52" s="276">
        <f t="shared" si="0"/>
        <v>308172.22810849745</v>
      </c>
    </row>
    <row r="53" spans="1:14" ht="15.75" thickBot="1">
      <c r="A53" t="s">
        <v>442</v>
      </c>
      <c r="B53" s="46" t="str">
        <f>VLOOKUP(A53,MATERIALES!A9:D373,3,FALSE)</f>
        <v>Derechos de explotación y/o disposición de materiales</v>
      </c>
      <c r="C53" s="314"/>
      <c r="D53" s="314"/>
      <c r="E53" s="314"/>
      <c r="F53" s="314"/>
      <c r="G53" s="314"/>
      <c r="H53" s="314"/>
      <c r="I53" s="314"/>
      <c r="J53" s="437" t="str">
        <f>VLOOKUP(A53,MATERIALES!A7:D645,2,FALSE)</f>
        <v>m3</v>
      </c>
      <c r="K53" s="129">
        <v>1.3</v>
      </c>
      <c r="L53" s="329"/>
      <c r="M53" s="406">
        <f>VLOOKUP(A53,MATERIALES!A9:D402,4,FALSE)</f>
        <v>4882.1833582754425</v>
      </c>
      <c r="N53" s="276">
        <f t="shared" si="0"/>
        <v>6346.8383657580753</v>
      </c>
    </row>
    <row r="54" spans="1:14" ht="15.75" thickBot="1">
      <c r="B54" s="821" t="s">
        <v>953</v>
      </c>
      <c r="C54" s="822"/>
      <c r="D54" s="822"/>
      <c r="E54" s="822"/>
      <c r="F54" s="822"/>
      <c r="G54" s="822"/>
      <c r="H54" s="822"/>
      <c r="I54" s="822"/>
      <c r="J54" s="822"/>
      <c r="K54" s="822"/>
      <c r="L54" s="822"/>
      <c r="M54" s="823"/>
      <c r="N54" s="398">
        <f>SUM(N47:N53)</f>
        <v>333068.94468055962</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1256</v>
      </c>
      <c r="B59" s="49" t="str">
        <f>VLOOKUP(A59,TRANSPORTE!A5:D117,3,FALSE)</f>
        <v>Transporte de material de excavación</v>
      </c>
      <c r="C59" s="321"/>
      <c r="D59" s="321"/>
      <c r="E59" s="321"/>
      <c r="F59" s="321"/>
      <c r="G59" s="321"/>
      <c r="H59" s="315" t="s">
        <v>1468</v>
      </c>
      <c r="I59" s="283">
        <v>1.3</v>
      </c>
      <c r="J59" s="290">
        <v>1</v>
      </c>
      <c r="K59" s="283">
        <f>I59*J59</f>
        <v>1.3</v>
      </c>
      <c r="L59" s="908">
        <f>VLOOKUP(A59,TRANSPORTE!A5:D117,4,FALSE)</f>
        <v>878.24631825065774</v>
      </c>
      <c r="M59" s="909"/>
      <c r="N59" s="291">
        <f>K59*L59</f>
        <v>1141.720213725855</v>
      </c>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50" t="s">
        <v>11</v>
      </c>
      <c r="B70" s="52" t="str">
        <f>VLOOKUP(A70,'MANO DE OBRA'!A8:D68,3,FALSE)</f>
        <v>Obrero (4)</v>
      </c>
      <c r="C70" s="50"/>
      <c r="D70" s="50"/>
      <c r="E70" s="50"/>
      <c r="F70" s="50"/>
      <c r="G70" s="50"/>
      <c r="H70" s="50"/>
      <c r="I70" s="296">
        <f>K70/J70*100</f>
        <v>135330.79999999999</v>
      </c>
      <c r="J70" s="297">
        <v>185</v>
      </c>
      <c r="K70" s="298">
        <f>VLOOKUP(A70,'MANO DE OBRA'!A8:D99,4,FALSE)</f>
        <v>250361.97999999998</v>
      </c>
      <c r="L70" s="53"/>
      <c r="M70" s="438">
        <v>128</v>
      </c>
      <c r="N70" s="399">
        <f>K70/M70</f>
        <v>1955.9529687499999</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128</v>
      </c>
      <c r="N71" s="399">
        <f>K71/M71</f>
        <v>833.48627823756237</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821" t="s">
        <v>953</v>
      </c>
      <c r="C76" s="822"/>
      <c r="D76" s="822"/>
      <c r="E76" s="822"/>
      <c r="F76" s="822"/>
      <c r="G76" s="822"/>
      <c r="H76" s="822"/>
      <c r="I76" s="864"/>
      <c r="J76" s="864"/>
      <c r="K76" s="864"/>
      <c r="L76" s="864"/>
      <c r="M76" s="865"/>
      <c r="N76" s="305">
        <f>SUM(N70:N75)</f>
        <v>2789.439246987562</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N42+N54+N65+N76</f>
        <v>378399.25939743005</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75679.851879486014</v>
      </c>
      <c r="M83" s="857"/>
      <c r="N83" s="54"/>
    </row>
    <row r="84" spans="1:14">
      <c r="B84" s="92" t="s">
        <v>973</v>
      </c>
      <c r="C84" s="93"/>
      <c r="D84" s="93"/>
      <c r="E84" s="93"/>
      <c r="F84" s="93"/>
      <c r="G84" s="93"/>
      <c r="H84" s="93"/>
      <c r="I84" s="90"/>
      <c r="J84" s="91"/>
      <c r="K84" s="308">
        <v>0.05</v>
      </c>
      <c r="L84" s="856">
        <f>N78*K84</f>
        <v>18919.962969871503</v>
      </c>
      <c r="M84" s="857"/>
      <c r="N84" s="54"/>
    </row>
    <row r="85" spans="1:14" ht="15.75" thickBot="1">
      <c r="B85" s="94" t="s">
        <v>974</v>
      </c>
      <c r="C85" s="95"/>
      <c r="D85" s="95"/>
      <c r="E85" s="95"/>
      <c r="F85" s="95"/>
      <c r="G85" s="95"/>
      <c r="H85" s="95"/>
      <c r="I85" s="96"/>
      <c r="J85" s="97"/>
      <c r="K85" s="309">
        <v>0.05</v>
      </c>
      <c r="L85" s="858">
        <f>N78*K85</f>
        <v>18919.962969871503</v>
      </c>
      <c r="M85" s="859"/>
      <c r="N85" s="54"/>
    </row>
    <row r="86" spans="1:14" ht="15.75" thickBot="1">
      <c r="B86" s="821" t="s">
        <v>953</v>
      </c>
      <c r="C86" s="822"/>
      <c r="D86" s="822"/>
      <c r="E86" s="822"/>
      <c r="F86" s="822"/>
      <c r="G86" s="822"/>
      <c r="H86" s="822"/>
      <c r="I86" s="822"/>
      <c r="J86" s="822"/>
      <c r="K86" s="822"/>
      <c r="L86" s="822"/>
      <c r="M86" s="823"/>
      <c r="N86" s="55">
        <f>L83+L84+L85</f>
        <v>113519.77781922901</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491919.03721665905</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1634</v>
      </c>
      <c r="C31" s="84" t="s">
        <v>2090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180</v>
      </c>
      <c r="B36" s="870" t="str">
        <f>VLOOKUP(A36,EQUIPOS!A6:D154,3,FALSE)</f>
        <v>Compresor 120 HP, con martillo.</v>
      </c>
      <c r="C36" s="871"/>
      <c r="D36" s="871"/>
      <c r="E36" s="871"/>
      <c r="F36" s="871"/>
      <c r="G36" s="871"/>
      <c r="H36" s="872"/>
      <c r="I36" s="271"/>
      <c r="J36" s="272"/>
      <c r="K36" s="273">
        <f>VLOOKUP(A36,EQUIPOS!A6:D163,4,FALSE)</f>
        <v>78034.443628457273</v>
      </c>
      <c r="L36" s="274"/>
      <c r="M36" s="340">
        <v>2.5</v>
      </c>
      <c r="N36" s="276">
        <f>K36/M36</f>
        <v>31213.77745138291</v>
      </c>
    </row>
    <row r="37" spans="1:14">
      <c r="A37" s="116" t="s">
        <v>129</v>
      </c>
      <c r="B37" s="870" t="str">
        <f>VLOOKUP(A37,EQUIPOS!A7:D154,3,FALSE)</f>
        <v xml:space="preserve">Buldozer, Potencia al volante de 140 HP, motor de 2200 RPM, longitud de hoja 4,80m. </v>
      </c>
      <c r="C37" s="871"/>
      <c r="D37" s="871"/>
      <c r="E37" s="871"/>
      <c r="F37" s="871"/>
      <c r="G37" s="871"/>
      <c r="H37" s="872"/>
      <c r="I37" s="425"/>
      <c r="J37" s="426"/>
      <c r="K37" s="273">
        <f>VLOOKUP(A37,EQUIPOS!A7:D164,4,FALSE)</f>
        <v>137860.85041027452</v>
      </c>
      <c r="L37" s="339"/>
      <c r="M37" s="340">
        <v>100</v>
      </c>
      <c r="N37" s="276">
        <f>K37/M37</f>
        <v>1378.6085041027452</v>
      </c>
    </row>
    <row r="38" spans="1:14">
      <c r="A38" s="116" t="s">
        <v>261</v>
      </c>
      <c r="B38" s="870" t="str">
        <f>VLOOKUP(A38,EQUIPOS!A8:D154,3,FALSE)</f>
        <v xml:space="preserve">Motobomba 3 PULGADAS (incluye operario)
</v>
      </c>
      <c r="C38" s="871"/>
      <c r="D38" s="871"/>
      <c r="E38" s="871"/>
      <c r="F38" s="871"/>
      <c r="G38" s="871"/>
      <c r="H38" s="872"/>
      <c r="I38" s="332"/>
      <c r="J38" s="334"/>
      <c r="K38" s="273">
        <f>VLOOKUP(A38,EQUIPOS!A8:D165,4,FALSE)</f>
        <v>7640.0922608501569</v>
      </c>
      <c r="L38" s="427"/>
      <c r="M38" s="428">
        <v>8</v>
      </c>
      <c r="N38" s="276">
        <f>K38/M38</f>
        <v>955.01153260626961</v>
      </c>
    </row>
    <row r="39" spans="1:14">
      <c r="A39" t="s">
        <v>312</v>
      </c>
      <c r="B39" s="870" t="str">
        <f>VLOOKUP(A39,EQUIPOS!A9:D154,3,FALSE)</f>
        <v>Retroexcavadora sobre oruga, potencia 138 HP, balde de 1,5 m3.</v>
      </c>
      <c r="C39" s="871"/>
      <c r="D39" s="871"/>
      <c r="E39" s="871"/>
      <c r="F39" s="871"/>
      <c r="G39" s="871"/>
      <c r="H39" s="872"/>
      <c r="I39" s="39"/>
      <c r="J39" s="40"/>
      <c r="K39" s="273">
        <f>VLOOKUP(A39,EQUIPOS!A9:D166,4,FALSE)</f>
        <v>140461.9985312231</v>
      </c>
      <c r="L39" s="280"/>
      <c r="M39" s="340">
        <v>8</v>
      </c>
      <c r="N39" s="276">
        <f>K39/M39</f>
        <v>17557.749816402888</v>
      </c>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N78*M41</f>
        <v>241.11460680720396</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51346.261911302019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49" t="s">
        <v>376</v>
      </c>
      <c r="B48" s="46" t="str">
        <f>VLOOKUP(A48,MATERIALES!A5:D373,3,FALSE)</f>
        <v>Anfo</v>
      </c>
      <c r="C48" s="285"/>
      <c r="D48" s="285"/>
      <c r="E48" s="285"/>
      <c r="F48" s="285"/>
      <c r="G48" s="285"/>
      <c r="H48" s="285"/>
      <c r="I48" s="272"/>
      <c r="J48" s="228" t="str">
        <f>VLOOKUP(A48,MATERIALES!A4:D640,2,FALSE)</f>
        <v>kg</v>
      </c>
      <c r="K48" s="286">
        <v>0.3</v>
      </c>
      <c r="L48" s="271"/>
      <c r="M48" s="406">
        <f>VLOOKUP(A48,MATERIALES!A5:D396,4,FALSE)</f>
        <v>6972.0348701154835</v>
      </c>
      <c r="N48" s="276">
        <f>K48*M48</f>
        <v>2091.6104610346451</v>
      </c>
    </row>
    <row r="49" spans="1:14">
      <c r="A49" s="149" t="s">
        <v>424</v>
      </c>
      <c r="B49" s="46" t="str">
        <f>VLOOKUP(A49,MATERIALES!A6:D373,3,FALSE)</f>
        <v>Cordón detonante</v>
      </c>
      <c r="C49" s="429"/>
      <c r="D49" s="429"/>
      <c r="E49" s="429"/>
      <c r="F49" s="429"/>
      <c r="G49" s="429"/>
      <c r="H49" s="429"/>
      <c r="I49" s="429"/>
      <c r="J49" s="315" t="str">
        <f>VLOOKUP(A49,MATERIALES!A5:D641,2,FALSE)</f>
        <v>m</v>
      </c>
      <c r="K49" s="401">
        <v>3</v>
      </c>
      <c r="L49" s="425"/>
      <c r="M49" s="406">
        <f>VLOOKUP(A49,MATERIALES!A6:D397,4,FALSE)</f>
        <v>3605.8458489402055</v>
      </c>
      <c r="N49" s="276">
        <f t="shared" ref="N49:N54" si="0">K49*M49</f>
        <v>10817.537546820617</v>
      </c>
    </row>
    <row r="50" spans="1:14">
      <c r="A50" s="149" t="s">
        <v>453</v>
      </c>
      <c r="B50" s="46" t="str">
        <f>VLOOKUP(A50,MATERIALES!A6:D373,3,FALSE)</f>
        <v>Explosivos  75% (INDUGEL)</v>
      </c>
      <c r="C50" s="429"/>
      <c r="D50" s="429"/>
      <c r="E50" s="429"/>
      <c r="F50" s="429"/>
      <c r="G50" s="429"/>
      <c r="H50" s="429"/>
      <c r="I50" s="429"/>
      <c r="J50" s="316" t="str">
        <f>VLOOKUP(A50,MATERIALES!A6:D642,2,FALSE)</f>
        <v>lb</v>
      </c>
      <c r="K50" s="401">
        <v>0.25</v>
      </c>
      <c r="L50" s="425"/>
      <c r="M50" s="406">
        <f>VLOOKUP(A50,MATERIALES!A6:D398,4,FALSE)</f>
        <v>13398.795489903423</v>
      </c>
      <c r="N50" s="276">
        <f t="shared" si="0"/>
        <v>3349.6988724758558</v>
      </c>
    </row>
    <row r="51" spans="1:14">
      <c r="A51" s="149"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VLOOKUP(A51,MATERIALES!A6:D399,4,FALSE)</f>
        <v>1176.2972738920791</v>
      </c>
      <c r="N51" s="276">
        <f t="shared" si="0"/>
        <v>1176.2972738920791</v>
      </c>
    </row>
    <row r="52" spans="1:14">
      <c r="A52" s="149" t="s">
        <v>552</v>
      </c>
      <c r="B52" s="46" t="str">
        <f>VLOOKUP(A52,MATERIALES!A7:D373,3,FALSE)</f>
        <v>Mecha Lenta</v>
      </c>
      <c r="C52" s="429"/>
      <c r="D52" s="429"/>
      <c r="E52" s="429"/>
      <c r="F52" s="429"/>
      <c r="G52" s="429"/>
      <c r="H52" s="429"/>
      <c r="I52" s="429"/>
      <c r="J52" s="316" t="str">
        <f>VLOOKUP(A52,MATERIALES!A6:D644,2,FALSE)</f>
        <v>m</v>
      </c>
      <c r="K52" s="401">
        <v>1</v>
      </c>
      <c r="L52" s="425"/>
      <c r="M52" s="406">
        <f>VLOOKUP(A52,MATERIALES!A7:D400,4,FALSE)</f>
        <v>1114.734052080905</v>
      </c>
      <c r="N52" s="276">
        <f t="shared" si="0"/>
        <v>1114.734052080905</v>
      </c>
    </row>
    <row r="53" spans="1:14">
      <c r="A53" s="209" t="s">
        <v>845</v>
      </c>
      <c r="B53" s="46" t="str">
        <f>VLOOKUP(A53,MATERIALES!A7:D373,3,FALSE)</f>
        <v>Escolta y transporte (una tarifa por cada m3 escoltado y transportado)</v>
      </c>
      <c r="C53" s="429"/>
      <c r="D53" s="429"/>
      <c r="E53" s="429"/>
      <c r="F53" s="429"/>
      <c r="G53" s="429"/>
      <c r="H53" s="429"/>
      <c r="I53" s="429"/>
      <c r="J53" s="316" t="str">
        <f>VLOOKUP(A53,MATERIALES!A6:D644,2,FALSE)</f>
        <v>kg</v>
      </c>
      <c r="K53" s="401">
        <v>0.45800000000000002</v>
      </c>
      <c r="L53" s="425"/>
      <c r="M53" s="406">
        <f>VLOOKUP(A53,MATERIALES!A7:D400,4,FALSE)</f>
        <v>672865.1268744485</v>
      </c>
      <c r="N53" s="276">
        <f>K53*M53</f>
        <v>308172.22810849745</v>
      </c>
    </row>
    <row r="54" spans="1:14">
      <c r="A54" s="149" t="s">
        <v>442</v>
      </c>
      <c r="B54" s="46" t="str">
        <f>VLOOKUP(A54,MATERIALES!A8:D373,3,FALSE)</f>
        <v>Derechos de explotación y/o disposición de materiales</v>
      </c>
      <c r="C54" s="429"/>
      <c r="D54" s="429"/>
      <c r="E54" s="429"/>
      <c r="F54" s="429"/>
      <c r="G54" s="429"/>
      <c r="H54" s="429"/>
      <c r="I54" s="429"/>
      <c r="J54" s="316" t="str">
        <f>VLOOKUP(A54,MATERIALES!A7:D645,2,FALSE)</f>
        <v>m3</v>
      </c>
      <c r="K54" s="401">
        <v>1.3</v>
      </c>
      <c r="L54" s="425"/>
      <c r="M54" s="406">
        <f>VLOOKUP(A54,MATERIALES!A8:D401,4,FALSE)</f>
        <v>4882.1833582754425</v>
      </c>
      <c r="N54" s="276">
        <f t="shared" si="0"/>
        <v>6346.8383657580753</v>
      </c>
    </row>
    <row r="55" spans="1:14" ht="15.75" thickBot="1">
      <c r="B55" s="46"/>
      <c r="C55" s="314"/>
      <c r="D55" s="314"/>
      <c r="E55" s="314"/>
      <c r="F55" s="314"/>
      <c r="G55" s="314"/>
      <c r="H55" s="314"/>
      <c r="I55" s="314"/>
      <c r="J55" s="439"/>
      <c r="K55" s="129"/>
      <c r="L55" s="329"/>
      <c r="M55" s="406"/>
      <c r="N55" s="276"/>
    </row>
    <row r="56" spans="1:14" ht="15.75" thickBot="1">
      <c r="B56" s="821" t="s">
        <v>953</v>
      </c>
      <c r="C56" s="822"/>
      <c r="D56" s="822"/>
      <c r="E56" s="822"/>
      <c r="F56" s="822"/>
      <c r="G56" s="822"/>
      <c r="H56" s="822"/>
      <c r="I56" s="822"/>
      <c r="J56" s="822"/>
      <c r="K56" s="822"/>
      <c r="L56" s="822"/>
      <c r="M56" s="823"/>
      <c r="N56" s="398">
        <f>SUM(N48:N55)</f>
        <v>333068.94468055962</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07" t="s">
        <v>961</v>
      </c>
      <c r="M60" s="886"/>
      <c r="N60" s="79" t="s">
        <v>951</v>
      </c>
    </row>
    <row r="61" spans="1:14">
      <c r="A61" t="s">
        <v>1256</v>
      </c>
      <c r="B61" s="49" t="str">
        <f>VLOOKUP(A61,TRANSPORTE!A5:D117,3,FALSE)</f>
        <v>Transporte de material de excavación</v>
      </c>
      <c r="C61" s="321"/>
      <c r="D61" s="321"/>
      <c r="E61" s="321"/>
      <c r="F61" s="321"/>
      <c r="G61" s="321"/>
      <c r="H61" s="315" t="s">
        <v>1468</v>
      </c>
      <c r="I61" s="283">
        <v>1.3</v>
      </c>
      <c r="J61" s="290">
        <v>1</v>
      </c>
      <c r="K61" s="283">
        <f>I61*J61</f>
        <v>1.3</v>
      </c>
      <c r="L61" s="908">
        <f>VLOOKUP(A61,TRANSPORTE!A5:D117,4,FALSE)</f>
        <v>878.24631825065774</v>
      </c>
      <c r="M61" s="909"/>
      <c r="N61" s="291">
        <f>K61*L61</f>
        <v>1141.720213725855</v>
      </c>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99"/>
      <c r="M66" s="900"/>
      <c r="N66" s="130"/>
    </row>
    <row r="67" spans="1:15" ht="15.75" thickBot="1">
      <c r="B67" s="910" t="s">
        <v>953</v>
      </c>
      <c r="C67" s="864"/>
      <c r="D67" s="864"/>
      <c r="E67" s="864"/>
      <c r="F67" s="864"/>
      <c r="G67" s="864"/>
      <c r="H67" s="864"/>
      <c r="I67" s="864"/>
      <c r="J67" s="864"/>
      <c r="K67" s="864"/>
      <c r="L67" s="864"/>
      <c r="M67" s="865"/>
      <c r="N67" s="107">
        <f>N61+N62+N63+N64+N65</f>
        <v>1141.720213725855</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s="150" t="s">
        <v>15</v>
      </c>
      <c r="B72" s="52" t="str">
        <f>VLOOKUP(A72,'MANO DE OBRA'!A8:D68,3,FALSE)</f>
        <v>Obrero (6)</v>
      </c>
      <c r="C72" s="50"/>
      <c r="D72" s="50"/>
      <c r="E72" s="50"/>
      <c r="F72" s="50"/>
      <c r="G72" s="50"/>
      <c r="H72" s="50"/>
      <c r="I72" s="296">
        <f>K72/J72*100</f>
        <v>202996.19999999998</v>
      </c>
      <c r="J72" s="297">
        <v>185</v>
      </c>
      <c r="K72" s="298">
        <f>VLOOKUP(A72,'MANO DE OBRA'!A8:D99,4,FALSE)</f>
        <v>375542.97</v>
      </c>
      <c r="L72" s="53"/>
      <c r="M72" s="438">
        <v>20</v>
      </c>
      <c r="N72" s="399">
        <f>K72/M72</f>
        <v>18777.148499999999</v>
      </c>
      <c r="O72" s="109"/>
    </row>
    <row r="73" spans="1:15">
      <c r="A73" s="150"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6">
        <v>20</v>
      </c>
      <c r="N73" s="399">
        <f>K73/M73</f>
        <v>5334.3121807203988</v>
      </c>
    </row>
    <row r="74" spans="1:15">
      <c r="B74" s="52"/>
      <c r="C74" s="50"/>
      <c r="D74" s="50"/>
      <c r="E74" s="50"/>
      <c r="F74" s="50"/>
      <c r="G74" s="50"/>
      <c r="H74" s="50"/>
      <c r="I74" s="283"/>
      <c r="J74" s="301"/>
      <c r="K74" s="302"/>
      <c r="L74" s="53"/>
      <c r="M74" s="304"/>
      <c r="N74" s="300"/>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97"/>
      <c r="C77" s="898"/>
      <c r="D77" s="898"/>
      <c r="E77" s="898"/>
      <c r="F77" s="898"/>
      <c r="G77" s="898"/>
      <c r="H77" s="898"/>
      <c r="I77" s="129"/>
      <c r="J77" s="129"/>
      <c r="K77" s="129"/>
      <c r="L77" s="911"/>
      <c r="M77" s="911"/>
      <c r="N77" s="48"/>
    </row>
    <row r="78" spans="1:15" ht="15.75" thickBot="1">
      <c r="B78" s="910" t="s">
        <v>953</v>
      </c>
      <c r="C78" s="864"/>
      <c r="D78" s="864"/>
      <c r="E78" s="864"/>
      <c r="F78" s="864"/>
      <c r="G78" s="864"/>
      <c r="H78" s="864"/>
      <c r="I78" s="864"/>
      <c r="J78" s="864"/>
      <c r="K78" s="864"/>
      <c r="L78" s="864"/>
      <c r="M78" s="865"/>
      <c r="N78" s="305">
        <f>SUM(N72:N77)</f>
        <v>24111.460680720396</v>
      </c>
    </row>
    <row r="79" spans="1:15" ht="15.75" thickBot="1">
      <c r="B79" s="36"/>
      <c r="C79" s="37"/>
      <c r="D79" s="37"/>
      <c r="E79" s="37"/>
      <c r="F79" s="37"/>
      <c r="G79" s="37"/>
      <c r="H79" s="37"/>
      <c r="I79" s="37"/>
      <c r="J79" s="37"/>
      <c r="K79" s="37"/>
      <c r="L79" s="37"/>
      <c r="M79" s="37"/>
      <c r="N79" s="38"/>
    </row>
    <row r="80" spans="1:15" ht="15.75" thickBot="1">
      <c r="B80" s="821" t="s">
        <v>967</v>
      </c>
      <c r="C80" s="822"/>
      <c r="D80" s="822"/>
      <c r="E80" s="822"/>
      <c r="F80" s="822"/>
      <c r="G80" s="822"/>
      <c r="H80" s="822"/>
      <c r="I80" s="822"/>
      <c r="J80" s="822"/>
      <c r="K80" s="822"/>
      <c r="L80" s="822"/>
      <c r="M80" s="823"/>
      <c r="N80" s="102">
        <f>N43+N56+N67+N78</f>
        <v>409668.38748630794</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66" t="s">
        <v>969</v>
      </c>
      <c r="C84" s="867"/>
      <c r="D84" s="867"/>
      <c r="E84" s="867"/>
      <c r="F84" s="867"/>
      <c r="G84" s="867"/>
      <c r="H84" s="867"/>
      <c r="I84" s="318"/>
      <c r="J84" s="338"/>
      <c r="K84" s="306" t="s">
        <v>970</v>
      </c>
      <c r="L84" s="868" t="s">
        <v>971</v>
      </c>
      <c r="M84" s="869"/>
      <c r="N84" s="307"/>
    </row>
    <row r="85" spans="1:14">
      <c r="B85" s="854" t="s">
        <v>972</v>
      </c>
      <c r="C85" s="855"/>
      <c r="D85" s="855"/>
      <c r="E85" s="855"/>
      <c r="F85" s="855"/>
      <c r="G85" s="855"/>
      <c r="H85" s="855"/>
      <c r="I85" s="90"/>
      <c r="J85" s="91"/>
      <c r="K85" s="308">
        <v>0.2</v>
      </c>
      <c r="L85" s="856">
        <f>N80*K85</f>
        <v>81933.677497261597</v>
      </c>
      <c r="M85" s="857"/>
      <c r="N85" s="54"/>
    </row>
    <row r="86" spans="1:14">
      <c r="B86" s="92" t="s">
        <v>973</v>
      </c>
      <c r="C86" s="93"/>
      <c r="D86" s="93"/>
      <c r="E86" s="93"/>
      <c r="F86" s="93"/>
      <c r="G86" s="93"/>
      <c r="H86" s="93"/>
      <c r="I86" s="90"/>
      <c r="J86" s="91"/>
      <c r="K86" s="308">
        <v>0.05</v>
      </c>
      <c r="L86" s="856">
        <f>N80*K86</f>
        <v>20483.419374315399</v>
      </c>
      <c r="M86" s="857"/>
      <c r="N86" s="54"/>
    </row>
    <row r="87" spans="1:14" ht="15.75" thickBot="1">
      <c r="B87" s="94" t="s">
        <v>974</v>
      </c>
      <c r="C87" s="95"/>
      <c r="D87" s="95"/>
      <c r="E87" s="95"/>
      <c r="F87" s="95"/>
      <c r="G87" s="95"/>
      <c r="H87" s="95"/>
      <c r="I87" s="96"/>
      <c r="J87" s="97"/>
      <c r="K87" s="309">
        <v>0.05</v>
      </c>
      <c r="L87" s="858">
        <f>N80*K87</f>
        <v>20483.419374315399</v>
      </c>
      <c r="M87" s="859"/>
      <c r="N87" s="54"/>
    </row>
    <row r="88" spans="1:14" ht="15.75" thickBot="1">
      <c r="B88" s="821" t="s">
        <v>953</v>
      </c>
      <c r="C88" s="822"/>
      <c r="D88" s="822"/>
      <c r="E88" s="822"/>
      <c r="F88" s="822"/>
      <c r="G88" s="822"/>
      <c r="H88" s="822"/>
      <c r="I88" s="822"/>
      <c r="J88" s="822"/>
      <c r="K88" s="822"/>
      <c r="L88" s="822"/>
      <c r="M88" s="823"/>
      <c r="N88" s="55">
        <f>L85+L86+L87</f>
        <v>122900.5162458924</v>
      </c>
    </row>
    <row r="89" spans="1:14" ht="15.75" thickBot="1">
      <c r="B89" s="36"/>
      <c r="C89" s="37"/>
      <c r="D89" s="37"/>
      <c r="E89" s="37"/>
      <c r="F89" s="37"/>
      <c r="G89" s="37"/>
      <c r="H89" s="37"/>
      <c r="I89" s="37"/>
      <c r="J89" s="37"/>
      <c r="K89" s="37"/>
      <c r="L89" s="37"/>
      <c r="M89" s="37"/>
      <c r="N89" s="38"/>
    </row>
    <row r="90" spans="1:14" ht="15.75" thickBot="1">
      <c r="A90" t="s">
        <v>2016</v>
      </c>
      <c r="B90" s="821" t="s">
        <v>975</v>
      </c>
      <c r="C90" s="822"/>
      <c r="D90" s="822"/>
      <c r="E90" s="822"/>
      <c r="F90" s="822"/>
      <c r="G90" s="822"/>
      <c r="H90" s="822"/>
      <c r="I90" s="822"/>
      <c r="J90" s="822"/>
      <c r="K90" s="822"/>
      <c r="L90" s="822"/>
      <c r="M90" s="823"/>
      <c r="N90" s="192">
        <f>N80+N88</f>
        <v>532568.90373220039</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2.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1635</v>
      </c>
      <c r="C31" s="84" t="s">
        <v>2091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129</v>
      </c>
      <c r="B36" s="870" t="str">
        <f>VLOOKUP(A36,EQUIPOS!A6:D154,3,FALSE)</f>
        <v xml:space="preserve">Buldozer, Potencia al volante de 140 HP, motor de 2200 RPM, longitud de hoja 4,80m. </v>
      </c>
      <c r="C36" s="871"/>
      <c r="D36" s="871"/>
      <c r="E36" s="871"/>
      <c r="F36" s="871"/>
      <c r="G36" s="871"/>
      <c r="H36" s="872"/>
      <c r="I36" s="271"/>
      <c r="J36" s="272"/>
      <c r="K36" s="273">
        <f>VLOOKUP(A36,EQUIPOS!A6:D163,4,FALSE)</f>
        <v>137860.85041027452</v>
      </c>
      <c r="L36" s="274"/>
      <c r="M36" s="340">
        <v>100</v>
      </c>
      <c r="N36" s="276">
        <f>K36/M36</f>
        <v>1378.6085041027452</v>
      </c>
    </row>
    <row r="37" spans="1:14">
      <c r="A37" s="116" t="s">
        <v>312</v>
      </c>
      <c r="B37" s="870" t="str">
        <f>VLOOKUP(A37,EQUIPOS!A7:D154,3,FALSE)</f>
        <v>Retroexcavadora sobre oruga, potencia 138 HP, balde de 1,5 m3.</v>
      </c>
      <c r="C37" s="871"/>
      <c r="D37" s="871"/>
      <c r="E37" s="871"/>
      <c r="F37" s="871"/>
      <c r="G37" s="871"/>
      <c r="H37" s="872"/>
      <c r="I37" s="425"/>
      <c r="J37" s="426"/>
      <c r="K37" s="273">
        <f>VLOOKUP(A37,EQUIPOS!A7:D164,4,FALSE)</f>
        <v>140461.9985312231</v>
      </c>
      <c r="L37" s="339"/>
      <c r="M37" s="340">
        <v>35</v>
      </c>
      <c r="N37" s="276">
        <f>K37/M37</f>
        <v>4013.1999580349457</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8.2809726290859995</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5400.0894347667772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49" t="s">
        <v>442</v>
      </c>
      <c r="B48" s="46" t="str">
        <f>VLOOKUP(A48,MATERIALES!A5:D373,3,FALSE)</f>
        <v>Derechos de explotación y/o disposición de materiales</v>
      </c>
      <c r="C48" s="285"/>
      <c r="D48" s="285"/>
      <c r="E48" s="285"/>
      <c r="F48" s="285"/>
      <c r="G48" s="285"/>
      <c r="H48" s="285"/>
      <c r="I48" s="272"/>
      <c r="J48" s="228" t="str">
        <f>VLOOKUP(A48,MATERIALES!A4:D640,2,FALSE)</f>
        <v>m3</v>
      </c>
      <c r="K48" s="286">
        <v>1.3</v>
      </c>
      <c r="L48" s="271"/>
      <c r="M48" s="406">
        <f>VLOOKUP(A48,MATERIALES!A5:D396,4,FALSE)</f>
        <v>4882.1833582754425</v>
      </c>
      <c r="N48" s="276">
        <f>K48*M48</f>
        <v>6346.8383657580753</v>
      </c>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c r="A53" s="149"/>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f>K54*M54</f>
        <v>0</v>
      </c>
    </row>
    <row r="55" spans="1:14" ht="15.75" thickBot="1">
      <c r="B55" s="821" t="s">
        <v>953</v>
      </c>
      <c r="C55" s="822"/>
      <c r="D55" s="822"/>
      <c r="E55" s="822"/>
      <c r="F55" s="822"/>
      <c r="G55" s="822"/>
      <c r="H55" s="822"/>
      <c r="I55" s="822"/>
      <c r="J55" s="822"/>
      <c r="K55" s="822"/>
      <c r="L55" s="822"/>
      <c r="M55" s="823"/>
      <c r="N55" s="398">
        <f>SUM(N48:N54)</f>
        <v>6346.8383657580753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1256</v>
      </c>
      <c r="B60" s="49" t="str">
        <f>VLOOKUP(A60,TRANSPORTE!A5:D117,3,FALSE)</f>
        <v>Transporte de material de excavación</v>
      </c>
      <c r="C60" s="321"/>
      <c r="D60" s="321"/>
      <c r="E60" s="321"/>
      <c r="F60" s="321"/>
      <c r="G60" s="321"/>
      <c r="H60" s="315" t="s">
        <v>1468</v>
      </c>
      <c r="I60" s="283">
        <v>1.3</v>
      </c>
      <c r="J60" s="290">
        <v>1</v>
      </c>
      <c r="K60" s="283">
        <f>I60*J60</f>
        <v>1.3</v>
      </c>
      <c r="L60" s="908">
        <f>VLOOKUP(A60,TRANSPORTE!A5:D117,4,FALSE)</f>
        <v>878.24631825065774</v>
      </c>
      <c r="M60" s="909"/>
      <c r="N60" s="291">
        <f>K60*L60</f>
        <v>1141.720213725855</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1141.720213725855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5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280</v>
      </c>
      <c r="N71" s="399">
        <f>K71/M71</f>
        <v>381.02229862288567</v>
      </c>
      <c r="O71" s="109"/>
    </row>
    <row r="72" spans="1:15">
      <c r="A72" s="150" t="s">
        <v>7</v>
      </c>
      <c r="B72" s="52" t="str">
        <f>VLOOKUP(A72,'MANO DE OBRA'!A8:D69,3,FALSE)</f>
        <v>Obrero (2)</v>
      </c>
      <c r="C72" s="50"/>
      <c r="D72" s="50"/>
      <c r="E72" s="50"/>
      <c r="F72" s="50"/>
      <c r="G72" s="50"/>
      <c r="H72" s="50"/>
      <c r="I72" s="296">
        <f>K72/J72*100</f>
        <v>67665.399999999994</v>
      </c>
      <c r="J72" s="297">
        <v>185</v>
      </c>
      <c r="K72" s="298">
        <f>VLOOKUP(A72,'MANO DE OBRA'!A8:D100,4,FALSE)</f>
        <v>125180.98999999999</v>
      </c>
      <c r="L72" s="53"/>
      <c r="M72" s="436">
        <v>280</v>
      </c>
      <c r="N72" s="399">
        <f>K72/M72</f>
        <v>447.07496428571426</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828.09726290859999</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13716.745277159309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2743.3490554318619</v>
      </c>
      <c r="M84" s="857"/>
      <c r="N84" s="54"/>
    </row>
    <row r="85" spans="1:14">
      <c r="B85" s="92" t="s">
        <v>973</v>
      </c>
      <c r="C85" s="93"/>
      <c r="D85" s="93"/>
      <c r="E85" s="93"/>
      <c r="F85" s="93"/>
      <c r="G85" s="93"/>
      <c r="H85" s="93"/>
      <c r="I85" s="90"/>
      <c r="J85" s="91"/>
      <c r="K85" s="308">
        <v>0.05</v>
      </c>
      <c r="L85" s="856">
        <f>N79*K85</f>
        <v>685.83726385796547</v>
      </c>
      <c r="M85" s="857"/>
      <c r="N85" s="54"/>
    </row>
    <row r="86" spans="1:14" ht="15.75" thickBot="1">
      <c r="B86" s="94" t="s">
        <v>974</v>
      </c>
      <c r="C86" s="95"/>
      <c r="D86" s="95"/>
      <c r="E86" s="95"/>
      <c r="F86" s="95"/>
      <c r="G86" s="95"/>
      <c r="H86" s="95"/>
      <c r="I86" s="96"/>
      <c r="J86" s="97"/>
      <c r="K86" s="309">
        <v>0.05</v>
      </c>
      <c r="L86" s="858">
        <f>N79*K86</f>
        <v>685.83726385796547</v>
      </c>
      <c r="M86" s="859"/>
      <c r="N86" s="54"/>
    </row>
    <row r="87" spans="1:14" ht="15.75" thickBot="1">
      <c r="B87" s="821" t="s">
        <v>953</v>
      </c>
      <c r="C87" s="822"/>
      <c r="D87" s="822"/>
      <c r="E87" s="822"/>
      <c r="F87" s="822"/>
      <c r="G87" s="822"/>
      <c r="H87" s="822"/>
      <c r="I87" s="822"/>
      <c r="J87" s="822"/>
      <c r="K87" s="822"/>
      <c r="L87" s="822"/>
      <c r="M87" s="823"/>
      <c r="N87" s="55">
        <f>L84+L85+L86</f>
        <v>4115.023583147793</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17831.7688603071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7.75" customHeight="1" thickBot="1">
      <c r="B29" s="74" t="s">
        <v>943</v>
      </c>
      <c r="C29" s="800" t="s">
        <v>944</v>
      </c>
      <c r="D29" s="801"/>
      <c r="E29" s="801"/>
      <c r="F29" s="801"/>
      <c r="G29" s="801"/>
      <c r="H29" s="801"/>
      <c r="I29" s="801"/>
      <c r="J29" s="75"/>
      <c r="K29" s="346" t="s">
        <v>2215</v>
      </c>
      <c r="L29" s="797" t="s">
        <v>945</v>
      </c>
      <c r="M29" s="798"/>
      <c r="N29" s="74" t="s">
        <v>946</v>
      </c>
    </row>
    <row r="30" spans="1:14" ht="15.75" customHeight="1" thickBot="1">
      <c r="A30" t="s">
        <v>1845</v>
      </c>
      <c r="B30" s="83" t="s">
        <v>1636</v>
      </c>
      <c r="C30" s="84" t="s">
        <v>2092</v>
      </c>
      <c r="D30" s="85"/>
      <c r="E30" s="85"/>
      <c r="F30" s="85"/>
      <c r="G30" s="85"/>
      <c r="H30" s="85"/>
      <c r="I30" s="85"/>
      <c r="J30" s="85"/>
      <c r="K30" s="457"/>
      <c r="L30" s="310" t="s">
        <v>387</v>
      </c>
      <c r="M30" s="207"/>
      <c r="N30" s="87"/>
    </row>
    <row r="31" spans="1:14" ht="6" customHeight="1">
      <c r="B31" s="98"/>
      <c r="C31" s="99"/>
      <c r="D31" s="99"/>
      <c r="E31" s="99"/>
      <c r="F31" s="99"/>
      <c r="G31" s="99"/>
      <c r="H31" s="99"/>
      <c r="I31" s="99"/>
      <c r="J31" s="99"/>
      <c r="K31" s="99"/>
      <c r="L31" s="99"/>
      <c r="M31" s="99"/>
      <c r="N31" s="100"/>
    </row>
    <row r="32" spans="1:14">
      <c r="B32" s="61" t="s">
        <v>947</v>
      </c>
      <c r="C32" s="62"/>
      <c r="D32" s="62"/>
      <c r="E32" s="62"/>
      <c r="F32" s="62"/>
      <c r="G32" s="62"/>
      <c r="H32" s="62"/>
      <c r="I32" s="62"/>
      <c r="J32" s="62"/>
      <c r="K32" s="62"/>
      <c r="L32" s="62"/>
      <c r="M32" s="62"/>
      <c r="N32" s="63"/>
    </row>
    <row r="33" spans="1:14" ht="15.75" thickBot="1">
      <c r="B33" s="270"/>
      <c r="C33" s="64"/>
      <c r="D33" s="64"/>
      <c r="E33" s="64"/>
      <c r="F33" s="64"/>
      <c r="G33" s="64"/>
      <c r="H33" s="64"/>
      <c r="I33" s="65"/>
      <c r="J33" s="65"/>
      <c r="K33" s="64"/>
      <c r="L33" s="64"/>
      <c r="M33" s="64"/>
      <c r="N33" s="66"/>
    </row>
    <row r="34" spans="1:14">
      <c r="B34" s="891" t="s">
        <v>944</v>
      </c>
      <c r="C34" s="892"/>
      <c r="D34" s="892"/>
      <c r="E34" s="892"/>
      <c r="F34" s="892"/>
      <c r="G34" s="892"/>
      <c r="H34" s="893"/>
      <c r="I34" s="894" t="s">
        <v>948</v>
      </c>
      <c r="J34" s="895"/>
      <c r="K34" s="72" t="s">
        <v>949</v>
      </c>
      <c r="L34" s="896" t="s">
        <v>950</v>
      </c>
      <c r="M34" s="893"/>
      <c r="N34" s="73" t="s">
        <v>951</v>
      </c>
    </row>
    <row r="35" spans="1:14">
      <c r="A35" s="116" t="s">
        <v>263</v>
      </c>
      <c r="B35" s="870" t="str">
        <f>VLOOKUP(A35,EQUIPOS!A6:D154,3,FALSE)</f>
        <v xml:space="preserve">Motobomba 4 pulgadas
</v>
      </c>
      <c r="C35" s="871"/>
      <c r="D35" s="871"/>
      <c r="E35" s="871"/>
      <c r="F35" s="871"/>
      <c r="G35" s="871"/>
      <c r="H35" s="872"/>
      <c r="I35" s="271"/>
      <c r="J35" s="272"/>
      <c r="K35" s="273">
        <f>VLOOKUP(A35,EQUIPOS!A6:D163,4,FALSE)</f>
        <v>7608.8784833987747</v>
      </c>
      <c r="L35" s="274"/>
      <c r="M35" s="340">
        <v>21</v>
      </c>
      <c r="N35" s="276">
        <f>K35/M35</f>
        <v>362.32754682851311</v>
      </c>
    </row>
    <row r="36" spans="1:14">
      <c r="A36" s="116" t="s">
        <v>129</v>
      </c>
      <c r="B36" s="870" t="str">
        <f>VLOOKUP(A36,EQUIPOS!A7:D154,3,FALSE)</f>
        <v xml:space="preserve">Buldozer, Potencia al volante de 140 HP, motor de 2200 RPM, longitud de hoja 4,80m. </v>
      </c>
      <c r="C36" s="871"/>
      <c r="D36" s="871"/>
      <c r="E36" s="871"/>
      <c r="F36" s="871"/>
      <c r="G36" s="871"/>
      <c r="H36" s="872"/>
      <c r="I36" s="425"/>
      <c r="J36" s="426"/>
      <c r="K36" s="273">
        <f>VLOOKUP(A36,EQUIPOS!A7:D164,4,FALSE)</f>
        <v>137860.85041027452</v>
      </c>
      <c r="L36" s="339"/>
      <c r="M36" s="340">
        <v>100</v>
      </c>
      <c r="N36" s="276">
        <f>K36/M36</f>
        <v>1378.6085041027452</v>
      </c>
    </row>
    <row r="37" spans="1:14">
      <c r="A37" s="116" t="s">
        <v>312</v>
      </c>
      <c r="B37" s="870" t="str">
        <f>VLOOKUP(A37,EQUIPOS!A8:D154,3,FALSE)</f>
        <v>Retroexcavadora sobre oruga, potencia 138 HP, balde de 1,5 m3.</v>
      </c>
      <c r="C37" s="871"/>
      <c r="D37" s="871"/>
      <c r="E37" s="871"/>
      <c r="F37" s="871"/>
      <c r="G37" s="871"/>
      <c r="H37" s="872"/>
      <c r="I37" s="332"/>
      <c r="J37" s="334"/>
      <c r="K37" s="273">
        <f>VLOOKUP(A37,EQUIPOS!A8:D165,4,FALSE)</f>
        <v>140461.9985312231</v>
      </c>
      <c r="L37" s="427"/>
      <c r="M37" s="428">
        <v>21</v>
      </c>
      <c r="N37" s="276">
        <f>K37/M37</f>
        <v>6688.6665967249091</v>
      </c>
    </row>
    <row r="38" spans="1:14">
      <c r="B38" s="870"/>
      <c r="C38" s="871"/>
      <c r="D38" s="871"/>
      <c r="E38" s="871"/>
      <c r="F38" s="871"/>
      <c r="G38" s="871"/>
      <c r="H38" s="872"/>
      <c r="I38" s="39"/>
      <c r="J38" s="40"/>
      <c r="K38" s="273"/>
      <c r="L38" s="280"/>
      <c r="M38" s="340"/>
      <c r="N38" s="276"/>
    </row>
    <row r="39" spans="1:14">
      <c r="B39" s="324"/>
      <c r="C39" s="325"/>
      <c r="D39" s="325"/>
      <c r="E39" s="325"/>
      <c r="F39" s="327"/>
      <c r="G39" s="327"/>
      <c r="H39" s="128"/>
      <c r="I39" s="39"/>
      <c r="J39" s="40"/>
      <c r="K39" s="273"/>
      <c r="L39" s="280"/>
      <c r="M39" s="281"/>
      <c r="N39" s="277"/>
    </row>
    <row r="40" spans="1:14">
      <c r="B40" s="878" t="s">
        <v>952</v>
      </c>
      <c r="C40" s="879"/>
      <c r="D40" s="879"/>
      <c r="E40" s="41"/>
      <c r="F40" s="42"/>
      <c r="G40" s="42"/>
      <c r="H40" s="43"/>
      <c r="I40" s="39"/>
      <c r="J40" s="40"/>
      <c r="K40" s="283"/>
      <c r="L40" s="280"/>
      <c r="M40" s="405">
        <v>0.01</v>
      </c>
      <c r="N40" s="348">
        <f>N76*M40</f>
        <v>13.801621048476665</v>
      </c>
    </row>
    <row r="41" spans="1:14" ht="15.75" thickBot="1">
      <c r="B41" s="870"/>
      <c r="C41" s="871"/>
      <c r="D41" s="871"/>
      <c r="E41" s="871"/>
      <c r="F41" s="871"/>
      <c r="G41" s="871"/>
      <c r="H41" s="872"/>
      <c r="I41" s="880"/>
      <c r="J41" s="881"/>
      <c r="K41" s="44"/>
      <c r="L41" s="882"/>
      <c r="M41" s="883"/>
      <c r="N41" s="108"/>
    </row>
    <row r="42" spans="1:14" ht="15.75" thickBot="1">
      <c r="B42" s="821" t="s">
        <v>953</v>
      </c>
      <c r="C42" s="822"/>
      <c r="D42" s="822"/>
      <c r="E42" s="822"/>
      <c r="F42" s="822"/>
      <c r="G42" s="822"/>
      <c r="H42" s="822"/>
      <c r="I42" s="822"/>
      <c r="J42" s="822"/>
      <c r="K42" s="822"/>
      <c r="L42" s="822"/>
      <c r="M42" s="823"/>
      <c r="N42" s="398">
        <f>SUM(N35:N41)</f>
        <v>8443.404268704644</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66" t="s">
        <v>944</v>
      </c>
      <c r="C46" s="867"/>
      <c r="D46" s="867"/>
      <c r="E46" s="867"/>
      <c r="F46" s="867"/>
      <c r="G46" s="867"/>
      <c r="H46" s="867"/>
      <c r="I46" s="901"/>
      <c r="J46" s="319" t="s">
        <v>945</v>
      </c>
      <c r="K46" s="88" t="s">
        <v>946</v>
      </c>
      <c r="L46" s="902" t="s">
        <v>955</v>
      </c>
      <c r="M46" s="901"/>
      <c r="N46" s="89" t="s">
        <v>951</v>
      </c>
    </row>
    <row r="47" spans="1:14">
      <c r="A47" s="149" t="s">
        <v>442</v>
      </c>
      <c r="B47" s="46" t="str">
        <f>VLOOKUP(A47,MATERIALES!A5:D373,3,FALSE)</f>
        <v>Derechos de explotación y/o disposición de materiales</v>
      </c>
      <c r="C47" s="285"/>
      <c r="D47" s="285"/>
      <c r="E47" s="285"/>
      <c r="F47" s="285"/>
      <c r="G47" s="285"/>
      <c r="H47" s="285"/>
      <c r="I47" s="272"/>
      <c r="J47" s="228" t="str">
        <f>VLOOKUP(A47,MATERIALES!A4:D640,2,FALSE)</f>
        <v>m3</v>
      </c>
      <c r="K47" s="286">
        <v>1.3</v>
      </c>
      <c r="L47" s="271"/>
      <c r="M47" s="406">
        <f>VLOOKUP(A47,MATERIALES!A5:D396,4,FALSE)</f>
        <v>4882.1833582754425</v>
      </c>
      <c r="N47" s="276">
        <f>K47*M47</f>
        <v>6346.8383657580753</v>
      </c>
    </row>
    <row r="48" spans="1:14">
      <c r="A48" s="149"/>
      <c r="B48" s="46"/>
      <c r="C48" s="429"/>
      <c r="D48" s="429"/>
      <c r="E48" s="429"/>
      <c r="F48" s="429"/>
      <c r="G48" s="429"/>
      <c r="H48" s="429"/>
      <c r="I48" s="429"/>
      <c r="J48" s="315"/>
      <c r="K48" s="401"/>
      <c r="L48" s="425"/>
      <c r="M48" s="406"/>
      <c r="N48" s="276"/>
    </row>
    <row r="49" spans="1:14">
      <c r="A49" s="149"/>
      <c r="B49" s="46"/>
      <c r="C49" s="429"/>
      <c r="D49" s="429"/>
      <c r="E49" s="429"/>
      <c r="F49" s="429"/>
      <c r="G49" s="429"/>
      <c r="H49" s="429"/>
      <c r="I49" s="429"/>
      <c r="J49" s="315"/>
      <c r="K49" s="401"/>
      <c r="L49" s="425"/>
      <c r="M49" s="406"/>
      <c r="N49" s="276"/>
    </row>
    <row r="50" spans="1:14">
      <c r="A50" s="149"/>
      <c r="B50" s="46"/>
      <c r="C50" s="429"/>
      <c r="D50" s="429"/>
      <c r="E50" s="429"/>
      <c r="F50" s="429"/>
      <c r="G50" s="429"/>
      <c r="H50" s="429"/>
      <c r="I50" s="429"/>
      <c r="J50" s="315"/>
      <c r="K50" s="401"/>
      <c r="L50" s="425"/>
      <c r="M50" s="406"/>
      <c r="N50" s="276"/>
    </row>
    <row r="51" spans="1:14">
      <c r="A51" s="149"/>
      <c r="B51" s="46"/>
      <c r="C51" s="429"/>
      <c r="D51" s="429"/>
      <c r="E51" s="429"/>
      <c r="F51" s="429"/>
      <c r="G51" s="429"/>
      <c r="H51" s="429"/>
      <c r="I51" s="429"/>
      <c r="J51" s="315"/>
      <c r="K51" s="401"/>
      <c r="L51" s="425"/>
      <c r="M51" s="406"/>
      <c r="N51" s="276"/>
    </row>
    <row r="52" spans="1:14">
      <c r="A52" s="149"/>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1" t="s">
        <v>953</v>
      </c>
      <c r="C54" s="822"/>
      <c r="D54" s="822"/>
      <c r="E54" s="822"/>
      <c r="F54" s="822"/>
      <c r="G54" s="822"/>
      <c r="H54" s="822"/>
      <c r="I54" s="822"/>
      <c r="J54" s="822"/>
      <c r="K54" s="822"/>
      <c r="L54" s="822"/>
      <c r="M54" s="823"/>
      <c r="N54" s="398">
        <f>SUM(N47:N53)</f>
        <v>6346.8383657580753</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1256</v>
      </c>
      <c r="B59" s="49" t="str">
        <f>VLOOKUP(A59,TRANSPORTE!A5:D117,3,FALSE)</f>
        <v>Transporte de material de excavación</v>
      </c>
      <c r="C59" s="321"/>
      <c r="D59" s="321"/>
      <c r="E59" s="321"/>
      <c r="F59" s="321"/>
      <c r="G59" s="321"/>
      <c r="H59" s="315" t="s">
        <v>1468</v>
      </c>
      <c r="I59" s="283">
        <v>1.3</v>
      </c>
      <c r="J59" s="290">
        <v>1</v>
      </c>
      <c r="K59" s="283">
        <f>I59*J59</f>
        <v>1.3</v>
      </c>
      <c r="L59" s="908">
        <f>VLOOKUP(A59,TRANSPORTE!A5:D117,4,FALSE)</f>
        <v>878.24631825065774</v>
      </c>
      <c r="M59" s="909"/>
      <c r="N59" s="291">
        <f>K59*L59</f>
        <v>1141.720213725855</v>
      </c>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1141.720213725855</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50"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438">
        <v>168</v>
      </c>
      <c r="N70" s="399">
        <f>K70/M70</f>
        <v>745.12494047619043</v>
      </c>
      <c r="O70" s="109"/>
    </row>
    <row r="71" spans="1:15">
      <c r="A71" s="150" t="s">
        <v>30</v>
      </c>
      <c r="B71" s="52" t="str">
        <f>VLOOKUP(A71,'MANO DE OBRA'!A8:D69,3,FALSE)</f>
        <v>Oficial</v>
      </c>
      <c r="C71" s="50"/>
      <c r="D71" s="50"/>
      <c r="E71" s="50"/>
      <c r="F71" s="50"/>
      <c r="G71" s="50"/>
      <c r="H71" s="50"/>
      <c r="I71" s="296">
        <f>K71/J71*100</f>
        <v>57668.23979157189</v>
      </c>
      <c r="J71" s="297">
        <v>185</v>
      </c>
      <c r="K71" s="298">
        <f>VLOOKUP(A71,'MANO DE OBRA'!A8:D100,4,FALSE)</f>
        <v>106686.24361440798</v>
      </c>
      <c r="L71" s="53"/>
      <c r="M71" s="436">
        <v>168</v>
      </c>
      <c r="N71" s="399">
        <f>K71/M71</f>
        <v>635.03716437147614</v>
      </c>
    </row>
    <row r="72" spans="1:15">
      <c r="B72" s="52"/>
      <c r="C72" s="50"/>
      <c r="D72" s="50"/>
      <c r="E72" s="50"/>
      <c r="F72" s="50"/>
      <c r="G72" s="50"/>
      <c r="H72" s="50"/>
      <c r="I72" s="283"/>
      <c r="J72" s="301"/>
      <c r="K72" s="302"/>
      <c r="L72" s="53"/>
      <c r="M72" s="304"/>
      <c r="N72" s="300"/>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130"/>
    </row>
    <row r="76" spans="1:15" ht="15.75" thickBot="1">
      <c r="B76" s="910" t="s">
        <v>953</v>
      </c>
      <c r="C76" s="864"/>
      <c r="D76" s="864"/>
      <c r="E76" s="864"/>
      <c r="F76" s="864"/>
      <c r="G76" s="864"/>
      <c r="H76" s="864"/>
      <c r="I76" s="864"/>
      <c r="J76" s="864"/>
      <c r="K76" s="864"/>
      <c r="L76" s="864"/>
      <c r="M76" s="865"/>
      <c r="N76" s="464">
        <f>SUM(N70:N75)</f>
        <v>1380.1621048476666</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N42+N54+N65+N76</f>
        <v>17312.124953036244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3462.4249906072491</v>
      </c>
      <c r="M83" s="857"/>
      <c r="N83" s="54"/>
    </row>
    <row r="84" spans="1:14">
      <c r="B84" s="92" t="s">
        <v>973</v>
      </c>
      <c r="C84" s="93"/>
      <c r="D84" s="93"/>
      <c r="E84" s="93"/>
      <c r="F84" s="93"/>
      <c r="G84" s="93"/>
      <c r="H84" s="93"/>
      <c r="I84" s="90"/>
      <c r="J84" s="91"/>
      <c r="K84" s="308">
        <v>0.05</v>
      </c>
      <c r="L84" s="856">
        <f>N78*K84</f>
        <v>865.60624765181228</v>
      </c>
      <c r="M84" s="857"/>
      <c r="N84" s="54"/>
    </row>
    <row r="85" spans="1:14" ht="15.75" thickBot="1">
      <c r="B85" s="94" t="s">
        <v>974</v>
      </c>
      <c r="C85" s="95"/>
      <c r="D85" s="95"/>
      <c r="E85" s="95"/>
      <c r="F85" s="95"/>
      <c r="G85" s="95"/>
      <c r="H85" s="95"/>
      <c r="I85" s="96"/>
      <c r="J85" s="97"/>
      <c r="K85" s="309">
        <v>0.05</v>
      </c>
      <c r="L85" s="858">
        <f>N78*K85</f>
        <v>865.60624765181228</v>
      </c>
      <c r="M85" s="859"/>
      <c r="N85" s="54"/>
    </row>
    <row r="86" spans="1:14" ht="15.75" thickBot="1">
      <c r="B86" s="821" t="s">
        <v>953</v>
      </c>
      <c r="C86" s="822"/>
      <c r="D86" s="822"/>
      <c r="E86" s="822"/>
      <c r="F86" s="822"/>
      <c r="G86" s="822"/>
      <c r="H86" s="822"/>
      <c r="I86" s="822"/>
      <c r="J86" s="822"/>
      <c r="K86" s="822"/>
      <c r="L86" s="822"/>
      <c r="M86" s="823"/>
      <c r="N86" s="55">
        <f>L83+L84+L85</f>
        <v>5193.6374859108746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22505.762438947117</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1095</v>
      </c>
      <c r="C31" s="84" t="s">
        <v>2093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162</v>
      </c>
      <c r="B36" s="870" t="str">
        <f>VLOOKUP(A36,EQUIPOS!A6:D154,3,FALSE)</f>
        <v>Compactador manual (SALTARIN) Peso de operación (Kg.) 52, Fuerza de impacto por golpe (KN) 12.</v>
      </c>
      <c r="C36" s="871"/>
      <c r="D36" s="871"/>
      <c r="E36" s="871"/>
      <c r="F36" s="871"/>
      <c r="G36" s="871"/>
      <c r="H36" s="872"/>
      <c r="I36" s="271"/>
      <c r="J36" s="272"/>
      <c r="K36" s="273">
        <f>VLOOKUP(A36,EQUIPOS!A6:D163,4,FALSE)</f>
        <v>11177.653705340223</v>
      </c>
      <c r="L36" s="274"/>
      <c r="M36" s="340">
        <v>2.5</v>
      </c>
      <c r="N36" s="276">
        <f>K36/M36</f>
        <v>4471.0614821360887</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469.42871250000002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4940.4901946360887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1"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25513.558067745213</v>
      </c>
      <c r="N48" s="276">
        <f>K48*M48</f>
        <v>33167.625488068777</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13.192118959537337</v>
      </c>
      <c r="N49" s="276">
        <f>K49*M49</f>
        <v>395.76356878612012</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33563.389056854896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08">
        <f>VLOOKUP(A60,TRANSPORTE!A5:D117,4,FALSE)</f>
        <v>878.24631825065774</v>
      </c>
      <c r="M60" s="909"/>
      <c r="N60" s="291">
        <f>K60*L60</f>
        <v>1141.720213725855</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1141.720213725855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9388.5742499999997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49034.173715216843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9806.8347430433696</v>
      </c>
      <c r="M84" s="857"/>
      <c r="N84" s="54"/>
    </row>
    <row r="85" spans="1:14">
      <c r="B85" s="92" t="s">
        <v>973</v>
      </c>
      <c r="C85" s="93"/>
      <c r="D85" s="93"/>
      <c r="E85" s="93"/>
      <c r="F85" s="93"/>
      <c r="G85" s="93"/>
      <c r="H85" s="93"/>
      <c r="I85" s="90"/>
      <c r="J85" s="91"/>
      <c r="K85" s="308">
        <v>0.05</v>
      </c>
      <c r="L85" s="856">
        <f>N79*K85</f>
        <v>2451.7086857608424</v>
      </c>
      <c r="M85" s="857"/>
      <c r="N85" s="54"/>
    </row>
    <row r="86" spans="1:14" ht="15.75" thickBot="1">
      <c r="B86" s="94" t="s">
        <v>974</v>
      </c>
      <c r="C86" s="95"/>
      <c r="D86" s="95"/>
      <c r="E86" s="95"/>
      <c r="F86" s="95"/>
      <c r="G86" s="95"/>
      <c r="H86" s="95"/>
      <c r="I86" s="96"/>
      <c r="J86" s="97"/>
      <c r="K86" s="309">
        <v>0.05</v>
      </c>
      <c r="L86" s="858">
        <f>N79*K86</f>
        <v>2451.7086857608424</v>
      </c>
      <c r="M86" s="859"/>
      <c r="N86" s="54"/>
    </row>
    <row r="87" spans="1:14" ht="15.75" thickBot="1">
      <c r="B87" s="821" t="s">
        <v>953</v>
      </c>
      <c r="C87" s="822"/>
      <c r="D87" s="822"/>
      <c r="E87" s="822"/>
      <c r="F87" s="822"/>
      <c r="G87" s="822"/>
      <c r="H87" s="822"/>
      <c r="I87" s="822"/>
      <c r="J87" s="822"/>
      <c r="K87" s="822"/>
      <c r="L87" s="822"/>
      <c r="M87" s="823"/>
      <c r="N87" s="55">
        <f>L84+L85+L86</f>
        <v>14710.252114565055</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63744.425829781896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1096</v>
      </c>
      <c r="C31" s="84" t="s">
        <v>1637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162</v>
      </c>
      <c r="B36" s="870" t="str">
        <f>VLOOKUP(A36,EQUIPOS!A6:D154,3,FALSE)</f>
        <v>Compactador manual (SALTARIN) Peso de operación (Kg.) 52, Fuerza de impacto por golpe (KN) 12.</v>
      </c>
      <c r="C36" s="871"/>
      <c r="D36" s="871"/>
      <c r="E36" s="871"/>
      <c r="F36" s="871"/>
      <c r="G36" s="871"/>
      <c r="H36" s="872"/>
      <c r="I36" s="271"/>
      <c r="J36" s="272"/>
      <c r="K36" s="273">
        <f>VLOOKUP(A36,EQUIPOS!A6:D163,4,FALSE)</f>
        <v>11177.653705340223</v>
      </c>
      <c r="L36" s="274"/>
      <c r="M36" s="340">
        <v>2.5</v>
      </c>
      <c r="N36" s="276">
        <f>K36/M36</f>
        <v>4471.0614821360887</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469.42871250000002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4940.4901946360887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1" t="s">
        <v>540</v>
      </c>
      <c r="B48" s="46" t="str">
        <f>VLOOKUP(A48,MATERIALES!A5:D373,3,FALSE)</f>
        <v>Material de Recebo Para Relleno</v>
      </c>
      <c r="C48" s="285"/>
      <c r="D48" s="285"/>
      <c r="E48" s="285"/>
      <c r="F48" s="285"/>
      <c r="G48" s="285"/>
      <c r="H48" s="285"/>
      <c r="I48" s="272"/>
      <c r="J48" s="228" t="str">
        <f>VLOOKUP(A48,MATERIALES!A4:D640,2,FALSE)</f>
        <v>m3</v>
      </c>
      <c r="K48" s="286">
        <v>1.3</v>
      </c>
      <c r="L48" s="271"/>
      <c r="M48" s="406">
        <f>VLOOKUP(A48,MATERIALES!A5:D396,4,FALSE)</f>
        <v>52157.240993024119</v>
      </c>
      <c r="N48" s="276">
        <f>K48*M48</f>
        <v>67804.413290931363</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13.192118959537337</v>
      </c>
      <c r="N49" s="276">
        <f>K49*M49</f>
        <v>395.76356878612012</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68200.176859717481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08">
        <f>VLOOKUP(A60,TRANSPORTE!A5:D117,4,FALSE)</f>
        <v>878.24631825065774</v>
      </c>
      <c r="M60" s="909"/>
      <c r="N60" s="291">
        <f>K60*L60</f>
        <v>1141.720213725855</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48"/>
    </row>
    <row r="66" spans="1:15" ht="15.75" thickBot="1">
      <c r="B66" s="910" t="s">
        <v>953</v>
      </c>
      <c r="C66" s="864"/>
      <c r="D66" s="864"/>
      <c r="E66" s="864"/>
      <c r="F66" s="864"/>
      <c r="G66" s="864"/>
      <c r="H66" s="864"/>
      <c r="I66" s="864"/>
      <c r="J66" s="864"/>
      <c r="K66" s="864"/>
      <c r="L66" s="864"/>
      <c r="M66" s="865"/>
      <c r="N66" s="107">
        <f>N60+N61+N62+N63+N64</f>
        <v>1141.720213725855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9388.5742499999997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83670.961518079435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16734.192303615888</v>
      </c>
      <c r="M84" s="857"/>
      <c r="N84" s="54"/>
    </row>
    <row r="85" spans="1:14">
      <c r="B85" s="92" t="s">
        <v>973</v>
      </c>
      <c r="C85" s="93"/>
      <c r="D85" s="93"/>
      <c r="E85" s="93"/>
      <c r="F85" s="93"/>
      <c r="G85" s="93"/>
      <c r="H85" s="93"/>
      <c r="I85" s="90"/>
      <c r="J85" s="91"/>
      <c r="K85" s="308">
        <v>0.05</v>
      </c>
      <c r="L85" s="856">
        <f>N79*K85</f>
        <v>4183.5480759039719</v>
      </c>
      <c r="M85" s="857"/>
      <c r="N85" s="54"/>
    </row>
    <row r="86" spans="1:14" ht="15.75" thickBot="1">
      <c r="B86" s="94" t="s">
        <v>974</v>
      </c>
      <c r="C86" s="95"/>
      <c r="D86" s="95"/>
      <c r="E86" s="95"/>
      <c r="F86" s="95"/>
      <c r="G86" s="95"/>
      <c r="H86" s="95"/>
      <c r="I86" s="96"/>
      <c r="J86" s="97"/>
      <c r="K86" s="309">
        <v>0.05</v>
      </c>
      <c r="L86" s="858">
        <f>N79*K86</f>
        <v>4183.5480759039719</v>
      </c>
      <c r="M86" s="859"/>
      <c r="N86" s="54"/>
    </row>
    <row r="87" spans="1:14" ht="15.75" thickBot="1">
      <c r="B87" s="821" t="s">
        <v>953</v>
      </c>
      <c r="C87" s="822"/>
      <c r="D87" s="822"/>
      <c r="E87" s="822"/>
      <c r="F87" s="822"/>
      <c r="G87" s="822"/>
      <c r="H87" s="822"/>
      <c r="I87" s="822"/>
      <c r="J87" s="822"/>
      <c r="K87" s="822"/>
      <c r="L87" s="822"/>
      <c r="M87" s="823"/>
      <c r="N87" s="55">
        <f>L84+L85+L86</f>
        <v>25101.28845542383</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108772.24997350326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1638</v>
      </c>
      <c r="C31" s="84" t="s">
        <v>1639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162</v>
      </c>
      <c r="B36" s="870" t="str">
        <f>VLOOKUP(A36,EQUIPOS!A6:D154,3,FALSE)</f>
        <v>Compactador manual (SALTARIN) Peso de operación (Kg.) 52, Fuerza de impacto por golpe (KN) 12.</v>
      </c>
      <c r="C36" s="871"/>
      <c r="D36" s="871"/>
      <c r="E36" s="871"/>
      <c r="F36" s="871"/>
      <c r="G36" s="871"/>
      <c r="H36" s="872"/>
      <c r="I36" s="271"/>
      <c r="J36" s="272"/>
      <c r="K36" s="273">
        <f>VLOOKUP(A36,EQUIPOS!A6:D163,4,FALSE)</f>
        <v>11177.653705340223</v>
      </c>
      <c r="L36" s="274"/>
      <c r="M36" s="340">
        <v>2.5</v>
      </c>
      <c r="N36" s="276">
        <f>K36/M36</f>
        <v>4471.0614821360887</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469.42871250000002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4940.4901946360887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1" t="s">
        <v>515</v>
      </c>
      <c r="B48" s="46" t="str">
        <f>VLOOKUP(A48,MATERIALES!A5:D373,3,FALSE)</f>
        <v>Material  Granular Tipo SBG</v>
      </c>
      <c r="C48" s="285"/>
      <c r="D48" s="285"/>
      <c r="E48" s="285"/>
      <c r="F48" s="285"/>
      <c r="G48" s="285"/>
      <c r="H48" s="285"/>
      <c r="I48" s="272"/>
      <c r="J48" s="228" t="str">
        <f>VLOOKUP(A48,MATERIALES!A4:D640,2,FALSE)</f>
        <v>m3</v>
      </c>
      <c r="K48" s="286">
        <v>1.3</v>
      </c>
      <c r="L48" s="271"/>
      <c r="M48" s="406">
        <f>VLOOKUP(A48,MATERIALES!A5:D396,4,FALSE)</f>
        <v>90816.745603948293</v>
      </c>
      <c r="N48" s="276">
        <f>K48*M48</f>
        <v>118061.76928513279</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13.192118959537337</v>
      </c>
      <c r="N49" s="276">
        <f>K49*M49</f>
        <v>395.76356878612012</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118457.53285391891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08">
        <f>VLOOKUP(A60,TRANSPORTE!A5:D117,4,FALSE)</f>
        <v>878.24631825065774</v>
      </c>
      <c r="M60" s="909"/>
      <c r="N60" s="291">
        <f>K60*L60</f>
        <v>1141.720213725855</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1141.720213725855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9388.5742499999997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133928.31751228086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26785.663502456173</v>
      </c>
      <c r="M84" s="857"/>
      <c r="N84" s="54"/>
    </row>
    <row r="85" spans="1:14">
      <c r="B85" s="92" t="s">
        <v>973</v>
      </c>
      <c r="C85" s="93"/>
      <c r="D85" s="93"/>
      <c r="E85" s="93"/>
      <c r="F85" s="93"/>
      <c r="G85" s="93"/>
      <c r="H85" s="93"/>
      <c r="I85" s="90"/>
      <c r="J85" s="91"/>
      <c r="K85" s="308">
        <v>0.05</v>
      </c>
      <c r="L85" s="856">
        <f>N79*K85</f>
        <v>6696.4158756140432</v>
      </c>
      <c r="M85" s="857"/>
      <c r="N85" s="54"/>
    </row>
    <row r="86" spans="1:14" ht="15.75" thickBot="1">
      <c r="B86" s="94" t="s">
        <v>974</v>
      </c>
      <c r="C86" s="95"/>
      <c r="D86" s="95"/>
      <c r="E86" s="95"/>
      <c r="F86" s="95"/>
      <c r="G86" s="95"/>
      <c r="H86" s="95"/>
      <c r="I86" s="96"/>
      <c r="J86" s="97"/>
      <c r="K86" s="309">
        <v>0.05</v>
      </c>
      <c r="L86" s="858">
        <f>N79*K86</f>
        <v>6696.4158756140432</v>
      </c>
      <c r="M86" s="859"/>
      <c r="N86" s="54"/>
    </row>
    <row r="87" spans="1:14" ht="15.75" thickBot="1">
      <c r="B87" s="821" t="s">
        <v>953</v>
      </c>
      <c r="C87" s="822"/>
      <c r="D87" s="822"/>
      <c r="E87" s="822"/>
      <c r="F87" s="822"/>
      <c r="G87" s="822"/>
      <c r="H87" s="822"/>
      <c r="I87" s="822"/>
      <c r="J87" s="822"/>
      <c r="K87" s="822"/>
      <c r="L87" s="822"/>
      <c r="M87" s="823"/>
      <c r="N87" s="55">
        <f>L84+L85+L86</f>
        <v>40178.495253684261</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174106.81276596512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8.75" customHeight="1" thickBot="1">
      <c r="A31" t="s">
        <v>1845</v>
      </c>
      <c r="B31" s="83" t="s">
        <v>1640</v>
      </c>
      <c r="C31" s="84" t="s">
        <v>1641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162</v>
      </c>
      <c r="B36" s="870" t="str">
        <f>VLOOKUP(A36,EQUIPOS!A6:D154,3,FALSE)</f>
        <v>Compactador manual (SALTARIN) Peso de operación (Kg.) 52, Fuerza de impacto por golpe (KN) 12.</v>
      </c>
      <c r="C36" s="871"/>
      <c r="D36" s="871"/>
      <c r="E36" s="871"/>
      <c r="F36" s="871"/>
      <c r="G36" s="871"/>
      <c r="H36" s="872"/>
      <c r="I36" s="271"/>
      <c r="J36" s="272"/>
      <c r="K36" s="273">
        <f>VLOOKUP(A36,EQUIPOS!A6:D163,4,FALSE)</f>
        <v>11177.653705340223</v>
      </c>
      <c r="L36" s="274"/>
      <c r="M36" s="340">
        <v>2.5</v>
      </c>
      <c r="N36" s="276">
        <f>K36/M36</f>
        <v>4471.0614821360887</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469.42871250000002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4940.4901946360887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1" t="s">
        <v>517</v>
      </c>
      <c r="B48" s="46" t="str">
        <f>VLOOKUP(A48,MATERIALES!A5:D373,3,FALSE)</f>
        <v>Material Granular Tipo  BG</v>
      </c>
      <c r="C48" s="285"/>
      <c r="D48" s="285"/>
      <c r="E48" s="285"/>
      <c r="F48" s="285"/>
      <c r="G48" s="285"/>
      <c r="H48" s="285"/>
      <c r="I48" s="272"/>
      <c r="J48" s="228" t="str">
        <f>VLOOKUP(A48,MATERIALES!A4:D640,2,FALSE)</f>
        <v>m3</v>
      </c>
      <c r="K48" s="286">
        <v>1.3</v>
      </c>
      <c r="L48" s="271"/>
      <c r="M48" s="406">
        <f>VLOOKUP(A48,MATERIALES!A5:D396,4,FALSE)</f>
        <v>203399.38814788655</v>
      </c>
      <c r="N48" s="276">
        <f>K48*M48</f>
        <v>264419.2045922525</v>
      </c>
    </row>
    <row r="49" spans="1:14">
      <c r="A49" s="161"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13.192118959537337</v>
      </c>
      <c r="N49" s="276">
        <f>K49*M49</f>
        <v>395.76356878612012</v>
      </c>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264814.96816103865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08">
        <f>VLOOKUP(A60,TRANSPORTE!A5:D117,4,FALSE)</f>
        <v>878.24631825065774</v>
      </c>
      <c r="M60" s="909"/>
      <c r="N60" s="291">
        <f>K60*L60</f>
        <v>1141.720213725855</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1141.720213725855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9388.5742499999997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280285.75281940063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56057.150563880132</v>
      </c>
      <c r="M84" s="857"/>
      <c r="N84" s="54"/>
    </row>
    <row r="85" spans="1:14">
      <c r="B85" s="92" t="s">
        <v>973</v>
      </c>
      <c r="C85" s="93"/>
      <c r="D85" s="93"/>
      <c r="E85" s="93"/>
      <c r="F85" s="93"/>
      <c r="G85" s="93"/>
      <c r="H85" s="93"/>
      <c r="I85" s="90"/>
      <c r="J85" s="91"/>
      <c r="K85" s="308">
        <v>0.05</v>
      </c>
      <c r="L85" s="856">
        <f>N79*K85</f>
        <v>14014.287640970033</v>
      </c>
      <c r="M85" s="857"/>
      <c r="N85" s="54"/>
    </row>
    <row r="86" spans="1:14" ht="15.75" thickBot="1">
      <c r="B86" s="94" t="s">
        <v>974</v>
      </c>
      <c r="C86" s="95"/>
      <c r="D86" s="95"/>
      <c r="E86" s="95"/>
      <c r="F86" s="95"/>
      <c r="G86" s="95"/>
      <c r="H86" s="95"/>
      <c r="I86" s="96"/>
      <c r="J86" s="97"/>
      <c r="K86" s="309">
        <v>0.05</v>
      </c>
      <c r="L86" s="858">
        <f>N79*K86</f>
        <v>14014.287640970033</v>
      </c>
      <c r="M86" s="859"/>
      <c r="N86" s="54"/>
    </row>
    <row r="87" spans="1:14" ht="15.75" thickBot="1">
      <c r="B87" s="821" t="s">
        <v>953</v>
      </c>
      <c r="C87" s="822"/>
      <c r="D87" s="822"/>
      <c r="E87" s="822"/>
      <c r="F87" s="822"/>
      <c r="G87" s="822"/>
      <c r="H87" s="822"/>
      <c r="I87" s="822"/>
      <c r="J87" s="822"/>
      <c r="K87" s="822"/>
      <c r="L87" s="822"/>
      <c r="M87" s="823"/>
      <c r="N87" s="55">
        <f>L84+L85+L86</f>
        <v>84085.725845820183</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364371.47866522078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8.75" customHeight="1" thickBot="1">
      <c r="A31" t="s">
        <v>1845</v>
      </c>
      <c r="B31" s="83" t="s">
        <v>1642</v>
      </c>
      <c r="C31" s="84" t="s">
        <v>1643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91" t="s">
        <v>944</v>
      </c>
      <c r="C35" s="892"/>
      <c r="D35" s="892"/>
      <c r="E35" s="892"/>
      <c r="F35" s="892"/>
      <c r="G35" s="892"/>
      <c r="H35" s="893"/>
      <c r="I35" s="894" t="s">
        <v>948</v>
      </c>
      <c r="J35" s="895"/>
      <c r="K35" s="72" t="s">
        <v>949</v>
      </c>
      <c r="L35" s="896" t="s">
        <v>950</v>
      </c>
      <c r="M35" s="893"/>
      <c r="N35" s="73" t="s">
        <v>951</v>
      </c>
    </row>
    <row r="36" spans="1:16">
      <c r="A36" s="116"/>
      <c r="B36" s="870"/>
      <c r="C36" s="871"/>
      <c r="D36" s="871"/>
      <c r="E36" s="871"/>
      <c r="F36" s="871"/>
      <c r="G36" s="871"/>
      <c r="H36" s="872"/>
      <c r="I36" s="271"/>
      <c r="J36" s="272"/>
      <c r="K36" s="273"/>
      <c r="L36" s="274"/>
      <c r="M36" s="340"/>
      <c r="N36" s="276"/>
      <c r="P36" s="109"/>
    </row>
    <row r="37" spans="1:16">
      <c r="A37" s="116"/>
      <c r="B37" s="870"/>
      <c r="C37" s="871"/>
      <c r="D37" s="871"/>
      <c r="E37" s="871"/>
      <c r="F37" s="871"/>
      <c r="G37" s="871"/>
      <c r="H37" s="872"/>
      <c r="I37" s="425"/>
      <c r="J37" s="426"/>
      <c r="K37" s="273"/>
      <c r="L37" s="339"/>
      <c r="M37" s="340"/>
      <c r="N37" s="276"/>
      <c r="P37" s="106"/>
    </row>
    <row r="38" spans="1:16">
      <c r="A38" s="116"/>
      <c r="B38" s="870"/>
      <c r="C38" s="871"/>
      <c r="D38" s="871"/>
      <c r="E38" s="871"/>
      <c r="F38" s="871"/>
      <c r="G38" s="871"/>
      <c r="H38" s="872"/>
      <c r="I38" s="332"/>
      <c r="J38" s="334"/>
      <c r="K38" s="273"/>
      <c r="L38" s="427"/>
      <c r="M38" s="428"/>
      <c r="N38" s="276"/>
      <c r="P38" s="109"/>
    </row>
    <row r="39" spans="1:16">
      <c r="B39" s="870"/>
      <c r="C39" s="871"/>
      <c r="D39" s="871"/>
      <c r="E39" s="871"/>
      <c r="F39" s="871"/>
      <c r="G39" s="871"/>
      <c r="H39" s="872"/>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78" t="s">
        <v>952</v>
      </c>
      <c r="C41" s="879"/>
      <c r="D41" s="879"/>
      <c r="E41" s="41"/>
      <c r="F41" s="42"/>
      <c r="G41" s="42"/>
      <c r="H41" s="43"/>
      <c r="I41" s="39"/>
      <c r="J41" s="40"/>
      <c r="K41" s="283"/>
      <c r="L41" s="280"/>
      <c r="M41" s="405">
        <v>0.05</v>
      </c>
      <c r="N41" s="348">
        <f>N77*M41</f>
        <v>469.42871250000002</v>
      </c>
      <c r="P41" s="109"/>
    </row>
    <row r="42" spans="1:16" ht="15.75" thickBot="1">
      <c r="B42" s="870"/>
      <c r="C42" s="871"/>
      <c r="D42" s="871"/>
      <c r="E42" s="871"/>
      <c r="F42" s="871"/>
      <c r="G42" s="871"/>
      <c r="H42" s="872"/>
      <c r="I42" s="880"/>
      <c r="J42" s="881"/>
      <c r="K42" s="44"/>
      <c r="L42" s="882"/>
      <c r="M42" s="883"/>
      <c r="N42" s="108"/>
    </row>
    <row r="43" spans="1:16" ht="15.75" thickBot="1">
      <c r="B43" s="821" t="s">
        <v>953</v>
      </c>
      <c r="C43" s="822"/>
      <c r="D43" s="822"/>
      <c r="E43" s="822"/>
      <c r="F43" s="822"/>
      <c r="G43" s="822"/>
      <c r="H43" s="822"/>
      <c r="I43" s="822"/>
      <c r="J43" s="822"/>
      <c r="K43" s="822"/>
      <c r="L43" s="822"/>
      <c r="M43" s="823"/>
      <c r="N43" s="398">
        <f>SUM(N36:N42)</f>
        <v>469.42871250000002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66" t="s">
        <v>944</v>
      </c>
      <c r="C47" s="867"/>
      <c r="D47" s="867"/>
      <c r="E47" s="867"/>
      <c r="F47" s="867"/>
      <c r="G47" s="867"/>
      <c r="H47" s="867"/>
      <c r="I47" s="901"/>
      <c r="J47" s="319" t="s">
        <v>945</v>
      </c>
      <c r="K47" s="88" t="s">
        <v>946</v>
      </c>
      <c r="L47" s="902" t="s">
        <v>955</v>
      </c>
      <c r="M47" s="901"/>
      <c r="N47" s="89" t="s">
        <v>951</v>
      </c>
    </row>
    <row r="48" spans="1:16">
      <c r="A48" s="161" t="s">
        <v>544</v>
      </c>
      <c r="B48" s="46" t="str">
        <f>VLOOKUP(A48,MATERIALES!A5:D373,3,FALSE)</f>
        <v>Material filtrante (6´´)</v>
      </c>
      <c r="C48" s="285"/>
      <c r="D48" s="285"/>
      <c r="E48" s="285"/>
      <c r="F48" s="285"/>
      <c r="G48" s="285"/>
      <c r="H48" s="285"/>
      <c r="I48" s="272"/>
      <c r="J48" s="228" t="str">
        <f>VLOOKUP(A48,MATERIALES!A4:D640,2,FALSE)</f>
        <v>m3</v>
      </c>
      <c r="K48" s="286">
        <v>1.3</v>
      </c>
      <c r="L48" s="271"/>
      <c r="M48" s="406">
        <f>VLOOKUP(A48,MATERIALES!A5:D396,4,FALSE)</f>
        <v>87947.459730248913</v>
      </c>
      <c r="N48" s="276">
        <f>K48*M48</f>
        <v>114331.69764932359</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114331.69764932359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08">
        <f>VLOOKUP(A60,TRANSPORTE!A5:D117,4,FALSE)</f>
        <v>878.24631825065774</v>
      </c>
      <c r="M60" s="909"/>
      <c r="N60" s="291">
        <f>K60*L60</f>
        <v>1141.720213725855</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1141.720213725855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9388.5742499999997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125331.42082554944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25066.28416510989</v>
      </c>
      <c r="M84" s="857"/>
      <c r="N84" s="54"/>
    </row>
    <row r="85" spans="1:14">
      <c r="B85" s="92" t="s">
        <v>973</v>
      </c>
      <c r="C85" s="93"/>
      <c r="D85" s="93"/>
      <c r="E85" s="93"/>
      <c r="F85" s="93"/>
      <c r="G85" s="93"/>
      <c r="H85" s="93"/>
      <c r="I85" s="90"/>
      <c r="J85" s="91"/>
      <c r="K85" s="308">
        <v>0.05</v>
      </c>
      <c r="L85" s="856">
        <f>N79*K85</f>
        <v>6266.5710412774724</v>
      </c>
      <c r="M85" s="857"/>
      <c r="N85" s="54"/>
    </row>
    <row r="86" spans="1:14" ht="15.75" thickBot="1">
      <c r="B86" s="94" t="s">
        <v>974</v>
      </c>
      <c r="C86" s="95"/>
      <c r="D86" s="95"/>
      <c r="E86" s="95"/>
      <c r="F86" s="95"/>
      <c r="G86" s="95"/>
      <c r="H86" s="95"/>
      <c r="I86" s="96"/>
      <c r="J86" s="97"/>
      <c r="K86" s="309">
        <v>0.05</v>
      </c>
      <c r="L86" s="858">
        <f>N79*K86</f>
        <v>6266.5710412774724</v>
      </c>
      <c r="M86" s="859"/>
      <c r="N86" s="54"/>
    </row>
    <row r="87" spans="1:14" ht="15.75" thickBot="1">
      <c r="B87" s="821" t="s">
        <v>953</v>
      </c>
      <c r="C87" s="822"/>
      <c r="D87" s="822"/>
      <c r="E87" s="822"/>
      <c r="F87" s="822"/>
      <c r="G87" s="822"/>
      <c r="H87" s="822"/>
      <c r="I87" s="822"/>
      <c r="J87" s="822"/>
      <c r="K87" s="822"/>
      <c r="L87" s="822"/>
      <c r="M87" s="823"/>
      <c r="N87" s="55">
        <f>L84+L85+L86</f>
        <v>37599.426247664836</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162930.84707321427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1644</v>
      </c>
      <c r="C31" s="84" t="s">
        <v>1645</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91" t="s">
        <v>944</v>
      </c>
      <c r="C35" s="892"/>
      <c r="D35" s="892"/>
      <c r="E35" s="892"/>
      <c r="F35" s="892"/>
      <c r="G35" s="892"/>
      <c r="H35" s="893"/>
      <c r="I35" s="894" t="s">
        <v>948</v>
      </c>
      <c r="J35" s="895"/>
      <c r="K35" s="72" t="s">
        <v>949</v>
      </c>
      <c r="L35" s="896" t="s">
        <v>950</v>
      </c>
      <c r="M35" s="893"/>
      <c r="N35" s="73" t="s">
        <v>951</v>
      </c>
    </row>
    <row r="36" spans="1:16">
      <c r="A36" s="116"/>
      <c r="B36" s="870"/>
      <c r="C36" s="871"/>
      <c r="D36" s="871"/>
      <c r="E36" s="871"/>
      <c r="F36" s="871"/>
      <c r="G36" s="871"/>
      <c r="H36" s="872"/>
      <c r="I36" s="271"/>
      <c r="J36" s="272"/>
      <c r="K36" s="273"/>
      <c r="L36" s="274"/>
      <c r="M36" s="340"/>
      <c r="N36" s="276"/>
      <c r="P36" s="109"/>
    </row>
    <row r="37" spans="1:16">
      <c r="A37" s="116"/>
      <c r="B37" s="870"/>
      <c r="C37" s="871"/>
      <c r="D37" s="871"/>
      <c r="E37" s="871"/>
      <c r="F37" s="871"/>
      <c r="G37" s="871"/>
      <c r="H37" s="872"/>
      <c r="I37" s="425"/>
      <c r="J37" s="426"/>
      <c r="K37" s="273"/>
      <c r="L37" s="339"/>
      <c r="M37" s="340"/>
      <c r="N37" s="276"/>
      <c r="P37" s="106"/>
    </row>
    <row r="38" spans="1:16">
      <c r="A38" s="116"/>
      <c r="B38" s="870"/>
      <c r="C38" s="871"/>
      <c r="D38" s="871"/>
      <c r="E38" s="871"/>
      <c r="F38" s="871"/>
      <c r="G38" s="871"/>
      <c r="H38" s="872"/>
      <c r="I38" s="332"/>
      <c r="J38" s="334"/>
      <c r="K38" s="273"/>
      <c r="L38" s="427"/>
      <c r="M38" s="428"/>
      <c r="N38" s="276"/>
      <c r="P38" s="109"/>
    </row>
    <row r="39" spans="1:16">
      <c r="B39" s="870"/>
      <c r="C39" s="871"/>
      <c r="D39" s="871"/>
      <c r="E39" s="871"/>
      <c r="F39" s="871"/>
      <c r="G39" s="871"/>
      <c r="H39" s="872"/>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78" t="s">
        <v>952</v>
      </c>
      <c r="C41" s="879"/>
      <c r="D41" s="879"/>
      <c r="E41" s="41"/>
      <c r="F41" s="42"/>
      <c r="G41" s="42"/>
      <c r="H41" s="43"/>
      <c r="I41" s="39"/>
      <c r="J41" s="40"/>
      <c r="K41" s="283"/>
      <c r="L41" s="280"/>
      <c r="M41" s="405">
        <v>0.05</v>
      </c>
      <c r="N41" s="348">
        <f>N77*M41</f>
        <v>469.42871250000002</v>
      </c>
      <c r="P41" s="109"/>
    </row>
    <row r="42" spans="1:16" ht="15.75" thickBot="1">
      <c r="B42" s="870"/>
      <c r="C42" s="871"/>
      <c r="D42" s="871"/>
      <c r="E42" s="871"/>
      <c r="F42" s="871"/>
      <c r="G42" s="871"/>
      <c r="H42" s="872"/>
      <c r="I42" s="880"/>
      <c r="J42" s="881"/>
      <c r="K42" s="44"/>
      <c r="L42" s="882"/>
      <c r="M42" s="883"/>
      <c r="N42" s="108"/>
    </row>
    <row r="43" spans="1:16" ht="15.75" thickBot="1">
      <c r="B43" s="821" t="s">
        <v>953</v>
      </c>
      <c r="C43" s="822"/>
      <c r="D43" s="822"/>
      <c r="E43" s="822"/>
      <c r="F43" s="822"/>
      <c r="G43" s="822"/>
      <c r="H43" s="822"/>
      <c r="I43" s="822"/>
      <c r="J43" s="822"/>
      <c r="K43" s="822"/>
      <c r="L43" s="822"/>
      <c r="M43" s="823"/>
      <c r="N43" s="398">
        <f>SUM(N36:N42)</f>
        <v>469.42871250000002</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66" t="s">
        <v>944</v>
      </c>
      <c r="C47" s="867"/>
      <c r="D47" s="867"/>
      <c r="E47" s="867"/>
      <c r="F47" s="867"/>
      <c r="G47" s="867"/>
      <c r="H47" s="867"/>
      <c r="I47" s="901"/>
      <c r="J47" s="319" t="s">
        <v>945</v>
      </c>
      <c r="K47" s="88" t="s">
        <v>946</v>
      </c>
      <c r="L47" s="902" t="s">
        <v>955</v>
      </c>
      <c r="M47" s="901"/>
      <c r="N47" s="89" t="s">
        <v>951</v>
      </c>
    </row>
    <row r="48" spans="1:16">
      <c r="A48" s="161" t="s">
        <v>474</v>
      </c>
      <c r="B48" s="46" t="str">
        <f>VLOOKUP(A48,MATERIALES!A5:D373,3,FALSE)</f>
        <v>Gravilla</v>
      </c>
      <c r="C48" s="285"/>
      <c r="D48" s="285"/>
      <c r="E48" s="285"/>
      <c r="F48" s="285"/>
      <c r="G48" s="285"/>
      <c r="H48" s="285"/>
      <c r="I48" s="272"/>
      <c r="J48" s="228" t="str">
        <f>VLOOKUP(A48,MATERIALES!A4:D640,2,FALSE)</f>
        <v>m3</v>
      </c>
      <c r="K48" s="286">
        <v>1.3</v>
      </c>
      <c r="L48" s="271"/>
      <c r="M48" s="406">
        <f>VLOOKUP(A48,MATERIALES!A5:D396,4,FALSE)</f>
        <v>96942.286174160137</v>
      </c>
      <c r="N48" s="276">
        <f>K48*M48</f>
        <v>126024.97202640818</v>
      </c>
    </row>
    <row r="49" spans="1:14">
      <c r="A49" s="161"/>
      <c r="B49" s="46"/>
      <c r="C49" s="429"/>
      <c r="D49" s="429"/>
      <c r="E49" s="429"/>
      <c r="F49" s="429"/>
      <c r="G49" s="429"/>
      <c r="H49" s="429"/>
      <c r="I49" s="429"/>
      <c r="J49" s="315"/>
      <c r="K49" s="401"/>
      <c r="L49" s="425"/>
      <c r="M49" s="406"/>
      <c r="N49" s="276"/>
    </row>
    <row r="50" spans="1:14">
      <c r="A50" s="161"/>
      <c r="B50" s="46"/>
      <c r="C50" s="429"/>
      <c r="D50" s="429"/>
      <c r="E50" s="429"/>
      <c r="F50" s="429"/>
      <c r="G50" s="429"/>
      <c r="H50" s="429"/>
      <c r="I50" s="429"/>
      <c r="J50" s="315"/>
      <c r="K50" s="401"/>
      <c r="L50" s="425"/>
      <c r="M50" s="406"/>
      <c r="N50" s="276"/>
    </row>
    <row r="51" spans="1:14">
      <c r="A51" s="161"/>
      <c r="B51" s="46"/>
      <c r="C51" s="429"/>
      <c r="D51" s="429"/>
      <c r="E51" s="429"/>
      <c r="F51" s="429"/>
      <c r="G51" s="429"/>
      <c r="H51" s="429"/>
      <c r="I51" s="429"/>
      <c r="J51" s="315"/>
      <c r="K51" s="401"/>
      <c r="L51" s="425"/>
      <c r="M51" s="406"/>
      <c r="N51" s="276"/>
    </row>
    <row r="52" spans="1:14">
      <c r="A52" s="161"/>
      <c r="B52" s="46"/>
      <c r="C52" s="429"/>
      <c r="D52" s="429"/>
      <c r="E52" s="429"/>
      <c r="F52" s="429"/>
      <c r="G52" s="429"/>
      <c r="H52" s="429"/>
      <c r="I52" s="429"/>
      <c r="J52" s="315"/>
      <c r="K52" s="401"/>
      <c r="L52" s="425"/>
      <c r="M52" s="406"/>
      <c r="N52" s="276"/>
    </row>
    <row r="53" spans="1:14">
      <c r="A53" s="161"/>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126024.97202640818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08">
        <f>VLOOKUP(A60,TRANSPORTE!A5:D117,4,FALSE)</f>
        <v>878.24631825065774</v>
      </c>
      <c r="M60" s="909"/>
      <c r="N60" s="291">
        <f>K60*L60</f>
        <v>1141.720213725855</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1141.720213725855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2"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20</v>
      </c>
      <c r="N71" s="399">
        <f>K71/M71</f>
        <v>9388.5742499999997</v>
      </c>
      <c r="O71" s="109"/>
    </row>
    <row r="72" spans="1:15">
      <c r="A72" s="162"/>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9388.5742499999997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137024.69520263403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27404.939040526806</v>
      </c>
      <c r="M84" s="857"/>
      <c r="N84" s="54"/>
    </row>
    <row r="85" spans="1:14">
      <c r="B85" s="92" t="s">
        <v>973</v>
      </c>
      <c r="C85" s="93"/>
      <c r="D85" s="93"/>
      <c r="E85" s="93"/>
      <c r="F85" s="93"/>
      <c r="G85" s="93"/>
      <c r="H85" s="93"/>
      <c r="I85" s="90"/>
      <c r="J85" s="91"/>
      <c r="K85" s="308">
        <v>0.05</v>
      </c>
      <c r="L85" s="856">
        <f>N79*K85</f>
        <v>6851.2347601317015</v>
      </c>
      <c r="M85" s="857"/>
      <c r="N85" s="54"/>
    </row>
    <row r="86" spans="1:14" ht="15.75" thickBot="1">
      <c r="B86" s="94" t="s">
        <v>974</v>
      </c>
      <c r="C86" s="95"/>
      <c r="D86" s="95"/>
      <c r="E86" s="95"/>
      <c r="F86" s="95"/>
      <c r="G86" s="95"/>
      <c r="H86" s="95"/>
      <c r="I86" s="96"/>
      <c r="J86" s="97"/>
      <c r="K86" s="309">
        <v>0.05</v>
      </c>
      <c r="L86" s="858">
        <f>N79*K86</f>
        <v>6851.2347601317015</v>
      </c>
      <c r="M86" s="859"/>
      <c r="N86" s="54"/>
    </row>
    <row r="87" spans="1:14" ht="15.75" thickBot="1">
      <c r="B87" s="821" t="s">
        <v>953</v>
      </c>
      <c r="C87" s="822"/>
      <c r="D87" s="822"/>
      <c r="E87" s="822"/>
      <c r="F87" s="822"/>
      <c r="G87" s="822"/>
      <c r="H87" s="822"/>
      <c r="I87" s="822"/>
      <c r="J87" s="822"/>
      <c r="K87" s="822"/>
      <c r="L87" s="822"/>
      <c r="M87" s="823"/>
      <c r="N87" s="55">
        <f>L84+L85+L86</f>
        <v>41107.408560790209</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178132.10376342424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1646</v>
      </c>
      <c r="C31" s="84" t="s">
        <v>1647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91" t="s">
        <v>944</v>
      </c>
      <c r="C35" s="892"/>
      <c r="D35" s="892"/>
      <c r="E35" s="892"/>
      <c r="F35" s="892"/>
      <c r="G35" s="892"/>
      <c r="H35" s="893"/>
      <c r="I35" s="894" t="s">
        <v>948</v>
      </c>
      <c r="J35" s="895"/>
      <c r="K35" s="72" t="s">
        <v>949</v>
      </c>
      <c r="L35" s="896" t="s">
        <v>950</v>
      </c>
      <c r="M35" s="893"/>
      <c r="N35" s="73" t="s">
        <v>951</v>
      </c>
    </row>
    <row r="36" spans="1:16">
      <c r="A36" s="116"/>
      <c r="B36" s="870"/>
      <c r="C36" s="871"/>
      <c r="D36" s="871"/>
      <c r="E36" s="871"/>
      <c r="F36" s="871"/>
      <c r="G36" s="871"/>
      <c r="H36" s="872"/>
      <c r="I36" s="271"/>
      <c r="J36" s="272"/>
      <c r="K36" s="273"/>
      <c r="L36" s="274"/>
      <c r="M36" s="340"/>
      <c r="N36" s="276"/>
      <c r="P36" s="109"/>
    </row>
    <row r="37" spans="1:16">
      <c r="A37" s="116"/>
      <c r="B37" s="870"/>
      <c r="C37" s="871"/>
      <c r="D37" s="871"/>
      <c r="E37" s="871"/>
      <c r="F37" s="871"/>
      <c r="G37" s="871"/>
      <c r="H37" s="872"/>
      <c r="I37" s="425"/>
      <c r="J37" s="426"/>
      <c r="K37" s="273"/>
      <c r="L37" s="339"/>
      <c r="M37" s="340"/>
      <c r="N37" s="276"/>
      <c r="P37" s="106"/>
    </row>
    <row r="38" spans="1:16">
      <c r="A38" s="116"/>
      <c r="B38" s="870"/>
      <c r="C38" s="871"/>
      <c r="D38" s="871"/>
      <c r="E38" s="871"/>
      <c r="F38" s="871"/>
      <c r="G38" s="871"/>
      <c r="H38" s="872"/>
      <c r="I38" s="332"/>
      <c r="J38" s="334"/>
      <c r="K38" s="273"/>
      <c r="L38" s="427"/>
      <c r="M38" s="428"/>
      <c r="N38" s="276"/>
      <c r="P38" s="109"/>
    </row>
    <row r="39" spans="1:16">
      <c r="B39" s="870"/>
      <c r="C39" s="871"/>
      <c r="D39" s="871"/>
      <c r="E39" s="871"/>
      <c r="F39" s="871"/>
      <c r="G39" s="871"/>
      <c r="H39" s="872"/>
      <c r="I39" s="39"/>
      <c r="J39" s="40"/>
      <c r="K39" s="273"/>
      <c r="L39" s="280"/>
      <c r="M39" s="340"/>
      <c r="N39" s="276"/>
      <c r="P39" s="109"/>
    </row>
    <row r="40" spans="1:16">
      <c r="B40" s="324"/>
      <c r="C40" s="325"/>
      <c r="D40" s="325"/>
      <c r="E40" s="325"/>
      <c r="F40" s="327"/>
      <c r="G40" s="327"/>
      <c r="H40" s="128"/>
      <c r="I40" s="39"/>
      <c r="J40" s="40"/>
      <c r="K40" s="273"/>
      <c r="L40" s="280"/>
      <c r="M40" s="281"/>
      <c r="N40" s="277"/>
      <c r="P40" s="106"/>
    </row>
    <row r="41" spans="1:16">
      <c r="B41" s="878" t="s">
        <v>952</v>
      </c>
      <c r="C41" s="879"/>
      <c r="D41" s="879"/>
      <c r="E41" s="41"/>
      <c r="F41" s="42"/>
      <c r="G41" s="42"/>
      <c r="H41" s="43"/>
      <c r="I41" s="39"/>
      <c r="J41" s="40"/>
      <c r="K41" s="283"/>
      <c r="L41" s="280"/>
      <c r="M41" s="405">
        <v>0.05</v>
      </c>
      <c r="N41" s="348">
        <f>N77*M41</f>
        <v>312.95247499999999</v>
      </c>
      <c r="P41" s="109"/>
    </row>
    <row r="42" spans="1:16" ht="15.75" thickBot="1">
      <c r="B42" s="870"/>
      <c r="C42" s="871"/>
      <c r="D42" s="871"/>
      <c r="E42" s="871"/>
      <c r="F42" s="871"/>
      <c r="G42" s="871"/>
      <c r="H42" s="872"/>
      <c r="I42" s="880"/>
      <c r="J42" s="881"/>
      <c r="K42" s="44"/>
      <c r="L42" s="882"/>
      <c r="M42" s="883"/>
      <c r="N42" s="108"/>
    </row>
    <row r="43" spans="1:16" ht="15.75" thickBot="1">
      <c r="B43" s="821" t="s">
        <v>953</v>
      </c>
      <c r="C43" s="822"/>
      <c r="D43" s="822"/>
      <c r="E43" s="822"/>
      <c r="F43" s="822"/>
      <c r="G43" s="822"/>
      <c r="H43" s="822"/>
      <c r="I43" s="822"/>
      <c r="J43" s="822"/>
      <c r="K43" s="822"/>
      <c r="L43" s="822"/>
      <c r="M43" s="823"/>
      <c r="N43" s="398">
        <f>SUM(N36:N42)</f>
        <v>312.95247499999999</v>
      </c>
    </row>
    <row r="44" spans="1:16">
      <c r="B44" s="284"/>
      <c r="C44" s="37"/>
      <c r="D44" s="37"/>
      <c r="E44" s="37"/>
      <c r="F44" s="37"/>
      <c r="G44" s="37"/>
      <c r="H44" s="37"/>
      <c r="I44" s="37"/>
      <c r="J44" s="37"/>
      <c r="K44" s="37"/>
      <c r="L44" s="37"/>
      <c r="M44" s="37"/>
      <c r="N44" s="38"/>
    </row>
    <row r="45" spans="1:16">
      <c r="B45" s="67" t="s">
        <v>954</v>
      </c>
      <c r="C45" s="68"/>
      <c r="D45" s="68"/>
      <c r="E45" s="68"/>
      <c r="F45" s="68"/>
      <c r="G45" s="68"/>
      <c r="H45" s="68"/>
      <c r="I45" s="68"/>
      <c r="J45" s="68"/>
      <c r="K45" s="68"/>
      <c r="L45" s="68"/>
      <c r="M45" s="68"/>
      <c r="N45" s="69"/>
    </row>
    <row r="46" spans="1:16" ht="15.75" thickBot="1">
      <c r="B46" s="70"/>
      <c r="C46" s="65"/>
      <c r="D46" s="65"/>
      <c r="E46" s="65"/>
      <c r="F46" s="65"/>
      <c r="G46" s="65"/>
      <c r="H46" s="65"/>
      <c r="I46" s="65"/>
      <c r="J46" s="64"/>
      <c r="K46" s="64"/>
      <c r="L46" s="64"/>
      <c r="M46" s="64"/>
      <c r="N46" s="66"/>
    </row>
    <row r="47" spans="1:16">
      <c r="B47" s="866" t="s">
        <v>944</v>
      </c>
      <c r="C47" s="867"/>
      <c r="D47" s="867"/>
      <c r="E47" s="867"/>
      <c r="F47" s="867"/>
      <c r="G47" s="867"/>
      <c r="H47" s="867"/>
      <c r="I47" s="901"/>
      <c r="J47" s="319" t="s">
        <v>945</v>
      </c>
      <c r="K47" s="88" t="s">
        <v>946</v>
      </c>
      <c r="L47" s="902" t="s">
        <v>955</v>
      </c>
      <c r="M47" s="901"/>
      <c r="N47" s="89" t="s">
        <v>951</v>
      </c>
    </row>
    <row r="48" spans="1:16">
      <c r="A48" s="164" t="s">
        <v>802</v>
      </c>
      <c r="B48" s="46" t="str">
        <f>VLOOKUP(A48,MATERIALES!A5:D373,3,FALSE)</f>
        <v>Arena lavada</v>
      </c>
      <c r="C48" s="285"/>
      <c r="D48" s="285"/>
      <c r="E48" s="285"/>
      <c r="F48" s="285"/>
      <c r="G48" s="285"/>
      <c r="H48" s="285"/>
      <c r="I48" s="272"/>
      <c r="J48" s="228" t="str">
        <f>VLOOKUP(A48,MATERIALES!A4:D640,2,FALSE)</f>
        <v>m3</v>
      </c>
      <c r="K48" s="286">
        <v>1.3</v>
      </c>
      <c r="L48" s="271"/>
      <c r="M48" s="406">
        <f>VLOOKUP(A48,MATERIALES!A5:D396,4,FALSE)</f>
        <v>80581.859977840577</v>
      </c>
      <c r="N48" s="276">
        <f>K48*M48</f>
        <v>104756.41797119276</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104756.41797119276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1291</v>
      </c>
      <c r="B60" s="49" t="str">
        <f>VLOOKUP(A60,TRANSPORTE!A5:D117,3,FALSE)</f>
        <v>Transporte de material seleccionado para relleno</v>
      </c>
      <c r="C60" s="321"/>
      <c r="D60" s="321"/>
      <c r="E60" s="321"/>
      <c r="F60" s="321"/>
      <c r="G60" s="321"/>
      <c r="H60" s="315" t="s">
        <v>1468</v>
      </c>
      <c r="I60" s="283">
        <v>1.3</v>
      </c>
      <c r="J60" s="290">
        <v>1</v>
      </c>
      <c r="K60" s="283">
        <f>I60*J60</f>
        <v>1.3</v>
      </c>
      <c r="L60" s="908">
        <f>VLOOKUP(A60,TRANSPORTE!A5:D117,4,FALSE)</f>
        <v>878.24631825065774</v>
      </c>
      <c r="M60" s="909"/>
      <c r="N60" s="291">
        <f>K60*L60</f>
        <v>1141.720213725855</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1141.720213725855</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20</v>
      </c>
      <c r="N71" s="399">
        <f>K71/M71</f>
        <v>6259.0494999999992</v>
      </c>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6259.0494999999992</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112470.14015991861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22494.028031983722</v>
      </c>
      <c r="M84" s="857"/>
      <c r="N84" s="54"/>
    </row>
    <row r="85" spans="1:14">
      <c r="B85" s="92" t="s">
        <v>973</v>
      </c>
      <c r="C85" s="93"/>
      <c r="D85" s="93"/>
      <c r="E85" s="93"/>
      <c r="F85" s="93"/>
      <c r="G85" s="93"/>
      <c r="H85" s="93"/>
      <c r="I85" s="90"/>
      <c r="J85" s="91"/>
      <c r="K85" s="308">
        <v>0.05</v>
      </c>
      <c r="L85" s="856">
        <f>N79*K85</f>
        <v>5623.5070079959305</v>
      </c>
      <c r="M85" s="857"/>
      <c r="N85" s="54"/>
    </row>
    <row r="86" spans="1:14" ht="15.75" thickBot="1">
      <c r="B86" s="94" t="s">
        <v>974</v>
      </c>
      <c r="C86" s="95"/>
      <c r="D86" s="95"/>
      <c r="E86" s="95"/>
      <c r="F86" s="95"/>
      <c r="G86" s="95"/>
      <c r="H86" s="95"/>
      <c r="I86" s="96"/>
      <c r="J86" s="97"/>
      <c r="K86" s="309">
        <v>0.05</v>
      </c>
      <c r="L86" s="858">
        <f>N79*K86</f>
        <v>5623.5070079959305</v>
      </c>
      <c r="M86" s="859"/>
      <c r="N86" s="54"/>
    </row>
    <row r="87" spans="1:14" ht="15.75" thickBot="1">
      <c r="B87" s="821" t="s">
        <v>953</v>
      </c>
      <c r="C87" s="822"/>
      <c r="D87" s="822"/>
      <c r="E87" s="822"/>
      <c r="F87" s="822"/>
      <c r="G87" s="822"/>
      <c r="H87" s="822"/>
      <c r="I87" s="822"/>
      <c r="J87" s="822"/>
      <c r="K87" s="822"/>
      <c r="L87" s="822"/>
      <c r="M87" s="823"/>
      <c r="N87" s="55">
        <f>L84+L85+L86</f>
        <v>33741.042047975585</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146211.18220789419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1097</v>
      </c>
      <c r="C31" s="84" t="s">
        <v>2095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228</v>
      </c>
      <c r="B36" s="870" t="str">
        <f>VLOOKUP(A36,EQUIPOS!A6:D154,3,FALSE)</f>
        <v xml:space="preserve">Formaleta metálica (concreto hidráulico)
</v>
      </c>
      <c r="C36" s="871"/>
      <c r="D36" s="871"/>
      <c r="E36" s="871"/>
      <c r="F36" s="871"/>
      <c r="G36" s="871"/>
      <c r="H36" s="872"/>
      <c r="I36" s="271"/>
      <c r="J36" s="272"/>
      <c r="K36" s="273">
        <f>VLOOKUP(A36,EQUIPOS!A6:D163,4,FALSE)</f>
        <v>2500.2235738557711</v>
      </c>
      <c r="L36" s="274"/>
      <c r="M36" s="275">
        <v>2</v>
      </c>
      <c r="N36" s="276">
        <f>K36/M36</f>
        <v>1250.1117869278855</v>
      </c>
    </row>
    <row r="37" spans="1:14">
      <c r="A37" s="116" t="s">
        <v>282</v>
      </c>
      <c r="B37" s="870" t="str">
        <f>VLOOKUP(A37,EQUIPOS!A7:D154,3,FALSE)</f>
        <v>Piloteadora potencia 250KW, RPM 1800, fuerza elevadora 200KN</v>
      </c>
      <c r="C37" s="871"/>
      <c r="D37" s="871"/>
      <c r="E37" s="871"/>
      <c r="F37" s="871"/>
      <c r="G37" s="871"/>
      <c r="H37" s="872"/>
      <c r="I37" s="425"/>
      <c r="J37" s="426"/>
      <c r="K37" s="273">
        <f>VLOOKUP(A37,EQUIPOS!A7:D164,4,FALSE)</f>
        <v>568067.85951170465</v>
      </c>
      <c r="L37" s="339"/>
      <c r="M37" s="340">
        <v>4</v>
      </c>
      <c r="N37" s="276">
        <f>K37/M37</f>
        <v>142016.96487792616</v>
      </c>
    </row>
    <row r="38" spans="1:14">
      <c r="A38" s="116" t="s">
        <v>363</v>
      </c>
      <c r="B38" s="870" t="str">
        <f>VLOOKUP(A38,EQUIPOS!A8:D154,3,FALSE)</f>
        <v>Vibrador de concreto, Motor de 3 hp a 18.000 rpm Mangueras de 4 mt</v>
      </c>
      <c r="C38" s="871"/>
      <c r="D38" s="871"/>
      <c r="E38" s="871"/>
      <c r="F38" s="871"/>
      <c r="G38" s="871"/>
      <c r="H38" s="872"/>
      <c r="I38" s="332"/>
      <c r="J38" s="334"/>
      <c r="K38" s="273">
        <f>VLOOKUP(A38,EQUIPOS!A8:D165,4,FALSE)</f>
        <v>5556.0523863461585</v>
      </c>
      <c r="L38" s="427"/>
      <c r="M38" s="428">
        <v>2</v>
      </c>
      <c r="N38" s="276">
        <f>K38/M38</f>
        <v>2778.0261931730793</v>
      </c>
    </row>
    <row r="39" spans="1:14">
      <c r="B39" s="870"/>
      <c r="C39" s="871"/>
      <c r="D39" s="871"/>
      <c r="E39" s="877"/>
      <c r="F39" s="871"/>
      <c r="G39" s="871"/>
      <c r="H39" s="872"/>
      <c r="I39" s="39"/>
      <c r="J39" s="40"/>
      <c r="K39" s="278"/>
      <c r="L39" s="280"/>
      <c r="M39" s="281"/>
      <c r="N39" s="282"/>
    </row>
    <row r="40" spans="1:14">
      <c r="B40" s="878" t="s">
        <v>952</v>
      </c>
      <c r="C40" s="879"/>
      <c r="D40" s="879"/>
      <c r="E40" s="41"/>
      <c r="F40" s="42"/>
      <c r="G40" s="42"/>
      <c r="H40" s="43"/>
      <c r="I40" s="39"/>
      <c r="J40" s="40"/>
      <c r="K40" s="283"/>
      <c r="L40" s="280"/>
      <c r="M40" s="405">
        <v>0.1</v>
      </c>
      <c r="N40" s="348">
        <f>N76*M40</f>
        <v>1381.7853224957469</v>
      </c>
    </row>
    <row r="41" spans="1:14" ht="15.75" thickBot="1">
      <c r="B41" s="870"/>
      <c r="C41" s="871"/>
      <c r="D41" s="871"/>
      <c r="E41" s="871"/>
      <c r="F41" s="871"/>
      <c r="G41" s="871"/>
      <c r="H41" s="872"/>
      <c r="I41" s="880"/>
      <c r="J41" s="881"/>
      <c r="K41" s="44"/>
      <c r="L41" s="882"/>
      <c r="M41" s="883"/>
      <c r="N41" s="108"/>
    </row>
    <row r="42" spans="1:14" ht="15.75" thickBot="1">
      <c r="B42" s="821" t="s">
        <v>953</v>
      </c>
      <c r="C42" s="822"/>
      <c r="D42" s="822"/>
      <c r="E42" s="822"/>
      <c r="F42" s="822"/>
      <c r="G42" s="822"/>
      <c r="H42" s="822"/>
      <c r="I42" s="822"/>
      <c r="J42" s="822"/>
      <c r="K42" s="822"/>
      <c r="L42" s="822"/>
      <c r="M42" s="823"/>
      <c r="N42" s="398">
        <f>SUM(N36:N41)</f>
        <v>147426.88818052286</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66" t="s">
        <v>944</v>
      </c>
      <c r="C46" s="867"/>
      <c r="D46" s="867"/>
      <c r="E46" s="867"/>
      <c r="F46" s="867"/>
      <c r="G46" s="867"/>
      <c r="H46" s="867"/>
      <c r="I46" s="901"/>
      <c r="J46" s="319" t="s">
        <v>945</v>
      </c>
      <c r="K46" s="88" t="s">
        <v>946</v>
      </c>
      <c r="L46" s="902" t="s">
        <v>955</v>
      </c>
      <c r="M46" s="901"/>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2966.0280794026448</v>
      </c>
      <c r="N47" s="276">
        <f>K47*M47</f>
        <v>35222.236652959247</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13130.555737726163</v>
      </c>
      <c r="N48" s="276">
        <f>K48*M48</f>
        <v>6565.2778688630815</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5016.3032343640725</v>
      </c>
      <c r="N49" s="276">
        <f>K49*M49</f>
        <v>2508.1516171820363</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455532.66241879726</v>
      </c>
      <c r="N50" s="276">
        <f>K50*M50</f>
        <v>60106.118760453901</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1" t="s">
        <v>953</v>
      </c>
      <c r="C54" s="822"/>
      <c r="D54" s="822"/>
      <c r="E54" s="822"/>
      <c r="F54" s="822"/>
      <c r="G54" s="822"/>
      <c r="H54" s="822"/>
      <c r="I54" s="822"/>
      <c r="J54" s="822"/>
      <c r="K54" s="822"/>
      <c r="L54" s="822"/>
      <c r="M54" s="823"/>
      <c r="N54" s="398">
        <f>SUM(N47:N53)</f>
        <v>104401.78489945826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1408</v>
      </c>
      <c r="B59" s="49" t="str">
        <f>VLOOKUP(A59,TRANSPORTE!A5:D117,3,FALSE)</f>
        <v>Equipo de Transporte (Camiones Grúas</v>
      </c>
      <c r="C59" s="321"/>
      <c r="D59" s="321"/>
      <c r="E59" s="321"/>
      <c r="F59" s="321"/>
      <c r="G59" s="321"/>
      <c r="H59" s="315" t="s">
        <v>1468</v>
      </c>
      <c r="I59" s="283">
        <v>0.05</v>
      </c>
      <c r="J59" s="290">
        <v>1</v>
      </c>
      <c r="K59" s="283">
        <f>I59*J59</f>
        <v>0.05</v>
      </c>
      <c r="L59" s="908">
        <f>VLOOKUP(A59,TRANSPORTE!A5:D117,4,FALSE)</f>
        <v>54.440999844777615</v>
      </c>
      <c r="M59" s="909"/>
      <c r="N59" s="291">
        <f>K59*L59</f>
        <v>2.722049992238881</v>
      </c>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2.722049992238881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65"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438">
        <v>47.058819999999997</v>
      </c>
      <c r="N70" s="399">
        <f>K70/M70</f>
        <v>2660.096237007218</v>
      </c>
      <c r="O70" s="109"/>
    </row>
    <row r="71" spans="1:15">
      <c r="A71" s="165"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436">
        <v>32</v>
      </c>
      <c r="N71" s="399">
        <f>K71/M71</f>
        <v>7823.8118749999994</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13817.853224957467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N42+N54+N65+N76</f>
        <v>265649.24835493084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53129.849670986172</v>
      </c>
      <c r="M83" s="857"/>
      <c r="N83" s="54"/>
    </row>
    <row r="84" spans="1:14">
      <c r="B84" s="92" t="s">
        <v>973</v>
      </c>
      <c r="C84" s="93"/>
      <c r="D84" s="93"/>
      <c r="E84" s="93"/>
      <c r="F84" s="93"/>
      <c r="G84" s="93"/>
      <c r="H84" s="93"/>
      <c r="I84" s="90"/>
      <c r="J84" s="91"/>
      <c r="K84" s="308">
        <v>0.05</v>
      </c>
      <c r="L84" s="856">
        <f>N78*K84</f>
        <v>13282.462417746543</v>
      </c>
      <c r="M84" s="857"/>
      <c r="N84" s="54"/>
    </row>
    <row r="85" spans="1:14" ht="15.75" thickBot="1">
      <c r="B85" s="94" t="s">
        <v>974</v>
      </c>
      <c r="C85" s="95"/>
      <c r="D85" s="95"/>
      <c r="E85" s="95"/>
      <c r="F85" s="95"/>
      <c r="G85" s="95"/>
      <c r="H85" s="95"/>
      <c r="I85" s="96"/>
      <c r="J85" s="97"/>
      <c r="K85" s="309">
        <v>0.05</v>
      </c>
      <c r="L85" s="858">
        <f>N78*K85</f>
        <v>13282.462417746543</v>
      </c>
      <c r="M85" s="859"/>
      <c r="N85" s="54"/>
    </row>
    <row r="86" spans="1:14" ht="15.75" thickBot="1">
      <c r="B86" s="821" t="s">
        <v>953</v>
      </c>
      <c r="C86" s="822"/>
      <c r="D86" s="822"/>
      <c r="E86" s="822"/>
      <c r="F86" s="822"/>
      <c r="G86" s="822"/>
      <c r="H86" s="822"/>
      <c r="I86" s="822"/>
      <c r="J86" s="822"/>
      <c r="K86" s="822"/>
      <c r="L86" s="822"/>
      <c r="M86" s="823"/>
      <c r="N86" s="55">
        <f>L83+L84+L85</f>
        <v>79694.774506479254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345344.02286141011</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2219</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1098</v>
      </c>
      <c r="C31" s="84" t="s">
        <v>1879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228</v>
      </c>
      <c r="B36" s="870" t="str">
        <f>VLOOKUP(A36,EQUIPOS!A6:D154,3,FALSE)</f>
        <v xml:space="preserve">Formaleta metálica (concreto hidráulico)
</v>
      </c>
      <c r="C36" s="871"/>
      <c r="D36" s="871"/>
      <c r="E36" s="871"/>
      <c r="F36" s="871"/>
      <c r="G36" s="871"/>
      <c r="H36" s="872"/>
      <c r="I36" s="271"/>
      <c r="J36" s="272"/>
      <c r="K36" s="273">
        <f>VLOOKUP(A36,EQUIPOS!A6:D163,4,FALSE)</f>
        <v>2500.2235738557711</v>
      </c>
      <c r="L36" s="274"/>
      <c r="M36" s="275">
        <v>2</v>
      </c>
      <c r="N36" s="276">
        <f>K36/M36</f>
        <v>1250.1117869278855</v>
      </c>
    </row>
    <row r="37" spans="1:14">
      <c r="A37" s="116" t="s">
        <v>282</v>
      </c>
      <c r="B37" s="870" t="str">
        <f>VLOOKUP(A37,EQUIPOS!A7:D154,3,FALSE)</f>
        <v>Piloteadora potencia 250KW, RPM 1800, fuerza elevadora 200KN</v>
      </c>
      <c r="C37" s="871"/>
      <c r="D37" s="871"/>
      <c r="E37" s="871"/>
      <c r="F37" s="871"/>
      <c r="G37" s="871"/>
      <c r="H37" s="872"/>
      <c r="I37" s="425"/>
      <c r="J37" s="426"/>
      <c r="K37" s="273">
        <f>VLOOKUP(A37,EQUIPOS!A7:D164,4,FALSE)</f>
        <v>568067.85951170465</v>
      </c>
      <c r="L37" s="339"/>
      <c r="M37" s="340">
        <v>4</v>
      </c>
      <c r="N37" s="276">
        <f>K37/M37</f>
        <v>142016.96487792616</v>
      </c>
    </row>
    <row r="38" spans="1:14">
      <c r="A38" s="116" t="s">
        <v>363</v>
      </c>
      <c r="B38" s="870" t="str">
        <f>VLOOKUP(A38,EQUIPOS!A8:D154,3,FALSE)</f>
        <v>Vibrador de concreto, Motor de 3 hp a 18.000 rpm Mangueras de 4 mt</v>
      </c>
      <c r="C38" s="871"/>
      <c r="D38" s="871"/>
      <c r="E38" s="871"/>
      <c r="F38" s="871"/>
      <c r="G38" s="871"/>
      <c r="H38" s="872"/>
      <c r="I38" s="332"/>
      <c r="J38" s="334"/>
      <c r="K38" s="273">
        <f>VLOOKUP(A38,EQUIPOS!A8:D165,4,FALSE)</f>
        <v>5556.0523863461585</v>
      </c>
      <c r="L38" s="427"/>
      <c r="M38" s="428">
        <v>2</v>
      </c>
      <c r="N38" s="276">
        <f>K38/M38</f>
        <v>2778.0261931730793</v>
      </c>
    </row>
    <row r="39" spans="1:14">
      <c r="B39" s="870"/>
      <c r="C39" s="871"/>
      <c r="D39" s="871"/>
      <c r="E39" s="877"/>
      <c r="F39" s="871"/>
      <c r="G39" s="871"/>
      <c r="H39" s="872"/>
      <c r="I39" s="39"/>
      <c r="J39" s="40"/>
      <c r="K39" s="278"/>
      <c r="L39" s="280"/>
      <c r="M39" s="281"/>
      <c r="N39" s="282"/>
    </row>
    <row r="40" spans="1:14">
      <c r="B40" s="878" t="s">
        <v>952</v>
      </c>
      <c r="C40" s="879"/>
      <c r="D40" s="879"/>
      <c r="E40" s="41"/>
      <c r="F40" s="42"/>
      <c r="G40" s="42"/>
      <c r="H40" s="43"/>
      <c r="I40" s="39"/>
      <c r="J40" s="40"/>
      <c r="K40" s="283"/>
      <c r="L40" s="280"/>
      <c r="M40" s="405">
        <v>0.1</v>
      </c>
      <c r="N40" s="348">
        <f>N76*M40</f>
        <v>1381.7853224957469</v>
      </c>
    </row>
    <row r="41" spans="1:14" ht="15.75" thickBot="1">
      <c r="B41" s="870"/>
      <c r="C41" s="871"/>
      <c r="D41" s="871"/>
      <c r="E41" s="871"/>
      <c r="F41" s="871"/>
      <c r="G41" s="871"/>
      <c r="H41" s="872"/>
      <c r="I41" s="880"/>
      <c r="J41" s="881"/>
      <c r="K41" s="44"/>
      <c r="L41" s="882"/>
      <c r="M41" s="883"/>
      <c r="N41" s="108"/>
    </row>
    <row r="42" spans="1:14" ht="15.75" thickBot="1">
      <c r="B42" s="821" t="s">
        <v>953</v>
      </c>
      <c r="C42" s="822"/>
      <c r="D42" s="822"/>
      <c r="E42" s="822"/>
      <c r="F42" s="822"/>
      <c r="G42" s="822"/>
      <c r="H42" s="822"/>
      <c r="I42" s="822"/>
      <c r="J42" s="822"/>
      <c r="K42" s="822"/>
      <c r="L42" s="822"/>
      <c r="M42" s="823"/>
      <c r="N42" s="398">
        <f>SUM(N36:N41)</f>
        <v>147426.88818052286</v>
      </c>
    </row>
    <row r="43" spans="1:14">
      <c r="B43" s="284"/>
      <c r="C43" s="37"/>
      <c r="D43" s="37"/>
      <c r="E43" s="37"/>
      <c r="F43" s="37"/>
      <c r="G43" s="37"/>
      <c r="H43" s="37"/>
      <c r="I43" s="37"/>
      <c r="J43" s="37"/>
      <c r="K43" s="37"/>
      <c r="L43" s="37"/>
      <c r="M43" s="37"/>
      <c r="N43" s="38"/>
    </row>
    <row r="44" spans="1:14">
      <c r="B44" s="67" t="s">
        <v>954</v>
      </c>
      <c r="C44" s="68"/>
      <c r="D44" s="68"/>
      <c r="E44" s="68"/>
      <c r="F44" s="68"/>
      <c r="G44" s="68"/>
      <c r="H44" s="68"/>
      <c r="I44" s="68"/>
      <c r="J44" s="68"/>
      <c r="K44" s="68"/>
      <c r="L44" s="68"/>
      <c r="M44" s="68"/>
      <c r="N44" s="69"/>
    </row>
    <row r="45" spans="1:14" ht="15.75" thickBot="1">
      <c r="B45" s="70"/>
      <c r="C45" s="65"/>
      <c r="D45" s="65"/>
      <c r="E45" s="65"/>
      <c r="F45" s="65"/>
      <c r="G45" s="65"/>
      <c r="H45" s="65"/>
      <c r="I45" s="65"/>
      <c r="J45" s="64"/>
      <c r="K45" s="64"/>
      <c r="L45" s="64"/>
      <c r="M45" s="64"/>
      <c r="N45" s="66"/>
    </row>
    <row r="46" spans="1:14">
      <c r="B46" s="866" t="s">
        <v>944</v>
      </c>
      <c r="C46" s="867"/>
      <c r="D46" s="867"/>
      <c r="E46" s="867"/>
      <c r="F46" s="867"/>
      <c r="G46" s="867"/>
      <c r="H46" s="867"/>
      <c r="I46" s="901"/>
      <c r="J46" s="319" t="s">
        <v>945</v>
      </c>
      <c r="K46" s="88" t="s">
        <v>946</v>
      </c>
      <c r="L46" s="902" t="s">
        <v>955</v>
      </c>
      <c r="M46" s="901"/>
      <c r="N46" s="89" t="s">
        <v>951</v>
      </c>
    </row>
    <row r="47" spans="1:14">
      <c r="A47" s="164" t="s">
        <v>745</v>
      </c>
      <c r="B47" s="46" t="str">
        <f>VLOOKUP(A47,MATERIALES!A5:D373,3,FALSE)</f>
        <v>Acero PDR-60</v>
      </c>
      <c r="C47" s="285"/>
      <c r="D47" s="285"/>
      <c r="E47" s="285"/>
      <c r="F47" s="285"/>
      <c r="G47" s="285"/>
      <c r="H47" s="285"/>
      <c r="I47" s="272"/>
      <c r="J47" s="228" t="str">
        <f>VLOOKUP(A47,MATERIALES!A3:D639,2,FALSE)</f>
        <v>kg</v>
      </c>
      <c r="K47" s="411">
        <v>11.875220230569418</v>
      </c>
      <c r="L47" s="271"/>
      <c r="M47" s="406">
        <f>VLOOKUP(A47,MATERIALES!A5:D396,4,FALSE)</f>
        <v>2966.0280794026448</v>
      </c>
      <c r="N47" s="276">
        <f>K47*M47</f>
        <v>35222.236652959247</v>
      </c>
    </row>
    <row r="48" spans="1:14">
      <c r="A48" s="164" t="s">
        <v>749</v>
      </c>
      <c r="B48" s="46" t="str">
        <f>VLOOKUP(A48,MATERIALES!A6:D373,3,FALSE)</f>
        <v>Aditivo curador</v>
      </c>
      <c r="C48" s="429"/>
      <c r="D48" s="429"/>
      <c r="E48" s="429"/>
      <c r="F48" s="429"/>
      <c r="G48" s="429"/>
      <c r="H48" s="429"/>
      <c r="I48" s="429"/>
      <c r="J48" s="315" t="str">
        <f>VLOOKUP(A48,MATERIALES!A4:D640,2,FALSE)</f>
        <v>kg</v>
      </c>
      <c r="K48" s="401">
        <v>0.5</v>
      </c>
      <c r="L48" s="425"/>
      <c r="M48" s="406">
        <f>VLOOKUP(A48,MATERIALES!A6:D397,4,FALSE)</f>
        <v>13130.555737726163</v>
      </c>
      <c r="N48" s="276">
        <f>K48*M48</f>
        <v>6565.2778688630815</v>
      </c>
    </row>
    <row r="49" spans="1:14">
      <c r="A49" s="164" t="s">
        <v>788</v>
      </c>
      <c r="B49" s="46" t="str">
        <f>VLOOKUP(A49,MATERIALES!A6:D373,3,FALSE)</f>
        <v>Alambre negro para amarre calibre 18</v>
      </c>
      <c r="C49" s="429"/>
      <c r="D49" s="429"/>
      <c r="E49" s="429"/>
      <c r="F49" s="429"/>
      <c r="G49" s="429"/>
      <c r="H49" s="429"/>
      <c r="I49" s="429"/>
      <c r="J49" s="316" t="str">
        <f>VLOOKUP(A49,MATERIALES!A5:D641,2,FALSE)</f>
        <v>kg</v>
      </c>
      <c r="K49" s="401">
        <v>0.5</v>
      </c>
      <c r="L49" s="425"/>
      <c r="M49" s="406">
        <f>VLOOKUP(A49,MATERIALES!A6:D398,4,FALSE)</f>
        <v>5016.3032343640725</v>
      </c>
      <c r="N49" s="276">
        <f>K49*M49</f>
        <v>2508.1516171820363</v>
      </c>
    </row>
    <row r="50" spans="1:14">
      <c r="A50" s="164" t="s">
        <v>829</v>
      </c>
      <c r="B50" s="46" t="str">
        <f>VLOOKUP(A50,MATERIALES!A6:D373,3,FALSE)</f>
        <v>Concreto Resistencia  28 (Mpa)</v>
      </c>
      <c r="C50" s="429"/>
      <c r="D50" s="429"/>
      <c r="E50" s="429"/>
      <c r="F50" s="429"/>
      <c r="G50" s="429"/>
      <c r="H50" s="429"/>
      <c r="I50" s="429"/>
      <c r="J50" s="316" t="str">
        <f>VLOOKUP(A50,MATERIALES!A6:D642,2,FALSE)</f>
        <v>m3</v>
      </c>
      <c r="K50" s="440">
        <v>0.13194689145077132</v>
      </c>
      <c r="L50" s="425"/>
      <c r="M50" s="406">
        <f>VLOOKUP(A50,MATERIALES!A6:D399,4,FALSE)</f>
        <v>455532.66241879726</v>
      </c>
      <c r="N50" s="276">
        <f>K50*M50</f>
        <v>60106.118760453901</v>
      </c>
    </row>
    <row r="51" spans="1:14">
      <c r="A51" s="164"/>
      <c r="B51" s="46"/>
      <c r="C51" s="429"/>
      <c r="D51" s="429"/>
      <c r="E51" s="429"/>
      <c r="F51" s="429"/>
      <c r="G51" s="429"/>
      <c r="H51" s="429"/>
      <c r="I51" s="429"/>
      <c r="J51" s="316"/>
      <c r="K51" s="401"/>
      <c r="L51" s="425"/>
      <c r="M51" s="406"/>
      <c r="N51" s="276"/>
    </row>
    <row r="52" spans="1:14">
      <c r="A52" s="164"/>
      <c r="B52" s="46"/>
      <c r="C52" s="429"/>
      <c r="D52" s="429"/>
      <c r="E52" s="429"/>
      <c r="F52" s="429"/>
      <c r="G52" s="429"/>
      <c r="H52" s="429"/>
      <c r="I52" s="429"/>
      <c r="J52" s="315"/>
      <c r="K52" s="401"/>
      <c r="L52" s="425"/>
      <c r="M52" s="406"/>
      <c r="N52" s="276"/>
    </row>
    <row r="53" spans="1:14" ht="15.75" thickBot="1">
      <c r="B53" s="46"/>
      <c r="C53" s="314"/>
      <c r="D53" s="314"/>
      <c r="E53" s="314"/>
      <c r="F53" s="314"/>
      <c r="G53" s="314"/>
      <c r="H53" s="314"/>
      <c r="I53" s="314"/>
      <c r="J53" s="439"/>
      <c r="K53" s="129"/>
      <c r="L53" s="329"/>
      <c r="M53" s="406"/>
      <c r="N53" s="276"/>
    </row>
    <row r="54" spans="1:14" ht="15.75" thickBot="1">
      <c r="B54" s="821" t="s">
        <v>953</v>
      </c>
      <c r="C54" s="822"/>
      <c r="D54" s="822"/>
      <c r="E54" s="822"/>
      <c r="F54" s="822"/>
      <c r="G54" s="822"/>
      <c r="H54" s="822"/>
      <c r="I54" s="822"/>
      <c r="J54" s="822"/>
      <c r="K54" s="822"/>
      <c r="L54" s="822"/>
      <c r="M54" s="823"/>
      <c r="N54" s="398">
        <f>SUM(N47:N53)</f>
        <v>104401.78489945826</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A59" t="s">
        <v>1408</v>
      </c>
      <c r="B59" s="49" t="str">
        <f>VLOOKUP(A59,TRANSPORTE!A5:D117,3,FALSE)</f>
        <v>Equipo de Transporte (Camiones Grúas</v>
      </c>
      <c r="C59" s="321"/>
      <c r="D59" s="321"/>
      <c r="E59" s="321"/>
      <c r="F59" s="321"/>
      <c r="G59" s="321"/>
      <c r="H59" s="315" t="s">
        <v>1468</v>
      </c>
      <c r="I59" s="283">
        <v>0.05</v>
      </c>
      <c r="J59" s="290">
        <v>1</v>
      </c>
      <c r="K59" s="283">
        <f>I59*J59</f>
        <v>0.05</v>
      </c>
      <c r="L59" s="908">
        <f>VLOOKUP(A59,TRANSPORTE!A5:D117,4,FALSE)</f>
        <v>54.440999844777615</v>
      </c>
      <c r="M59" s="909"/>
      <c r="N59" s="291">
        <f>K59*L59</f>
        <v>2.722049992238881</v>
      </c>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292"/>
      <c r="I63" s="283"/>
      <c r="J63" s="283"/>
      <c r="K63" s="283"/>
      <c r="L63" s="293"/>
      <c r="M63" s="294"/>
      <c r="N63" s="295"/>
    </row>
    <row r="64" spans="1:14" ht="15.75" thickBot="1">
      <c r="B64" s="451"/>
      <c r="C64" s="452"/>
      <c r="D64" s="452"/>
      <c r="E64" s="452"/>
      <c r="F64" s="452"/>
      <c r="G64" s="452"/>
      <c r="H64" s="51"/>
      <c r="I64" s="129"/>
      <c r="J64" s="129"/>
      <c r="K64" s="129"/>
      <c r="L64" s="899"/>
      <c r="M64" s="900"/>
      <c r="N64" s="130"/>
    </row>
    <row r="65" spans="1:15" ht="15.75" thickBot="1">
      <c r="B65" s="910" t="s">
        <v>953</v>
      </c>
      <c r="C65" s="864"/>
      <c r="D65" s="864"/>
      <c r="E65" s="864"/>
      <c r="F65" s="864"/>
      <c r="G65" s="864"/>
      <c r="H65" s="864"/>
      <c r="I65" s="864"/>
      <c r="J65" s="864"/>
      <c r="K65" s="864"/>
      <c r="L65" s="864"/>
      <c r="M65" s="865"/>
      <c r="N65" s="107">
        <f>N59+N60+N61+N62+N63</f>
        <v>2.722049992238881</v>
      </c>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863"/>
      <c r="N69" s="101" t="s">
        <v>951</v>
      </c>
    </row>
    <row r="70" spans="1:15">
      <c r="A70" s="165" t="s">
        <v>7</v>
      </c>
      <c r="B70" s="52" t="str">
        <f>VLOOKUP(A70,'MANO DE OBRA'!A8:D68,3,FALSE)</f>
        <v>Obrero (2)</v>
      </c>
      <c r="C70" s="50"/>
      <c r="D70" s="50"/>
      <c r="E70" s="50"/>
      <c r="F70" s="50"/>
      <c r="G70" s="50"/>
      <c r="H70" s="50"/>
      <c r="I70" s="296">
        <f>K70/J70*100</f>
        <v>67665.399999999994</v>
      </c>
      <c r="J70" s="297">
        <v>185</v>
      </c>
      <c r="K70" s="298">
        <f>VLOOKUP(A70,'MANO DE OBRA'!A8:D99,4,FALSE)</f>
        <v>125180.98999999999</v>
      </c>
      <c r="L70" s="53"/>
      <c r="M70" s="441">
        <v>47.058819999999997</v>
      </c>
      <c r="N70" s="399">
        <f>K70/M70</f>
        <v>2660.096237007218</v>
      </c>
      <c r="O70" s="109"/>
    </row>
    <row r="71" spans="1:15">
      <c r="A71" s="165" t="s">
        <v>11</v>
      </c>
      <c r="B71" s="52" t="str">
        <f>VLOOKUP(A71,'MANO DE OBRA'!A8:D69,3,FALSE)</f>
        <v>Obrero (4)</v>
      </c>
      <c r="C71" s="50"/>
      <c r="D71" s="50"/>
      <c r="E71" s="50"/>
      <c r="F71" s="50"/>
      <c r="G71" s="50"/>
      <c r="H71" s="50"/>
      <c r="I71" s="296">
        <f>K71/J71*100</f>
        <v>135330.79999999999</v>
      </c>
      <c r="J71" s="297">
        <v>185</v>
      </c>
      <c r="K71" s="298">
        <f>VLOOKUP(A71,'MANO DE OBRA'!A8:D100,4,FALSE)</f>
        <v>250361.97999999998</v>
      </c>
      <c r="L71" s="53"/>
      <c r="M71" s="436">
        <v>32</v>
      </c>
      <c r="N71" s="399">
        <f>K71/M71</f>
        <v>7823.8118749999994</v>
      </c>
    </row>
    <row r="72" spans="1:15">
      <c r="A72" t="s">
        <v>30</v>
      </c>
      <c r="B72" s="52" t="str">
        <f>VLOOKUP(A72,'MANO DE OBRA'!A9:D70,3,FALSE)</f>
        <v>Oficial</v>
      </c>
      <c r="C72" s="50"/>
      <c r="D72" s="50"/>
      <c r="E72" s="50"/>
      <c r="F72" s="50"/>
      <c r="G72" s="50"/>
      <c r="H72" s="50"/>
      <c r="I72" s="296">
        <f>K72/J72*100</f>
        <v>57668.23979157189</v>
      </c>
      <c r="J72" s="297">
        <v>185</v>
      </c>
      <c r="K72" s="298">
        <f>VLOOKUP(A72,'MANO DE OBRA'!A9:D101,4,FALSE)</f>
        <v>106686.24361440798</v>
      </c>
      <c r="L72" s="53"/>
      <c r="M72" s="304">
        <v>32</v>
      </c>
      <c r="N72" s="399">
        <f>K72/M72</f>
        <v>3333.9451129502495</v>
      </c>
    </row>
    <row r="73" spans="1:15">
      <c r="B73" s="52"/>
      <c r="C73" s="50"/>
      <c r="D73" s="50"/>
      <c r="E73" s="50"/>
      <c r="F73" s="50"/>
      <c r="G73" s="50"/>
      <c r="H73" s="50"/>
      <c r="I73" s="283"/>
      <c r="J73" s="301"/>
      <c r="K73" s="298"/>
      <c r="L73" s="322"/>
      <c r="M73" s="304"/>
      <c r="N73" s="300"/>
    </row>
    <row r="74" spans="1:15">
      <c r="B74" s="52"/>
      <c r="C74" s="50"/>
      <c r="D74" s="50"/>
      <c r="E74" s="50"/>
      <c r="F74" s="50"/>
      <c r="G74" s="50"/>
      <c r="H74" s="50"/>
      <c r="I74" s="283"/>
      <c r="J74" s="301"/>
      <c r="K74" s="302"/>
      <c r="L74" s="322"/>
      <c r="M74" s="304"/>
      <c r="N74" s="300"/>
    </row>
    <row r="75" spans="1:15" ht="15.75" thickBot="1">
      <c r="B75" s="897"/>
      <c r="C75" s="898"/>
      <c r="D75" s="898"/>
      <c r="E75" s="898"/>
      <c r="F75" s="898"/>
      <c r="G75" s="898"/>
      <c r="H75" s="898"/>
      <c r="I75" s="129"/>
      <c r="J75" s="129"/>
      <c r="K75" s="129"/>
      <c r="L75" s="911"/>
      <c r="M75" s="911"/>
      <c r="N75" s="48"/>
    </row>
    <row r="76" spans="1:15" ht="15.75" thickBot="1">
      <c r="B76" s="910" t="s">
        <v>953</v>
      </c>
      <c r="C76" s="864"/>
      <c r="D76" s="864"/>
      <c r="E76" s="864"/>
      <c r="F76" s="864"/>
      <c r="G76" s="864"/>
      <c r="H76" s="864"/>
      <c r="I76" s="864"/>
      <c r="J76" s="864"/>
      <c r="K76" s="864"/>
      <c r="L76" s="864"/>
      <c r="M76" s="865"/>
      <c r="N76" s="305">
        <f>SUM(N70:N75)</f>
        <v>13817.853224957467</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N42+N54+N65+N76</f>
        <v>265649.24835493084</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53129.849670986172</v>
      </c>
      <c r="M83" s="857"/>
      <c r="N83" s="54"/>
    </row>
    <row r="84" spans="1:14">
      <c r="B84" s="92" t="s">
        <v>973</v>
      </c>
      <c r="C84" s="93"/>
      <c r="D84" s="93"/>
      <c r="E84" s="93"/>
      <c r="F84" s="93"/>
      <c r="G84" s="93"/>
      <c r="H84" s="93"/>
      <c r="I84" s="90"/>
      <c r="J84" s="91"/>
      <c r="K84" s="308">
        <v>0.05</v>
      </c>
      <c r="L84" s="856">
        <f>N78*K84</f>
        <v>13282.462417746543</v>
      </c>
      <c r="M84" s="857"/>
      <c r="N84" s="54"/>
    </row>
    <row r="85" spans="1:14" ht="15.75" thickBot="1">
      <c r="B85" s="94" t="s">
        <v>974</v>
      </c>
      <c r="C85" s="95"/>
      <c r="D85" s="95"/>
      <c r="E85" s="95"/>
      <c r="F85" s="95"/>
      <c r="G85" s="95"/>
      <c r="H85" s="95"/>
      <c r="I85" s="96"/>
      <c r="J85" s="97"/>
      <c r="K85" s="309">
        <v>0.05</v>
      </c>
      <c r="L85" s="858">
        <f>N78*K85</f>
        <v>13282.462417746543</v>
      </c>
      <c r="M85" s="859"/>
      <c r="N85" s="54"/>
    </row>
    <row r="86" spans="1:14" ht="15.75" thickBot="1">
      <c r="B86" s="821" t="s">
        <v>953</v>
      </c>
      <c r="C86" s="822"/>
      <c r="D86" s="822"/>
      <c r="E86" s="822"/>
      <c r="F86" s="822"/>
      <c r="G86" s="822"/>
      <c r="H86" s="822"/>
      <c r="I86" s="822"/>
      <c r="J86" s="822"/>
      <c r="K86" s="822"/>
      <c r="L86" s="822"/>
      <c r="M86" s="823"/>
      <c r="N86" s="55">
        <f>L83+L84+L85</f>
        <v>79694.774506479254</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345344.02286141011</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5"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1099</v>
      </c>
      <c r="C31" s="84" t="s">
        <v>2231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243</v>
      </c>
      <c r="B36" s="870" t="str">
        <f>VLOOKUP(A36,EQUIPOS!A6:D154,3,FALSE)</f>
        <v>Grúa 10 ton</v>
      </c>
      <c r="C36" s="871"/>
      <c r="D36" s="871"/>
      <c r="E36" s="871"/>
      <c r="F36" s="871"/>
      <c r="G36" s="871"/>
      <c r="H36" s="872"/>
      <c r="I36" s="271"/>
      <c r="J36" s="272"/>
      <c r="K36" s="273">
        <f>VLOOKUP(A36,EQUIPOS!A6:D163,4,FALSE)</f>
        <v>198037.89195879566</v>
      </c>
      <c r="L36" s="274"/>
      <c r="M36" s="275">
        <v>0.158</v>
      </c>
      <c r="N36" s="276">
        <f t="shared" ref="N36:N44" si="0">K36/M36</f>
        <v>1253404.3794860486</v>
      </c>
    </row>
    <row r="37" spans="1:14">
      <c r="A37" s="116" t="s">
        <v>121</v>
      </c>
      <c r="B37" s="870" t="str">
        <f>VLOOKUP(A37,EQUIPOS!A7:D154,3,FALSE)</f>
        <v>Bomba eléctrica para accionar la celda</v>
      </c>
      <c r="C37" s="871"/>
      <c r="D37" s="871"/>
      <c r="E37" s="871"/>
      <c r="F37" s="871"/>
      <c r="G37" s="871"/>
      <c r="H37" s="872"/>
      <c r="I37" s="425"/>
      <c r="J37" s="426"/>
      <c r="K37" s="273">
        <f>VLOOKUP(A37,EQUIPOS!A7:D164,4,FALSE)</f>
        <v>72932.031474404546</v>
      </c>
      <c r="L37" s="339"/>
      <c r="M37" s="340">
        <v>0.158</v>
      </c>
      <c r="N37" s="276">
        <f t="shared" si="0"/>
        <v>461595.13591395284</v>
      </c>
    </row>
    <row r="38" spans="1:14">
      <c r="A38" s="116" t="s">
        <v>217</v>
      </c>
      <c r="B38" s="870" t="str">
        <f>VLOOKUP(A38,EQUIPOS!A8:D154,3,FALSE)</f>
        <v>Equipo de soldadura y de acetileno (incluye soldadura)</v>
      </c>
      <c r="C38" s="871"/>
      <c r="D38" s="871"/>
      <c r="E38" s="871"/>
      <c r="F38" s="871"/>
      <c r="G38" s="871"/>
      <c r="H38" s="872"/>
      <c r="I38" s="425"/>
      <c r="J38" s="426"/>
      <c r="K38" s="442">
        <f>VLOOKUP(A38,EQUIPOS!A8:D165,4,FALSE)</f>
        <v>20317.047743105137</v>
      </c>
      <c r="L38" s="339"/>
      <c r="M38" s="340">
        <v>0.158</v>
      </c>
      <c r="N38" s="276">
        <f t="shared" si="0"/>
        <v>128588.9097664882</v>
      </c>
    </row>
    <row r="39" spans="1:14">
      <c r="A39" s="116" t="s">
        <v>255</v>
      </c>
      <c r="B39" s="870" t="str">
        <f>VLOOKUP(A39,EQUIPOS!A9:D154,3,FALSE)</f>
        <v>Manómetro cable de acero para bajar la celda</v>
      </c>
      <c r="C39" s="871"/>
      <c r="D39" s="871"/>
      <c r="E39" s="871"/>
      <c r="F39" s="871"/>
      <c r="G39" s="871"/>
      <c r="H39" s="872"/>
      <c r="I39" s="425"/>
      <c r="J39" s="426"/>
      <c r="K39" s="442">
        <f>VLOOKUP(A39,EQUIPOS!A9:D166,4,FALSE)</f>
        <v>2001307.7573691087</v>
      </c>
      <c r="L39" s="339"/>
      <c r="M39" s="340">
        <v>0.158</v>
      </c>
      <c r="N39" s="276">
        <f t="shared" si="0"/>
        <v>12666504.793475371</v>
      </c>
    </row>
    <row r="40" spans="1:14">
      <c r="A40" s="116" t="s">
        <v>1648</v>
      </c>
      <c r="B40" s="870" t="str">
        <f>VLOOKUP(A40,EQUIPOS!A10:D154,3,FALSE)</f>
        <v xml:space="preserve">Retroexcavadora sobre llantas 
</v>
      </c>
      <c r="C40" s="871"/>
      <c r="D40" s="871"/>
      <c r="E40" s="871"/>
      <c r="F40" s="871"/>
      <c r="G40" s="871"/>
      <c r="H40" s="872"/>
      <c r="I40" s="425"/>
      <c r="J40" s="426"/>
      <c r="K40" s="442">
        <f>VLOOKUP(A40,EQUIPOS!A10:D167,4,FALSE)</f>
        <v>124855.10980553164</v>
      </c>
      <c r="L40" s="339"/>
      <c r="M40" s="340">
        <v>0.158</v>
      </c>
      <c r="N40" s="276">
        <f t="shared" si="0"/>
        <v>790222.21395906096</v>
      </c>
    </row>
    <row r="41" spans="1:14">
      <c r="A41" s="116" t="s">
        <v>115</v>
      </c>
      <c r="B41" s="870" t="str">
        <f>VLOOKUP(A41,EQUIPOS!A6:D154,3,FALSE)</f>
        <v>Andamiaje para Aplicar la Carga (Equipos Sustituto de la Tara)</v>
      </c>
      <c r="C41" s="871"/>
      <c r="D41" s="871"/>
      <c r="E41" s="871"/>
      <c r="F41" s="871"/>
      <c r="G41" s="871"/>
      <c r="H41" s="872"/>
      <c r="I41" s="425"/>
      <c r="J41" s="426"/>
      <c r="K41" s="442">
        <f>VLOOKUP(A41,EQUIPOS!A6:D154,4,FALSE)</f>
        <v>31841.174378155709</v>
      </c>
      <c r="L41" s="339"/>
      <c r="M41" s="340">
        <v>0.158</v>
      </c>
      <c r="N41" s="276">
        <f t="shared" si="0"/>
        <v>201526.42011490956</v>
      </c>
    </row>
    <row r="42" spans="1:14">
      <c r="A42" s="116" t="s">
        <v>224</v>
      </c>
      <c r="B42" s="870" t="str">
        <f>VLOOKUP(A42,EQUIPOS!A12:D156,3,FALSE)</f>
        <v>Equipo de Medición (Deformimetros Eléctricos, Mecánicos, Celdas de Carga,  Etc.)</v>
      </c>
      <c r="C42" s="871"/>
      <c r="D42" s="871"/>
      <c r="E42" s="871"/>
      <c r="F42" s="871"/>
      <c r="G42" s="871"/>
      <c r="H42" s="872"/>
      <c r="I42" s="332"/>
      <c r="J42" s="334"/>
      <c r="K42" s="442">
        <f>VLOOKUP(A42,EQUIPOS!A12:D169,4,FALSE)</f>
        <v>129587.11846716129</v>
      </c>
      <c r="L42" s="427"/>
      <c r="M42" s="428">
        <v>0.158</v>
      </c>
      <c r="N42" s="276">
        <f t="shared" si="0"/>
        <v>820171.63586810941</v>
      </c>
    </row>
    <row r="43" spans="1:14">
      <c r="A43" t="s">
        <v>335</v>
      </c>
      <c r="B43" s="870" t="str">
        <f>VLOOKUP(A43,EQUIPOS!A13:D157,3,FALSE)</f>
        <v>Tara (Recebo, Agua, Etc.)</v>
      </c>
      <c r="C43" s="871"/>
      <c r="D43" s="871"/>
      <c r="E43" s="871"/>
      <c r="F43" s="871"/>
      <c r="G43" s="871"/>
      <c r="H43" s="872"/>
      <c r="I43" s="39"/>
      <c r="J43" s="40"/>
      <c r="K43" s="442">
        <f>VLOOKUP(A43,EQUIPOS!A13:D170,4,FALSE)</f>
        <v>211306.86875337848</v>
      </c>
      <c r="L43" s="280"/>
      <c r="M43" s="281">
        <v>2.8000000000000001E-2</v>
      </c>
      <c r="N43" s="276">
        <f t="shared" si="0"/>
        <v>7546673.8840492312</v>
      </c>
    </row>
    <row r="44" spans="1:14">
      <c r="A44" t="s">
        <v>216</v>
      </c>
      <c r="B44" s="870" t="str">
        <f>VLOOKUP(A44,EQUIPOS!A14:D158,3,FALSE)</f>
        <v xml:space="preserve">Equipo de topografía Teodolito electrónico con abertura de anteojo de 42 mm. Aumento del anteojo: 30x.Distancia mínima de enfoque: 1.0 m. Precisión: 5´´. Compensador con rango de trabajo ±3´. </v>
      </c>
      <c r="C44" s="871"/>
      <c r="D44" s="871"/>
      <c r="E44" s="871"/>
      <c r="F44" s="871"/>
      <c r="G44" s="871"/>
      <c r="H44" s="872"/>
      <c r="I44" s="39"/>
      <c r="J44" s="40"/>
      <c r="K44" s="442">
        <f>VLOOKUP(A44,EQUIPOS!A14:D171,4,FALSE)</f>
        <v>3121.3777451382907</v>
      </c>
      <c r="L44" s="280"/>
      <c r="M44" s="281">
        <v>0.158</v>
      </c>
      <c r="N44" s="277">
        <f t="shared" si="0"/>
        <v>19755.555348976523</v>
      </c>
    </row>
    <row r="45" spans="1:14">
      <c r="B45" s="878" t="s">
        <v>952</v>
      </c>
      <c r="C45" s="879"/>
      <c r="D45" s="879"/>
      <c r="E45" s="41"/>
      <c r="F45" s="42"/>
      <c r="G45" s="42"/>
      <c r="H45" s="43"/>
      <c r="I45" s="39"/>
      <c r="J45" s="40"/>
      <c r="K45" s="283"/>
      <c r="L45" s="280"/>
      <c r="M45" s="405">
        <v>0.02</v>
      </c>
      <c r="N45" s="348">
        <f>N79*M45</f>
        <v>8647.9318827683801</v>
      </c>
    </row>
    <row r="46" spans="1:14" ht="15.75" thickBot="1">
      <c r="B46" s="870"/>
      <c r="C46" s="871"/>
      <c r="D46" s="871"/>
      <c r="E46" s="871"/>
      <c r="F46" s="871"/>
      <c r="G46" s="871"/>
      <c r="H46" s="872"/>
      <c r="I46" s="880"/>
      <c r="J46" s="881"/>
      <c r="K46" s="44"/>
      <c r="L46" s="882"/>
      <c r="M46" s="883"/>
      <c r="N46" s="108"/>
    </row>
    <row r="47" spans="1:14" ht="15.75" thickBot="1">
      <c r="B47" s="821" t="s">
        <v>953</v>
      </c>
      <c r="C47" s="822"/>
      <c r="D47" s="822"/>
      <c r="E47" s="822"/>
      <c r="F47" s="822"/>
      <c r="G47" s="822"/>
      <c r="H47" s="822"/>
      <c r="I47" s="822"/>
      <c r="J47" s="822"/>
      <c r="K47" s="822"/>
      <c r="L47" s="822"/>
      <c r="M47" s="823"/>
      <c r="N47" s="398">
        <f>SUM(N36:N46)</f>
        <v>23897090.85986492</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66" t="s">
        <v>944</v>
      </c>
      <c r="C51" s="867"/>
      <c r="D51" s="867"/>
      <c r="E51" s="867"/>
      <c r="F51" s="867"/>
      <c r="G51" s="867"/>
      <c r="H51" s="867"/>
      <c r="I51" s="901"/>
      <c r="J51" s="319" t="s">
        <v>945</v>
      </c>
      <c r="K51" s="88" t="s">
        <v>946</v>
      </c>
      <c r="L51" s="902" t="s">
        <v>955</v>
      </c>
      <c r="M51" s="901"/>
      <c r="N51" s="89" t="s">
        <v>951</v>
      </c>
    </row>
    <row r="52" spans="1:14">
      <c r="A52" s="164" t="s">
        <v>410</v>
      </c>
      <c r="B52" s="46" t="str">
        <f>VLOOKUP(A52,MATERIALES!A5:D373,3,FALSE)</f>
        <v>Celda especial de carga</v>
      </c>
      <c r="C52" s="285"/>
      <c r="D52" s="285"/>
      <c r="E52" s="285"/>
      <c r="F52" s="285"/>
      <c r="G52" s="285"/>
      <c r="H52" s="285"/>
      <c r="I52" s="272"/>
      <c r="J52" s="228" t="str">
        <f>VLOOKUP(A52,MATERIALES!A6:D644,2,FALSE)</f>
        <v>u</v>
      </c>
      <c r="K52" s="286">
        <v>1</v>
      </c>
      <c r="L52" s="271"/>
      <c r="M52" s="406">
        <f>VLOOKUP(A52,MATERIALES!A5:D396,4,FALSE)</f>
        <v>19036064.955811877</v>
      </c>
      <c r="N52" s="276">
        <f t="shared" ref="N52:N58" si="1">K52*M52</f>
        <v>19036064.955811877</v>
      </c>
    </row>
    <row r="53" spans="1:14">
      <c r="A53" s="164" t="s">
        <v>505</v>
      </c>
      <c r="B53" s="46" t="str">
        <f>VLOOKUP(A53,MATERIALES!A6:D373,3,FALSE)</f>
        <v>Manguera de alta presión</v>
      </c>
      <c r="C53" s="429"/>
      <c r="D53" s="429"/>
      <c r="E53" s="429"/>
      <c r="F53" s="429"/>
      <c r="G53" s="429"/>
      <c r="H53" s="429"/>
      <c r="I53" s="429"/>
      <c r="J53" s="315" t="str">
        <f>VLOOKUP(A53,MATERIALES!A7:D645,2,FALSE)</f>
        <v>m</v>
      </c>
      <c r="K53" s="401">
        <v>30</v>
      </c>
      <c r="L53" s="425"/>
      <c r="M53" s="406">
        <f>VLOOKUP(A53,MATERIALES!A6:D397,4,FALSE)</f>
        <v>115320.00722804226</v>
      </c>
      <c r="N53" s="276">
        <f t="shared" si="1"/>
        <v>3459600.2168412679</v>
      </c>
    </row>
    <row r="54" spans="1:14">
      <c r="A54" s="164" t="s">
        <v>729</v>
      </c>
      <c r="B54" s="46" t="str">
        <f>VLOOKUP(A54,MATERIALES!A6:D373,3,FALSE)</f>
        <v>Tubo Metálico De Alta Resistencia</v>
      </c>
      <c r="C54" s="429"/>
      <c r="D54" s="429"/>
      <c r="E54" s="429"/>
      <c r="F54" s="429"/>
      <c r="G54" s="429"/>
      <c r="H54" s="429"/>
      <c r="I54" s="429"/>
      <c r="J54" s="316" t="str">
        <f>VLOOKUP(A54,MATERIALES!A8:D646,2,FALSE)</f>
        <v>m</v>
      </c>
      <c r="K54" s="401">
        <v>60</v>
      </c>
      <c r="L54" s="425"/>
      <c r="M54" s="406">
        <f>VLOOKUP(A54,MATERIALES!A6:D398,4,FALSE)</f>
        <v>85475.0367685823</v>
      </c>
      <c r="N54" s="276">
        <f t="shared" si="1"/>
        <v>5128502.2061149385</v>
      </c>
    </row>
    <row r="55" spans="1:14">
      <c r="A55" s="164" t="s">
        <v>734</v>
      </c>
      <c r="B55" s="46" t="str">
        <f>VLOOKUP(A55,MATERIALES!A6:D373,3,FALSE)</f>
        <v>Uniones especiales de alta resistencia para tubería</v>
      </c>
      <c r="C55" s="429"/>
      <c r="D55" s="429"/>
      <c r="E55" s="429"/>
      <c r="F55" s="429"/>
      <c r="G55" s="429"/>
      <c r="H55" s="429"/>
      <c r="I55" s="429"/>
      <c r="J55" s="316" t="str">
        <f>VLOOKUP(A55,MATERIALES!A9:D647,2,FALSE)</f>
        <v>u</v>
      </c>
      <c r="K55" s="401">
        <v>12</v>
      </c>
      <c r="L55" s="425"/>
      <c r="M55" s="406">
        <f>VLOOKUP(A55,MATERIALES!A6:D399,4,FALSE)</f>
        <v>47409.177510837311</v>
      </c>
      <c r="N55" s="276">
        <f t="shared" si="1"/>
        <v>568910.13013004768</v>
      </c>
    </row>
    <row r="56" spans="1:14">
      <c r="A56" s="164" t="s">
        <v>698</v>
      </c>
      <c r="B56" s="46" t="str">
        <f>VLOOKUP(A56,MATERIALES!A7:D373,3,FALSE)</f>
        <v>Transductores electrónicos (incluye cables, protección contra el concreto y panel de lectura)</v>
      </c>
      <c r="C56" s="429"/>
      <c r="D56" s="429"/>
      <c r="E56" s="429"/>
      <c r="F56" s="429"/>
      <c r="G56" s="429"/>
      <c r="H56" s="429"/>
      <c r="I56" s="429"/>
      <c r="J56" s="316" t="str">
        <f>VLOOKUP(A56,MATERIALES!A10:D648,2,FALSE)</f>
        <v>u</v>
      </c>
      <c r="K56" s="401">
        <v>2</v>
      </c>
      <c r="L56" s="425"/>
      <c r="M56" s="406">
        <f>VLOOKUP(A56,MATERIALES!A7:D400,4,FALSE)</f>
        <v>2294000.6520821271</v>
      </c>
      <c r="N56" s="276">
        <f t="shared" si="1"/>
        <v>4588001.3041642541</v>
      </c>
    </row>
    <row r="57" spans="1:14">
      <c r="A57" s="164" t="s">
        <v>700</v>
      </c>
      <c r="B57" s="46" t="str">
        <f>VLOOKUP(A57,MATERIALES!A8:D373,3,FALSE)</f>
        <v>Transductores mecánicos (incluye cables, protección contra el concreto y panel de lectura)</v>
      </c>
      <c r="C57" s="429"/>
      <c r="D57" s="429"/>
      <c r="E57" s="429"/>
      <c r="F57" s="429"/>
      <c r="G57" s="429"/>
      <c r="H57" s="429"/>
      <c r="I57" s="429"/>
      <c r="J57" s="316" t="str">
        <f>VLOOKUP(A57,MATERIALES!A11:D649,2,FALSE)</f>
        <v>u</v>
      </c>
      <c r="K57" s="401">
        <v>5</v>
      </c>
      <c r="L57" s="425"/>
      <c r="M57" s="406">
        <f>VLOOKUP(A57,MATERIALES!A8:D401,4,FALSE)</f>
        <v>1362497.4369464691</v>
      </c>
      <c r="N57" s="276">
        <f t="shared" si="1"/>
        <v>6812487.1847323459</v>
      </c>
    </row>
    <row r="58" spans="1:14" ht="15.75" thickBot="1">
      <c r="A58" s="209" t="s">
        <v>550</v>
      </c>
      <c r="B58" s="46" t="str">
        <f>VLOOKUP(A58,MATERIALES!A9:D374,3,FALSE)</f>
        <v>Material seleccionado para Relleno</v>
      </c>
      <c r="C58" s="314"/>
      <c r="D58" s="314"/>
      <c r="E58" s="314"/>
      <c r="F58" s="314"/>
      <c r="G58" s="314"/>
      <c r="H58" s="314"/>
      <c r="I58" s="314"/>
      <c r="J58" s="439" t="str">
        <f>VLOOKUP(A58,MATERIALES!A12:D650,2,FALSE)</f>
        <v>m3</v>
      </c>
      <c r="K58" s="129">
        <v>70</v>
      </c>
      <c r="L58" s="329"/>
      <c r="M58" s="406">
        <f>VLOOKUP(A58,MATERIALES!A9:D402,4,FALSE)</f>
        <v>25513.558067745213</v>
      </c>
      <c r="N58" s="276">
        <f t="shared" si="1"/>
        <v>1785949.0647421649</v>
      </c>
    </row>
    <row r="59" spans="1:14" ht="15.75" thickBot="1">
      <c r="B59" s="821" t="s">
        <v>953</v>
      </c>
      <c r="C59" s="822"/>
      <c r="D59" s="822"/>
      <c r="E59" s="822"/>
      <c r="F59" s="822"/>
      <c r="G59" s="822"/>
      <c r="H59" s="822"/>
      <c r="I59" s="822"/>
      <c r="J59" s="822"/>
      <c r="K59" s="822"/>
      <c r="L59" s="822"/>
      <c r="M59" s="823"/>
      <c r="N59" s="398">
        <f>SUM(N52:N58)</f>
        <v>41379515.062536895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1395</v>
      </c>
      <c r="B64" s="49" t="str">
        <f>VLOOKUP(A64,TRANSPORTE!A5:D117,3,FALSE)</f>
        <v>Transporte de Equipos para Prueba (1)</v>
      </c>
      <c r="C64" s="321"/>
      <c r="D64" s="321"/>
      <c r="E64" s="321"/>
      <c r="F64" s="321"/>
      <c r="G64" s="321"/>
      <c r="H64" s="315" t="s">
        <v>1468</v>
      </c>
      <c r="I64" s="283">
        <v>0.05</v>
      </c>
      <c r="J64" s="290">
        <v>1</v>
      </c>
      <c r="K64" s="283">
        <f>I64*J64</f>
        <v>0.05</v>
      </c>
      <c r="L64" s="908">
        <f>VLOOKUP(A64,TRANSPORTE!A5:D117,4,FALSE)</f>
        <v>102587.38748108735</v>
      </c>
      <c r="M64" s="909"/>
      <c r="N64" s="291">
        <f>K64*L64</f>
        <v>5129.3693740543677</v>
      </c>
    </row>
    <row r="65" spans="1:15">
      <c r="B65" s="49"/>
      <c r="C65" s="50"/>
      <c r="D65" s="50"/>
      <c r="E65" s="50"/>
      <c r="F65" s="50"/>
      <c r="G65" s="50"/>
      <c r="H65" s="315"/>
      <c r="I65" s="283"/>
      <c r="J65" s="290"/>
      <c r="K65" s="283"/>
      <c r="L65" s="908"/>
      <c r="M65" s="909"/>
      <c r="N65" s="291"/>
    </row>
    <row r="66" spans="1:15">
      <c r="B66" s="49"/>
      <c r="C66" s="50"/>
      <c r="D66" s="50"/>
      <c r="E66" s="50"/>
      <c r="F66" s="50"/>
      <c r="G66" s="50"/>
      <c r="H66" s="315"/>
      <c r="I66" s="283"/>
      <c r="J66" s="290"/>
      <c r="K66" s="283"/>
      <c r="L66" s="908"/>
      <c r="M66" s="909"/>
      <c r="N66" s="291"/>
    </row>
    <row r="67" spans="1:15">
      <c r="B67" s="49"/>
      <c r="C67" s="50"/>
      <c r="D67" s="50"/>
      <c r="E67" s="50"/>
      <c r="F67" s="50"/>
      <c r="G67" s="50"/>
      <c r="H67" s="315"/>
      <c r="I67" s="283"/>
      <c r="J67" s="290"/>
      <c r="K67" s="283"/>
      <c r="L67" s="908"/>
      <c r="M67" s="909"/>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5129.3693740543677</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s="165" t="s">
        <v>15</v>
      </c>
      <c r="B75" s="52" t="str">
        <f>VLOOKUP(A75,'MANO DE OBRA'!A8:D68,3,FALSE)</f>
        <v>Obrero (6)</v>
      </c>
      <c r="C75" s="50"/>
      <c r="D75" s="50"/>
      <c r="E75" s="50"/>
      <c r="F75" s="50"/>
      <c r="G75" s="50"/>
      <c r="H75" s="50"/>
      <c r="I75" s="296">
        <f>K75/J75*100</f>
        <v>202996.19999999998</v>
      </c>
      <c r="J75" s="297">
        <v>185</v>
      </c>
      <c r="K75" s="298">
        <f>VLOOKUP(A75,'MANO DE OBRA'!A8:D99,4,FALSE)</f>
        <v>375542.97</v>
      </c>
      <c r="L75" s="53"/>
      <c r="M75" s="438">
        <v>1.26</v>
      </c>
      <c r="N75" s="399">
        <f>K75/M75</f>
        <v>298049.97619047615</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6">
        <v>1.26</v>
      </c>
      <c r="N76" s="399">
        <f>K76/M76</f>
        <v>84671.621916196818</v>
      </c>
    </row>
    <row r="77" spans="1:15">
      <c r="A77" s="176" t="s">
        <v>2228</v>
      </c>
      <c r="B77" s="52" t="str">
        <f>VLOOKUP(A77,'MANO DE OBRA'!A11:D72,3,FALSE)</f>
        <v>Celador</v>
      </c>
      <c r="C77" s="50"/>
      <c r="D77" s="50"/>
      <c r="E77" s="50"/>
      <c r="F77" s="50"/>
      <c r="G77" s="50"/>
      <c r="H77" s="50"/>
      <c r="I77" s="296">
        <f>K77/J77*100</f>
        <v>33832.699999999997</v>
      </c>
      <c r="J77" s="297">
        <v>185</v>
      </c>
      <c r="K77" s="302">
        <f>VLOOKUP(A77,'MANO DE OBRA'!A11:D103,4,FALSE)</f>
        <v>62590.494999999995</v>
      </c>
      <c r="L77" s="322"/>
      <c r="M77" s="304">
        <v>1.26</v>
      </c>
      <c r="N77" s="399">
        <f>K77/M77</f>
        <v>49674.996031746028</v>
      </c>
    </row>
    <row r="78" spans="1:15" ht="15.75" thickBot="1">
      <c r="B78" s="897"/>
      <c r="C78" s="898"/>
      <c r="D78" s="898"/>
      <c r="E78" s="898"/>
      <c r="F78" s="898"/>
      <c r="G78" s="898"/>
      <c r="H78" s="898"/>
      <c r="I78" s="129"/>
      <c r="J78" s="129"/>
      <c r="K78" s="129"/>
      <c r="L78" s="911"/>
      <c r="M78" s="911"/>
      <c r="N78" s="48"/>
    </row>
    <row r="79" spans="1:15" ht="15.75" thickBot="1">
      <c r="B79" s="910" t="s">
        <v>953</v>
      </c>
      <c r="C79" s="864"/>
      <c r="D79" s="864"/>
      <c r="E79" s="864"/>
      <c r="F79" s="864"/>
      <c r="G79" s="864"/>
      <c r="H79" s="864"/>
      <c r="I79" s="864"/>
      <c r="J79" s="864"/>
      <c r="K79" s="864"/>
      <c r="L79" s="864"/>
      <c r="M79" s="865"/>
      <c r="N79" s="305">
        <f>SUM(N75:N78)</f>
        <v>432396.59413841902</v>
      </c>
    </row>
    <row r="80" spans="1:15" ht="15.75" thickBot="1">
      <c r="B80" s="36"/>
      <c r="C80" s="37"/>
      <c r="D80" s="37"/>
      <c r="E80" s="37"/>
      <c r="F80" s="37"/>
      <c r="G80" s="37"/>
      <c r="H80" s="37"/>
      <c r="I80" s="37"/>
      <c r="J80" s="37"/>
      <c r="K80" s="37"/>
      <c r="L80" s="37"/>
      <c r="M80" s="37"/>
      <c r="N80" s="38"/>
    </row>
    <row r="81" spans="1:14" ht="15.75" thickBot="1">
      <c r="B81" s="821" t="s">
        <v>967</v>
      </c>
      <c r="C81" s="822"/>
      <c r="D81" s="822"/>
      <c r="E81" s="822"/>
      <c r="F81" s="822"/>
      <c r="G81" s="822"/>
      <c r="H81" s="822"/>
      <c r="I81" s="822"/>
      <c r="J81" s="822"/>
      <c r="K81" s="822"/>
      <c r="L81" s="822"/>
      <c r="M81" s="823"/>
      <c r="N81" s="102">
        <f>N47+N59+N70+N79</f>
        <v>65714131.885914288</v>
      </c>
    </row>
    <row r="82" spans="1:14">
      <c r="B82" s="36"/>
      <c r="C82" s="37"/>
      <c r="D82" s="37"/>
      <c r="E82" s="37"/>
      <c r="F82" s="37"/>
      <c r="G82" s="37"/>
      <c r="H82" s="37"/>
      <c r="I82" s="37"/>
      <c r="J82" s="37"/>
      <c r="K82" s="37"/>
      <c r="L82" s="37"/>
      <c r="M82" s="37"/>
      <c r="N82" s="38"/>
    </row>
    <row r="83" spans="1:14">
      <c r="B83" s="67" t="s">
        <v>968</v>
      </c>
      <c r="C83" s="68"/>
      <c r="D83" s="68"/>
      <c r="E83" s="68"/>
      <c r="F83" s="68"/>
      <c r="G83" s="68"/>
      <c r="H83" s="68"/>
      <c r="I83" s="68"/>
      <c r="J83" s="68"/>
      <c r="K83" s="68"/>
      <c r="L83" s="68"/>
      <c r="M83" s="68"/>
      <c r="N83" s="69"/>
    </row>
    <row r="84" spans="1:14" ht="15.75" thickBot="1">
      <c r="B84" s="71"/>
      <c r="C84" s="64"/>
      <c r="D84" s="64"/>
      <c r="E84" s="64"/>
      <c r="F84" s="64"/>
      <c r="G84" s="64"/>
      <c r="H84" s="64"/>
      <c r="I84" s="64"/>
      <c r="J84" s="64"/>
      <c r="K84" s="64"/>
      <c r="L84" s="64"/>
      <c r="M84" s="64"/>
      <c r="N84" s="66"/>
    </row>
    <row r="85" spans="1:14">
      <c r="B85" s="866" t="s">
        <v>969</v>
      </c>
      <c r="C85" s="867"/>
      <c r="D85" s="867"/>
      <c r="E85" s="867"/>
      <c r="F85" s="867"/>
      <c r="G85" s="867"/>
      <c r="H85" s="867"/>
      <c r="I85" s="318"/>
      <c r="J85" s="338"/>
      <c r="K85" s="306" t="s">
        <v>970</v>
      </c>
      <c r="L85" s="868" t="s">
        <v>971</v>
      </c>
      <c r="M85" s="869"/>
      <c r="N85" s="307"/>
    </row>
    <row r="86" spans="1:14">
      <c r="B86" s="854" t="s">
        <v>972</v>
      </c>
      <c r="C86" s="855"/>
      <c r="D86" s="855"/>
      <c r="E86" s="855"/>
      <c r="F86" s="855"/>
      <c r="G86" s="855"/>
      <c r="H86" s="855"/>
      <c r="I86" s="90"/>
      <c r="J86" s="91"/>
      <c r="K86" s="308">
        <v>0.2</v>
      </c>
      <c r="L86" s="856">
        <f>N81*K86</f>
        <v>13142826.377182858</v>
      </c>
      <c r="M86" s="857"/>
      <c r="N86" s="54"/>
    </row>
    <row r="87" spans="1:14">
      <c r="B87" s="92" t="s">
        <v>973</v>
      </c>
      <c r="C87" s="93"/>
      <c r="D87" s="93"/>
      <c r="E87" s="93"/>
      <c r="F87" s="93"/>
      <c r="G87" s="93"/>
      <c r="H87" s="93"/>
      <c r="I87" s="90"/>
      <c r="J87" s="91"/>
      <c r="K87" s="308">
        <v>0.05</v>
      </c>
      <c r="L87" s="856">
        <f>N81*K87</f>
        <v>3285706.5942957145</v>
      </c>
      <c r="M87" s="857"/>
      <c r="N87" s="54"/>
    </row>
    <row r="88" spans="1:14" ht="15.75" thickBot="1">
      <c r="B88" s="94" t="s">
        <v>974</v>
      </c>
      <c r="C88" s="95"/>
      <c r="D88" s="95"/>
      <c r="E88" s="95"/>
      <c r="F88" s="95"/>
      <c r="G88" s="95"/>
      <c r="H88" s="95"/>
      <c r="I88" s="96"/>
      <c r="J88" s="97"/>
      <c r="K88" s="309">
        <v>0.05</v>
      </c>
      <c r="L88" s="858">
        <f>N81*K88</f>
        <v>3285706.5942957145</v>
      </c>
      <c r="M88" s="859"/>
      <c r="N88" s="54"/>
    </row>
    <row r="89" spans="1:14" ht="15.75" thickBot="1">
      <c r="B89" s="821" t="s">
        <v>953</v>
      </c>
      <c r="C89" s="822"/>
      <c r="D89" s="822"/>
      <c r="E89" s="822"/>
      <c r="F89" s="822"/>
      <c r="G89" s="822"/>
      <c r="H89" s="822"/>
      <c r="I89" s="822"/>
      <c r="J89" s="822"/>
      <c r="K89" s="822"/>
      <c r="L89" s="822"/>
      <c r="M89" s="823"/>
      <c r="N89" s="55">
        <f>L86+L87+L88</f>
        <v>19714239.565774288</v>
      </c>
    </row>
    <row r="90" spans="1:14" ht="15.75" thickBot="1">
      <c r="B90" s="36"/>
      <c r="C90" s="37"/>
      <c r="D90" s="37"/>
      <c r="E90" s="37"/>
      <c r="F90" s="37"/>
      <c r="G90" s="37"/>
      <c r="H90" s="37"/>
      <c r="I90" s="37"/>
      <c r="J90" s="37"/>
      <c r="K90" s="37"/>
      <c r="L90" s="37"/>
      <c r="M90" s="37"/>
      <c r="N90" s="38"/>
    </row>
    <row r="91" spans="1:14" ht="15.75" thickBot="1">
      <c r="A91" t="s">
        <v>2016</v>
      </c>
      <c r="B91" s="821" t="s">
        <v>975</v>
      </c>
      <c r="C91" s="822"/>
      <c r="D91" s="822"/>
      <c r="E91" s="822"/>
      <c r="F91" s="822"/>
      <c r="G91" s="822"/>
      <c r="H91" s="822"/>
      <c r="I91" s="822"/>
      <c r="J91" s="822"/>
      <c r="K91" s="822"/>
      <c r="L91" s="822"/>
      <c r="M91" s="823"/>
      <c r="N91" s="192">
        <f>N81+N89</f>
        <v>85428371.451688573</v>
      </c>
    </row>
    <row r="92" spans="1:14">
      <c r="B92" s="243"/>
      <c r="C92" s="244"/>
      <c r="D92" s="244"/>
      <c r="E92" s="244"/>
      <c r="F92" s="244"/>
      <c r="G92" s="244"/>
      <c r="H92" s="244"/>
      <c r="I92" s="244"/>
      <c r="J92" s="244"/>
      <c r="K92" s="244"/>
      <c r="L92" s="244"/>
      <c r="M92" s="244"/>
      <c r="N92" s="245"/>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247"/>
      <c r="F95" s="247"/>
      <c r="G95" s="247"/>
      <c r="H95" s="247"/>
      <c r="I95" s="247"/>
      <c r="J95" s="247"/>
      <c r="K95" s="247"/>
      <c r="L95" s="247"/>
      <c r="M95" s="247"/>
      <c r="N95" s="248"/>
    </row>
    <row r="96" spans="1:14">
      <c r="B96" s="246"/>
      <c r="C96" s="247"/>
      <c r="D96" s="247"/>
      <c r="E96" s="421" t="s">
        <v>976</v>
      </c>
      <c r="F96" s="421"/>
      <c r="G96" s="421"/>
      <c r="H96" s="421"/>
      <c r="I96" s="421"/>
      <c r="J96" s="421"/>
      <c r="K96" s="247"/>
      <c r="L96" s="247"/>
      <c r="M96" s="247"/>
      <c r="N96" s="248"/>
    </row>
    <row r="97" spans="2:14">
      <c r="B97" s="246"/>
      <c r="C97" s="247"/>
      <c r="D97" s="247"/>
      <c r="E97" s="247" t="s">
        <v>977</v>
      </c>
      <c r="F97" s="247"/>
      <c r="G97" s="247"/>
      <c r="H97" s="247"/>
      <c r="I97" s="247"/>
      <c r="J97" s="247"/>
      <c r="K97" s="247"/>
      <c r="L97" s="247"/>
      <c r="M97" s="247"/>
      <c r="N97" s="248"/>
    </row>
    <row r="98" spans="2:14">
      <c r="B98" s="246"/>
      <c r="C98" s="247"/>
      <c r="D98" s="247"/>
      <c r="E98" s="247" t="s">
        <v>978</v>
      </c>
      <c r="F98" s="247"/>
      <c r="G98" s="247"/>
      <c r="H98" s="247"/>
      <c r="I98" s="247"/>
      <c r="J98" s="247"/>
      <c r="K98" s="247"/>
      <c r="L98" s="247"/>
      <c r="M98" s="247"/>
      <c r="N98" s="248"/>
    </row>
    <row r="99" spans="2:14">
      <c r="B99" s="246"/>
      <c r="C99" s="247"/>
      <c r="D99" s="247"/>
      <c r="E99" s="247" t="s">
        <v>979</v>
      </c>
      <c r="F99" s="247"/>
      <c r="G99" s="247"/>
      <c r="H99" s="247"/>
      <c r="I99" s="247"/>
      <c r="J99" s="247"/>
      <c r="K99" s="247"/>
      <c r="L99" s="247"/>
      <c r="M99" s="247"/>
      <c r="N99" s="248"/>
    </row>
    <row r="100" spans="2:14" ht="15.75" thickBot="1">
      <c r="B100" s="246"/>
      <c r="C100" s="247"/>
      <c r="D100" s="247"/>
      <c r="E100" s="247"/>
      <c r="F100" s="247" t="s">
        <v>980</v>
      </c>
      <c r="G100" s="247"/>
      <c r="H100" s="247"/>
      <c r="I100" s="247"/>
      <c r="J100" s="247"/>
      <c r="K100" s="247"/>
      <c r="L100" s="247"/>
      <c r="M100" s="247"/>
      <c r="N100" s="248"/>
    </row>
    <row r="101" spans="2:14">
      <c r="B101" s="231" t="s">
        <v>2216</v>
      </c>
      <c r="C101" s="232"/>
      <c r="D101" s="232"/>
      <c r="E101" s="232"/>
      <c r="F101" s="232"/>
      <c r="G101" s="232"/>
      <c r="H101" s="232"/>
      <c r="I101" s="232"/>
      <c r="J101" s="232"/>
      <c r="K101" s="232"/>
      <c r="L101" s="232"/>
      <c r="M101" s="232"/>
      <c r="N101" s="233"/>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c r="B104" s="249"/>
      <c r="C104" s="250"/>
      <c r="D104" s="250"/>
      <c r="E104" s="250"/>
      <c r="F104" s="250"/>
      <c r="G104" s="250"/>
      <c r="H104" s="250"/>
      <c r="I104" s="250"/>
      <c r="J104" s="250"/>
      <c r="K104" s="250"/>
      <c r="L104" s="250"/>
      <c r="M104" s="250"/>
      <c r="N104" s="251"/>
    </row>
    <row r="105" spans="2:14" ht="15.75" thickBot="1">
      <c r="B105" s="252"/>
      <c r="C105" s="253"/>
      <c r="D105" s="253"/>
      <c r="E105" s="253"/>
      <c r="F105" s="253"/>
      <c r="G105" s="253"/>
      <c r="H105" s="253"/>
      <c r="I105" s="253"/>
      <c r="J105" s="253"/>
      <c r="K105" s="253"/>
      <c r="L105" s="253"/>
      <c r="M105" s="253"/>
      <c r="N105" s="254"/>
    </row>
    <row r="106" spans="2:14">
      <c r="B106" s="255"/>
      <c r="C106" s="256"/>
      <c r="D106" s="256"/>
      <c r="E106" s="256"/>
      <c r="F106" s="256"/>
      <c r="G106" s="256"/>
      <c r="H106" s="256"/>
      <c r="I106" s="256"/>
      <c r="J106" s="256"/>
      <c r="K106" s="256"/>
      <c r="L106" s="256"/>
      <c r="M106" s="256"/>
      <c r="N106" s="257"/>
    </row>
    <row r="107" spans="2:14">
      <c r="B107" s="258" t="s">
        <v>2217</v>
      </c>
      <c r="C107" s="259"/>
      <c r="D107" s="259"/>
      <c r="E107" s="259"/>
      <c r="F107" s="259"/>
      <c r="G107" s="259"/>
      <c r="H107" s="259"/>
      <c r="I107" s="259"/>
      <c r="J107" s="259"/>
      <c r="K107" s="259"/>
      <c r="L107" s="259"/>
      <c r="M107" s="259"/>
      <c r="N107" s="260"/>
    </row>
    <row r="108" spans="2:14" ht="15" customHeight="1">
      <c r="B108" s="965" t="s">
        <v>2218</v>
      </c>
      <c r="C108" s="966"/>
      <c r="D108" s="966"/>
      <c r="E108" s="966"/>
      <c r="F108" s="966"/>
      <c r="G108" s="966"/>
      <c r="H108" s="966"/>
      <c r="I108" s="966"/>
      <c r="J108" s="966"/>
      <c r="K108" s="966"/>
      <c r="L108" s="966"/>
      <c r="M108" s="966"/>
      <c r="N108" s="967"/>
    </row>
    <row r="109" spans="2:14" ht="15" customHeight="1">
      <c r="B109" s="965"/>
      <c r="C109" s="966"/>
      <c r="D109" s="966"/>
      <c r="E109" s="966"/>
      <c r="F109" s="966"/>
      <c r="G109" s="966"/>
      <c r="H109" s="966"/>
      <c r="I109" s="966"/>
      <c r="J109" s="966"/>
      <c r="K109" s="966"/>
      <c r="L109" s="966"/>
      <c r="M109" s="966"/>
      <c r="N109" s="967"/>
    </row>
    <row r="110" spans="2:14" ht="30" customHeight="1">
      <c r="B110" s="968" t="s">
        <v>2219</v>
      </c>
      <c r="C110" s="969"/>
      <c r="D110" s="969"/>
      <c r="E110" s="969"/>
      <c r="F110" s="969"/>
      <c r="G110" s="969"/>
      <c r="H110" s="969"/>
      <c r="I110" s="969"/>
      <c r="J110" s="969"/>
      <c r="K110" s="969"/>
      <c r="L110" s="969"/>
      <c r="M110" s="969"/>
      <c r="N110" s="970"/>
    </row>
    <row r="111" spans="2:14">
      <c r="B111" s="968"/>
      <c r="C111" s="969"/>
      <c r="D111" s="969"/>
      <c r="E111" s="969"/>
      <c r="F111" s="969"/>
      <c r="G111" s="969"/>
      <c r="H111" s="969"/>
      <c r="I111" s="969"/>
      <c r="J111" s="969"/>
      <c r="K111" s="969"/>
      <c r="L111" s="969"/>
      <c r="M111" s="969"/>
      <c r="N111" s="970"/>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258"/>
      <c r="C115" s="259"/>
      <c r="D115" s="259"/>
      <c r="E115" s="259"/>
      <c r="F115" s="259"/>
      <c r="G115" s="259"/>
      <c r="H115" s="259"/>
      <c r="I115" s="259"/>
      <c r="J115" s="259"/>
      <c r="K115" s="259"/>
      <c r="L115" s="259"/>
      <c r="M115" s="259"/>
      <c r="N115" s="260"/>
    </row>
    <row r="116" spans="2:14">
      <c r="B116" s="246"/>
      <c r="C116" s="247"/>
      <c r="D116" s="247"/>
      <c r="E116" s="247" t="s">
        <v>976</v>
      </c>
      <c r="F116" s="421"/>
      <c r="G116" s="421"/>
      <c r="H116" s="247"/>
      <c r="I116" s="247"/>
      <c r="J116" s="247"/>
      <c r="K116" s="247"/>
      <c r="L116" s="247"/>
      <c r="M116" s="247"/>
      <c r="N116" s="248"/>
    </row>
    <row r="117" spans="2:14">
      <c r="B117" s="246"/>
      <c r="C117" s="247"/>
      <c r="D117" s="247"/>
      <c r="E117" s="422" t="s">
        <v>977</v>
      </c>
      <c r="F117" s="247"/>
      <c r="G117" s="247"/>
      <c r="H117" s="422"/>
      <c r="I117" s="422"/>
      <c r="J117" s="422"/>
      <c r="K117" s="247"/>
      <c r="L117" s="247"/>
      <c r="M117" s="247"/>
      <c r="N117" s="248"/>
    </row>
    <row r="118" spans="2:14">
      <c r="B118" s="246"/>
      <c r="C118" s="247"/>
      <c r="D118" s="247"/>
      <c r="E118" s="261" t="s">
        <v>981</v>
      </c>
      <c r="F118" s="247"/>
      <c r="G118" s="247"/>
      <c r="H118" s="261"/>
      <c r="I118" s="261"/>
      <c r="J118" s="261"/>
      <c r="K118" s="247"/>
      <c r="L118" s="247"/>
      <c r="M118" s="247"/>
      <c r="N118" s="248"/>
    </row>
    <row r="119" spans="2:14">
      <c r="B119" s="262"/>
      <c r="C119" s="259"/>
      <c r="D119" s="259"/>
      <c r="E119" s="247" t="s">
        <v>979</v>
      </c>
      <c r="F119" s="247"/>
      <c r="G119" s="247"/>
      <c r="H119" s="247"/>
      <c r="I119" s="247"/>
      <c r="J119" s="247"/>
      <c r="K119" s="259"/>
      <c r="L119" s="259"/>
      <c r="M119" s="259"/>
      <c r="N119" s="260"/>
    </row>
    <row r="120" spans="2:14">
      <c r="B120" s="262"/>
      <c r="C120" s="259"/>
      <c r="D120" s="259"/>
      <c r="E120" s="259"/>
      <c r="F120" s="247"/>
      <c r="G120" s="247"/>
      <c r="H120" s="247"/>
      <c r="I120" s="247"/>
      <c r="J120" s="247"/>
      <c r="K120" s="259"/>
      <c r="L120" s="259"/>
      <c r="M120" s="259"/>
      <c r="N120" s="260"/>
    </row>
    <row r="121" spans="2:14">
      <c r="B121" s="262" t="s">
        <v>2220</v>
      </c>
      <c r="C121" s="261"/>
      <c r="D121" s="261"/>
      <c r="E121" s="247"/>
      <c r="F121" s="247"/>
      <c r="G121" s="247"/>
      <c r="H121" s="247"/>
      <c r="I121" s="247"/>
      <c r="J121" s="971"/>
      <c r="K121" s="971"/>
      <c r="L121" s="971"/>
      <c r="M121" s="971"/>
      <c r="N121" s="972"/>
    </row>
    <row r="122" spans="2:14" ht="15.75" thickBot="1">
      <c r="B122" s="423" t="s">
        <v>2221</v>
      </c>
      <c r="C122" s="424"/>
      <c r="D122" s="424"/>
      <c r="E122" s="263"/>
      <c r="F122" s="263"/>
      <c r="G122" s="263"/>
      <c r="H122" s="263"/>
      <c r="I122" s="263"/>
      <c r="J122" s="973"/>
      <c r="K122" s="973"/>
      <c r="L122" s="973"/>
      <c r="M122" s="973"/>
      <c r="N122" s="974"/>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1650</v>
      </c>
      <c r="C31" s="84" t="s">
        <v>2096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140</v>
      </c>
      <c r="B36" s="870" t="str">
        <f>VLOOKUP(A36,EQUIPOS!A6:D154,3,FALSE)</f>
        <v>Camisa para Pilote D=1.20m</v>
      </c>
      <c r="C36" s="871"/>
      <c r="D36" s="871"/>
      <c r="E36" s="871"/>
      <c r="F36" s="871"/>
      <c r="G36" s="871"/>
      <c r="H36" s="872"/>
      <c r="I36" s="271"/>
      <c r="J36" s="272"/>
      <c r="K36" s="273">
        <f>VLOOKUP(A36,EQUIPOS!A6:D163,4,FALSE)</f>
        <v>24862.814199274871</v>
      </c>
      <c r="L36" s="274"/>
      <c r="M36" s="275">
        <v>1</v>
      </c>
      <c r="N36" s="276">
        <f t="shared" ref="N36:N42" si="0">K36/M36</f>
        <v>24862.814199274871</v>
      </c>
    </row>
    <row r="37" spans="1:14">
      <c r="A37" s="116" t="s">
        <v>206</v>
      </c>
      <c r="B37" s="870" t="str">
        <f>VLOOKUP(A37,EQUIPOS!A7:D154,3,FALSE)</f>
        <v>Equipo de Soldadura</v>
      </c>
      <c r="C37" s="871"/>
      <c r="D37" s="871"/>
      <c r="E37" s="871"/>
      <c r="F37" s="871"/>
      <c r="G37" s="871"/>
      <c r="H37" s="872"/>
      <c r="I37" s="425"/>
      <c r="J37" s="426"/>
      <c r="K37" s="273">
        <f>VLOOKUP(A37,EQUIPOS!A7:D164,4,FALSE)</f>
        <v>10416.037535526479</v>
      </c>
      <c r="L37" s="339"/>
      <c r="M37" s="340">
        <v>1</v>
      </c>
      <c r="N37" s="276">
        <f t="shared" si="0"/>
        <v>10416.037535526479</v>
      </c>
    </row>
    <row r="38" spans="1:14">
      <c r="A38" s="116" t="s">
        <v>242</v>
      </c>
      <c r="B38" s="870" t="str">
        <f>VLOOKUP(A38,EQUIPOS!A8:D154,3,FALSE)</f>
        <v>Grúa con torre capacidad 1 ton en la punta.</v>
      </c>
      <c r="C38" s="871"/>
      <c r="D38" s="871"/>
      <c r="E38" s="871"/>
      <c r="F38" s="871"/>
      <c r="G38" s="871"/>
      <c r="H38" s="872"/>
      <c r="I38" s="425"/>
      <c r="J38" s="426"/>
      <c r="K38" s="442">
        <f>VLOOKUP(A38,EQUIPOS!A8:D165,4,FALSE)</f>
        <v>223334.57766464472</v>
      </c>
      <c r="L38" s="339"/>
      <c r="M38" s="340">
        <v>2.5</v>
      </c>
      <c r="N38" s="276">
        <f t="shared" si="0"/>
        <v>89333.831065857885</v>
      </c>
    </row>
    <row r="39" spans="1:14">
      <c r="A39" s="116" t="s">
        <v>267</v>
      </c>
      <c r="B39" s="870" t="str">
        <f>VLOOKUP(A39,EQUIPOS!A9:D154,3,FALSE)</f>
        <v>Motobomba de concreto</v>
      </c>
      <c r="C39" s="871"/>
      <c r="D39" s="871"/>
      <c r="E39" s="871"/>
      <c r="F39" s="871"/>
      <c r="G39" s="871"/>
      <c r="H39" s="872"/>
      <c r="I39" s="425"/>
      <c r="J39" s="426"/>
      <c r="K39" s="442">
        <f>VLOOKUP(A39,EQUIPOS!A9:D166,4,FALSE)</f>
        <v>54799.948152896213</v>
      </c>
      <c r="L39" s="339"/>
      <c r="M39" s="340">
        <v>2.5499800000000001</v>
      </c>
      <c r="N39" s="276">
        <f t="shared" si="0"/>
        <v>21490.34429795379</v>
      </c>
    </row>
    <row r="40" spans="1:14">
      <c r="A40" s="116" t="s">
        <v>277</v>
      </c>
      <c r="B40" s="870" t="str">
        <f>VLOOKUP(A40,EQUIPOS!A10:D154,3,FALSE)</f>
        <v>Pala auxiliar de piloteadora</v>
      </c>
      <c r="C40" s="871"/>
      <c r="D40" s="871"/>
      <c r="E40" s="871"/>
      <c r="F40" s="871"/>
      <c r="G40" s="871"/>
      <c r="H40" s="872"/>
      <c r="I40" s="425"/>
      <c r="J40" s="426"/>
      <c r="K40" s="442">
        <f>VLOOKUP(A40,EQUIPOS!A10:D167,4,FALSE)</f>
        <v>389598.92509642936</v>
      </c>
      <c r="L40" s="339"/>
      <c r="M40" s="340">
        <v>2.5</v>
      </c>
      <c r="N40" s="276">
        <f t="shared" si="0"/>
        <v>155839.57003857175</v>
      </c>
    </row>
    <row r="41" spans="1:14">
      <c r="A41" s="116" t="s">
        <v>282</v>
      </c>
      <c r="B41" s="870" t="str">
        <f>VLOOKUP(A41,EQUIPOS!A6:D154,3,FALSE)</f>
        <v>Piloteadora potencia 250KW, RPM 1800, fuerza elevadora 200KN</v>
      </c>
      <c r="C41" s="871"/>
      <c r="D41" s="871"/>
      <c r="E41" s="871"/>
      <c r="F41" s="871"/>
      <c r="G41" s="871"/>
      <c r="H41" s="872"/>
      <c r="I41" s="425"/>
      <c r="J41" s="426"/>
      <c r="K41" s="442">
        <f>VLOOKUP(A41,EQUIPOS!A6:D154,4,FALSE)</f>
        <v>568067.85951170465</v>
      </c>
      <c r="L41" s="339"/>
      <c r="M41" s="340">
        <v>1</v>
      </c>
      <c r="N41" s="276">
        <f t="shared" si="0"/>
        <v>568067.85951170465</v>
      </c>
    </row>
    <row r="42" spans="1:14">
      <c r="A42" s="116" t="s">
        <v>310</v>
      </c>
      <c r="B42" s="870" t="str">
        <f>VLOOKUP(A42,EQUIPOS!A12:D156,3,FALSE)</f>
        <v>Retroexcavadora A25C</v>
      </c>
      <c r="C42" s="871"/>
      <c r="D42" s="871"/>
      <c r="E42" s="871"/>
      <c r="F42" s="871"/>
      <c r="G42" s="871"/>
      <c r="H42" s="872"/>
      <c r="I42" s="332"/>
      <c r="J42" s="334"/>
      <c r="K42" s="442">
        <f>VLOOKUP(A42,EQUIPOS!A12:D169,4,FALSE)</f>
        <v>123424.47833900992</v>
      </c>
      <c r="L42" s="427"/>
      <c r="M42" s="428">
        <v>2.5</v>
      </c>
      <c r="N42" s="276">
        <f t="shared" si="0"/>
        <v>49369.791335603964</v>
      </c>
    </row>
    <row r="43" spans="1:14">
      <c r="B43" s="870"/>
      <c r="C43" s="871"/>
      <c r="D43" s="871"/>
      <c r="E43" s="871"/>
      <c r="F43" s="871"/>
      <c r="G43" s="871"/>
      <c r="H43" s="872"/>
      <c r="I43" s="39"/>
      <c r="J43" s="40"/>
      <c r="K43" s="442"/>
      <c r="L43" s="280"/>
      <c r="M43" s="281"/>
      <c r="N43" s="276"/>
    </row>
    <row r="44" spans="1:14">
      <c r="B44" s="324"/>
      <c r="C44" s="325"/>
      <c r="D44" s="325"/>
      <c r="E44" s="325"/>
      <c r="F44" s="327"/>
      <c r="G44" s="327"/>
      <c r="H44" s="128"/>
      <c r="I44" s="39"/>
      <c r="J44" s="40"/>
      <c r="K44" s="442"/>
      <c r="L44" s="280"/>
      <c r="M44" s="281"/>
      <c r="N44" s="277"/>
    </row>
    <row r="45" spans="1:14">
      <c r="B45" s="878" t="s">
        <v>952</v>
      </c>
      <c r="C45" s="879"/>
      <c r="D45" s="879"/>
      <c r="E45" s="41"/>
      <c r="F45" s="42"/>
      <c r="G45" s="42"/>
      <c r="H45" s="43"/>
      <c r="I45" s="39"/>
      <c r="J45" s="40"/>
      <c r="K45" s="283"/>
      <c r="L45" s="280"/>
      <c r="M45" s="405">
        <v>0.1</v>
      </c>
      <c r="N45" s="348">
        <f>N83*M45</f>
        <v>10046.441950300166</v>
      </c>
    </row>
    <row r="46" spans="1:14" ht="15.75" thickBot="1">
      <c r="B46" s="870"/>
      <c r="C46" s="871"/>
      <c r="D46" s="871"/>
      <c r="E46" s="871"/>
      <c r="F46" s="871"/>
      <c r="G46" s="871"/>
      <c r="H46" s="872"/>
      <c r="I46" s="880"/>
      <c r="J46" s="881"/>
      <c r="K46" s="44"/>
      <c r="L46" s="882"/>
      <c r="M46" s="883"/>
      <c r="N46" s="108"/>
    </row>
    <row r="47" spans="1:14" ht="15.75" thickBot="1">
      <c r="B47" s="821" t="s">
        <v>953</v>
      </c>
      <c r="C47" s="822"/>
      <c r="D47" s="822"/>
      <c r="E47" s="822"/>
      <c r="F47" s="822"/>
      <c r="G47" s="822"/>
      <c r="H47" s="822"/>
      <c r="I47" s="822"/>
      <c r="J47" s="822"/>
      <c r="K47" s="822"/>
      <c r="L47" s="822"/>
      <c r="M47" s="823"/>
      <c r="N47" s="398">
        <f>SUM(N36:N46)</f>
        <v>929426.68993479351</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66" t="s">
        <v>944</v>
      </c>
      <c r="C51" s="867"/>
      <c r="D51" s="867"/>
      <c r="E51" s="867"/>
      <c r="F51" s="867"/>
      <c r="G51" s="867"/>
      <c r="H51" s="867"/>
      <c r="I51" s="901"/>
      <c r="J51" s="319" t="s">
        <v>945</v>
      </c>
      <c r="K51" s="88" t="s">
        <v>946</v>
      </c>
      <c r="L51" s="902" t="s">
        <v>955</v>
      </c>
      <c r="M51" s="901"/>
      <c r="N51" s="89" t="s">
        <v>951</v>
      </c>
    </row>
    <row r="52" spans="1:14">
      <c r="A52" s="164" t="s">
        <v>388</v>
      </c>
      <c r="B52" s="46" t="str">
        <f>VLOOKUP(A52,MATERIALES!A5:D373,3,FALSE)</f>
        <v>Bentonita</v>
      </c>
      <c r="C52" s="285"/>
      <c r="D52" s="285"/>
      <c r="E52" s="285"/>
      <c r="F52" s="285"/>
      <c r="G52" s="285"/>
      <c r="H52" s="285"/>
      <c r="I52" s="285"/>
      <c r="J52" s="315" t="str">
        <f>VLOOKUP(A52,MATERIALES!A6:D644,2,FALSE)</f>
        <v>kg</v>
      </c>
      <c r="K52" s="286">
        <v>2.355</v>
      </c>
      <c r="L52" s="271"/>
      <c r="M52" s="406">
        <f>VLOOKUP(A52,MATERIALES!A5:D396,4,FALSE)</f>
        <v>10041.401214701171</v>
      </c>
      <c r="N52" s="276">
        <f>K52*M52</f>
        <v>23647.499860621258</v>
      </c>
    </row>
    <row r="53" spans="1:14">
      <c r="A53" s="164" t="s">
        <v>745</v>
      </c>
      <c r="B53" s="46" t="str">
        <f>VLOOKUP(A53,MATERIALES!A6:D373,3,FALSE)</f>
        <v>Acero PDR-60</v>
      </c>
      <c r="C53" s="429"/>
      <c r="D53" s="429"/>
      <c r="E53" s="429"/>
      <c r="F53" s="429"/>
      <c r="G53" s="429"/>
      <c r="H53" s="429"/>
      <c r="I53" s="429"/>
      <c r="J53" s="316" t="str">
        <f>VLOOKUP(A53,MATERIALES!A7:D645,2,FALSE)</f>
        <v>kg</v>
      </c>
      <c r="K53" s="401">
        <v>123.70021073509811</v>
      </c>
      <c r="L53" s="425"/>
      <c r="M53" s="406">
        <f>VLOOKUP(A53,MATERIALES!A6:D397,4,FALSE)</f>
        <v>2966.0280794026448</v>
      </c>
      <c r="N53" s="276">
        <f>K53*M53</f>
        <v>366898.29846832546</v>
      </c>
    </row>
    <row r="54" spans="1:14">
      <c r="A54" s="164" t="s">
        <v>829</v>
      </c>
      <c r="B54" s="46" t="str">
        <f>VLOOKUP(A54,MATERIALES!A6:D373,3,FALSE)</f>
        <v>Concreto Resistencia  28 (Mpa)</v>
      </c>
      <c r="C54" s="429"/>
      <c r="D54" s="429"/>
      <c r="E54" s="429"/>
      <c r="F54" s="429"/>
      <c r="G54" s="429"/>
      <c r="H54" s="429"/>
      <c r="I54" s="429"/>
      <c r="J54" s="316" t="str">
        <f>VLOOKUP(A54,MATERIALES!A8:D646,2,FALSE)</f>
        <v>m3</v>
      </c>
      <c r="K54" s="401">
        <v>0.82466807156732069</v>
      </c>
      <c r="L54" s="425"/>
      <c r="M54" s="406">
        <f>VLOOKUP(A54,MATERIALES!A6:D398,4,FALSE)</f>
        <v>455532.66241879726</v>
      </c>
      <c r="N54" s="276">
        <f>K54*M54</f>
        <v>375663.24225283682</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1" t="s">
        <v>953</v>
      </c>
      <c r="C59" s="822"/>
      <c r="D59" s="822"/>
      <c r="E59" s="822"/>
      <c r="F59" s="822"/>
      <c r="G59" s="822"/>
      <c r="H59" s="822"/>
      <c r="I59" s="822"/>
      <c r="J59" s="822"/>
      <c r="K59" s="822"/>
      <c r="L59" s="822"/>
      <c r="M59" s="823"/>
      <c r="N59" s="398">
        <f>SUM(N52:N58)</f>
        <v>766209.04058178351</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1256</v>
      </c>
      <c r="B64" s="49" t="str">
        <f>VLOOKUP(A64,TRANSPORTE!A5:D117,3,FALSE)</f>
        <v>Transporte de material de excavación</v>
      </c>
      <c r="C64" s="321"/>
      <c r="D64" s="321"/>
      <c r="E64" s="321"/>
      <c r="F64" s="321"/>
      <c r="G64" s="321"/>
      <c r="H64" s="315" t="s">
        <v>1468</v>
      </c>
      <c r="I64" s="283">
        <v>1.3</v>
      </c>
      <c r="J64" s="290">
        <v>1</v>
      </c>
      <c r="K64" s="283">
        <f>I64*J64</f>
        <v>1.3</v>
      </c>
      <c r="L64" s="908">
        <f>VLOOKUP(A64,TRANSPORTE!A5:D117,4,FALSE)</f>
        <v>878.24631825065774</v>
      </c>
      <c r="M64" s="909"/>
      <c r="N64" s="291">
        <f>K64*L64</f>
        <v>1141.720213725855</v>
      </c>
    </row>
    <row r="65" spans="1:15">
      <c r="A65" t="s">
        <v>1408</v>
      </c>
      <c r="B65" s="49" t="str">
        <f>VLOOKUP(A65,TRANSPORTE!A6:D117,3,FALSE)</f>
        <v>Equipo de Transporte (Camiones Grúas</v>
      </c>
      <c r="C65" s="50"/>
      <c r="D65" s="50"/>
      <c r="E65" s="50"/>
      <c r="F65" s="50"/>
      <c r="G65" s="50"/>
      <c r="H65" s="315" t="s">
        <v>1468</v>
      </c>
      <c r="I65" s="283">
        <v>0.05</v>
      </c>
      <c r="J65" s="290">
        <v>1</v>
      </c>
      <c r="K65" s="283">
        <f>I65*J65</f>
        <v>0.05</v>
      </c>
      <c r="L65" s="908">
        <f>VLOOKUP(A65,TRANSPORTE!A6:D117,4,FALSE)</f>
        <v>54.440999844777615</v>
      </c>
      <c r="M65" s="909"/>
      <c r="N65" s="291">
        <f>K65*L65</f>
        <v>2.722049992238881</v>
      </c>
    </row>
    <row r="66" spans="1:15">
      <c r="B66" s="49"/>
      <c r="C66" s="50"/>
      <c r="D66" s="50"/>
      <c r="E66" s="50"/>
      <c r="F66" s="50"/>
      <c r="G66" s="50"/>
      <c r="H66" s="315"/>
      <c r="I66" s="283"/>
      <c r="J66" s="290"/>
      <c r="K66" s="283"/>
      <c r="L66" s="908"/>
      <c r="M66" s="909"/>
      <c r="N66" s="291"/>
    </row>
    <row r="67" spans="1:15">
      <c r="B67" s="49"/>
      <c r="C67" s="50"/>
      <c r="D67" s="50"/>
      <c r="E67" s="50"/>
      <c r="F67" s="50"/>
      <c r="G67" s="50"/>
      <c r="H67" s="315"/>
      <c r="I67" s="283"/>
      <c r="J67" s="290"/>
      <c r="K67" s="283"/>
      <c r="L67" s="908"/>
      <c r="M67" s="909"/>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1144.442263718094</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975"/>
      <c r="N74" s="101" t="s">
        <v>951</v>
      </c>
    </row>
    <row r="75" spans="1:15">
      <c r="B75" s="211" t="s">
        <v>2043</v>
      </c>
      <c r="C75" s="212"/>
      <c r="D75" s="212"/>
      <c r="E75" s="212"/>
      <c r="F75" s="212"/>
      <c r="G75" s="212"/>
      <c r="H75" s="212"/>
      <c r="I75" s="213"/>
      <c r="J75" s="214"/>
      <c r="K75" s="215"/>
      <c r="L75" s="216"/>
      <c r="M75" s="217"/>
      <c r="N75" s="218"/>
    </row>
    <row r="76" spans="1:15">
      <c r="A76" s="165" t="s">
        <v>15</v>
      </c>
      <c r="B76" s="52" t="str">
        <f>VLOOKUP(A76,'MANO DE OBRA'!A8:D68,3,FALSE)</f>
        <v>Obrero (6)</v>
      </c>
      <c r="C76" s="50"/>
      <c r="D76" s="50"/>
      <c r="E76" s="50"/>
      <c r="F76" s="50"/>
      <c r="G76" s="50"/>
      <c r="H76" s="50"/>
      <c r="I76" s="296">
        <f>K76/J76*100</f>
        <v>202996.19999999998</v>
      </c>
      <c r="J76" s="297">
        <v>185</v>
      </c>
      <c r="K76" s="298">
        <f>VLOOKUP(A76,'MANO DE OBRA'!A8:D99,4,FALSE)</f>
        <v>375542.97</v>
      </c>
      <c r="L76" s="53"/>
      <c r="M76" s="438">
        <v>8</v>
      </c>
      <c r="N76" s="399">
        <f>K76/M76</f>
        <v>46942.871249999997</v>
      </c>
      <c r="O76" s="109"/>
    </row>
    <row r="77" spans="1:15">
      <c r="A77" s="165" t="s">
        <v>30</v>
      </c>
      <c r="B77" s="52" t="str">
        <f>VLOOKUP(A77,'MANO DE OBRA'!A8:D69,3,FALSE)</f>
        <v>Oficial</v>
      </c>
      <c r="C77" s="50"/>
      <c r="D77" s="50"/>
      <c r="E77" s="50"/>
      <c r="F77" s="50"/>
      <c r="G77" s="50"/>
      <c r="H77" s="50"/>
      <c r="I77" s="296">
        <f>K77/J77*100</f>
        <v>57668.23979157189</v>
      </c>
      <c r="J77" s="297">
        <v>185</v>
      </c>
      <c r="K77" s="298">
        <f>VLOOKUP(A77,'MANO DE OBRA'!A8:D100,4,FALSE)</f>
        <v>106686.24361440798</v>
      </c>
      <c r="L77" s="53"/>
      <c r="M77" s="435">
        <v>8</v>
      </c>
      <c r="N77" s="399">
        <f>K77/M77</f>
        <v>13335.780451800998</v>
      </c>
    </row>
    <row r="78" spans="1:15">
      <c r="A78" s="165"/>
      <c r="B78" s="168" t="s">
        <v>2042</v>
      </c>
      <c r="C78" s="50"/>
      <c r="D78" s="50"/>
      <c r="E78" s="50"/>
      <c r="F78" s="50"/>
      <c r="G78" s="50"/>
      <c r="H78" s="50"/>
      <c r="I78" s="296"/>
      <c r="J78" s="297"/>
      <c r="K78" s="298"/>
      <c r="L78" s="53"/>
      <c r="M78" s="436"/>
      <c r="N78" s="399"/>
    </row>
    <row r="79" spans="1:15">
      <c r="A79" t="s">
        <v>15</v>
      </c>
      <c r="B79" s="52" t="str">
        <f>VLOOKUP(A79,'MANO DE OBRA'!A9:D70,3,FALSE)</f>
        <v>Obrero (6)</v>
      </c>
      <c r="C79" s="50"/>
      <c r="D79" s="50"/>
      <c r="E79" s="50"/>
      <c r="F79" s="50"/>
      <c r="G79" s="50"/>
      <c r="H79" s="50"/>
      <c r="I79" s="296">
        <f>K79/J79*100</f>
        <v>202996.19999999998</v>
      </c>
      <c r="J79" s="297">
        <v>185</v>
      </c>
      <c r="K79" s="298">
        <f>VLOOKUP(A79,'MANO DE OBRA'!A9:D101,4,FALSE)</f>
        <v>375542.97</v>
      </c>
      <c r="L79" s="53"/>
      <c r="M79" s="304">
        <v>12</v>
      </c>
      <c r="N79" s="399">
        <f>K79/M79</f>
        <v>31295.247499999998</v>
      </c>
    </row>
    <row r="80" spans="1:15">
      <c r="A80" t="s">
        <v>30</v>
      </c>
      <c r="B80" s="52" t="str">
        <f>VLOOKUP(A80,'MANO DE OBRA'!A10:D71,3,FALSE)</f>
        <v>Oficial</v>
      </c>
      <c r="C80" s="50"/>
      <c r="D80" s="50"/>
      <c r="E80" s="50"/>
      <c r="F80" s="50"/>
      <c r="G80" s="50"/>
      <c r="H80" s="50"/>
      <c r="I80" s="296">
        <f>K80/J80*100</f>
        <v>57668.23979157189</v>
      </c>
      <c r="J80" s="297">
        <v>185</v>
      </c>
      <c r="K80" s="298">
        <f>VLOOKUP(A80,'MANO DE OBRA'!A10:D102,4,FALSE)</f>
        <v>106686.24361440798</v>
      </c>
      <c r="L80" s="322"/>
      <c r="M80" s="304">
        <v>12</v>
      </c>
      <c r="N80" s="399">
        <f>K80/M80</f>
        <v>8890.5203012006659</v>
      </c>
    </row>
    <row r="81" spans="1:14">
      <c r="B81" s="52"/>
      <c r="C81" s="50"/>
      <c r="D81" s="50"/>
      <c r="E81" s="50"/>
      <c r="F81" s="50"/>
      <c r="G81" s="50"/>
      <c r="H81" s="50"/>
      <c r="I81" s="283"/>
      <c r="J81" s="301"/>
      <c r="K81" s="302"/>
      <c r="L81" s="322"/>
      <c r="M81" s="304"/>
      <c r="N81" s="300"/>
    </row>
    <row r="82" spans="1:14" ht="15.75" thickBot="1">
      <c r="B82" s="897"/>
      <c r="C82" s="898"/>
      <c r="D82" s="898"/>
      <c r="E82" s="898"/>
      <c r="F82" s="898"/>
      <c r="G82" s="898"/>
      <c r="H82" s="898"/>
      <c r="I82" s="129"/>
      <c r="J82" s="129"/>
      <c r="K82" s="129"/>
      <c r="L82" s="911"/>
      <c r="M82" s="911"/>
      <c r="N82" s="130"/>
    </row>
    <row r="83" spans="1:14" ht="15.75" thickBot="1">
      <c r="B83" s="910" t="s">
        <v>953</v>
      </c>
      <c r="C83" s="864"/>
      <c r="D83" s="864"/>
      <c r="E83" s="864"/>
      <c r="F83" s="864"/>
      <c r="G83" s="864"/>
      <c r="H83" s="864"/>
      <c r="I83" s="864"/>
      <c r="J83" s="864"/>
      <c r="K83" s="864"/>
      <c r="L83" s="864"/>
      <c r="M83" s="865"/>
      <c r="N83" s="464">
        <f>SUM(N76:N82)</f>
        <v>100464.41950300166</v>
      </c>
    </row>
    <row r="84" spans="1:14" ht="15.75" thickBot="1">
      <c r="B84" s="36"/>
      <c r="C84" s="37"/>
      <c r="D84" s="37"/>
      <c r="E84" s="37"/>
      <c r="F84" s="37"/>
      <c r="G84" s="37"/>
      <c r="H84" s="37"/>
      <c r="I84" s="37"/>
      <c r="J84" s="37"/>
      <c r="K84" s="37"/>
      <c r="L84" s="37"/>
      <c r="M84" s="37"/>
      <c r="N84" s="38"/>
    </row>
    <row r="85" spans="1:14" ht="15.75" thickBot="1">
      <c r="B85" s="821" t="s">
        <v>967</v>
      </c>
      <c r="C85" s="822"/>
      <c r="D85" s="822"/>
      <c r="E85" s="822"/>
      <c r="F85" s="822"/>
      <c r="G85" s="822"/>
      <c r="H85" s="822"/>
      <c r="I85" s="822"/>
      <c r="J85" s="822"/>
      <c r="K85" s="822"/>
      <c r="L85" s="822"/>
      <c r="M85" s="823"/>
      <c r="N85" s="102">
        <f>N47+N59+N70+N83</f>
        <v>1797244.5922832969</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66" t="s">
        <v>969</v>
      </c>
      <c r="C89" s="867"/>
      <c r="D89" s="867"/>
      <c r="E89" s="867"/>
      <c r="F89" s="867"/>
      <c r="G89" s="867"/>
      <c r="H89" s="867"/>
      <c r="I89" s="318"/>
      <c r="J89" s="338"/>
      <c r="K89" s="306" t="s">
        <v>970</v>
      </c>
      <c r="L89" s="868" t="s">
        <v>971</v>
      </c>
      <c r="M89" s="869"/>
      <c r="N89" s="307"/>
    </row>
    <row r="90" spans="1:14">
      <c r="B90" s="854" t="s">
        <v>972</v>
      </c>
      <c r="C90" s="855"/>
      <c r="D90" s="855"/>
      <c r="E90" s="855"/>
      <c r="F90" s="855"/>
      <c r="G90" s="855"/>
      <c r="H90" s="855"/>
      <c r="I90" s="90"/>
      <c r="J90" s="91"/>
      <c r="K90" s="308">
        <v>0.2</v>
      </c>
      <c r="L90" s="856">
        <f>N85*K90</f>
        <v>359448.91845665942</v>
      </c>
      <c r="M90" s="857"/>
      <c r="N90" s="54"/>
    </row>
    <row r="91" spans="1:14">
      <c r="B91" s="92" t="s">
        <v>973</v>
      </c>
      <c r="C91" s="93"/>
      <c r="D91" s="93"/>
      <c r="E91" s="93"/>
      <c r="F91" s="93"/>
      <c r="G91" s="93"/>
      <c r="H91" s="93"/>
      <c r="I91" s="90"/>
      <c r="J91" s="91"/>
      <c r="K91" s="308">
        <v>0.05</v>
      </c>
      <c r="L91" s="856">
        <f>N85*K91</f>
        <v>89862.229614164855</v>
      </c>
      <c r="M91" s="857"/>
      <c r="N91" s="54"/>
    </row>
    <row r="92" spans="1:14" ht="15.75" thickBot="1">
      <c r="B92" s="94" t="s">
        <v>974</v>
      </c>
      <c r="C92" s="95"/>
      <c r="D92" s="95"/>
      <c r="E92" s="95"/>
      <c r="F92" s="95"/>
      <c r="G92" s="95"/>
      <c r="H92" s="95"/>
      <c r="I92" s="96"/>
      <c r="J92" s="97"/>
      <c r="K92" s="309">
        <v>0.05</v>
      </c>
      <c r="L92" s="858">
        <f>N85*K92</f>
        <v>89862.229614164855</v>
      </c>
      <c r="M92" s="859"/>
      <c r="N92" s="54"/>
    </row>
    <row r="93" spans="1:14" ht="15.75" thickBot="1">
      <c r="B93" s="821" t="s">
        <v>953</v>
      </c>
      <c r="C93" s="822"/>
      <c r="D93" s="822"/>
      <c r="E93" s="822"/>
      <c r="F93" s="822"/>
      <c r="G93" s="822"/>
      <c r="H93" s="822"/>
      <c r="I93" s="822"/>
      <c r="J93" s="822"/>
      <c r="K93" s="822"/>
      <c r="L93" s="822"/>
      <c r="M93" s="823"/>
      <c r="N93" s="55">
        <f>L90+L91+L92</f>
        <v>539173.37768498913</v>
      </c>
    </row>
    <row r="94" spans="1:14" ht="15.75" thickBot="1">
      <c r="B94" s="36"/>
      <c r="C94" s="37"/>
      <c r="D94" s="37"/>
      <c r="E94" s="37"/>
      <c r="F94" s="37"/>
      <c r="G94" s="37"/>
      <c r="H94" s="37"/>
      <c r="I94" s="37"/>
      <c r="J94" s="37"/>
      <c r="K94" s="37"/>
      <c r="L94" s="37"/>
      <c r="M94" s="37"/>
      <c r="N94" s="38"/>
    </row>
    <row r="95" spans="1:14" ht="15.75" thickBot="1">
      <c r="A95" t="s">
        <v>2016</v>
      </c>
      <c r="B95" s="821" t="s">
        <v>975</v>
      </c>
      <c r="C95" s="822"/>
      <c r="D95" s="822"/>
      <c r="E95" s="822"/>
      <c r="F95" s="822"/>
      <c r="G95" s="822"/>
      <c r="H95" s="822"/>
      <c r="I95" s="822"/>
      <c r="J95" s="822"/>
      <c r="K95" s="822"/>
      <c r="L95" s="822"/>
      <c r="M95" s="823"/>
      <c r="N95" s="192">
        <f>N85+N93</f>
        <v>2336417.9699682859</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2216</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2217</v>
      </c>
      <c r="C111" s="259"/>
      <c r="D111" s="259"/>
      <c r="E111" s="259"/>
      <c r="F111" s="259"/>
      <c r="G111" s="259"/>
      <c r="H111" s="259"/>
      <c r="I111" s="259"/>
      <c r="J111" s="259"/>
      <c r="K111" s="259"/>
      <c r="L111" s="259"/>
      <c r="M111" s="259"/>
      <c r="N111" s="260"/>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2220</v>
      </c>
      <c r="C125" s="261"/>
      <c r="D125" s="261"/>
      <c r="E125" s="247"/>
      <c r="F125" s="247"/>
      <c r="G125" s="247"/>
      <c r="H125" s="247"/>
      <c r="I125" s="247"/>
      <c r="J125" s="971"/>
      <c r="K125" s="971"/>
      <c r="L125" s="971"/>
      <c r="M125" s="971"/>
      <c r="N125" s="972"/>
    </row>
    <row r="126" spans="2:14" ht="15.75" thickBot="1">
      <c r="B126" s="423" t="s">
        <v>2221</v>
      </c>
      <c r="C126" s="424"/>
      <c r="D126" s="424"/>
      <c r="E126" s="263"/>
      <c r="F126" s="263"/>
      <c r="G126" s="263"/>
      <c r="H126" s="263"/>
      <c r="I126" s="263"/>
      <c r="J126" s="973"/>
      <c r="K126" s="973"/>
      <c r="L126" s="973"/>
      <c r="M126" s="973"/>
      <c r="N126" s="974"/>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75"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1652</v>
      </c>
      <c r="C31" s="84" t="s">
        <v>2097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182</v>
      </c>
      <c r="B36" s="870" t="str">
        <f>VLOOKUP(A36,EQUIPOS!A6:D154,3,FALSE)</f>
        <v xml:space="preserve">Compresor para penetrar roca
</v>
      </c>
      <c r="C36" s="871"/>
      <c r="D36" s="871"/>
      <c r="E36" s="871"/>
      <c r="F36" s="871"/>
      <c r="G36" s="871"/>
      <c r="H36" s="872"/>
      <c r="I36" s="271"/>
      <c r="J36" s="272"/>
      <c r="K36" s="273">
        <f>VLOOKUP(A36,EQUIPOS!A6:D163,4,FALSE)</f>
        <v>77324.850421062511</v>
      </c>
      <c r="L36" s="274"/>
      <c r="M36" s="275">
        <v>0.125</v>
      </c>
      <c r="N36" s="276">
        <f>K36/M36</f>
        <v>618598.80336850008</v>
      </c>
    </row>
    <row r="37" spans="1:14">
      <c r="A37" s="116" t="s">
        <v>242</v>
      </c>
      <c r="B37" s="870" t="str">
        <f>VLOOKUP(A37,EQUIPOS!A7:D154,3,FALSE)</f>
        <v>Grúa con torre capacidad 1 ton en la punta.</v>
      </c>
      <c r="C37" s="871"/>
      <c r="D37" s="871"/>
      <c r="E37" s="871"/>
      <c r="F37" s="871"/>
      <c r="G37" s="871"/>
      <c r="H37" s="872"/>
      <c r="I37" s="425"/>
      <c r="J37" s="426"/>
      <c r="K37" s="273">
        <f>VLOOKUP(A37,EQUIPOS!A7:D164,4,FALSE)</f>
        <v>223334.57766464472</v>
      </c>
      <c r="L37" s="339"/>
      <c r="M37" s="340">
        <v>2.5</v>
      </c>
      <c r="N37" s="276">
        <f>K37/M37</f>
        <v>89333.831065857885</v>
      </c>
    </row>
    <row r="38" spans="1:14">
      <c r="A38" s="116" t="s">
        <v>267</v>
      </c>
      <c r="B38" s="870" t="str">
        <f>VLOOKUP(A38,EQUIPOS!A8:D154,3,FALSE)</f>
        <v>Motobomba de concreto</v>
      </c>
      <c r="C38" s="871"/>
      <c r="D38" s="871"/>
      <c r="E38" s="871"/>
      <c r="F38" s="871"/>
      <c r="G38" s="871"/>
      <c r="H38" s="872"/>
      <c r="I38" s="425"/>
      <c r="J38" s="426"/>
      <c r="K38" s="442">
        <f>VLOOKUP(A38,EQUIPOS!A8:D165,4,FALSE)</f>
        <v>54799.948152896213</v>
      </c>
      <c r="L38" s="339"/>
      <c r="M38" s="340">
        <v>0.65</v>
      </c>
      <c r="N38" s="276">
        <f>K38/M38</f>
        <v>84307.612542917253</v>
      </c>
    </row>
    <row r="39" spans="1:14">
      <c r="A39" s="116" t="s">
        <v>310</v>
      </c>
      <c r="B39" s="870" t="str">
        <f>VLOOKUP(A39,EQUIPOS!A9:D154,3,FALSE)</f>
        <v>Retroexcavadora A25C</v>
      </c>
      <c r="C39" s="871"/>
      <c r="D39" s="871"/>
      <c r="E39" s="871"/>
      <c r="F39" s="871"/>
      <c r="G39" s="871"/>
      <c r="H39" s="872"/>
      <c r="I39" s="425"/>
      <c r="J39" s="426"/>
      <c r="K39" s="442">
        <f>VLOOKUP(A39,EQUIPOS!A9:D166,4,FALSE)</f>
        <v>123424.47833900992</v>
      </c>
      <c r="L39" s="339"/>
      <c r="M39" s="340">
        <v>0.65</v>
      </c>
      <c r="N39" s="276">
        <f>K39/M39</f>
        <v>189883.81282924602</v>
      </c>
    </row>
    <row r="40" spans="1:14">
      <c r="A40" s="116"/>
      <c r="B40" s="870"/>
      <c r="C40" s="871"/>
      <c r="D40" s="871"/>
      <c r="E40" s="871"/>
      <c r="F40" s="871"/>
      <c r="G40" s="871"/>
      <c r="H40" s="872"/>
      <c r="I40" s="425"/>
      <c r="J40" s="426"/>
      <c r="K40" s="442"/>
      <c r="L40" s="339"/>
      <c r="M40" s="340"/>
      <c r="N40" s="276"/>
    </row>
    <row r="41" spans="1:14">
      <c r="A41" s="116"/>
      <c r="B41" s="870"/>
      <c r="C41" s="871"/>
      <c r="D41" s="871"/>
      <c r="E41" s="871"/>
      <c r="F41" s="871"/>
      <c r="G41" s="871"/>
      <c r="H41" s="872"/>
      <c r="I41" s="425"/>
      <c r="J41" s="426"/>
      <c r="K41" s="442"/>
      <c r="L41" s="339"/>
      <c r="M41" s="340"/>
      <c r="N41" s="276"/>
    </row>
    <row r="42" spans="1:14">
      <c r="A42" s="116"/>
      <c r="B42" s="870"/>
      <c r="C42" s="871"/>
      <c r="D42" s="871"/>
      <c r="E42" s="871"/>
      <c r="F42" s="871"/>
      <c r="G42" s="871"/>
      <c r="H42" s="872"/>
      <c r="I42" s="332"/>
      <c r="J42" s="334"/>
      <c r="K42" s="442"/>
      <c r="L42" s="427"/>
      <c r="M42" s="428"/>
      <c r="N42" s="276"/>
    </row>
    <row r="43" spans="1:14">
      <c r="B43" s="870"/>
      <c r="C43" s="871"/>
      <c r="D43" s="871"/>
      <c r="E43" s="871"/>
      <c r="F43" s="871"/>
      <c r="G43" s="871"/>
      <c r="H43" s="872"/>
      <c r="I43" s="39"/>
      <c r="J43" s="40"/>
      <c r="K43" s="442"/>
      <c r="L43" s="280"/>
      <c r="M43" s="281"/>
      <c r="N43" s="276"/>
    </row>
    <row r="44" spans="1:14">
      <c r="B44" s="324"/>
      <c r="C44" s="325"/>
      <c r="D44" s="325"/>
      <c r="E44" s="325"/>
      <c r="F44" s="327"/>
      <c r="G44" s="327"/>
      <c r="H44" s="128"/>
      <c r="I44" s="39"/>
      <c r="J44" s="40"/>
      <c r="K44" s="442"/>
      <c r="L44" s="280"/>
      <c r="M44" s="281"/>
      <c r="N44" s="277"/>
    </row>
    <row r="45" spans="1:14">
      <c r="B45" s="878" t="s">
        <v>952</v>
      </c>
      <c r="C45" s="879"/>
      <c r="D45" s="879"/>
      <c r="E45" s="41"/>
      <c r="F45" s="42"/>
      <c r="G45" s="42"/>
      <c r="H45" s="43"/>
      <c r="I45" s="39"/>
      <c r="J45" s="40"/>
      <c r="K45" s="283"/>
      <c r="L45" s="280"/>
      <c r="M45" s="405">
        <v>0.1</v>
      </c>
      <c r="N45" s="348">
        <f>N87*M45</f>
        <v>52241.498141560864</v>
      </c>
    </row>
    <row r="46" spans="1:14" ht="15.75" thickBot="1">
      <c r="B46" s="870"/>
      <c r="C46" s="871"/>
      <c r="D46" s="871"/>
      <c r="E46" s="871"/>
      <c r="F46" s="871"/>
      <c r="G46" s="871"/>
      <c r="H46" s="872"/>
      <c r="I46" s="880"/>
      <c r="J46" s="881"/>
      <c r="K46" s="44"/>
      <c r="L46" s="882"/>
      <c r="M46" s="883"/>
      <c r="N46" s="108"/>
    </row>
    <row r="47" spans="1:14" ht="15.75" thickBot="1">
      <c r="B47" s="821" t="s">
        <v>953</v>
      </c>
      <c r="C47" s="822"/>
      <c r="D47" s="822"/>
      <c r="E47" s="822"/>
      <c r="F47" s="822"/>
      <c r="G47" s="822"/>
      <c r="H47" s="822"/>
      <c r="I47" s="822"/>
      <c r="J47" s="822"/>
      <c r="K47" s="822"/>
      <c r="L47" s="822"/>
      <c r="M47" s="823"/>
      <c r="N47" s="398">
        <f>SUM(N36:N46)</f>
        <v>1034365.5579480821</v>
      </c>
    </row>
    <row r="48" spans="1:14">
      <c r="B48" s="284"/>
      <c r="C48" s="37"/>
      <c r="D48" s="37"/>
      <c r="E48" s="37"/>
      <c r="F48" s="37"/>
      <c r="G48" s="37"/>
      <c r="H48" s="37"/>
      <c r="I48" s="37"/>
      <c r="J48" s="37"/>
      <c r="K48" s="37"/>
      <c r="L48" s="37"/>
      <c r="M48" s="37"/>
      <c r="N48" s="38"/>
    </row>
    <row r="49" spans="1:14">
      <c r="B49" s="67" t="s">
        <v>954</v>
      </c>
      <c r="C49" s="68"/>
      <c r="D49" s="68"/>
      <c r="E49" s="68"/>
      <c r="F49" s="68"/>
      <c r="G49" s="68"/>
      <c r="H49" s="68"/>
      <c r="I49" s="68"/>
      <c r="J49" s="68"/>
      <c r="K49" s="68"/>
      <c r="L49" s="68"/>
      <c r="M49" s="68"/>
      <c r="N49" s="69"/>
    </row>
    <row r="50" spans="1:14" ht="15.75" thickBot="1">
      <c r="B50" s="70"/>
      <c r="C50" s="65"/>
      <c r="D50" s="65"/>
      <c r="E50" s="65"/>
      <c r="F50" s="65"/>
      <c r="G50" s="65"/>
      <c r="H50" s="65"/>
      <c r="I50" s="65"/>
      <c r="J50" s="64"/>
      <c r="K50" s="64"/>
      <c r="L50" s="64"/>
      <c r="M50" s="64"/>
      <c r="N50" s="66"/>
    </row>
    <row r="51" spans="1:14">
      <c r="B51" s="866" t="s">
        <v>944</v>
      </c>
      <c r="C51" s="867"/>
      <c r="D51" s="867"/>
      <c r="E51" s="867"/>
      <c r="F51" s="867"/>
      <c r="G51" s="867"/>
      <c r="H51" s="867"/>
      <c r="I51" s="901"/>
      <c r="J51" s="319" t="s">
        <v>945</v>
      </c>
      <c r="K51" s="88" t="s">
        <v>946</v>
      </c>
      <c r="L51" s="902" t="s">
        <v>955</v>
      </c>
      <c r="M51" s="901"/>
      <c r="N51" s="89" t="s">
        <v>951</v>
      </c>
    </row>
    <row r="52" spans="1:14">
      <c r="A52" s="164" t="s">
        <v>745</v>
      </c>
      <c r="B52" s="46" t="str">
        <f>VLOOKUP(A52,MATERIALES!A5:D373,3,FALSE)</f>
        <v>Acero PDR-60</v>
      </c>
      <c r="C52" s="285"/>
      <c r="D52" s="285"/>
      <c r="E52" s="285"/>
      <c r="F52" s="285"/>
      <c r="G52" s="285"/>
      <c r="H52" s="285"/>
      <c r="I52" s="285"/>
      <c r="J52" s="315" t="str">
        <f>VLOOKUP(A52,MATERIALES!A6:D644,2,FALSE)</f>
        <v>kg</v>
      </c>
      <c r="K52" s="286">
        <v>178.12830345854127</v>
      </c>
      <c r="L52" s="271"/>
      <c r="M52" s="406">
        <f>VLOOKUP(A52,MATERIALES!A5:D396,4,FALSE)</f>
        <v>2966.0280794026448</v>
      </c>
      <c r="N52" s="276">
        <f>K52*M52</f>
        <v>528333.5497943887</v>
      </c>
    </row>
    <row r="53" spans="1:14">
      <c r="A53" s="164" t="s">
        <v>829</v>
      </c>
      <c r="B53" s="46" t="str">
        <f>VLOOKUP(A53,MATERIALES!A6:D373,3,FALSE)</f>
        <v>Concreto Resistencia  28 (Mpa)</v>
      </c>
      <c r="C53" s="429"/>
      <c r="D53" s="429"/>
      <c r="E53" s="429"/>
      <c r="F53" s="429"/>
      <c r="G53" s="429"/>
      <c r="H53" s="429"/>
      <c r="I53" s="429"/>
      <c r="J53" s="316" t="str">
        <f>VLOOKUP(A53,MATERIALES!A7:D645,2,FALSE)</f>
        <v>m3</v>
      </c>
      <c r="K53" s="401">
        <v>1.1875220230569419</v>
      </c>
      <c r="L53" s="425"/>
      <c r="M53" s="406">
        <f>VLOOKUP(A53,MATERIALES!A6:D397,4,FALSE)</f>
        <v>455532.66241879726</v>
      </c>
      <c r="N53" s="276">
        <f t="shared" ref="N53:N59" si="0">K53*M53</f>
        <v>540955.06884408509</v>
      </c>
    </row>
    <row r="54" spans="1:14">
      <c r="A54" s="164" t="s">
        <v>376</v>
      </c>
      <c r="B54" s="46" t="str">
        <f>VLOOKUP(A54,MATERIALES!A6:D373,3,FALSE)</f>
        <v>Anfo</v>
      </c>
      <c r="C54" s="429"/>
      <c r="D54" s="429"/>
      <c r="E54" s="429"/>
      <c r="F54" s="429"/>
      <c r="G54" s="429"/>
      <c r="H54" s="429"/>
      <c r="I54" s="429"/>
      <c r="J54" s="316" t="s">
        <v>377</v>
      </c>
      <c r="K54" s="401">
        <v>0.3</v>
      </c>
      <c r="L54" s="425"/>
      <c r="M54" s="406">
        <f>VLOOKUP(A54,MATERIALES!A6:D398,4,FALSE)</f>
        <v>6972.0348701154835</v>
      </c>
      <c r="N54" s="276">
        <f t="shared" si="0"/>
        <v>2091.6104610346451</v>
      </c>
    </row>
    <row r="55" spans="1:14">
      <c r="A55" s="164" t="s">
        <v>424</v>
      </c>
      <c r="B55" s="46" t="str">
        <f>VLOOKUP(A55,MATERIALES!A6:D373,3,FALSE)</f>
        <v>Cordón detonante</v>
      </c>
      <c r="C55" s="429"/>
      <c r="D55" s="429"/>
      <c r="E55" s="429"/>
      <c r="F55" s="429"/>
      <c r="G55" s="429"/>
      <c r="H55" s="429"/>
      <c r="I55" s="429"/>
      <c r="J55" s="316" t="str">
        <f>VLOOKUP(A55,MATERIALES!A9:D647,2,FALSE)</f>
        <v>m</v>
      </c>
      <c r="K55" s="401">
        <v>3</v>
      </c>
      <c r="L55" s="425"/>
      <c r="M55" s="406">
        <f>VLOOKUP(A55,MATERIALES!A6:D399,4,FALSE)</f>
        <v>3605.8458489402055</v>
      </c>
      <c r="N55" s="276">
        <f t="shared" si="0"/>
        <v>10817.537546820617</v>
      </c>
    </row>
    <row r="56" spans="1:14">
      <c r="A56" s="164" t="s">
        <v>453</v>
      </c>
      <c r="B56" s="46" t="str">
        <f>VLOOKUP(A56,MATERIALES!A7:D373,3,FALSE)</f>
        <v>Explosivos  75% (INDUGEL)</v>
      </c>
      <c r="C56" s="429"/>
      <c r="D56" s="429"/>
      <c r="E56" s="429"/>
      <c r="F56" s="429"/>
      <c r="G56" s="429"/>
      <c r="H56" s="429"/>
      <c r="I56" s="429"/>
      <c r="J56" s="316" t="str">
        <f>VLOOKUP(A56,MATERIALES!A10:D648,2,FALSE)</f>
        <v>lb</v>
      </c>
      <c r="K56" s="401">
        <v>0.25</v>
      </c>
      <c r="L56" s="425"/>
      <c r="M56" s="406">
        <f>VLOOKUP(A56,MATERIALES!A7:D400,4,FALSE)</f>
        <v>13398.795489903423</v>
      </c>
      <c r="N56" s="276">
        <f t="shared" si="0"/>
        <v>3349.6988724758558</v>
      </c>
    </row>
    <row r="57" spans="1:14">
      <c r="A57" s="164" t="s">
        <v>458</v>
      </c>
      <c r="B57" s="46" t="str">
        <f>VLOOKUP(A57,MATERIALES!A8:D373,3,FALSE)</f>
        <v>Fulminantes</v>
      </c>
      <c r="C57" s="429"/>
      <c r="D57" s="429"/>
      <c r="E57" s="429"/>
      <c r="F57" s="429"/>
      <c r="G57" s="429"/>
      <c r="H57" s="429"/>
      <c r="I57" s="429"/>
      <c r="J57" s="316" t="str">
        <f>VLOOKUP(A57,MATERIALES!A11:D649,2,FALSE)</f>
        <v>u</v>
      </c>
      <c r="K57" s="401">
        <v>1</v>
      </c>
      <c r="L57" s="425"/>
      <c r="M57" s="406">
        <f>VLOOKUP(A57,MATERIALES!A8:D401,4,FALSE)</f>
        <v>1176.2972738920791</v>
      </c>
      <c r="N57" s="276">
        <f t="shared" si="0"/>
        <v>1176.2972738920791</v>
      </c>
    </row>
    <row r="58" spans="1:14">
      <c r="A58" s="164" t="s">
        <v>552</v>
      </c>
      <c r="B58" s="46" t="str">
        <f>VLOOKUP(A58,MATERIALES!A9:D373,3,FALSE)</f>
        <v>Mecha Lenta</v>
      </c>
      <c r="C58" s="429"/>
      <c r="D58" s="429"/>
      <c r="E58" s="429"/>
      <c r="F58" s="429"/>
      <c r="G58" s="429"/>
      <c r="H58" s="429"/>
      <c r="I58" s="429"/>
      <c r="J58" s="316" t="str">
        <f>VLOOKUP(A58,MATERIALES!A11:D650,2,FALSE)</f>
        <v>m</v>
      </c>
      <c r="K58" s="401">
        <v>1</v>
      </c>
      <c r="L58" s="425"/>
      <c r="M58" s="406">
        <f>VLOOKUP(A58,MATERIALES!A9:D402,4,FALSE)</f>
        <v>1114.734052080905</v>
      </c>
      <c r="N58" s="276">
        <f t="shared" si="0"/>
        <v>1114.734052080905</v>
      </c>
    </row>
    <row r="59" spans="1:14">
      <c r="A59" s="164" t="s">
        <v>845</v>
      </c>
      <c r="B59" s="46" t="str">
        <f>VLOOKUP(A59,MATERIALES!A10:D373,3,FALSE)</f>
        <v>Escolta y transporte (una tarifa por cada m3 escoltado y transportado)</v>
      </c>
      <c r="C59" s="429"/>
      <c r="D59" s="429"/>
      <c r="E59" s="429"/>
      <c r="F59" s="429"/>
      <c r="G59" s="429"/>
      <c r="H59" s="429"/>
      <c r="I59" s="429"/>
      <c r="J59" s="316" t="str">
        <f>VLOOKUP(A59,MATERIALES!A12:D651,2,FALSE)</f>
        <v>kg</v>
      </c>
      <c r="K59" s="401">
        <v>0.45800000000000002</v>
      </c>
      <c r="L59" s="425"/>
      <c r="M59" s="406">
        <f>VLOOKUP(A59,MATERIALES!A10:D403,4,FALSE)</f>
        <v>672865.1268744485</v>
      </c>
      <c r="N59" s="276">
        <f t="shared" si="0"/>
        <v>308172.22810849745</v>
      </c>
    </row>
    <row r="60" spans="1:14">
      <c r="A60" s="164"/>
      <c r="B60" s="46"/>
      <c r="C60" s="429"/>
      <c r="D60" s="429"/>
      <c r="E60" s="429"/>
      <c r="F60" s="429"/>
      <c r="G60" s="429"/>
      <c r="H60" s="429"/>
      <c r="I60" s="429"/>
      <c r="J60" s="315"/>
      <c r="K60" s="401"/>
      <c r="L60" s="425"/>
      <c r="M60" s="406"/>
      <c r="N60" s="276"/>
    </row>
    <row r="61" spans="1:14">
      <c r="A61" s="164"/>
      <c r="B61" s="46"/>
      <c r="C61" s="429"/>
      <c r="D61" s="429"/>
      <c r="E61" s="429"/>
      <c r="F61" s="429"/>
      <c r="G61" s="429"/>
      <c r="H61" s="429"/>
      <c r="I61" s="429"/>
      <c r="J61" s="315"/>
      <c r="K61" s="401"/>
      <c r="L61" s="425"/>
      <c r="M61" s="406"/>
      <c r="N61" s="276"/>
    </row>
    <row r="62" spans="1:14" ht="15.75" thickBot="1">
      <c r="B62" s="46"/>
      <c r="C62" s="314"/>
      <c r="D62" s="314"/>
      <c r="E62" s="314"/>
      <c r="F62" s="314"/>
      <c r="G62" s="314"/>
      <c r="H62" s="314"/>
      <c r="I62" s="314"/>
      <c r="J62" s="439"/>
      <c r="K62" s="129"/>
      <c r="L62" s="329"/>
      <c r="M62" s="406"/>
      <c r="N62" s="276"/>
    </row>
    <row r="63" spans="1:14" ht="15.75" thickBot="1">
      <c r="B63" s="821" t="s">
        <v>953</v>
      </c>
      <c r="C63" s="822"/>
      <c r="D63" s="822"/>
      <c r="E63" s="822"/>
      <c r="F63" s="822"/>
      <c r="G63" s="822"/>
      <c r="H63" s="822"/>
      <c r="I63" s="822"/>
      <c r="J63" s="822"/>
      <c r="K63" s="822"/>
      <c r="L63" s="822"/>
      <c r="M63" s="823"/>
      <c r="N63" s="398">
        <f>SUM(N52:N62)</f>
        <v>1396010.7249532752</v>
      </c>
    </row>
    <row r="64" spans="1:14">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907" t="s">
        <v>961</v>
      </c>
      <c r="M67" s="886"/>
      <c r="N67" s="79" t="s">
        <v>951</v>
      </c>
    </row>
    <row r="68" spans="1:15">
      <c r="A68" t="s">
        <v>1256</v>
      </c>
      <c r="B68" s="49" t="str">
        <f>VLOOKUP(A68,TRANSPORTE!A5:D117,3,FALSE)</f>
        <v>Transporte de material de excavación</v>
      </c>
      <c r="C68" s="321"/>
      <c r="D68" s="321"/>
      <c r="E68" s="321"/>
      <c r="F68" s="321"/>
      <c r="G68" s="321"/>
      <c r="H68" s="315" t="s">
        <v>1468</v>
      </c>
      <c r="I68" s="283">
        <v>1.3</v>
      </c>
      <c r="J68" s="290">
        <v>1</v>
      </c>
      <c r="K68" s="283">
        <f>I68*J68</f>
        <v>1.3</v>
      </c>
      <c r="L68" s="908">
        <f>VLOOKUP(A68,TRANSPORTE!A5:D117,4,FALSE)</f>
        <v>878.24631825065774</v>
      </c>
      <c r="M68" s="909"/>
      <c r="N68" s="291">
        <f>K68*L68</f>
        <v>1141.720213725855</v>
      </c>
    </row>
    <row r="69" spans="1:15">
      <c r="A69" t="s">
        <v>1408</v>
      </c>
      <c r="B69" s="49" t="str">
        <f>VLOOKUP(A69,TRANSPORTE!A6:D117,3,FALSE)</f>
        <v>Equipo de Transporte (Camiones Grúas</v>
      </c>
      <c r="C69" s="50"/>
      <c r="D69" s="50"/>
      <c r="E69" s="50"/>
      <c r="F69" s="50"/>
      <c r="G69" s="50"/>
      <c r="H69" s="315" t="s">
        <v>1468</v>
      </c>
      <c r="I69" s="283">
        <v>0.05</v>
      </c>
      <c r="J69" s="290">
        <v>1</v>
      </c>
      <c r="K69" s="283">
        <f>I69*J69</f>
        <v>0.05</v>
      </c>
      <c r="L69" s="908">
        <f>VLOOKUP(A69,TRANSPORTE!A6:D117,4,FALSE)</f>
        <v>54.440999844777615</v>
      </c>
      <c r="M69" s="909"/>
      <c r="N69" s="291">
        <f>K69*L69</f>
        <v>2.722049992238881</v>
      </c>
    </row>
    <row r="70" spans="1:15">
      <c r="B70" s="49"/>
      <c r="C70" s="50"/>
      <c r="D70" s="50"/>
      <c r="E70" s="50"/>
      <c r="F70" s="50"/>
      <c r="G70" s="50"/>
      <c r="H70" s="315"/>
      <c r="I70" s="283"/>
      <c r="J70" s="290"/>
      <c r="K70" s="283"/>
      <c r="L70" s="908"/>
      <c r="M70" s="909"/>
      <c r="N70" s="291"/>
    </row>
    <row r="71" spans="1:15">
      <c r="B71" s="49"/>
      <c r="C71" s="50"/>
      <c r="D71" s="50"/>
      <c r="E71" s="50"/>
      <c r="F71" s="50"/>
      <c r="G71" s="50"/>
      <c r="H71" s="315"/>
      <c r="I71" s="283"/>
      <c r="J71" s="290"/>
      <c r="K71" s="283"/>
      <c r="L71" s="908"/>
      <c r="M71" s="909"/>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99"/>
      <c r="M73" s="900"/>
      <c r="N73" s="130"/>
    </row>
    <row r="74" spans="1:15" ht="15.75" thickBot="1">
      <c r="B74" s="910" t="s">
        <v>953</v>
      </c>
      <c r="C74" s="864"/>
      <c r="D74" s="864"/>
      <c r="E74" s="864"/>
      <c r="F74" s="864"/>
      <c r="G74" s="864"/>
      <c r="H74" s="864"/>
      <c r="I74" s="864"/>
      <c r="J74" s="864"/>
      <c r="K74" s="864"/>
      <c r="L74" s="864"/>
      <c r="M74" s="865"/>
      <c r="N74" s="107">
        <f>N68+N69+N70+N71+N72</f>
        <v>1144.442263718094</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60" t="s">
        <v>963</v>
      </c>
      <c r="C78" s="861"/>
      <c r="D78" s="861"/>
      <c r="E78" s="861"/>
      <c r="F78" s="861"/>
      <c r="G78" s="861"/>
      <c r="H78" s="861"/>
      <c r="I78" s="76" t="s">
        <v>964</v>
      </c>
      <c r="J78" s="78" t="s">
        <v>1410</v>
      </c>
      <c r="K78" s="77" t="s">
        <v>966</v>
      </c>
      <c r="L78" s="862" t="s">
        <v>950</v>
      </c>
      <c r="M78" s="975"/>
      <c r="N78" s="101" t="s">
        <v>951</v>
      </c>
    </row>
    <row r="79" spans="1:15">
      <c r="A79" s="219"/>
      <c r="B79" s="211" t="s">
        <v>2043</v>
      </c>
      <c r="C79" s="212"/>
      <c r="D79" s="212"/>
      <c r="E79" s="212"/>
      <c r="F79" s="212"/>
      <c r="G79" s="212"/>
      <c r="H79" s="212"/>
      <c r="I79" s="213"/>
      <c r="J79" s="214"/>
      <c r="K79" s="215"/>
      <c r="L79" s="216"/>
      <c r="M79" s="217"/>
      <c r="N79" s="218"/>
    </row>
    <row r="80" spans="1:15">
      <c r="A80" s="165" t="s">
        <v>15</v>
      </c>
      <c r="B80" s="52" t="str">
        <f>VLOOKUP(A80,'MANO DE OBRA'!A8:D68,3,FALSE)</f>
        <v>Obrero (6)</v>
      </c>
      <c r="C80" s="50"/>
      <c r="D80" s="50"/>
      <c r="E80" s="50"/>
      <c r="F80" s="50"/>
      <c r="G80" s="50"/>
      <c r="H80" s="50"/>
      <c r="I80" s="296">
        <f>K80/J80*100</f>
        <v>202996.19999999998</v>
      </c>
      <c r="J80" s="297">
        <v>185</v>
      </c>
      <c r="K80" s="298">
        <f>VLOOKUP(A80,'MANO DE OBRA'!A8:D99,4,FALSE)</f>
        <v>375542.97</v>
      </c>
      <c r="L80" s="53"/>
      <c r="M80" s="438">
        <v>1</v>
      </c>
      <c r="N80" s="399">
        <f>K80/M80</f>
        <v>375542.97</v>
      </c>
      <c r="O80" s="109"/>
    </row>
    <row r="81" spans="1:14">
      <c r="A81" s="165" t="s">
        <v>30</v>
      </c>
      <c r="B81" s="52" t="str">
        <f>VLOOKUP(A81,'MANO DE OBRA'!A8:D69,3,FALSE)</f>
        <v>Oficial</v>
      </c>
      <c r="C81" s="50"/>
      <c r="D81" s="50"/>
      <c r="E81" s="50"/>
      <c r="F81" s="50"/>
      <c r="G81" s="50"/>
      <c r="H81" s="50"/>
      <c r="I81" s="296">
        <f>K81/J81*100</f>
        <v>57668.23979157189</v>
      </c>
      <c r="J81" s="297">
        <v>185</v>
      </c>
      <c r="K81" s="298">
        <f>VLOOKUP(A81,'MANO DE OBRA'!A8:D100,4,FALSE)</f>
        <v>106686.24361440798</v>
      </c>
      <c r="L81" s="53"/>
      <c r="M81" s="435">
        <v>1</v>
      </c>
      <c r="N81" s="399">
        <f>K81/M81</f>
        <v>106686.24361440798</v>
      </c>
    </row>
    <row r="82" spans="1:14">
      <c r="A82" s="165"/>
      <c r="B82" s="168" t="s">
        <v>1651</v>
      </c>
      <c r="C82" s="50"/>
      <c r="D82" s="50"/>
      <c r="E82" s="50"/>
      <c r="F82" s="50"/>
      <c r="G82" s="50"/>
      <c r="H82" s="50"/>
      <c r="I82" s="296"/>
      <c r="J82" s="297"/>
      <c r="K82" s="298"/>
      <c r="L82" s="53"/>
      <c r="M82" s="436"/>
      <c r="N82" s="399"/>
    </row>
    <row r="83" spans="1:14">
      <c r="A83" t="s">
        <v>15</v>
      </c>
      <c r="B83" s="52" t="str">
        <f>VLOOKUP(A83,'MANO DE OBRA'!A9:D70,3,FALSE)</f>
        <v>Obrero (6)</v>
      </c>
      <c r="C83" s="50"/>
      <c r="D83" s="50"/>
      <c r="E83" s="50"/>
      <c r="F83" s="50"/>
      <c r="G83" s="50"/>
      <c r="H83" s="50"/>
      <c r="I83" s="296">
        <f>K83/J83*100</f>
        <v>202996.19999999998</v>
      </c>
      <c r="J83" s="297">
        <v>185</v>
      </c>
      <c r="K83" s="298">
        <f>VLOOKUP(A83,'MANO DE OBRA'!A9:D101,4,FALSE)</f>
        <v>375542.97</v>
      </c>
      <c r="L83" s="53"/>
      <c r="M83" s="304">
        <v>12</v>
      </c>
      <c r="N83" s="399">
        <f>K83/M83</f>
        <v>31295.247499999998</v>
      </c>
    </row>
    <row r="84" spans="1:14">
      <c r="A84" t="s">
        <v>30</v>
      </c>
      <c r="B84" s="52" t="str">
        <f>VLOOKUP(A84,'MANO DE OBRA'!A10:D71,3,FALSE)</f>
        <v>Oficial</v>
      </c>
      <c r="C84" s="50"/>
      <c r="D84" s="50"/>
      <c r="E84" s="50"/>
      <c r="F84" s="50"/>
      <c r="G84" s="50"/>
      <c r="H84" s="50"/>
      <c r="I84" s="296">
        <f>K84/J84*100</f>
        <v>57668.23979157189</v>
      </c>
      <c r="J84" s="297">
        <v>185</v>
      </c>
      <c r="K84" s="298">
        <f>VLOOKUP(A84,'MANO DE OBRA'!A10:D102,4,FALSE)</f>
        <v>106686.24361440798</v>
      </c>
      <c r="L84" s="322"/>
      <c r="M84" s="304">
        <v>12</v>
      </c>
      <c r="N84" s="399">
        <f>K84/M84</f>
        <v>8890.5203012006659</v>
      </c>
    </row>
    <row r="85" spans="1:14">
      <c r="B85" s="52"/>
      <c r="C85" s="50"/>
      <c r="D85" s="50"/>
      <c r="E85" s="50"/>
      <c r="F85" s="50"/>
      <c r="G85" s="50"/>
      <c r="H85" s="50"/>
      <c r="I85" s="283"/>
      <c r="J85" s="301"/>
      <c r="K85" s="302"/>
      <c r="L85" s="322"/>
      <c r="M85" s="304"/>
      <c r="N85" s="300"/>
    </row>
    <row r="86" spans="1:14" ht="15.75" thickBot="1">
      <c r="B86" s="897"/>
      <c r="C86" s="898"/>
      <c r="D86" s="898"/>
      <c r="E86" s="898"/>
      <c r="F86" s="898"/>
      <c r="G86" s="898"/>
      <c r="H86" s="898"/>
      <c r="I86" s="129"/>
      <c r="J86" s="129"/>
      <c r="K86" s="129"/>
      <c r="L86" s="911"/>
      <c r="M86" s="911"/>
      <c r="N86" s="48"/>
    </row>
    <row r="87" spans="1:14" ht="15.75" thickBot="1">
      <c r="B87" s="910" t="s">
        <v>953</v>
      </c>
      <c r="C87" s="864"/>
      <c r="D87" s="864"/>
      <c r="E87" s="864"/>
      <c r="F87" s="864"/>
      <c r="G87" s="864"/>
      <c r="H87" s="864"/>
      <c r="I87" s="864"/>
      <c r="J87" s="864"/>
      <c r="K87" s="864"/>
      <c r="L87" s="864"/>
      <c r="M87" s="865"/>
      <c r="N87" s="305">
        <f>SUM(N80:N86)</f>
        <v>522414.98141560861</v>
      </c>
    </row>
    <row r="88" spans="1:14" ht="15.75" thickBot="1">
      <c r="B88" s="36"/>
      <c r="C88" s="37"/>
      <c r="D88" s="37"/>
      <c r="E88" s="37"/>
      <c r="F88" s="37"/>
      <c r="G88" s="37"/>
      <c r="H88" s="37"/>
      <c r="I88" s="37"/>
      <c r="J88" s="37"/>
      <c r="K88" s="37"/>
      <c r="L88" s="37"/>
      <c r="M88" s="37"/>
      <c r="N88" s="38"/>
    </row>
    <row r="89" spans="1:14" ht="15.75" thickBot="1">
      <c r="B89" s="821" t="s">
        <v>967</v>
      </c>
      <c r="C89" s="822"/>
      <c r="D89" s="822"/>
      <c r="E89" s="822"/>
      <c r="F89" s="822"/>
      <c r="G89" s="822"/>
      <c r="H89" s="822"/>
      <c r="I89" s="822"/>
      <c r="J89" s="822"/>
      <c r="K89" s="822"/>
      <c r="L89" s="822"/>
      <c r="M89" s="823"/>
      <c r="N89" s="102">
        <f>N47+N63+N74+N87</f>
        <v>2953935.7065806841</v>
      </c>
    </row>
    <row r="90" spans="1:14">
      <c r="B90" s="36"/>
      <c r="C90" s="37"/>
      <c r="D90" s="37"/>
      <c r="E90" s="37"/>
      <c r="F90" s="37"/>
      <c r="G90" s="37"/>
      <c r="H90" s="37"/>
      <c r="I90" s="37"/>
      <c r="J90" s="37"/>
      <c r="K90" s="37"/>
      <c r="L90" s="37"/>
      <c r="M90" s="37"/>
      <c r="N90" s="38"/>
    </row>
    <row r="91" spans="1:14">
      <c r="B91" s="67" t="s">
        <v>968</v>
      </c>
      <c r="C91" s="68"/>
      <c r="D91" s="68"/>
      <c r="E91" s="68"/>
      <c r="F91" s="68"/>
      <c r="G91" s="68"/>
      <c r="H91" s="68"/>
      <c r="I91" s="68"/>
      <c r="J91" s="68"/>
      <c r="K91" s="68"/>
      <c r="L91" s="68"/>
      <c r="M91" s="68"/>
      <c r="N91" s="69"/>
    </row>
    <row r="92" spans="1:14" ht="15.75" thickBot="1">
      <c r="B92" s="71"/>
      <c r="C92" s="64"/>
      <c r="D92" s="64"/>
      <c r="E92" s="64"/>
      <c r="F92" s="64"/>
      <c r="G92" s="64"/>
      <c r="H92" s="64"/>
      <c r="I92" s="64"/>
      <c r="J92" s="64"/>
      <c r="K92" s="64"/>
      <c r="L92" s="64"/>
      <c r="M92" s="64"/>
      <c r="N92" s="66"/>
    </row>
    <row r="93" spans="1:14">
      <c r="B93" s="866" t="s">
        <v>969</v>
      </c>
      <c r="C93" s="867"/>
      <c r="D93" s="867"/>
      <c r="E93" s="867"/>
      <c r="F93" s="867"/>
      <c r="G93" s="867"/>
      <c r="H93" s="867"/>
      <c r="I93" s="318"/>
      <c r="J93" s="338"/>
      <c r="K93" s="306" t="s">
        <v>970</v>
      </c>
      <c r="L93" s="868" t="s">
        <v>971</v>
      </c>
      <c r="M93" s="869"/>
      <c r="N93" s="307"/>
    </row>
    <row r="94" spans="1:14">
      <c r="B94" s="854" t="s">
        <v>972</v>
      </c>
      <c r="C94" s="855"/>
      <c r="D94" s="855"/>
      <c r="E94" s="855"/>
      <c r="F94" s="855"/>
      <c r="G94" s="855"/>
      <c r="H94" s="855"/>
      <c r="I94" s="90"/>
      <c r="J94" s="91"/>
      <c r="K94" s="308">
        <v>0.2</v>
      </c>
      <c r="L94" s="856">
        <f>N89*K94</f>
        <v>590787.14131613681</v>
      </c>
      <c r="M94" s="857"/>
      <c r="N94" s="54"/>
    </row>
    <row r="95" spans="1:14">
      <c r="B95" s="92" t="s">
        <v>973</v>
      </c>
      <c r="C95" s="93"/>
      <c r="D95" s="93"/>
      <c r="E95" s="93"/>
      <c r="F95" s="93"/>
      <c r="G95" s="93"/>
      <c r="H95" s="93"/>
      <c r="I95" s="90"/>
      <c r="J95" s="91"/>
      <c r="K95" s="308">
        <v>0.05</v>
      </c>
      <c r="L95" s="856">
        <f>N89*K95</f>
        <v>147696.7853290342</v>
      </c>
      <c r="M95" s="857"/>
      <c r="N95" s="54"/>
    </row>
    <row r="96" spans="1:14" ht="15.75" thickBot="1">
      <c r="B96" s="94" t="s">
        <v>974</v>
      </c>
      <c r="C96" s="95"/>
      <c r="D96" s="95"/>
      <c r="E96" s="95"/>
      <c r="F96" s="95"/>
      <c r="G96" s="95"/>
      <c r="H96" s="95"/>
      <c r="I96" s="96"/>
      <c r="J96" s="97"/>
      <c r="K96" s="309">
        <v>0.05</v>
      </c>
      <c r="L96" s="858">
        <f>N89*K96</f>
        <v>147696.7853290342</v>
      </c>
      <c r="M96" s="859"/>
      <c r="N96" s="54"/>
    </row>
    <row r="97" spans="1:14" ht="15.75" thickBot="1">
      <c r="B97" s="821" t="s">
        <v>953</v>
      </c>
      <c r="C97" s="822"/>
      <c r="D97" s="822"/>
      <c r="E97" s="822"/>
      <c r="F97" s="822"/>
      <c r="G97" s="822"/>
      <c r="H97" s="822"/>
      <c r="I97" s="822"/>
      <c r="J97" s="822"/>
      <c r="K97" s="822"/>
      <c r="L97" s="822"/>
      <c r="M97" s="823"/>
      <c r="N97" s="55">
        <f>L94+L95+L96</f>
        <v>886180.71197420522</v>
      </c>
    </row>
    <row r="98" spans="1:14" ht="15.75" thickBot="1">
      <c r="B98" s="36"/>
      <c r="C98" s="37"/>
      <c r="D98" s="37"/>
      <c r="E98" s="37"/>
      <c r="F98" s="37"/>
      <c r="G98" s="37"/>
      <c r="H98" s="37"/>
      <c r="I98" s="37"/>
      <c r="J98" s="37"/>
      <c r="K98" s="37"/>
      <c r="L98" s="37"/>
      <c r="M98" s="37"/>
      <c r="N98" s="38"/>
    </row>
    <row r="99" spans="1:14" ht="15.75" thickBot="1">
      <c r="A99" t="s">
        <v>2016</v>
      </c>
      <c r="B99" s="821" t="s">
        <v>975</v>
      </c>
      <c r="C99" s="822"/>
      <c r="D99" s="822"/>
      <c r="E99" s="822"/>
      <c r="F99" s="822"/>
      <c r="G99" s="822"/>
      <c r="H99" s="822"/>
      <c r="I99" s="822"/>
      <c r="J99" s="822"/>
      <c r="K99" s="822"/>
      <c r="L99" s="822"/>
      <c r="M99" s="823"/>
      <c r="N99" s="192">
        <f>N89+N97</f>
        <v>3840116.418554889</v>
      </c>
    </row>
    <row r="100" spans="1:14">
      <c r="B100" s="243"/>
      <c r="C100" s="244"/>
      <c r="D100" s="244"/>
      <c r="E100" s="244"/>
      <c r="F100" s="244"/>
      <c r="G100" s="244"/>
      <c r="H100" s="244"/>
      <c r="I100" s="244"/>
      <c r="J100" s="244"/>
      <c r="K100" s="244"/>
      <c r="L100" s="244"/>
      <c r="M100" s="244"/>
      <c r="N100" s="245"/>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247"/>
      <c r="F103" s="247"/>
      <c r="G103" s="247"/>
      <c r="H103" s="247"/>
      <c r="I103" s="247"/>
      <c r="J103" s="247"/>
      <c r="K103" s="247"/>
      <c r="L103" s="247"/>
      <c r="M103" s="247"/>
      <c r="N103" s="248"/>
    </row>
    <row r="104" spans="1:14">
      <c r="B104" s="246"/>
      <c r="C104" s="247"/>
      <c r="D104" s="247"/>
      <c r="E104" s="421" t="s">
        <v>976</v>
      </c>
      <c r="F104" s="421"/>
      <c r="G104" s="421"/>
      <c r="H104" s="421"/>
      <c r="I104" s="421"/>
      <c r="J104" s="421"/>
      <c r="K104" s="247"/>
      <c r="L104" s="247"/>
      <c r="M104" s="247"/>
      <c r="N104" s="248"/>
    </row>
    <row r="105" spans="1:14">
      <c r="B105" s="246"/>
      <c r="C105" s="247"/>
      <c r="D105" s="247"/>
      <c r="E105" s="247" t="s">
        <v>977</v>
      </c>
      <c r="F105" s="247"/>
      <c r="G105" s="247"/>
      <c r="H105" s="247"/>
      <c r="I105" s="247"/>
      <c r="J105" s="247"/>
      <c r="K105" s="247"/>
      <c r="L105" s="247"/>
      <c r="M105" s="247"/>
      <c r="N105" s="248"/>
    </row>
    <row r="106" spans="1:14">
      <c r="B106" s="246"/>
      <c r="C106" s="247"/>
      <c r="D106" s="247"/>
      <c r="E106" s="247" t="s">
        <v>978</v>
      </c>
      <c r="F106" s="247"/>
      <c r="G106" s="247"/>
      <c r="H106" s="247"/>
      <c r="I106" s="247"/>
      <c r="J106" s="247"/>
      <c r="K106" s="247"/>
      <c r="L106" s="247"/>
      <c r="M106" s="247"/>
      <c r="N106" s="248"/>
    </row>
    <row r="107" spans="1:14">
      <c r="B107" s="246"/>
      <c r="C107" s="247"/>
      <c r="D107" s="247"/>
      <c r="E107" s="247" t="s">
        <v>979</v>
      </c>
      <c r="F107" s="247"/>
      <c r="G107" s="247"/>
      <c r="H107" s="247"/>
      <c r="I107" s="247"/>
      <c r="J107" s="247"/>
      <c r="K107" s="247"/>
      <c r="L107" s="247"/>
      <c r="M107" s="247"/>
      <c r="N107" s="248"/>
    </row>
    <row r="108" spans="1:14" ht="15.75" thickBot="1">
      <c r="B108" s="246"/>
      <c r="C108" s="247"/>
      <c r="D108" s="247"/>
      <c r="E108" s="247"/>
      <c r="F108" s="247" t="s">
        <v>980</v>
      </c>
      <c r="G108" s="247"/>
      <c r="H108" s="247"/>
      <c r="I108" s="247"/>
      <c r="J108" s="247"/>
      <c r="K108" s="247"/>
      <c r="L108" s="247"/>
      <c r="M108" s="247"/>
      <c r="N108" s="248"/>
    </row>
    <row r="109" spans="1:14">
      <c r="B109" s="231" t="s">
        <v>2216</v>
      </c>
      <c r="C109" s="232"/>
      <c r="D109" s="232"/>
      <c r="E109" s="232"/>
      <c r="F109" s="232"/>
      <c r="G109" s="232"/>
      <c r="H109" s="232"/>
      <c r="I109" s="232"/>
      <c r="J109" s="232"/>
      <c r="K109" s="232"/>
      <c r="L109" s="232"/>
      <c r="M109" s="232"/>
      <c r="N109" s="233"/>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c r="B112" s="249"/>
      <c r="C112" s="250"/>
      <c r="D112" s="250"/>
      <c r="E112" s="250"/>
      <c r="F112" s="250"/>
      <c r="G112" s="250"/>
      <c r="H112" s="250"/>
      <c r="I112" s="250"/>
      <c r="J112" s="250"/>
      <c r="K112" s="250"/>
      <c r="L112" s="250"/>
      <c r="M112" s="250"/>
      <c r="N112" s="251"/>
    </row>
    <row r="113" spans="2:14" ht="15.75" thickBot="1">
      <c r="B113" s="252"/>
      <c r="C113" s="253"/>
      <c r="D113" s="253"/>
      <c r="E113" s="253"/>
      <c r="F113" s="253"/>
      <c r="G113" s="253"/>
      <c r="H113" s="253"/>
      <c r="I113" s="253"/>
      <c r="J113" s="253"/>
      <c r="K113" s="253"/>
      <c r="L113" s="253"/>
      <c r="M113" s="253"/>
      <c r="N113" s="254"/>
    </row>
    <row r="114" spans="2:14">
      <c r="B114" s="255"/>
      <c r="C114" s="256"/>
      <c r="D114" s="256"/>
      <c r="E114" s="256"/>
      <c r="F114" s="256"/>
      <c r="G114" s="256"/>
      <c r="H114" s="256"/>
      <c r="I114" s="256"/>
      <c r="J114" s="256"/>
      <c r="K114" s="256"/>
      <c r="L114" s="256"/>
      <c r="M114" s="256"/>
      <c r="N114" s="257"/>
    </row>
    <row r="115" spans="2:14">
      <c r="B115" s="258" t="s">
        <v>2217</v>
      </c>
      <c r="C115" s="259"/>
      <c r="D115" s="259"/>
      <c r="E115" s="259"/>
      <c r="F115" s="259"/>
      <c r="G115" s="259"/>
      <c r="H115" s="259"/>
      <c r="I115" s="259"/>
      <c r="J115" s="259"/>
      <c r="K115" s="259"/>
      <c r="L115" s="259"/>
      <c r="M115" s="259"/>
      <c r="N115" s="260"/>
    </row>
    <row r="116" spans="2:14" ht="15" customHeight="1">
      <c r="B116" s="965" t="s">
        <v>2218</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2219</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343"/>
      <c r="C122" s="344"/>
      <c r="D122" s="344"/>
      <c r="E122" s="344"/>
      <c r="F122" s="344"/>
      <c r="G122" s="344"/>
      <c r="H122" s="344"/>
      <c r="I122" s="344"/>
      <c r="J122" s="344"/>
      <c r="K122" s="344"/>
      <c r="L122" s="344"/>
      <c r="M122" s="344"/>
      <c r="N122" s="345"/>
    </row>
    <row r="123" spans="2:14">
      <c r="B123" s="258"/>
      <c r="C123" s="259"/>
      <c r="D123" s="259"/>
      <c r="E123" s="259"/>
      <c r="F123" s="259"/>
      <c r="G123" s="259"/>
      <c r="H123" s="259"/>
      <c r="I123" s="259"/>
      <c r="J123" s="259"/>
      <c r="K123" s="259"/>
      <c r="L123" s="259"/>
      <c r="M123" s="259"/>
      <c r="N123" s="260"/>
    </row>
    <row r="124" spans="2:14">
      <c r="B124" s="246"/>
      <c r="C124" s="247"/>
      <c r="D124" s="247"/>
      <c r="E124" s="247" t="s">
        <v>976</v>
      </c>
      <c r="F124" s="421"/>
      <c r="G124" s="421"/>
      <c r="H124" s="247"/>
      <c r="I124" s="247"/>
      <c r="J124" s="247"/>
      <c r="K124" s="247"/>
      <c r="L124" s="247"/>
      <c r="M124" s="247"/>
      <c r="N124" s="248"/>
    </row>
    <row r="125" spans="2:14">
      <c r="B125" s="246"/>
      <c r="C125" s="247"/>
      <c r="D125" s="247"/>
      <c r="E125" s="422" t="s">
        <v>977</v>
      </c>
      <c r="F125" s="247"/>
      <c r="G125" s="247"/>
      <c r="H125" s="422"/>
      <c r="I125" s="422"/>
      <c r="J125" s="422"/>
      <c r="K125" s="247"/>
      <c r="L125" s="247"/>
      <c r="M125" s="247"/>
      <c r="N125" s="248"/>
    </row>
    <row r="126" spans="2:14">
      <c r="B126" s="246"/>
      <c r="C126" s="247"/>
      <c r="D126" s="247"/>
      <c r="E126" s="261" t="s">
        <v>981</v>
      </c>
      <c r="F126" s="247"/>
      <c r="G126" s="247"/>
      <c r="H126" s="261"/>
      <c r="I126" s="261"/>
      <c r="J126" s="261"/>
      <c r="K126" s="247"/>
      <c r="L126" s="247"/>
      <c r="M126" s="247"/>
      <c r="N126" s="248"/>
    </row>
    <row r="127" spans="2:14">
      <c r="B127" s="262"/>
      <c r="C127" s="259"/>
      <c r="D127" s="259"/>
      <c r="E127" s="247" t="s">
        <v>979</v>
      </c>
      <c r="F127" s="247"/>
      <c r="G127" s="247"/>
      <c r="H127" s="247"/>
      <c r="I127" s="247"/>
      <c r="J127" s="247"/>
      <c r="K127" s="259"/>
      <c r="L127" s="259"/>
      <c r="M127" s="259"/>
      <c r="N127" s="260"/>
    </row>
    <row r="128" spans="2:14">
      <c r="B128" s="262"/>
      <c r="C128" s="259"/>
      <c r="D128" s="259"/>
      <c r="E128" s="259"/>
      <c r="F128" s="247"/>
      <c r="G128" s="247"/>
      <c r="H128" s="247"/>
      <c r="I128" s="247"/>
      <c r="J128" s="247"/>
      <c r="K128" s="259"/>
      <c r="L128" s="259"/>
      <c r="M128" s="259"/>
      <c r="N128" s="260"/>
    </row>
    <row r="129" spans="2:14">
      <c r="B129" s="262" t="s">
        <v>2220</v>
      </c>
      <c r="C129" s="261"/>
      <c r="D129" s="261"/>
      <c r="E129" s="247"/>
      <c r="F129" s="247"/>
      <c r="G129" s="247"/>
      <c r="H129" s="247"/>
      <c r="I129" s="247"/>
      <c r="J129" s="971"/>
      <c r="K129" s="971"/>
      <c r="L129" s="971"/>
      <c r="M129" s="971"/>
      <c r="N129" s="972"/>
    </row>
    <row r="130" spans="2:14" ht="15.75" thickBot="1">
      <c r="B130" s="423" t="s">
        <v>2221</v>
      </c>
      <c r="C130" s="424"/>
      <c r="D130" s="424"/>
      <c r="E130" s="263"/>
      <c r="F130" s="263"/>
      <c r="G130" s="263"/>
      <c r="H130" s="263"/>
      <c r="I130" s="263"/>
      <c r="J130" s="973"/>
      <c r="K130" s="973"/>
      <c r="L130" s="973"/>
      <c r="M130" s="973"/>
      <c r="N130" s="974"/>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5"/>
      <c r="C1" s="927"/>
      <c r="D1" s="928"/>
      <c r="E1" s="928"/>
      <c r="F1" s="928"/>
      <c r="G1" s="928"/>
      <c r="H1" s="928"/>
      <c r="I1" s="928"/>
      <c r="J1" s="929"/>
      <c r="K1" s="930" t="s">
        <v>933</v>
      </c>
      <c r="L1" s="932" t="s">
        <v>2198</v>
      </c>
      <c r="M1" s="933"/>
      <c r="N1" s="934"/>
    </row>
    <row r="2" spans="2:14" ht="40.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2" hidden="1" customHeight="1" thickBot="1">
      <c r="B30" s="74" t="s">
        <v>943</v>
      </c>
      <c r="C30" s="800" t="s">
        <v>944</v>
      </c>
      <c r="D30" s="801"/>
      <c r="E30" s="801"/>
      <c r="F30" s="801"/>
      <c r="G30" s="801"/>
      <c r="H30" s="801"/>
      <c r="I30" s="801"/>
      <c r="J30" s="75"/>
      <c r="K30" s="311"/>
      <c r="L30" s="797" t="s">
        <v>945</v>
      </c>
      <c r="M30" s="798"/>
      <c r="N30" s="74" t="s">
        <v>946</v>
      </c>
    </row>
    <row r="31" spans="1:14" ht="18.75" customHeight="1" thickBot="1">
      <c r="A31" t="s">
        <v>1845</v>
      </c>
      <c r="B31" s="83" t="s">
        <v>1100</v>
      </c>
      <c r="C31" s="84" t="s">
        <v>1653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180</v>
      </c>
      <c r="B36" s="870" t="str">
        <f>VLOOKUP(A36,EQUIPOS!A6:D154,3,FALSE)</f>
        <v>Compresor 120 HP, con martillo.</v>
      </c>
      <c r="C36" s="871"/>
      <c r="D36" s="871"/>
      <c r="E36" s="871"/>
      <c r="F36" s="871"/>
      <c r="G36" s="871"/>
      <c r="H36" s="872"/>
      <c r="I36" s="271"/>
      <c r="J36" s="272"/>
      <c r="K36" s="273">
        <f>VLOOKUP(A36,EQUIPOS!A6:D163,4,FALSE)</f>
        <v>78034.443628457273</v>
      </c>
      <c r="L36" s="274"/>
      <c r="M36" s="275">
        <v>0.16</v>
      </c>
      <c r="N36" s="276">
        <f>K36/M36</f>
        <v>487715.27267785795</v>
      </c>
    </row>
    <row r="37" spans="1:14">
      <c r="A37" s="116" t="s">
        <v>261</v>
      </c>
      <c r="B37" s="870" t="str">
        <f>VLOOKUP(A37,EQUIPOS!A7:D154,3,FALSE)</f>
        <v xml:space="preserve">Motobomba 3 PULGADAS (incluye operario)
</v>
      </c>
      <c r="C37" s="871"/>
      <c r="D37" s="871"/>
      <c r="E37" s="871"/>
      <c r="F37" s="871"/>
      <c r="G37" s="871"/>
      <c r="H37" s="872"/>
      <c r="I37" s="425"/>
      <c r="J37" s="426"/>
      <c r="K37" s="273">
        <f>VLOOKUP(A37,EQUIPOS!A7:D164,4,FALSE)</f>
        <v>7640.0922608501569</v>
      </c>
      <c r="L37" s="339"/>
      <c r="M37" s="340">
        <v>0.16</v>
      </c>
      <c r="N37" s="276">
        <f>K37/M37</f>
        <v>47750.576630313481</v>
      </c>
    </row>
    <row r="38" spans="1:14">
      <c r="A38" s="116"/>
      <c r="B38" s="870"/>
      <c r="C38" s="871"/>
      <c r="D38" s="871"/>
      <c r="E38" s="871"/>
      <c r="F38" s="871"/>
      <c r="G38" s="871"/>
      <c r="H38" s="872"/>
      <c r="I38" s="425"/>
      <c r="J38" s="426"/>
      <c r="K38" s="442"/>
      <c r="L38" s="339"/>
      <c r="M38" s="340"/>
      <c r="N38" s="276"/>
    </row>
    <row r="39" spans="1:14">
      <c r="A39" s="116"/>
      <c r="B39" s="870"/>
      <c r="C39" s="871"/>
      <c r="D39" s="871"/>
      <c r="E39" s="871"/>
      <c r="F39" s="871"/>
      <c r="G39" s="871"/>
      <c r="H39" s="872"/>
      <c r="I39" s="425"/>
      <c r="J39" s="426"/>
      <c r="K39" s="442"/>
      <c r="L39" s="339"/>
      <c r="M39" s="340"/>
      <c r="N39" s="276"/>
    </row>
    <row r="40" spans="1:14">
      <c r="A40" s="116"/>
      <c r="B40" s="870"/>
      <c r="C40" s="871"/>
      <c r="D40" s="871"/>
      <c r="E40" s="871"/>
      <c r="F40" s="871"/>
      <c r="G40" s="871"/>
      <c r="H40" s="872"/>
      <c r="I40" s="332"/>
      <c r="J40" s="334"/>
      <c r="K40" s="442"/>
      <c r="L40" s="427"/>
      <c r="M40" s="428"/>
      <c r="N40" s="276"/>
    </row>
    <row r="41" spans="1:14">
      <c r="B41" s="870"/>
      <c r="C41" s="871"/>
      <c r="D41" s="871"/>
      <c r="E41" s="871"/>
      <c r="F41" s="871"/>
      <c r="G41" s="871"/>
      <c r="H41" s="872"/>
      <c r="I41" s="39"/>
      <c r="J41" s="40"/>
      <c r="K41" s="442"/>
      <c r="L41" s="280"/>
      <c r="M41" s="281"/>
      <c r="N41" s="276"/>
    </row>
    <row r="42" spans="1:14">
      <c r="B42" s="324"/>
      <c r="C42" s="325"/>
      <c r="D42" s="325"/>
      <c r="E42" s="325"/>
      <c r="F42" s="327"/>
      <c r="G42" s="327"/>
      <c r="H42" s="128"/>
      <c r="I42" s="39"/>
      <c r="J42" s="40"/>
      <c r="K42" s="442"/>
      <c r="L42" s="280"/>
      <c r="M42" s="281"/>
      <c r="N42" s="277"/>
    </row>
    <row r="43" spans="1:14">
      <c r="B43" s="878" t="s">
        <v>952</v>
      </c>
      <c r="C43" s="879"/>
      <c r="D43" s="879"/>
      <c r="E43" s="41"/>
      <c r="F43" s="42"/>
      <c r="G43" s="42"/>
      <c r="H43" s="43"/>
      <c r="I43" s="39"/>
      <c r="J43" s="40"/>
      <c r="K43" s="283"/>
      <c r="L43" s="280"/>
      <c r="M43" s="405">
        <v>0.05</v>
      </c>
      <c r="N43" s="348">
        <f>N77*M43</f>
        <v>13947.19623493781</v>
      </c>
    </row>
    <row r="44" spans="1:14" ht="15.75" thickBot="1">
      <c r="B44" s="870"/>
      <c r="C44" s="871"/>
      <c r="D44" s="871"/>
      <c r="E44" s="871"/>
      <c r="F44" s="871"/>
      <c r="G44" s="871"/>
      <c r="H44" s="872"/>
      <c r="I44" s="880"/>
      <c r="J44" s="881"/>
      <c r="K44" s="44"/>
      <c r="L44" s="882"/>
      <c r="M44" s="883"/>
      <c r="N44" s="108"/>
    </row>
    <row r="45" spans="1:14" ht="15.75" thickBot="1">
      <c r="B45" s="821" t="s">
        <v>953</v>
      </c>
      <c r="C45" s="822"/>
      <c r="D45" s="822"/>
      <c r="E45" s="822"/>
      <c r="F45" s="822"/>
      <c r="G45" s="822"/>
      <c r="H45" s="822"/>
      <c r="I45" s="822"/>
      <c r="J45" s="822"/>
      <c r="K45" s="822"/>
      <c r="L45" s="822"/>
      <c r="M45" s="823"/>
      <c r="N45" s="398">
        <f>SUM(N36:N44)</f>
        <v>549413.04554310918</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66" t="s">
        <v>944</v>
      </c>
      <c r="C49" s="867"/>
      <c r="D49" s="867"/>
      <c r="E49" s="867"/>
      <c r="F49" s="867"/>
      <c r="G49" s="867"/>
      <c r="H49" s="867"/>
      <c r="I49" s="901"/>
      <c r="J49" s="319" t="s">
        <v>945</v>
      </c>
      <c r="K49" s="88" t="s">
        <v>946</v>
      </c>
      <c r="L49" s="902" t="s">
        <v>955</v>
      </c>
      <c r="M49" s="901"/>
      <c r="N49" s="89" t="s">
        <v>951</v>
      </c>
    </row>
    <row r="50" spans="1:14">
      <c r="A50" s="164" t="s">
        <v>453</v>
      </c>
      <c r="B50" s="46" t="str">
        <f>VLOOKUP(A50,MATERIALES!A5:D373,3,FALSE)</f>
        <v>Explosivos  75% (INDUGEL)</v>
      </c>
      <c r="C50" s="285"/>
      <c r="D50" s="285"/>
      <c r="E50" s="285"/>
      <c r="F50" s="285"/>
      <c r="G50" s="285"/>
      <c r="H50" s="285"/>
      <c r="I50" s="285"/>
      <c r="J50" s="315" t="str">
        <f>VLOOKUP(A50,MATERIALES!A6:D642,2,FALSE)</f>
        <v>lb</v>
      </c>
      <c r="K50" s="286">
        <v>0.2</v>
      </c>
      <c r="L50" s="271"/>
      <c r="M50" s="406">
        <f>VLOOKUP(A50,MATERIALES!A5:D396,4,FALSE)</f>
        <v>13398.795489903423</v>
      </c>
      <c r="N50" s="276">
        <f>K50*M50</f>
        <v>2679.7590979806846</v>
      </c>
    </row>
    <row r="51" spans="1:14">
      <c r="A51" s="164" t="s">
        <v>458</v>
      </c>
      <c r="B51" s="46" t="str">
        <f>VLOOKUP(A51,MATERIALES!A6:D373,3,FALSE)</f>
        <v>Fulminantes</v>
      </c>
      <c r="C51" s="429"/>
      <c r="D51" s="429"/>
      <c r="E51" s="429"/>
      <c r="F51" s="429"/>
      <c r="G51" s="429"/>
      <c r="H51" s="429"/>
      <c r="I51" s="429"/>
      <c r="J51" s="316" t="str">
        <f>VLOOKUP(A51,MATERIALES!A6:D643,2,FALSE)</f>
        <v>u</v>
      </c>
      <c r="K51" s="401">
        <v>1</v>
      </c>
      <c r="L51" s="425"/>
      <c r="M51" s="406">
        <f>VLOOKUP(A51,MATERIALES!A6:D397,4,FALSE)</f>
        <v>1176.2972738920791</v>
      </c>
      <c r="N51" s="276">
        <f>K51*M51</f>
        <v>1176.2972738920791</v>
      </c>
    </row>
    <row r="52" spans="1:14">
      <c r="A52" s="164" t="s">
        <v>552</v>
      </c>
      <c r="B52" s="46" t="str">
        <f>VLOOKUP(A52,MATERIALES!A6:D373,3,FALSE)</f>
        <v>Mecha Lenta</v>
      </c>
      <c r="C52" s="429"/>
      <c r="D52" s="429"/>
      <c r="E52" s="429"/>
      <c r="F52" s="429"/>
      <c r="G52" s="429"/>
      <c r="H52" s="429"/>
      <c r="I52" s="429"/>
      <c r="J52" s="316" t="str">
        <f>VLOOKUP(A52,MATERIALES!A6:D644,2,FALSE)</f>
        <v>m</v>
      </c>
      <c r="K52" s="401">
        <v>0.5</v>
      </c>
      <c r="L52" s="425"/>
      <c r="M52" s="406">
        <f>VLOOKUP(A52,MATERIALES!A6:D398,4,FALSE)</f>
        <v>1114.734052080905</v>
      </c>
      <c r="N52" s="276">
        <f>K52*M52</f>
        <v>557.36702604045252</v>
      </c>
    </row>
    <row r="53" spans="1:14">
      <c r="A53" s="164" t="s">
        <v>747</v>
      </c>
      <c r="B53" s="46" t="str">
        <f>VLOOKUP(A53,MATERIALES!A6:D373,3,FALSE)</f>
        <v>Acero A-37</v>
      </c>
      <c r="C53" s="429"/>
      <c r="D53" s="429"/>
      <c r="E53" s="429"/>
      <c r="F53" s="429"/>
      <c r="G53" s="429"/>
      <c r="H53" s="429"/>
      <c r="I53" s="429"/>
      <c r="J53" s="316" t="str">
        <f>VLOOKUP(A53,MATERIALES!A7:D645,2,FALSE)</f>
        <v>kg</v>
      </c>
      <c r="K53" s="401">
        <v>150</v>
      </c>
      <c r="L53" s="425"/>
      <c r="M53" s="406">
        <f>VLOOKUP(A53,MATERIALES!A6:D399,4,FALSE)</f>
        <v>2402.0649938824236</v>
      </c>
      <c r="N53" s="276">
        <f>K53*M53</f>
        <v>360309.74908236356</v>
      </c>
    </row>
    <row r="54" spans="1:14">
      <c r="A54" s="164" t="s">
        <v>831</v>
      </c>
      <c r="B54" s="46" t="str">
        <f>VLOOKUP(A54,MATERIALES!A7:D373,3,FALSE)</f>
        <v>Concreto Resistencia  32 (Mpa)</v>
      </c>
      <c r="C54" s="429"/>
      <c r="D54" s="429"/>
      <c r="E54" s="429"/>
      <c r="F54" s="429"/>
      <c r="G54" s="429"/>
      <c r="H54" s="429"/>
      <c r="I54" s="429"/>
      <c r="J54" s="316" t="str">
        <f>VLOOKUP(A54,MATERIALES!A8:D646,2,FALSE)</f>
        <v>m3</v>
      </c>
      <c r="K54" s="401">
        <v>1</v>
      </c>
      <c r="L54" s="425"/>
      <c r="M54" s="406">
        <f>VLOOKUP(A54,MATERIALES!A7:D400,4,FALSE)</f>
        <v>466775.64580206299</v>
      </c>
      <c r="N54" s="276">
        <f>K54*M54</f>
        <v>466775.64580206299</v>
      </c>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1" t="s">
        <v>953</v>
      </c>
      <c r="C58" s="822"/>
      <c r="D58" s="822"/>
      <c r="E58" s="822"/>
      <c r="F58" s="822"/>
      <c r="G58" s="822"/>
      <c r="H58" s="822"/>
      <c r="I58" s="822"/>
      <c r="J58" s="822"/>
      <c r="K58" s="822"/>
      <c r="L58" s="822"/>
      <c r="M58" s="823"/>
      <c r="N58" s="398">
        <f>SUM(N50:N57)</f>
        <v>831498.81828233972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1272</v>
      </c>
      <c r="B63" s="49" t="str">
        <f>VLOOKUP(A63,TRANSPORTE!A5:D117,3,FALSE)</f>
        <v>Transporte de material de excavación</v>
      </c>
      <c r="C63" s="321"/>
      <c r="D63" s="321"/>
      <c r="E63" s="321"/>
      <c r="F63" s="321"/>
      <c r="G63" s="321"/>
      <c r="H63" s="315" t="s">
        <v>1468</v>
      </c>
      <c r="I63" s="283">
        <v>1</v>
      </c>
      <c r="J63" s="290">
        <v>1</v>
      </c>
      <c r="K63" s="283">
        <f>I63*J63</f>
        <v>1</v>
      </c>
      <c r="L63" s="908">
        <f>VLOOKUP(A63,TRANSPORTE!A5:D117,4,FALSE)</f>
        <v>878.24631825065774</v>
      </c>
      <c r="M63" s="909"/>
      <c r="N63" s="291">
        <f>K63*L63</f>
        <v>878.24631825065774</v>
      </c>
    </row>
    <row r="64" spans="1:14">
      <c r="B64" s="49"/>
      <c r="C64" s="50"/>
      <c r="D64" s="50"/>
      <c r="E64" s="50"/>
      <c r="F64" s="50"/>
      <c r="G64" s="50"/>
      <c r="H64" s="315"/>
      <c r="I64" s="283"/>
      <c r="J64" s="290"/>
      <c r="K64" s="283"/>
      <c r="L64" s="908"/>
      <c r="M64" s="909"/>
      <c r="N64" s="291"/>
    </row>
    <row r="65" spans="1:15">
      <c r="B65" s="49"/>
      <c r="C65" s="50"/>
      <c r="D65" s="50"/>
      <c r="E65" s="50"/>
      <c r="F65" s="50"/>
      <c r="G65" s="50"/>
      <c r="H65" s="315"/>
      <c r="I65" s="283"/>
      <c r="J65" s="290"/>
      <c r="K65" s="283"/>
      <c r="L65" s="908"/>
      <c r="M65" s="909"/>
      <c r="N65" s="291"/>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99"/>
      <c r="M67" s="900"/>
      <c r="N67" s="130"/>
    </row>
    <row r="68" spans="1:15" ht="15.75" thickBot="1">
      <c r="B68" s="910" t="s">
        <v>953</v>
      </c>
      <c r="C68" s="864"/>
      <c r="D68" s="864"/>
      <c r="E68" s="864"/>
      <c r="F68" s="864"/>
      <c r="G68" s="864"/>
      <c r="H68" s="864"/>
      <c r="I68" s="864"/>
      <c r="J68" s="864"/>
      <c r="K68" s="864"/>
      <c r="L68" s="864"/>
      <c r="M68" s="865"/>
      <c r="N68" s="107">
        <f>SUM(N63:N67)</f>
        <v>878.24631825065774</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60" t="s">
        <v>963</v>
      </c>
      <c r="C72" s="861"/>
      <c r="D72" s="861"/>
      <c r="E72" s="861"/>
      <c r="F72" s="861"/>
      <c r="G72" s="861"/>
      <c r="H72" s="861"/>
      <c r="I72" s="76" t="s">
        <v>964</v>
      </c>
      <c r="J72" s="78" t="s">
        <v>1410</v>
      </c>
      <c r="K72" s="77" t="s">
        <v>966</v>
      </c>
      <c r="L72" s="862" t="s">
        <v>950</v>
      </c>
      <c r="M72" s="863"/>
      <c r="N72" s="101" t="s">
        <v>951</v>
      </c>
    </row>
    <row r="73" spans="1:15">
      <c r="A73" s="165" t="s">
        <v>11</v>
      </c>
      <c r="B73" s="52" t="str">
        <f>VLOOKUP(A73,'MANO DE OBRA'!A8:D68,3,FALSE)</f>
        <v>Obrero (4)</v>
      </c>
      <c r="C73" s="50"/>
      <c r="D73" s="50"/>
      <c r="E73" s="50"/>
      <c r="F73" s="50"/>
      <c r="G73" s="50"/>
      <c r="H73" s="50"/>
      <c r="I73" s="296">
        <f>K73/J73*100</f>
        <v>135330.79999999999</v>
      </c>
      <c r="J73" s="297">
        <v>185</v>
      </c>
      <c r="K73" s="298">
        <f>VLOOKUP(A73,'MANO DE OBRA'!A8:D99,4,FALSE)</f>
        <v>250361.97999999998</v>
      </c>
      <c r="L73" s="53"/>
      <c r="M73" s="438">
        <v>1.28</v>
      </c>
      <c r="N73" s="399">
        <f>K73/M73</f>
        <v>195595.29687499997</v>
      </c>
      <c r="O73" s="109"/>
    </row>
    <row r="74" spans="1:15">
      <c r="A74" s="165" t="s">
        <v>30</v>
      </c>
      <c r="B74" s="52" t="str">
        <f>VLOOKUP(A74,'MANO DE OBRA'!A8:D69,3,FALSE)</f>
        <v>Oficial</v>
      </c>
      <c r="C74" s="50"/>
      <c r="D74" s="50"/>
      <c r="E74" s="50"/>
      <c r="F74" s="50"/>
      <c r="G74" s="50"/>
      <c r="H74" s="50"/>
      <c r="I74" s="296">
        <f>K74/J74*100</f>
        <v>57668.23979157189</v>
      </c>
      <c r="J74" s="297">
        <v>185</v>
      </c>
      <c r="K74" s="298">
        <f>VLOOKUP(A74,'MANO DE OBRA'!A8:D100,4,FALSE)</f>
        <v>106686.24361440798</v>
      </c>
      <c r="L74" s="53"/>
      <c r="M74" s="435">
        <v>1.28</v>
      </c>
      <c r="N74" s="399">
        <f>K74/M74</f>
        <v>83348.627823756236</v>
      </c>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SUM(N73:N76)</f>
        <v>278943.92469875619</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N45+N58+N68+N77</f>
        <v>1660734.0348424558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332146.80696849118</v>
      </c>
      <c r="M84" s="857"/>
      <c r="N84" s="54"/>
    </row>
    <row r="85" spans="1:14">
      <c r="B85" s="92" t="s">
        <v>973</v>
      </c>
      <c r="C85" s="93"/>
      <c r="D85" s="93"/>
      <c r="E85" s="93"/>
      <c r="F85" s="93"/>
      <c r="G85" s="93"/>
      <c r="H85" s="93"/>
      <c r="I85" s="90"/>
      <c r="J85" s="91"/>
      <c r="K85" s="308">
        <v>0.05</v>
      </c>
      <c r="L85" s="856">
        <f>N79*K85</f>
        <v>83036.701742122794</v>
      </c>
      <c r="M85" s="857"/>
      <c r="N85" s="54"/>
    </row>
    <row r="86" spans="1:14" ht="15.75" thickBot="1">
      <c r="B86" s="94" t="s">
        <v>974</v>
      </c>
      <c r="C86" s="95"/>
      <c r="D86" s="95"/>
      <c r="E86" s="95"/>
      <c r="F86" s="95"/>
      <c r="G86" s="95"/>
      <c r="H86" s="95"/>
      <c r="I86" s="96"/>
      <c r="J86" s="97"/>
      <c r="K86" s="309">
        <v>0.05</v>
      </c>
      <c r="L86" s="858">
        <f>N79*K86</f>
        <v>83036.701742122794</v>
      </c>
      <c r="M86" s="859"/>
      <c r="N86" s="54"/>
    </row>
    <row r="87" spans="1:14" ht="15.75" thickBot="1">
      <c r="B87" s="821" t="s">
        <v>953</v>
      </c>
      <c r="C87" s="822"/>
      <c r="D87" s="822"/>
      <c r="E87" s="822"/>
      <c r="F87" s="822"/>
      <c r="G87" s="822"/>
      <c r="H87" s="822"/>
      <c r="I87" s="822"/>
      <c r="J87" s="822"/>
      <c r="K87" s="822"/>
      <c r="L87" s="822"/>
      <c r="M87" s="823"/>
      <c r="N87" s="55">
        <f>L84+L85+L86</f>
        <v>498220.2104527367</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2158954.2452951926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60" zoomScale="75" zoomScaleNormal="75" workbookViewId="0">
      <selection activeCell="A75" sqref="A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5"/>
      <c r="C1" s="927"/>
      <c r="D1" s="928"/>
      <c r="E1" s="928"/>
      <c r="F1" s="928"/>
      <c r="G1" s="928"/>
      <c r="H1" s="928"/>
      <c r="I1" s="928"/>
      <c r="J1" s="929"/>
      <c r="K1" s="930" t="s">
        <v>933</v>
      </c>
      <c r="L1" s="932" t="s">
        <v>2198</v>
      </c>
      <c r="M1" s="933"/>
      <c r="N1" s="934"/>
    </row>
    <row r="2" spans="2:14" ht="38.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456"/>
      <c r="L30" s="797" t="s">
        <v>945</v>
      </c>
      <c r="M30" s="798"/>
      <c r="N30" s="74" t="s">
        <v>946</v>
      </c>
    </row>
    <row r="31" spans="1:14" ht="15.75" customHeight="1" thickBot="1">
      <c r="A31" t="s">
        <v>1845</v>
      </c>
      <c r="B31" s="83" t="s">
        <v>1101</v>
      </c>
      <c r="C31" s="84" t="s">
        <v>1654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121</v>
      </c>
      <c r="B36" s="870" t="str">
        <f>VLOOKUP(A36,EQUIPOS!A6:D154,3,FALSE)</f>
        <v>Bomba eléctrica para accionar la celda</v>
      </c>
      <c r="C36" s="871"/>
      <c r="D36" s="871"/>
      <c r="E36" s="871"/>
      <c r="F36" s="871"/>
      <c r="G36" s="871"/>
      <c r="H36" s="872"/>
      <c r="I36" s="271"/>
      <c r="J36" s="272"/>
      <c r="K36" s="273">
        <f>VLOOKUP(A36,EQUIPOS!A6:D163,4,FALSE)</f>
        <v>72932.031474404546</v>
      </c>
      <c r="L36" s="274"/>
      <c r="M36" s="275">
        <v>0.01</v>
      </c>
      <c r="N36" s="276">
        <f t="shared" ref="N36:N41" si="0">K36/M36</f>
        <v>7293203.1474404549</v>
      </c>
    </row>
    <row r="37" spans="1:14">
      <c r="A37" s="116" t="s">
        <v>192</v>
      </c>
      <c r="B37" s="870" t="str">
        <f>VLOOKUP(A37,EQUIPOS!A7:D154,3,FALSE)</f>
        <v>Equipo de acarreo interno</v>
      </c>
      <c r="C37" s="871"/>
      <c r="D37" s="871"/>
      <c r="E37" s="871"/>
      <c r="F37" s="871"/>
      <c r="G37" s="871"/>
      <c r="H37" s="872"/>
      <c r="I37" s="425"/>
      <c r="J37" s="426"/>
      <c r="K37" s="273">
        <f>VLOOKUP(A37,EQUIPOS!A7:D164,4,FALSE)</f>
        <v>43970.848295763106</v>
      </c>
      <c r="L37" s="339"/>
      <c r="M37" s="340">
        <v>0.05</v>
      </c>
      <c r="N37" s="276">
        <f t="shared" si="0"/>
        <v>879416.96591526212</v>
      </c>
    </row>
    <row r="38" spans="1:14">
      <c r="A38" s="116" t="s">
        <v>217</v>
      </c>
      <c r="B38" s="870" t="str">
        <f>VLOOKUP(A38,EQUIPOS!A8:D154,3,FALSE)</f>
        <v>Equipo de soldadura y de acetileno (incluye soldadura)</v>
      </c>
      <c r="C38" s="871"/>
      <c r="D38" s="871"/>
      <c r="E38" s="871"/>
      <c r="F38" s="871"/>
      <c r="G38" s="871"/>
      <c r="H38" s="872"/>
      <c r="I38" s="425"/>
      <c r="J38" s="426"/>
      <c r="K38" s="273">
        <f>VLOOKUP(A38,EQUIPOS!A8:D165,4,FALSE)</f>
        <v>20317.047743105137</v>
      </c>
      <c r="L38" s="339"/>
      <c r="M38" s="340">
        <v>0.01</v>
      </c>
      <c r="N38" s="276">
        <f t="shared" si="0"/>
        <v>2031704.7743105136</v>
      </c>
    </row>
    <row r="39" spans="1:14">
      <c r="A39" s="116" t="s">
        <v>242</v>
      </c>
      <c r="B39" s="870" t="str">
        <f>VLOOKUP(A39,EQUIPOS!A9:D154,3,FALSE)</f>
        <v>Grúa con torre capacidad 1 ton en la punta.</v>
      </c>
      <c r="C39" s="871"/>
      <c r="D39" s="871"/>
      <c r="E39" s="871"/>
      <c r="F39" s="871"/>
      <c r="G39" s="871"/>
      <c r="H39" s="872"/>
      <c r="I39" s="425"/>
      <c r="J39" s="426"/>
      <c r="K39" s="273">
        <f>VLOOKUP(A39,EQUIPOS!A9:D166,4,FALSE)</f>
        <v>223334.57766464472</v>
      </c>
      <c r="L39" s="339"/>
      <c r="M39" s="340">
        <v>0.04</v>
      </c>
      <c r="N39" s="276">
        <f t="shared" si="0"/>
        <v>5583364.441616118</v>
      </c>
    </row>
    <row r="40" spans="1:14">
      <c r="A40" s="116" t="s">
        <v>255</v>
      </c>
      <c r="B40" s="870" t="str">
        <f>VLOOKUP(A40,EQUIPOS!A10:D154,3,FALSE)</f>
        <v>Manómetro cable de acero para bajar la celda</v>
      </c>
      <c r="C40" s="871"/>
      <c r="D40" s="871"/>
      <c r="E40" s="871"/>
      <c r="F40" s="871"/>
      <c r="G40" s="871"/>
      <c r="H40" s="872"/>
      <c r="I40" s="332"/>
      <c r="J40" s="334"/>
      <c r="K40" s="273">
        <f>VLOOKUP(A40,EQUIPOS!A10:D167,4,FALSE)</f>
        <v>2001307.7573691087</v>
      </c>
      <c r="L40" s="427"/>
      <c r="M40" s="428">
        <v>1</v>
      </c>
      <c r="N40" s="276">
        <f t="shared" si="0"/>
        <v>2001307.7573691087</v>
      </c>
    </row>
    <row r="41" spans="1:14">
      <c r="A41" t="s">
        <v>320</v>
      </c>
      <c r="B41" s="870" t="str">
        <f>VLOOKUP(A41,EQUIPOS!A11:D155,3,FALSE)</f>
        <v>Retroexcavadora sobre llantas, motor 62HP, Profundidad de excavación de 5.41 metros.</v>
      </c>
      <c r="C41" s="871"/>
      <c r="D41" s="871"/>
      <c r="E41" s="871"/>
      <c r="F41" s="871"/>
      <c r="G41" s="871"/>
      <c r="H41" s="872"/>
      <c r="I41" s="39"/>
      <c r="J41" s="40"/>
      <c r="K41" s="273">
        <f>VLOOKUP(A41,EQUIPOS!A11:D168,4,FALSE)</f>
        <v>122017.77743520093</v>
      </c>
      <c r="L41" s="280"/>
      <c r="M41" s="281">
        <v>0.2</v>
      </c>
      <c r="N41" s="276">
        <f t="shared" si="0"/>
        <v>610088.88717600459</v>
      </c>
    </row>
    <row r="42" spans="1:14">
      <c r="B42" s="324"/>
      <c r="C42" s="325"/>
      <c r="D42" s="325"/>
      <c r="E42" s="325"/>
      <c r="F42" s="327"/>
      <c r="G42" s="327"/>
      <c r="H42" s="128"/>
      <c r="I42" s="39"/>
      <c r="J42" s="40"/>
      <c r="K42" s="442"/>
      <c r="L42" s="280"/>
      <c r="M42" s="281"/>
      <c r="N42" s="277"/>
    </row>
    <row r="43" spans="1:14">
      <c r="B43" s="878" t="s">
        <v>952</v>
      </c>
      <c r="C43" s="879"/>
      <c r="D43" s="879"/>
      <c r="E43" s="41"/>
      <c r="F43" s="42"/>
      <c r="G43" s="42"/>
      <c r="H43" s="43"/>
      <c r="I43" s="39"/>
      <c r="J43" s="40"/>
      <c r="K43" s="283"/>
      <c r="L43" s="280"/>
      <c r="M43" s="405">
        <v>0.01</v>
      </c>
      <c r="N43" s="348">
        <f>N81*M43</f>
        <v>6998.5517413614798</v>
      </c>
    </row>
    <row r="44" spans="1:14" ht="15.75" thickBot="1">
      <c r="B44" s="870"/>
      <c r="C44" s="871"/>
      <c r="D44" s="871"/>
      <c r="E44" s="871"/>
      <c r="F44" s="871"/>
      <c r="G44" s="871"/>
      <c r="H44" s="872"/>
      <c r="I44" s="880"/>
      <c r="J44" s="881"/>
      <c r="K44" s="44"/>
      <c r="L44" s="882"/>
      <c r="M44" s="883"/>
      <c r="N44" s="108"/>
    </row>
    <row r="45" spans="1:14" ht="15.75" thickBot="1">
      <c r="B45" s="821" t="s">
        <v>953</v>
      </c>
      <c r="C45" s="822"/>
      <c r="D45" s="822"/>
      <c r="E45" s="822"/>
      <c r="F45" s="822"/>
      <c r="G45" s="822"/>
      <c r="H45" s="822"/>
      <c r="I45" s="822"/>
      <c r="J45" s="822"/>
      <c r="K45" s="822"/>
      <c r="L45" s="822"/>
      <c r="M45" s="823"/>
      <c r="N45" s="398">
        <f>SUM(N36:N44)</f>
        <v>18406084.525568824</v>
      </c>
    </row>
    <row r="46" spans="1:14">
      <c r="B46" s="284"/>
      <c r="C46" s="37"/>
      <c r="D46" s="37"/>
      <c r="E46" s="37"/>
      <c r="F46" s="37"/>
      <c r="G46" s="37"/>
      <c r="H46" s="37"/>
      <c r="I46" s="37"/>
      <c r="J46" s="37"/>
      <c r="K46" s="37"/>
      <c r="L46" s="37"/>
      <c r="M46" s="37"/>
      <c r="N46" s="38"/>
    </row>
    <row r="47" spans="1:14">
      <c r="B47" s="67" t="s">
        <v>954</v>
      </c>
      <c r="C47" s="68"/>
      <c r="D47" s="68"/>
      <c r="E47" s="68"/>
      <c r="F47" s="68"/>
      <c r="G47" s="68"/>
      <c r="H47" s="68"/>
      <c r="I47" s="68"/>
      <c r="J47" s="68"/>
      <c r="K47" s="68"/>
      <c r="L47" s="68"/>
      <c r="M47" s="68"/>
      <c r="N47" s="69"/>
    </row>
    <row r="48" spans="1:14" ht="15.75" thickBot="1">
      <c r="B48" s="70"/>
      <c r="C48" s="65"/>
      <c r="D48" s="65"/>
      <c r="E48" s="65"/>
      <c r="F48" s="65"/>
      <c r="G48" s="65"/>
      <c r="H48" s="65"/>
      <c r="I48" s="65"/>
      <c r="J48" s="64"/>
      <c r="K48" s="64"/>
      <c r="L48" s="64"/>
      <c r="M48" s="64"/>
      <c r="N48" s="66"/>
    </row>
    <row r="49" spans="1:14">
      <c r="B49" s="866" t="s">
        <v>944</v>
      </c>
      <c r="C49" s="867"/>
      <c r="D49" s="867"/>
      <c r="E49" s="867"/>
      <c r="F49" s="867"/>
      <c r="G49" s="867"/>
      <c r="H49" s="867"/>
      <c r="I49" s="901"/>
      <c r="J49" s="319" t="s">
        <v>945</v>
      </c>
      <c r="K49" s="88" t="s">
        <v>946</v>
      </c>
      <c r="L49" s="902" t="s">
        <v>955</v>
      </c>
      <c r="M49" s="901"/>
      <c r="N49" s="89" t="s">
        <v>951</v>
      </c>
    </row>
    <row r="50" spans="1:14">
      <c r="A50" s="164" t="s">
        <v>410</v>
      </c>
      <c r="B50" s="46" t="str">
        <f>VLOOKUP(A50,MATERIALES!A5:D373,3,FALSE)</f>
        <v>Celda especial de carga</v>
      </c>
      <c r="C50" s="285"/>
      <c r="D50" s="285"/>
      <c r="E50" s="285"/>
      <c r="F50" s="285"/>
      <c r="G50" s="285"/>
      <c r="H50" s="285"/>
      <c r="I50" s="285"/>
      <c r="J50" s="315" t="str">
        <f>VLOOKUP(A50,MATERIALES!A6:D642,2,FALSE)</f>
        <v>u</v>
      </c>
      <c r="K50" s="286">
        <v>1</v>
      </c>
      <c r="L50" s="271"/>
      <c r="M50" s="406">
        <f>VLOOKUP(A50,MATERIALES!A5:D396,4,FALSE)</f>
        <v>19036064.955811877</v>
      </c>
      <c r="N50" s="276">
        <f t="shared" ref="N50:N55" si="1">K50*M50</f>
        <v>19036064.955811877</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115320.00722804226</v>
      </c>
      <c r="N51" s="276">
        <f t="shared" si="1"/>
        <v>3459600.2168412679</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2294000.6520821271</v>
      </c>
      <c r="N52" s="276">
        <f t="shared" si="1"/>
        <v>4588001.3041642541</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1362497.4369464691</v>
      </c>
      <c r="N53" s="276">
        <f t="shared" si="1"/>
        <v>6812487.1847323459</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85475.0367685823</v>
      </c>
      <c r="N54" s="276">
        <f t="shared" si="1"/>
        <v>5128502.2061149385</v>
      </c>
    </row>
    <row r="55" spans="1:14">
      <c r="A55" s="164" t="s">
        <v>734</v>
      </c>
      <c r="B55" s="46" t="str">
        <f>VLOOKUP(A55,MATERIALES!A7:D373,3,FALSE)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47409.177510837311</v>
      </c>
      <c r="N55" s="276">
        <f t="shared" si="1"/>
        <v>568910.13013004768</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1" t="s">
        <v>953</v>
      </c>
      <c r="C58" s="822"/>
      <c r="D58" s="822"/>
      <c r="E58" s="822"/>
      <c r="F58" s="822"/>
      <c r="G58" s="822"/>
      <c r="H58" s="822"/>
      <c r="I58" s="822"/>
      <c r="J58" s="822"/>
      <c r="K58" s="822"/>
      <c r="L58" s="822"/>
      <c r="M58" s="823"/>
      <c r="N58" s="398">
        <f>SUM(N50:N57)</f>
        <v>39593565.997794732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1400</v>
      </c>
      <c r="B63" s="49" t="str">
        <f>VLOOKUP(A63,TRANSPORTE!A5:D117,3,FALSE)</f>
        <v>Transporte de tubos. celdas, etc.</v>
      </c>
      <c r="C63" s="321"/>
      <c r="D63" s="321"/>
      <c r="E63" s="321"/>
      <c r="F63" s="321"/>
      <c r="G63" s="321"/>
      <c r="H63" s="315" t="s">
        <v>1468</v>
      </c>
      <c r="I63" s="283">
        <v>1</v>
      </c>
      <c r="J63" s="290">
        <v>1</v>
      </c>
      <c r="K63" s="283">
        <f>I63*J63</f>
        <v>1</v>
      </c>
      <c r="L63" s="908">
        <f>VLOOKUP(A63,TRANSPORTE!A5:D117,4,FALSE)</f>
        <v>815398.80627890537</v>
      </c>
      <c r="M63" s="909"/>
      <c r="N63" s="291">
        <f>K63*L63</f>
        <v>815398.80627890537</v>
      </c>
    </row>
    <row r="64" spans="1:14">
      <c r="A64" t="s">
        <v>1402</v>
      </c>
      <c r="B64" s="49" t="str">
        <f>VLOOKUP(A64,TRANSPORTE!A6:D117,3,FALSE)</f>
        <v>Transporte de personal de montaje</v>
      </c>
      <c r="C64" s="50"/>
      <c r="D64" s="50"/>
      <c r="E64" s="50"/>
      <c r="F64" s="50"/>
      <c r="G64" s="50"/>
      <c r="H64" s="315" t="s">
        <v>1468</v>
      </c>
      <c r="I64" s="283">
        <v>8</v>
      </c>
      <c r="J64" s="290">
        <v>1</v>
      </c>
      <c r="K64" s="283">
        <f>I64*J64</f>
        <v>8</v>
      </c>
      <c r="L64" s="908">
        <f>VLOOKUP(A64,TRANSPORTE!A6:D117,4,FALSE)</f>
        <v>106750.58318619838</v>
      </c>
      <c r="M64" s="909"/>
      <c r="N64" s="291">
        <f>K64*L64</f>
        <v>854004.665489587</v>
      </c>
    </row>
    <row r="65" spans="1:15">
      <c r="A65" t="s">
        <v>1399</v>
      </c>
      <c r="B65" s="49" t="str">
        <f>VLOOKUP(A65,TRANSPORTE!A6:D117,3,FALSE)</f>
        <v>Pasajes aéreos</v>
      </c>
      <c r="C65" s="50"/>
      <c r="D65" s="50"/>
      <c r="E65" s="50"/>
      <c r="F65" s="50"/>
      <c r="G65" s="50"/>
      <c r="H65" s="315" t="s">
        <v>945</v>
      </c>
      <c r="I65" s="283">
        <v>3</v>
      </c>
      <c r="J65" s="290">
        <v>1</v>
      </c>
      <c r="K65" s="283">
        <f>I65*J65</f>
        <v>3</v>
      </c>
      <c r="L65" s="908">
        <f>VLOOKUP(A65,TRANSPORTE!A6:D117,4,FALSE)</f>
        <v>263698.84979531064</v>
      </c>
      <c r="M65" s="909"/>
      <c r="N65" s="291">
        <f>K65*L65</f>
        <v>791096.54938593192</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99"/>
      <c r="M67" s="900"/>
      <c r="N67" s="130"/>
    </row>
    <row r="68" spans="1:15" ht="15.75" thickBot="1">
      <c r="B68" s="910" t="s">
        <v>953</v>
      </c>
      <c r="C68" s="864"/>
      <c r="D68" s="864"/>
      <c r="E68" s="864"/>
      <c r="F68" s="864"/>
      <c r="G68" s="864"/>
      <c r="H68" s="864"/>
      <c r="I68" s="864"/>
      <c r="J68" s="864"/>
      <c r="K68" s="864"/>
      <c r="L68" s="864"/>
      <c r="M68" s="865"/>
      <c r="N68" s="107">
        <f>SUM(N63:N67)</f>
        <v>2460500.0211544242</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60" t="s">
        <v>963</v>
      </c>
      <c r="C72" s="861"/>
      <c r="D72" s="861"/>
      <c r="E72" s="861"/>
      <c r="F72" s="861"/>
      <c r="G72" s="861"/>
      <c r="H72" s="861"/>
      <c r="I72" s="76" t="s">
        <v>964</v>
      </c>
      <c r="J72" s="78" t="s">
        <v>1410</v>
      </c>
      <c r="K72" s="77" t="s">
        <v>966</v>
      </c>
      <c r="L72" s="862" t="s">
        <v>950</v>
      </c>
      <c r="M72" s="863"/>
      <c r="N72" s="101" t="s">
        <v>951</v>
      </c>
    </row>
    <row r="73" spans="1:15">
      <c r="A73" s="165" t="s">
        <v>6</v>
      </c>
      <c r="B73" s="52" t="str">
        <f>VLOOKUP(A73,'MANO DE OBRA'!A8:D68,3,FALSE)</f>
        <v xml:space="preserve">Obrero </v>
      </c>
      <c r="C73" s="50"/>
      <c r="D73" s="50"/>
      <c r="E73" s="50"/>
      <c r="F73" s="50"/>
      <c r="G73" s="50"/>
      <c r="H73" s="50"/>
      <c r="I73" s="296">
        <f t="shared" ref="I73:I76" si="2">K73/J73*100</f>
        <v>33832.699999999997</v>
      </c>
      <c r="J73" s="297">
        <v>185</v>
      </c>
      <c r="K73" s="298">
        <f>VLOOKUP(A73,'MANO DE OBRA'!A8:D99,4,FALSE)</f>
        <v>62590.494999999995</v>
      </c>
      <c r="L73" s="53"/>
      <c r="M73" s="438">
        <v>1</v>
      </c>
      <c r="N73" s="399">
        <f t="shared" ref="N73:N76" si="3">K73/M73</f>
        <v>62590.494999999995</v>
      </c>
      <c r="O73" s="109"/>
    </row>
    <row r="74" spans="1:15">
      <c r="A74" s="165" t="s">
        <v>74</v>
      </c>
      <c r="B74" s="52" t="str">
        <f>VLOOKUP(A74,'MANO DE OBRA'!A8:D69,3,FALSE)</f>
        <v>Ingeniero de Montaje y Prueba Pilote (1)</v>
      </c>
      <c r="C74" s="50"/>
      <c r="D74" s="50"/>
      <c r="E74" s="50"/>
      <c r="F74" s="50"/>
      <c r="G74" s="50"/>
      <c r="H74" s="50"/>
      <c r="I74" s="296">
        <f t="shared" si="2"/>
        <v>257965.03444028978</v>
      </c>
      <c r="J74" s="297">
        <v>185</v>
      </c>
      <c r="K74" s="298">
        <f>VLOOKUP(A74,'MANO DE OBRA'!A8:D100,4,FALSE)</f>
        <v>477235.31371453602</v>
      </c>
      <c r="L74" s="53"/>
      <c r="M74" s="435">
        <v>1</v>
      </c>
      <c r="N74" s="399">
        <f t="shared" si="3"/>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2"/>
        <v>86502.359687357821</v>
      </c>
      <c r="J76" s="297">
        <v>185</v>
      </c>
      <c r="K76" s="298">
        <f>VLOOKUP(A76,'MANO DE OBRA'!A10:D102,4,FALSE)</f>
        <v>160029.36542161196</v>
      </c>
      <c r="L76" s="53"/>
      <c r="M76" s="443">
        <v>1</v>
      </c>
      <c r="N76" s="399">
        <f t="shared" si="3"/>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SUM(N73:N80)</f>
        <v>699855.17413614795</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N45+N58+N68+N81</f>
        <v>61160005.718654133</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12232001.143730827</v>
      </c>
      <c r="M88" s="857"/>
      <c r="N88" s="54"/>
    </row>
    <row r="89" spans="1:14">
      <c r="B89" s="92" t="s">
        <v>973</v>
      </c>
      <c r="C89" s="93"/>
      <c r="D89" s="93"/>
      <c r="E89" s="93"/>
      <c r="F89" s="93"/>
      <c r="G89" s="93"/>
      <c r="H89" s="93"/>
      <c r="I89" s="90"/>
      <c r="J89" s="91"/>
      <c r="K89" s="308">
        <v>0.05</v>
      </c>
      <c r="L89" s="856">
        <f>N83*K89</f>
        <v>3058000.2859327067</v>
      </c>
      <c r="M89" s="857"/>
      <c r="N89" s="54"/>
    </row>
    <row r="90" spans="1:14" ht="15.75" thickBot="1">
      <c r="B90" s="94" t="s">
        <v>974</v>
      </c>
      <c r="C90" s="95"/>
      <c r="D90" s="95"/>
      <c r="E90" s="95"/>
      <c r="F90" s="95"/>
      <c r="G90" s="95"/>
      <c r="H90" s="95"/>
      <c r="I90" s="96"/>
      <c r="J90" s="97"/>
      <c r="K90" s="309">
        <v>0.05</v>
      </c>
      <c r="L90" s="858">
        <f>N83*K90</f>
        <v>3058000.2859327067</v>
      </c>
      <c r="M90" s="859"/>
      <c r="N90" s="54"/>
    </row>
    <row r="91" spans="1:14" ht="15.75" thickBot="1">
      <c r="B91" s="821" t="s">
        <v>953</v>
      </c>
      <c r="C91" s="822"/>
      <c r="D91" s="822"/>
      <c r="E91" s="822"/>
      <c r="F91" s="822"/>
      <c r="G91" s="822"/>
      <c r="H91" s="822"/>
      <c r="I91" s="822"/>
      <c r="J91" s="822"/>
      <c r="K91" s="822"/>
      <c r="L91" s="822"/>
      <c r="M91" s="823"/>
      <c r="N91" s="55">
        <f>L88+L89+L90</f>
        <v>18348001.71559624</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79508007.43425037</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J57" zoomScale="78" zoomScaleNormal="78" workbookViewId="0">
      <selection activeCell="P75" sqref="P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5"/>
      <c r="C1" s="927"/>
      <c r="D1" s="928"/>
      <c r="E1" s="928"/>
      <c r="F1" s="928"/>
      <c r="G1" s="928"/>
      <c r="H1" s="928"/>
      <c r="I1" s="928"/>
      <c r="J1" s="929"/>
      <c r="K1" s="930" t="s">
        <v>933</v>
      </c>
      <c r="L1" s="932" t="s">
        <v>2198</v>
      </c>
      <c r="M1" s="933"/>
      <c r="N1" s="934"/>
    </row>
    <row r="2" spans="2:14" ht="27"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 customHeight="1" thickBot="1">
      <c r="A31" t="s">
        <v>1845</v>
      </c>
      <c r="B31" s="83" t="s">
        <v>1102</v>
      </c>
      <c r="C31" s="84" t="s">
        <v>1655</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6">
      <c r="B33" s="61" t="s">
        <v>947</v>
      </c>
      <c r="C33" s="62"/>
      <c r="D33" s="62"/>
      <c r="E33" s="62"/>
      <c r="F33" s="62"/>
      <c r="G33" s="62"/>
      <c r="H33" s="62"/>
      <c r="I33" s="62"/>
      <c r="J33" s="62"/>
      <c r="K33" s="62"/>
      <c r="L33" s="62"/>
      <c r="M33" s="62"/>
      <c r="N33" s="63"/>
    </row>
    <row r="34" spans="1:16" ht="15.75" thickBot="1">
      <c r="B34" s="270"/>
      <c r="C34" s="64"/>
      <c r="D34" s="64"/>
      <c r="E34" s="64"/>
      <c r="F34" s="64"/>
      <c r="G34" s="64"/>
      <c r="H34" s="64"/>
      <c r="I34" s="65"/>
      <c r="J34" s="65"/>
      <c r="K34" s="64"/>
      <c r="L34" s="64"/>
      <c r="M34" s="64"/>
      <c r="N34" s="66"/>
    </row>
    <row r="35" spans="1:16">
      <c r="B35" s="891" t="s">
        <v>944</v>
      </c>
      <c r="C35" s="892"/>
      <c r="D35" s="892"/>
      <c r="E35" s="892"/>
      <c r="F35" s="892"/>
      <c r="G35" s="892"/>
      <c r="H35" s="893"/>
      <c r="I35" s="894" t="s">
        <v>948</v>
      </c>
      <c r="J35" s="895"/>
      <c r="K35" s="72" t="s">
        <v>949</v>
      </c>
      <c r="L35" s="896" t="s">
        <v>950</v>
      </c>
      <c r="M35" s="893"/>
      <c r="N35" s="73" t="s">
        <v>951</v>
      </c>
    </row>
    <row r="36" spans="1:16">
      <c r="A36" s="116" t="s">
        <v>121</v>
      </c>
      <c r="B36" s="870" t="str">
        <f>VLOOKUP(A36,EQUIPOS!A6:D154,3,FALSE)</f>
        <v>Bomba eléctrica para accionar la celda</v>
      </c>
      <c r="C36" s="871"/>
      <c r="D36" s="871"/>
      <c r="E36" s="871"/>
      <c r="F36" s="871"/>
      <c r="G36" s="871"/>
      <c r="H36" s="872"/>
      <c r="I36" s="271"/>
      <c r="J36" s="272"/>
      <c r="K36" s="273">
        <f>VLOOKUP(A36,EQUIPOS!A6:D163,4,FALSE)</f>
        <v>72932.031474404546</v>
      </c>
      <c r="L36" s="274"/>
      <c r="M36" s="275">
        <v>0.01</v>
      </c>
      <c r="N36" s="276">
        <f>K36/M36</f>
        <v>7293203.1474404549</v>
      </c>
    </row>
    <row r="37" spans="1:16">
      <c r="A37" s="116" t="s">
        <v>217</v>
      </c>
      <c r="B37" s="870" t="str">
        <f>VLOOKUP(A37,EQUIPOS!A7:D154,3,FALSE)</f>
        <v>Equipo de soldadura y de acetileno (incluye soldadura)</v>
      </c>
      <c r="C37" s="871"/>
      <c r="D37" s="871"/>
      <c r="E37" s="871"/>
      <c r="F37" s="871"/>
      <c r="G37" s="871"/>
      <c r="H37" s="872"/>
      <c r="I37" s="425"/>
      <c r="J37" s="426"/>
      <c r="K37" s="273">
        <f>VLOOKUP(A37,EQUIPOS!A7:D164,4,FALSE)</f>
        <v>20317.047743105137</v>
      </c>
      <c r="L37" s="339"/>
      <c r="M37" s="340">
        <v>0.01</v>
      </c>
      <c r="N37" s="276">
        <f>K37/M37</f>
        <v>2031704.7743105136</v>
      </c>
    </row>
    <row r="38" spans="1:16">
      <c r="A38" s="116" t="s">
        <v>255</v>
      </c>
      <c r="B38" s="870" t="str">
        <f>VLOOKUP(A38,EQUIPOS!A8:D154,3,FALSE)</f>
        <v>Manómetro cable de acero para bajar la celda</v>
      </c>
      <c r="C38" s="871"/>
      <c r="D38" s="871"/>
      <c r="E38" s="871"/>
      <c r="F38" s="871"/>
      <c r="G38" s="871"/>
      <c r="H38" s="872"/>
      <c r="I38" s="425"/>
      <c r="J38" s="426"/>
      <c r="K38" s="273">
        <f>VLOOKUP(A38,EQUIPOS!A8:D165,4,FALSE)</f>
        <v>2001307.7573691087</v>
      </c>
      <c r="L38" s="339"/>
      <c r="M38" s="340">
        <v>1</v>
      </c>
      <c r="N38" s="276">
        <f>K38/M38</f>
        <v>2001307.7573691087</v>
      </c>
    </row>
    <row r="39" spans="1:16">
      <c r="A39" s="116"/>
      <c r="B39" s="870"/>
      <c r="C39" s="871"/>
      <c r="D39" s="871"/>
      <c r="E39" s="871"/>
      <c r="F39" s="871"/>
      <c r="G39" s="871"/>
      <c r="H39" s="872"/>
      <c r="I39" s="425"/>
      <c r="J39" s="426"/>
      <c r="K39" s="273"/>
      <c r="L39" s="339"/>
      <c r="M39" s="340"/>
      <c r="N39" s="276"/>
    </row>
    <row r="40" spans="1:16">
      <c r="A40" s="116"/>
      <c r="B40" s="870"/>
      <c r="C40" s="871"/>
      <c r="D40" s="871"/>
      <c r="E40" s="871"/>
      <c r="F40" s="871"/>
      <c r="G40" s="871"/>
      <c r="H40" s="872"/>
      <c r="I40" s="332"/>
      <c r="J40" s="334"/>
      <c r="K40" s="273"/>
      <c r="L40" s="427"/>
      <c r="M40" s="428"/>
      <c r="N40" s="276"/>
    </row>
    <row r="41" spans="1:16">
      <c r="B41" s="870"/>
      <c r="C41" s="871"/>
      <c r="D41" s="871"/>
      <c r="E41" s="871"/>
      <c r="F41" s="871"/>
      <c r="G41" s="871"/>
      <c r="H41" s="872"/>
      <c r="I41" s="39"/>
      <c r="J41" s="40"/>
      <c r="K41" s="273"/>
      <c r="L41" s="280"/>
      <c r="M41" s="281"/>
      <c r="N41" s="276"/>
    </row>
    <row r="42" spans="1:16">
      <c r="B42" s="324"/>
      <c r="C42" s="325"/>
      <c r="D42" s="325"/>
      <c r="E42" s="325"/>
      <c r="F42" s="327"/>
      <c r="G42" s="327"/>
      <c r="H42" s="128"/>
      <c r="I42" s="39"/>
      <c r="J42" s="40"/>
      <c r="K42" s="442"/>
      <c r="L42" s="280"/>
      <c r="M42" s="281"/>
      <c r="N42" s="277"/>
    </row>
    <row r="43" spans="1:16">
      <c r="B43" s="878" t="s">
        <v>952</v>
      </c>
      <c r="C43" s="879"/>
      <c r="D43" s="879"/>
      <c r="E43" s="41"/>
      <c r="F43" s="42"/>
      <c r="G43" s="42"/>
      <c r="H43" s="43"/>
      <c r="I43" s="39"/>
      <c r="J43" s="40"/>
      <c r="K43" s="283"/>
      <c r="L43" s="280"/>
      <c r="M43" s="405">
        <v>0.01</v>
      </c>
      <c r="N43" s="348">
        <f>N81*M43</f>
        <v>6998.5517413614798</v>
      </c>
    </row>
    <row r="44" spans="1:16" ht="15.75" thickBot="1">
      <c r="B44" s="870"/>
      <c r="C44" s="871"/>
      <c r="D44" s="871"/>
      <c r="E44" s="871"/>
      <c r="F44" s="871"/>
      <c r="G44" s="871"/>
      <c r="H44" s="872"/>
      <c r="I44" s="880"/>
      <c r="J44" s="881"/>
      <c r="K44" s="44"/>
      <c r="L44" s="882"/>
      <c r="M44" s="883"/>
      <c r="N44" s="108"/>
    </row>
    <row r="45" spans="1:16" ht="15.75" thickBot="1">
      <c r="B45" s="821" t="s">
        <v>953</v>
      </c>
      <c r="C45" s="822"/>
      <c r="D45" s="822"/>
      <c r="E45" s="822"/>
      <c r="F45" s="822"/>
      <c r="G45" s="822"/>
      <c r="H45" s="822"/>
      <c r="I45" s="822"/>
      <c r="J45" s="822"/>
      <c r="K45" s="822"/>
      <c r="L45" s="822"/>
      <c r="M45" s="823"/>
      <c r="N45" s="398">
        <f>SUM(N36:N44)</f>
        <v>11333214.230861438</v>
      </c>
      <c r="P45" s="117"/>
    </row>
    <row r="46" spans="1:16">
      <c r="B46" s="284"/>
      <c r="C46" s="37"/>
      <c r="D46" s="37"/>
      <c r="E46" s="37"/>
      <c r="F46" s="37"/>
      <c r="G46" s="37"/>
      <c r="H46" s="37"/>
      <c r="I46" s="37"/>
      <c r="J46" s="37"/>
      <c r="K46" s="37"/>
      <c r="L46" s="37"/>
      <c r="M46" s="37"/>
      <c r="N46" s="38"/>
    </row>
    <row r="47" spans="1:16">
      <c r="B47" s="67" t="s">
        <v>954</v>
      </c>
      <c r="C47" s="68"/>
      <c r="D47" s="68"/>
      <c r="E47" s="68"/>
      <c r="F47" s="68"/>
      <c r="G47" s="68"/>
      <c r="H47" s="68"/>
      <c r="I47" s="68"/>
      <c r="J47" s="68"/>
      <c r="K47" s="68"/>
      <c r="L47" s="68"/>
      <c r="M47" s="68"/>
      <c r="N47" s="69"/>
    </row>
    <row r="48" spans="1:16" ht="15.75" thickBot="1">
      <c r="B48" s="70"/>
      <c r="C48" s="65"/>
      <c r="D48" s="65"/>
      <c r="E48" s="65"/>
      <c r="F48" s="65"/>
      <c r="G48" s="65"/>
      <c r="H48" s="65"/>
      <c r="I48" s="65"/>
      <c r="J48" s="64"/>
      <c r="K48" s="64"/>
      <c r="L48" s="64"/>
      <c r="M48" s="64"/>
      <c r="N48" s="66"/>
    </row>
    <row r="49" spans="1:14">
      <c r="B49" s="866" t="s">
        <v>944</v>
      </c>
      <c r="C49" s="867"/>
      <c r="D49" s="867"/>
      <c r="E49" s="867"/>
      <c r="F49" s="867"/>
      <c r="G49" s="867"/>
      <c r="H49" s="867"/>
      <c r="I49" s="901"/>
      <c r="J49" s="319" t="s">
        <v>945</v>
      </c>
      <c r="K49" s="88" t="s">
        <v>946</v>
      </c>
      <c r="L49" s="902" t="s">
        <v>955</v>
      </c>
      <c r="M49" s="901"/>
      <c r="N49" s="89" t="s">
        <v>951</v>
      </c>
    </row>
    <row r="50" spans="1:14">
      <c r="A50" s="164" t="s">
        <v>410</v>
      </c>
      <c r="B50" s="46" t="str">
        <f>VLOOKUP(A50,MATERIALES!A5:D373,3,FALSE)</f>
        <v>Celda especial de carga</v>
      </c>
      <c r="C50" s="285"/>
      <c r="D50" s="285"/>
      <c r="E50" s="285"/>
      <c r="F50" s="285"/>
      <c r="G50" s="285"/>
      <c r="H50" s="285"/>
      <c r="I50" s="285"/>
      <c r="J50" s="315" t="str">
        <f>VLOOKUP(A50,MATERIALES!A6:D642,2,FALSE)</f>
        <v>u</v>
      </c>
      <c r="K50" s="286">
        <v>1</v>
      </c>
      <c r="L50" s="271"/>
      <c r="M50" s="406">
        <f>VLOOKUP(A50,MATERIALES!A5:D396,4,FALSE)</f>
        <v>19036064.955811877</v>
      </c>
      <c r="N50" s="276">
        <f t="shared" ref="N50:N55" si="0">K50*M50</f>
        <v>19036064.955811877</v>
      </c>
    </row>
    <row r="51" spans="1:14">
      <c r="A51" s="164" t="s">
        <v>505</v>
      </c>
      <c r="B51" s="46" t="str">
        <f>VLOOKUP(A51,MATERIALES!A6:D373,3,FALSE)</f>
        <v>Manguera de alta presión</v>
      </c>
      <c r="C51" s="429"/>
      <c r="D51" s="429"/>
      <c r="E51" s="429"/>
      <c r="F51" s="429"/>
      <c r="G51" s="429"/>
      <c r="H51" s="429"/>
      <c r="I51" s="429"/>
      <c r="J51" s="316" t="str">
        <f>VLOOKUP(A51,MATERIALES!A6:D643,2,FALSE)</f>
        <v>m</v>
      </c>
      <c r="K51" s="401">
        <v>30</v>
      </c>
      <c r="L51" s="425"/>
      <c r="M51" s="406">
        <f>VLOOKUP(A51,MATERIALES!A6:D397,4,FALSE)</f>
        <v>115320.00722804226</v>
      </c>
      <c r="N51" s="276">
        <f t="shared" si="0"/>
        <v>3459600.2168412679</v>
      </c>
    </row>
    <row r="52" spans="1:14">
      <c r="A52" s="164" t="s">
        <v>698</v>
      </c>
      <c r="B52" s="46" t="str">
        <f>VLOOKUP(A52,MATERIALES!A6:D373,3,FALSE)</f>
        <v>Transductores electrónicos (incluye cables, protección contra el concreto y panel de lectura)</v>
      </c>
      <c r="C52" s="429"/>
      <c r="D52" s="429"/>
      <c r="E52" s="429"/>
      <c r="F52" s="429"/>
      <c r="G52" s="429"/>
      <c r="H52" s="429"/>
      <c r="I52" s="429"/>
      <c r="J52" s="316" t="str">
        <f>VLOOKUP(A52,MATERIALES!A6:D644,2,FALSE)</f>
        <v>u</v>
      </c>
      <c r="K52" s="401">
        <v>2</v>
      </c>
      <c r="L52" s="425"/>
      <c r="M52" s="406">
        <f>VLOOKUP(A52,MATERIALES!A6:D398,4,FALSE)</f>
        <v>2294000.6520821271</v>
      </c>
      <c r="N52" s="276">
        <f t="shared" si="0"/>
        <v>4588001.3041642541</v>
      </c>
    </row>
    <row r="53" spans="1:14">
      <c r="A53" s="164" t="s">
        <v>700</v>
      </c>
      <c r="B53" s="46" t="str">
        <f>VLOOKUP(A53,MATERIALES!A6:D373,3,FALSE)</f>
        <v>Transductores mecánicos (incluye cables, protección contra el concreto y panel de lectura)</v>
      </c>
      <c r="C53" s="429"/>
      <c r="D53" s="429"/>
      <c r="E53" s="429"/>
      <c r="F53" s="429"/>
      <c r="G53" s="429"/>
      <c r="H53" s="429"/>
      <c r="I53" s="429"/>
      <c r="J53" s="316" t="str">
        <f>VLOOKUP(A53,MATERIALES!A7:D645,2,FALSE)</f>
        <v>u</v>
      </c>
      <c r="K53" s="401">
        <v>5</v>
      </c>
      <c r="L53" s="425"/>
      <c r="M53" s="406">
        <f>VLOOKUP(A53,MATERIALES!A6:D399,4,FALSE)</f>
        <v>1362497.4369464691</v>
      </c>
      <c r="N53" s="276">
        <f t="shared" si="0"/>
        <v>6812487.1847323459</v>
      </c>
    </row>
    <row r="54" spans="1:14">
      <c r="A54" s="164" t="s">
        <v>729</v>
      </c>
      <c r="B54" s="46" t="str">
        <f>VLOOKUP(A54,MATERIALES!A7:D373,3,FALSE)</f>
        <v>Tubo Metálico De Alta Resistencia</v>
      </c>
      <c r="C54" s="429"/>
      <c r="D54" s="429"/>
      <c r="E54" s="429"/>
      <c r="F54" s="429"/>
      <c r="G54" s="429"/>
      <c r="H54" s="429"/>
      <c r="I54" s="429"/>
      <c r="J54" s="316" t="str">
        <f>VLOOKUP(A54,MATERIALES!A8:D646,2,FALSE)</f>
        <v>m</v>
      </c>
      <c r="K54" s="401">
        <v>60</v>
      </c>
      <c r="L54" s="425"/>
      <c r="M54" s="406">
        <f>VLOOKUP(A54,MATERIALES!A7:D400,4,FALSE)</f>
        <v>85475.0367685823</v>
      </c>
      <c r="N54" s="276">
        <f t="shared" si="0"/>
        <v>5128502.2061149385</v>
      </c>
    </row>
    <row r="55" spans="1:14">
      <c r="A55" s="164" t="s">
        <v>734</v>
      </c>
      <c r="B55" s="46" t="str">
        <f>VLOOKUP(A55,MATERIALES!A8:D373,3,FALSE)</f>
        <v>Uniones especiales de alta resistencia para tubería</v>
      </c>
      <c r="C55" s="429"/>
      <c r="D55" s="429"/>
      <c r="E55" s="429"/>
      <c r="F55" s="429"/>
      <c r="G55" s="429"/>
      <c r="H55" s="429"/>
      <c r="I55" s="429"/>
      <c r="J55" s="316" t="str">
        <f>VLOOKUP(A55,MATERIALES!A9:D647,2,FALSE)</f>
        <v>u</v>
      </c>
      <c r="K55" s="401">
        <v>12</v>
      </c>
      <c r="L55" s="425"/>
      <c r="M55" s="406">
        <f>VLOOKUP(A55,MATERIALES!A8:D401,4,FALSE)</f>
        <v>47409.177510837311</v>
      </c>
      <c r="N55" s="276">
        <f t="shared" si="0"/>
        <v>568910.13013004768</v>
      </c>
    </row>
    <row r="56" spans="1:14">
      <c r="A56" s="164"/>
      <c r="B56" s="46"/>
      <c r="C56" s="429"/>
      <c r="D56" s="429"/>
      <c r="E56" s="429"/>
      <c r="F56" s="429"/>
      <c r="G56" s="429"/>
      <c r="H56" s="429"/>
      <c r="I56" s="429"/>
      <c r="J56" s="315"/>
      <c r="K56" s="401"/>
      <c r="L56" s="425"/>
      <c r="M56" s="406"/>
      <c r="N56" s="276"/>
    </row>
    <row r="57" spans="1:14" ht="15.75" thickBot="1">
      <c r="B57" s="46"/>
      <c r="C57" s="314"/>
      <c r="D57" s="314"/>
      <c r="E57" s="314"/>
      <c r="F57" s="314"/>
      <c r="G57" s="314"/>
      <c r="H57" s="314"/>
      <c r="I57" s="314"/>
      <c r="J57" s="439"/>
      <c r="K57" s="129"/>
      <c r="L57" s="329"/>
      <c r="M57" s="406"/>
      <c r="N57" s="276"/>
    </row>
    <row r="58" spans="1:14" ht="15.75" thickBot="1">
      <c r="B58" s="821" t="s">
        <v>953</v>
      </c>
      <c r="C58" s="822"/>
      <c r="D58" s="822"/>
      <c r="E58" s="822"/>
      <c r="F58" s="822"/>
      <c r="G58" s="822"/>
      <c r="H58" s="822"/>
      <c r="I58" s="822"/>
      <c r="J58" s="822"/>
      <c r="K58" s="822"/>
      <c r="L58" s="822"/>
      <c r="M58" s="823"/>
      <c r="N58" s="398">
        <f>SUM(N50:N57)</f>
        <v>39593565.997794732</v>
      </c>
    </row>
    <row r="59" spans="1:14">
      <c r="B59" s="36"/>
      <c r="C59" s="37"/>
      <c r="D59" s="37"/>
      <c r="E59" s="37"/>
      <c r="F59" s="37"/>
      <c r="G59" s="37"/>
      <c r="H59" s="37"/>
      <c r="I59" s="37"/>
      <c r="J59" s="37"/>
      <c r="K59" s="37"/>
      <c r="L59" s="37"/>
      <c r="M59" s="37"/>
      <c r="N59" s="38"/>
    </row>
    <row r="60" spans="1:14">
      <c r="B60" s="67" t="s">
        <v>956</v>
      </c>
      <c r="C60" s="68"/>
      <c r="D60" s="68"/>
      <c r="E60" s="68"/>
      <c r="F60" s="68"/>
      <c r="G60" s="68"/>
      <c r="H60" s="68"/>
      <c r="I60" s="68"/>
      <c r="J60" s="68"/>
      <c r="K60" s="68"/>
      <c r="L60" s="68"/>
      <c r="M60" s="68"/>
      <c r="N60" s="69"/>
    </row>
    <row r="61" spans="1:14" ht="15.75" thickBot="1">
      <c r="B61" s="71"/>
      <c r="C61" s="64"/>
      <c r="D61" s="64"/>
      <c r="E61" s="64"/>
      <c r="F61" s="64"/>
      <c r="G61" s="64"/>
      <c r="H61" s="64"/>
      <c r="I61" s="64"/>
      <c r="J61" s="64"/>
      <c r="K61" s="64"/>
      <c r="L61" s="64"/>
      <c r="M61" s="64"/>
      <c r="N61" s="66"/>
    </row>
    <row r="62" spans="1:14" ht="25.5">
      <c r="B62" s="317" t="s">
        <v>957</v>
      </c>
      <c r="C62" s="318"/>
      <c r="D62" s="318"/>
      <c r="E62" s="318"/>
      <c r="F62" s="318"/>
      <c r="G62" s="318"/>
      <c r="H62" s="76" t="s">
        <v>945</v>
      </c>
      <c r="I62" s="77" t="s">
        <v>958</v>
      </c>
      <c r="J62" s="78" t="s">
        <v>959</v>
      </c>
      <c r="K62" s="76" t="s">
        <v>960</v>
      </c>
      <c r="L62" s="907" t="s">
        <v>961</v>
      </c>
      <c r="M62" s="886"/>
      <c r="N62" s="79" t="s">
        <v>951</v>
      </c>
    </row>
    <row r="63" spans="1:14">
      <c r="A63" t="s">
        <v>1399</v>
      </c>
      <c r="B63" s="49" t="str">
        <f>VLOOKUP(A63,TRANSPORTE!A5:D117,3,FALSE)</f>
        <v>Pasajes aéreos</v>
      </c>
      <c r="C63" s="321"/>
      <c r="D63" s="321"/>
      <c r="E63" s="321"/>
      <c r="F63" s="321"/>
      <c r="G63" s="321"/>
      <c r="H63" s="315" t="s">
        <v>945</v>
      </c>
      <c r="I63" s="283">
        <v>3</v>
      </c>
      <c r="J63" s="290">
        <v>1</v>
      </c>
      <c r="K63" s="283">
        <f>I63*J63</f>
        <v>3</v>
      </c>
      <c r="L63" s="908">
        <f>VLOOKUP(A63,TRANSPORTE!A5:D117,4,FALSE)</f>
        <v>263698.84979531064</v>
      </c>
      <c r="M63" s="909"/>
      <c r="N63" s="291">
        <f>K63*L63</f>
        <v>791096.54938593192</v>
      </c>
    </row>
    <row r="64" spans="1:14">
      <c r="A64" t="s">
        <v>1400</v>
      </c>
      <c r="B64" s="49" t="str">
        <f>VLOOKUP(A64,TRANSPORTE!A6:D117,3,FALSE)</f>
        <v>Transporte de tubos. celdas, etc.</v>
      </c>
      <c r="C64" s="50"/>
      <c r="D64" s="50"/>
      <c r="E64" s="50"/>
      <c r="F64" s="50"/>
      <c r="G64" s="50"/>
      <c r="H64" s="315" t="s">
        <v>1468</v>
      </c>
      <c r="I64" s="283">
        <v>1</v>
      </c>
      <c r="J64" s="290">
        <v>1</v>
      </c>
      <c r="K64" s="283">
        <f>I64*J64</f>
        <v>1</v>
      </c>
      <c r="L64" s="908">
        <f>VLOOKUP(A64,TRANSPORTE!A6:D117,4,FALSE)</f>
        <v>815398.80627890537</v>
      </c>
      <c r="M64" s="909"/>
      <c r="N64" s="291">
        <f>K64*L64</f>
        <v>815398.80627890537</v>
      </c>
    </row>
    <row r="65" spans="1:15">
      <c r="A65" t="s">
        <v>1402</v>
      </c>
      <c r="B65" s="49" t="str">
        <f>VLOOKUP(A65,TRANSPORTE!A6:D117,3,FALSE)</f>
        <v>Transporte de personal de montaje</v>
      </c>
      <c r="C65" s="50"/>
      <c r="D65" s="50"/>
      <c r="E65" s="50"/>
      <c r="F65" s="50"/>
      <c r="G65" s="50"/>
      <c r="H65" s="315" t="s">
        <v>1468</v>
      </c>
      <c r="I65" s="283">
        <v>8</v>
      </c>
      <c r="J65" s="290">
        <v>1</v>
      </c>
      <c r="K65" s="283">
        <f>I65*J65</f>
        <v>8</v>
      </c>
      <c r="L65" s="908">
        <f>VLOOKUP(A65,TRANSPORTE!A6:D118,4,FALSE)</f>
        <v>106750.58318619838</v>
      </c>
      <c r="M65" s="909"/>
      <c r="N65" s="291">
        <f>K65*L65</f>
        <v>854004.665489587</v>
      </c>
    </row>
    <row r="66" spans="1:15">
      <c r="B66" s="49"/>
      <c r="C66" s="50"/>
      <c r="D66" s="50"/>
      <c r="E66" s="50"/>
      <c r="F66" s="50"/>
      <c r="G66" s="50"/>
      <c r="H66" s="292"/>
      <c r="I66" s="283"/>
      <c r="J66" s="283"/>
      <c r="K66" s="283"/>
      <c r="L66" s="293"/>
      <c r="M66" s="294"/>
      <c r="N66" s="295"/>
    </row>
    <row r="67" spans="1:15" ht="15.75" thickBot="1">
      <c r="B67" s="451"/>
      <c r="C67" s="452"/>
      <c r="D67" s="452"/>
      <c r="E67" s="452"/>
      <c r="F67" s="452"/>
      <c r="G67" s="452"/>
      <c r="H67" s="51"/>
      <c r="I67" s="129"/>
      <c r="J67" s="129"/>
      <c r="K67" s="129"/>
      <c r="L67" s="899"/>
      <c r="M67" s="900"/>
      <c r="N67" s="130"/>
    </row>
    <row r="68" spans="1:15" ht="15.75" thickBot="1">
      <c r="B68" s="910" t="s">
        <v>953</v>
      </c>
      <c r="C68" s="864"/>
      <c r="D68" s="864"/>
      <c r="E68" s="864"/>
      <c r="F68" s="864"/>
      <c r="G68" s="864"/>
      <c r="H68" s="864"/>
      <c r="I68" s="864"/>
      <c r="J68" s="864"/>
      <c r="K68" s="864"/>
      <c r="L68" s="864"/>
      <c r="M68" s="865"/>
      <c r="N68" s="107">
        <f>SUM(N63:N67)</f>
        <v>2460500.0211544242</v>
      </c>
    </row>
    <row r="69" spans="1:15">
      <c r="B69" s="36"/>
      <c r="C69" s="37"/>
      <c r="D69" s="37"/>
      <c r="E69" s="37"/>
      <c r="F69" s="37"/>
      <c r="G69" s="37"/>
      <c r="H69" s="37"/>
      <c r="I69" s="37"/>
      <c r="J69" s="37"/>
      <c r="K69" s="37"/>
      <c r="L69" s="37"/>
      <c r="M69" s="37"/>
      <c r="N69" s="38"/>
    </row>
    <row r="70" spans="1:15">
      <c r="B70" s="67" t="s">
        <v>962</v>
      </c>
      <c r="C70" s="68"/>
      <c r="D70" s="68"/>
      <c r="E70" s="68"/>
      <c r="F70" s="68"/>
      <c r="G70" s="68"/>
      <c r="H70" s="68"/>
      <c r="I70" s="68"/>
      <c r="J70" s="68"/>
      <c r="K70" s="68"/>
      <c r="L70" s="68"/>
      <c r="M70" s="68"/>
      <c r="N70" s="69"/>
    </row>
    <row r="71" spans="1:15" ht="15.75" thickBot="1">
      <c r="B71" s="71"/>
      <c r="C71" s="64"/>
      <c r="D71" s="64"/>
      <c r="E71" s="64"/>
      <c r="F71" s="64"/>
      <c r="G71" s="64"/>
      <c r="H71" s="64"/>
      <c r="I71" s="64"/>
      <c r="J71" s="64"/>
      <c r="K71" s="64"/>
      <c r="L71" s="64"/>
      <c r="M71" s="64"/>
      <c r="N71" s="66"/>
    </row>
    <row r="72" spans="1:15" ht="25.5">
      <c r="B72" s="860" t="s">
        <v>963</v>
      </c>
      <c r="C72" s="861"/>
      <c r="D72" s="861"/>
      <c r="E72" s="861"/>
      <c r="F72" s="861"/>
      <c r="G72" s="861"/>
      <c r="H72" s="861"/>
      <c r="I72" s="76" t="s">
        <v>964</v>
      </c>
      <c r="J72" s="78" t="s">
        <v>1410</v>
      </c>
      <c r="K72" s="77" t="s">
        <v>966</v>
      </c>
      <c r="L72" s="862" t="s">
        <v>950</v>
      </c>
      <c r="M72" s="863"/>
      <c r="N72" s="101" t="s">
        <v>951</v>
      </c>
    </row>
    <row r="73" spans="1:15">
      <c r="A73" s="165" t="s">
        <v>6</v>
      </c>
      <c r="B73" s="52" t="str">
        <f>VLOOKUP(A73,'MANO DE OBRA'!A8:D68,3,FALSE)</f>
        <v xml:space="preserve">Obrero </v>
      </c>
      <c r="C73" s="50"/>
      <c r="D73" s="50"/>
      <c r="E73" s="50"/>
      <c r="F73" s="50"/>
      <c r="G73" s="50"/>
      <c r="H73" s="50"/>
      <c r="I73" s="296">
        <f t="shared" ref="I73:I76" si="1">K73/J73*100</f>
        <v>33832.699999999997</v>
      </c>
      <c r="J73" s="297">
        <v>185</v>
      </c>
      <c r="K73" s="298">
        <f>VLOOKUP(A73,'MANO DE OBRA'!A8:D99,4,FALSE)</f>
        <v>62590.494999999995</v>
      </c>
      <c r="L73" s="53"/>
      <c r="M73" s="438">
        <v>1</v>
      </c>
      <c r="N73" s="399">
        <f t="shared" ref="N73:N76" si="2">K73/M73</f>
        <v>62590.494999999995</v>
      </c>
      <c r="O73" s="109"/>
    </row>
    <row r="74" spans="1:15">
      <c r="A74" s="165" t="s">
        <v>74</v>
      </c>
      <c r="B74" s="52" t="str">
        <f>VLOOKUP(A74,'MANO DE OBRA'!A8:D69,3,FALSE)</f>
        <v>Ingeniero de Montaje y Prueba Pilote (1)</v>
      </c>
      <c r="C74" s="50"/>
      <c r="D74" s="50"/>
      <c r="E74" s="50"/>
      <c r="F74" s="50"/>
      <c r="G74" s="50"/>
      <c r="H74" s="50"/>
      <c r="I74" s="296">
        <f t="shared" si="1"/>
        <v>257965.03444028978</v>
      </c>
      <c r="J74" s="297">
        <v>185</v>
      </c>
      <c r="K74" s="298">
        <f>VLOOKUP(A74,'MANO DE OBRA'!A8:D100,4,FALSE)</f>
        <v>477235.31371453602</v>
      </c>
      <c r="L74" s="53"/>
      <c r="M74" s="435">
        <v>1</v>
      </c>
      <c r="N74" s="399">
        <f t="shared" si="2"/>
        <v>477235.31371453602</v>
      </c>
    </row>
    <row r="75" spans="1:15">
      <c r="A75" s="165"/>
      <c r="B75" s="52"/>
      <c r="C75" s="50"/>
      <c r="D75" s="50"/>
      <c r="E75" s="50"/>
      <c r="F75" s="50"/>
      <c r="G75" s="50"/>
      <c r="H75" s="50"/>
      <c r="I75" s="296"/>
      <c r="J75" s="297"/>
      <c r="K75" s="298"/>
      <c r="L75" s="53"/>
      <c r="M75" s="443"/>
      <c r="N75" s="399"/>
    </row>
    <row r="76" spans="1:15">
      <c r="A76" s="165" t="s">
        <v>88</v>
      </c>
      <c r="B76" s="52" t="str">
        <f>VLOOKUP(A76,'MANO DE OBRA'!A10:D71,3,FALSE)</f>
        <v>Soldador experto en montaje y pruebas</v>
      </c>
      <c r="C76" s="50"/>
      <c r="D76" s="50"/>
      <c r="E76" s="50"/>
      <c r="F76" s="50"/>
      <c r="G76" s="50"/>
      <c r="H76" s="50"/>
      <c r="I76" s="296">
        <f t="shared" si="1"/>
        <v>86502.359687357821</v>
      </c>
      <c r="J76" s="297">
        <v>185</v>
      </c>
      <c r="K76" s="298">
        <f>VLOOKUP(A76,'MANO DE OBRA'!A10:D102,4,FALSE)</f>
        <v>160029.36542161196</v>
      </c>
      <c r="L76" s="53"/>
      <c r="M76" s="443">
        <v>1</v>
      </c>
      <c r="N76" s="399">
        <f t="shared" si="2"/>
        <v>160029.36542161196</v>
      </c>
    </row>
    <row r="77" spans="1:15">
      <c r="A77" s="165"/>
      <c r="B77" s="52"/>
      <c r="C77" s="50"/>
      <c r="D77" s="50"/>
      <c r="E77" s="50"/>
      <c r="F77" s="50"/>
      <c r="G77" s="50"/>
      <c r="H77" s="50"/>
      <c r="I77" s="296"/>
      <c r="J77" s="297"/>
      <c r="K77" s="298"/>
      <c r="L77" s="53"/>
      <c r="M77" s="443"/>
      <c r="N77" s="399"/>
    </row>
    <row r="78" spans="1:15">
      <c r="A78" s="165"/>
      <c r="B78" s="52"/>
      <c r="C78" s="50"/>
      <c r="D78" s="50"/>
      <c r="E78" s="50"/>
      <c r="F78" s="50"/>
      <c r="G78" s="50"/>
      <c r="H78" s="50"/>
      <c r="I78" s="296"/>
      <c r="J78" s="297"/>
      <c r="K78" s="298"/>
      <c r="L78" s="53"/>
      <c r="M78" s="443"/>
      <c r="N78" s="399"/>
    </row>
    <row r="79" spans="1:15">
      <c r="B79" s="52"/>
      <c r="C79" s="50"/>
      <c r="D79" s="50"/>
      <c r="E79" s="50"/>
      <c r="F79" s="50"/>
      <c r="G79" s="50"/>
      <c r="H79" s="50"/>
      <c r="I79" s="296"/>
      <c r="J79" s="297"/>
      <c r="K79" s="298"/>
      <c r="L79" s="322"/>
      <c r="M79" s="304"/>
      <c r="N79" s="399"/>
    </row>
    <row r="80" spans="1:15" ht="15.75" thickBot="1">
      <c r="B80" s="897"/>
      <c r="C80" s="898"/>
      <c r="D80" s="898"/>
      <c r="E80" s="898"/>
      <c r="F80" s="898"/>
      <c r="G80" s="898"/>
      <c r="H80" s="898"/>
      <c r="I80" s="47"/>
      <c r="J80" s="47"/>
      <c r="K80" s="47"/>
      <c r="L80" s="976"/>
      <c r="M80" s="977"/>
      <c r="N80" s="48"/>
    </row>
    <row r="81" spans="1:14" ht="15.75" thickBot="1">
      <c r="B81" s="821" t="s">
        <v>953</v>
      </c>
      <c r="C81" s="822"/>
      <c r="D81" s="822"/>
      <c r="E81" s="822"/>
      <c r="F81" s="822"/>
      <c r="G81" s="822"/>
      <c r="H81" s="822"/>
      <c r="I81" s="864"/>
      <c r="J81" s="864"/>
      <c r="K81" s="864"/>
      <c r="L81" s="864"/>
      <c r="M81" s="865"/>
      <c r="N81" s="305">
        <f>SUM(N73:N80)</f>
        <v>699855.17413614795</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N45+N58+N68+N81</f>
        <v>54087135.423946746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10817427.084789351</v>
      </c>
      <c r="M88" s="857"/>
      <c r="N88" s="54"/>
    </row>
    <row r="89" spans="1:14">
      <c r="B89" s="92" t="s">
        <v>973</v>
      </c>
      <c r="C89" s="93"/>
      <c r="D89" s="93"/>
      <c r="E89" s="93"/>
      <c r="F89" s="93"/>
      <c r="G89" s="93"/>
      <c r="H89" s="93"/>
      <c r="I89" s="90"/>
      <c r="J89" s="91"/>
      <c r="K89" s="308">
        <v>0.05</v>
      </c>
      <c r="L89" s="856">
        <f>N83*K89</f>
        <v>2704356.7711973377</v>
      </c>
      <c r="M89" s="857"/>
      <c r="N89" s="54"/>
    </row>
    <row r="90" spans="1:14" ht="15.75" thickBot="1">
      <c r="B90" s="94" t="s">
        <v>974</v>
      </c>
      <c r="C90" s="95"/>
      <c r="D90" s="95"/>
      <c r="E90" s="95"/>
      <c r="F90" s="95"/>
      <c r="G90" s="95"/>
      <c r="H90" s="95"/>
      <c r="I90" s="96"/>
      <c r="J90" s="97"/>
      <c r="K90" s="309">
        <v>0.05</v>
      </c>
      <c r="L90" s="858">
        <f>N83*K90</f>
        <v>2704356.7711973377</v>
      </c>
      <c r="M90" s="859"/>
      <c r="N90" s="54"/>
    </row>
    <row r="91" spans="1:14" ht="15.75" thickBot="1">
      <c r="B91" s="821" t="s">
        <v>953</v>
      </c>
      <c r="C91" s="822"/>
      <c r="D91" s="822"/>
      <c r="E91" s="822"/>
      <c r="F91" s="822"/>
      <c r="G91" s="822"/>
      <c r="H91" s="822"/>
      <c r="I91" s="822"/>
      <c r="J91" s="822"/>
      <c r="K91" s="822"/>
      <c r="L91" s="822"/>
      <c r="M91" s="823"/>
      <c r="N91" s="55">
        <f>L88+L89+L90</f>
        <v>16226140.627184026</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70313276.051130772</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7.25" customHeight="1" thickBot="1">
      <c r="A31" t="s">
        <v>1845</v>
      </c>
      <c r="B31" s="83" t="s">
        <v>1103</v>
      </c>
      <c r="C31" s="84" t="s">
        <v>2098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259</v>
      </c>
      <c r="B36" s="870" t="str">
        <f>VLOOKUP(A36,EQUIPOS!A6:D154,3,FALSE)</f>
        <v>Montacargas</v>
      </c>
      <c r="C36" s="871"/>
      <c r="D36" s="871"/>
      <c r="E36" s="871"/>
      <c r="F36" s="871"/>
      <c r="G36" s="871"/>
      <c r="H36" s="872"/>
      <c r="I36" s="271"/>
      <c r="J36" s="272"/>
      <c r="K36" s="273">
        <f>VLOOKUP(A36,EQUIPOS!A6:D163,4,FALSE)</f>
        <v>76298.957602160386</v>
      </c>
      <c r="L36" s="274"/>
      <c r="M36" s="340">
        <v>1.5</v>
      </c>
      <c r="N36" s="276">
        <f>K36/M36</f>
        <v>50865.971734773593</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2975.4018634534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53841.373598226994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404</v>
      </c>
      <c r="B48" s="46" t="str">
        <f>VLOOKUP(A48,MATERIALES!A5:D373,3,FALSE)</f>
        <v>Camisa metálica en acero A-37</v>
      </c>
      <c r="C48" s="285"/>
      <c r="D48" s="285"/>
      <c r="E48" s="285"/>
      <c r="F48" s="285"/>
      <c r="G48" s="285"/>
      <c r="H48" s="285"/>
      <c r="I48" s="272"/>
      <c r="J48" s="228" t="str">
        <f>VLOOKUP(A48,MATERIALES!A4:D640,2,FALSE)</f>
        <v>kg</v>
      </c>
      <c r="K48" s="286">
        <v>313.2010795996344</v>
      </c>
      <c r="L48" s="271"/>
      <c r="M48" s="406">
        <f>VLOOKUP(A48,MATERIALES!A5:D396,4,FALSE)</f>
        <v>7125.9429246434183</v>
      </c>
      <c r="N48" s="276">
        <f>K48*M48</f>
        <v>2231853.0171636948</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2231853.0171636948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19</v>
      </c>
      <c r="B71" s="52" t="str">
        <f>VLOOKUP(A71,'MANO DE OBRA'!A8:D68,3,FALSE)</f>
        <v>Obrero (8)</v>
      </c>
      <c r="C71" s="50"/>
      <c r="D71" s="50"/>
      <c r="E71" s="50"/>
      <c r="F71" s="50"/>
      <c r="G71" s="50"/>
      <c r="H71" s="50"/>
      <c r="I71" s="296">
        <f>K71/J71*100</f>
        <v>270661.59999999998</v>
      </c>
      <c r="J71" s="297">
        <v>185</v>
      </c>
      <c r="K71" s="298">
        <f>VLOOKUP(A71,'MANO DE OBRA'!A8:D99,4,FALSE)</f>
        <v>500723.95999999996</v>
      </c>
      <c r="L71" s="53"/>
      <c r="M71" s="438">
        <v>12</v>
      </c>
      <c r="N71" s="399">
        <f>K71/M71</f>
        <v>41726.996666666666</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6">
        <v>12</v>
      </c>
      <c r="N72" s="399">
        <f>K72/M72</f>
        <v>17781.040602401332</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59508.037269067994</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2345202.4280309896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469040.48560619797</v>
      </c>
      <c r="M84" s="857"/>
      <c r="N84" s="54"/>
    </row>
    <row r="85" spans="1:14">
      <c r="B85" s="92" t="s">
        <v>973</v>
      </c>
      <c r="C85" s="93"/>
      <c r="D85" s="93"/>
      <c r="E85" s="93"/>
      <c r="F85" s="93"/>
      <c r="G85" s="93"/>
      <c r="H85" s="93"/>
      <c r="I85" s="90"/>
      <c r="J85" s="91"/>
      <c r="K85" s="308">
        <v>0.05</v>
      </c>
      <c r="L85" s="856">
        <f>N79*K85</f>
        <v>117260.12140154949</v>
      </c>
      <c r="M85" s="857"/>
      <c r="N85" s="54"/>
    </row>
    <row r="86" spans="1:14" ht="15.75" thickBot="1">
      <c r="B86" s="94" t="s">
        <v>974</v>
      </c>
      <c r="C86" s="95"/>
      <c r="D86" s="95"/>
      <c r="E86" s="95"/>
      <c r="F86" s="95"/>
      <c r="G86" s="95"/>
      <c r="H86" s="95"/>
      <c r="I86" s="96"/>
      <c r="J86" s="97"/>
      <c r="K86" s="309">
        <v>0.05</v>
      </c>
      <c r="L86" s="858">
        <f>N79*K86</f>
        <v>117260.12140154949</v>
      </c>
      <c r="M86" s="859"/>
      <c r="N86" s="54"/>
    </row>
    <row r="87" spans="1:14" ht="15.75" thickBot="1">
      <c r="B87" s="821" t="s">
        <v>953</v>
      </c>
      <c r="C87" s="822"/>
      <c r="D87" s="822"/>
      <c r="E87" s="822"/>
      <c r="F87" s="822"/>
      <c r="G87" s="822"/>
      <c r="H87" s="822"/>
      <c r="I87" s="822"/>
      <c r="J87" s="822"/>
      <c r="K87" s="822"/>
      <c r="L87" s="822"/>
      <c r="M87" s="823"/>
      <c r="N87" s="55">
        <f>L84+L85+L86</f>
        <v>703560.72840929707</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3048763.1564402869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7.25" customHeight="1" thickBot="1">
      <c r="A31" t="s">
        <v>1845</v>
      </c>
      <c r="B31" s="83" t="s">
        <v>1656</v>
      </c>
      <c r="C31" s="84" t="s">
        <v>2099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267</v>
      </c>
      <c r="B36" s="870" t="str">
        <f>VLOOKUP(A36,EQUIPOS!A6:D154,3,FALSE)</f>
        <v>Motobomba de concreto</v>
      </c>
      <c r="C36" s="871"/>
      <c r="D36" s="871"/>
      <c r="E36" s="871"/>
      <c r="F36" s="871"/>
      <c r="G36" s="871"/>
      <c r="H36" s="872"/>
      <c r="I36" s="271"/>
      <c r="J36" s="272"/>
      <c r="K36" s="273">
        <f>VLOOKUP(A36,EQUIPOS!A6:D163,4,FALSE)</f>
        <v>54799.948152896213</v>
      </c>
      <c r="L36" s="274"/>
      <c r="M36" s="340">
        <v>2.5</v>
      </c>
      <c r="N36" s="276">
        <f>K36/M36</f>
        <v>21919.979261158485</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21919.979261158485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46.758679657867084</v>
      </c>
      <c r="L48" s="271"/>
      <c r="M48" s="406">
        <f>VLOOKUP(A48,MATERIALES!A5:D396,4,FALSE)</f>
        <v>2966.0280794026448</v>
      </c>
      <c r="N48" s="276">
        <f>K48*M48</f>
        <v>138687.55682102701</v>
      </c>
    </row>
    <row r="49" spans="1:14">
      <c r="A49" s="164" t="s">
        <v>832</v>
      </c>
      <c r="B49" s="46" t="str">
        <f>VLOOKUP(A49,MATERIALES!A6:D373,3,FALSE)</f>
        <v>Concreto Resistencia  21 (Mpa)</v>
      </c>
      <c r="C49" s="429"/>
      <c r="D49" s="429"/>
      <c r="E49" s="429"/>
      <c r="F49" s="429"/>
      <c r="G49" s="429"/>
      <c r="H49" s="429"/>
      <c r="I49" s="426"/>
      <c r="J49" s="228" t="str">
        <f>VLOOKUP(A49,MATERIALES!A5:D641,2,FALSE)</f>
        <v>m3</v>
      </c>
      <c r="K49" s="286">
        <v>0.66798113796952974</v>
      </c>
      <c r="L49" s="425"/>
      <c r="M49" s="406">
        <f>VLOOKUP(A49,MATERIALES!A6:D397,4,FALSE)</f>
        <v>451498.07270367211</v>
      </c>
      <c r="N49" s="276">
        <f>K49*M49</f>
        <v>301592.19639564835</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440279.75321667537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1256</v>
      </c>
      <c r="B60" s="49" t="str">
        <f>VLOOKUP(A60,TRANSPORTE!A2:D117,3,FALSE)</f>
        <v>Transporte de material de excavación</v>
      </c>
      <c r="C60" s="321"/>
      <c r="D60" s="321"/>
      <c r="E60" s="321"/>
      <c r="F60" s="321"/>
      <c r="G60" s="321"/>
      <c r="H60" s="315" t="s">
        <v>339</v>
      </c>
      <c r="I60" s="283">
        <v>0.86837547936038872</v>
      </c>
      <c r="J60" s="290">
        <v>1</v>
      </c>
      <c r="K60" s="283">
        <f>I60*J60</f>
        <v>0.86837547936038872</v>
      </c>
      <c r="L60" s="908">
        <f>VLOOKUP(A60,TRANSPORTE!A2:D117,4,FALSE)</f>
        <v>878.24631825065774</v>
      </c>
      <c r="M60" s="909"/>
      <c r="N60" s="291">
        <f>K60*L60</f>
        <v>762.64756760741147</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762.64756760741147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c r="B71" s="52"/>
      <c r="C71" s="50"/>
      <c r="D71" s="50"/>
      <c r="E71" s="50"/>
      <c r="F71" s="50"/>
      <c r="G71" s="50"/>
      <c r="H71" s="50"/>
      <c r="I71" s="296"/>
      <c r="J71" s="297"/>
      <c r="K71" s="298"/>
      <c r="L71" s="53"/>
      <c r="M71" s="438"/>
      <c r="N71" s="399"/>
      <c r="O71" s="109"/>
    </row>
    <row r="72" spans="1:15">
      <c r="A72" s="16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462962.38004544127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92592.476009088263</v>
      </c>
      <c r="M84" s="857"/>
      <c r="N84" s="54"/>
    </row>
    <row r="85" spans="1:14">
      <c r="B85" s="92" t="s">
        <v>973</v>
      </c>
      <c r="C85" s="93"/>
      <c r="D85" s="93"/>
      <c r="E85" s="93"/>
      <c r="F85" s="93"/>
      <c r="G85" s="93"/>
      <c r="H85" s="93"/>
      <c r="I85" s="90"/>
      <c r="J85" s="91"/>
      <c r="K85" s="308">
        <v>0.05</v>
      </c>
      <c r="L85" s="856">
        <f>N79*K85</f>
        <v>23148.119002272066</v>
      </c>
      <c r="M85" s="857"/>
      <c r="N85" s="54"/>
    </row>
    <row r="86" spans="1:14" ht="15.75" thickBot="1">
      <c r="B86" s="94" t="s">
        <v>974</v>
      </c>
      <c r="C86" s="95"/>
      <c r="D86" s="95"/>
      <c r="E86" s="95"/>
      <c r="F86" s="95"/>
      <c r="G86" s="95"/>
      <c r="H86" s="95"/>
      <c r="I86" s="96"/>
      <c r="J86" s="97"/>
      <c r="K86" s="309">
        <v>0.05</v>
      </c>
      <c r="L86" s="858">
        <f>N79*K86</f>
        <v>23148.119002272066</v>
      </c>
      <c r="M86" s="859"/>
      <c r="N86" s="54"/>
    </row>
    <row r="87" spans="1:14" ht="15.75" thickBot="1">
      <c r="B87" s="821" t="s">
        <v>953</v>
      </c>
      <c r="C87" s="822"/>
      <c r="D87" s="822"/>
      <c r="E87" s="822"/>
      <c r="F87" s="822"/>
      <c r="G87" s="822"/>
      <c r="H87" s="822"/>
      <c r="I87" s="822"/>
      <c r="J87" s="822"/>
      <c r="K87" s="822"/>
      <c r="L87" s="822"/>
      <c r="M87" s="823"/>
      <c r="N87" s="55">
        <f>L84+L85+L86</f>
        <v>138888.71401363239</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601851.0940590736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4"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21.75" customHeight="1" thickBot="1">
      <c r="A31" t="s">
        <v>1845</v>
      </c>
      <c r="B31" s="83" t="s">
        <v>1104</v>
      </c>
      <c r="C31" s="84" t="s">
        <v>2100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121</v>
      </c>
      <c r="B36" s="870" t="str">
        <f>VLOOKUP(A36,EQUIPOS!A6:D154,3,FALSE)</f>
        <v>Bomba eléctrica para accionar la celda</v>
      </c>
      <c r="C36" s="871"/>
      <c r="D36" s="871"/>
      <c r="E36" s="871"/>
      <c r="F36" s="871"/>
      <c r="G36" s="871"/>
      <c r="H36" s="872"/>
      <c r="I36" s="271"/>
      <c r="J36" s="272"/>
      <c r="K36" s="273">
        <f>VLOOKUP(A36,EQUIPOS!A6:D163,4,FALSE)</f>
        <v>72932.031474404546</v>
      </c>
      <c r="L36" s="274"/>
      <c r="M36" s="275">
        <v>0.01</v>
      </c>
      <c r="N36" s="276">
        <f t="shared" ref="N36:N41" si="0">K36/M36</f>
        <v>7293203.1474404549</v>
      </c>
    </row>
    <row r="37" spans="1:14">
      <c r="A37" s="116" t="s">
        <v>192</v>
      </c>
      <c r="B37" s="870" t="str">
        <f>VLOOKUP(A37,EQUIPOS!A7:D154,3,FALSE)</f>
        <v>Equipo de acarreo interno</v>
      </c>
      <c r="C37" s="871"/>
      <c r="D37" s="871"/>
      <c r="E37" s="871"/>
      <c r="F37" s="871"/>
      <c r="G37" s="871"/>
      <c r="H37" s="872"/>
      <c r="I37" s="425"/>
      <c r="J37" s="426"/>
      <c r="K37" s="273">
        <f>VLOOKUP(A37,EQUIPOS!A7:D164,4,FALSE)</f>
        <v>43970.848295763106</v>
      </c>
      <c r="L37" s="339"/>
      <c r="M37" s="340">
        <v>0.05</v>
      </c>
      <c r="N37" s="276">
        <f t="shared" si="0"/>
        <v>879416.96591526212</v>
      </c>
    </row>
    <row r="38" spans="1:14">
      <c r="A38" s="116" t="s">
        <v>214</v>
      </c>
      <c r="B38" s="870" t="str">
        <f>VLOOKUP(A38,EQUIPOS!A8:D154,3,FALSE)</f>
        <v>Equipo de oxigeno y soldadura</v>
      </c>
      <c r="C38" s="871"/>
      <c r="D38" s="871"/>
      <c r="E38" s="871"/>
      <c r="F38" s="871"/>
      <c r="G38" s="871"/>
      <c r="H38" s="872"/>
      <c r="I38" s="425"/>
      <c r="J38" s="426"/>
      <c r="K38" s="442">
        <f>VLOOKUP(A38,EQUIPOS!A8:D165,4,FALSE)</f>
        <v>14379.146812603727</v>
      </c>
      <c r="L38" s="339"/>
      <c r="M38" s="340">
        <v>0.01</v>
      </c>
      <c r="N38" s="276">
        <f t="shared" si="0"/>
        <v>1437914.6812603727</v>
      </c>
    </row>
    <row r="39" spans="1:14">
      <c r="A39" s="116" t="s">
        <v>248</v>
      </c>
      <c r="B39" s="870" t="str">
        <f>VLOOKUP(A39,EQUIPOS!A9:D154,3,FALSE)</f>
        <v>Grúa telescópica de 50 Ton.</v>
      </c>
      <c r="C39" s="871"/>
      <c r="D39" s="871"/>
      <c r="E39" s="871"/>
      <c r="F39" s="871"/>
      <c r="G39" s="871"/>
      <c r="H39" s="872"/>
      <c r="I39" s="425"/>
      <c r="J39" s="426"/>
      <c r="K39" s="442">
        <f>VLOOKUP(A39,EQUIPOS!A9:D166,4,FALSE)</f>
        <v>264169.48178579222</v>
      </c>
      <c r="L39" s="339"/>
      <c r="M39" s="340">
        <v>0.04</v>
      </c>
      <c r="N39" s="276">
        <f t="shared" si="0"/>
        <v>6604237.0446448056</v>
      </c>
    </row>
    <row r="40" spans="1:14">
      <c r="A40" s="116" t="s">
        <v>255</v>
      </c>
      <c r="B40" s="870" t="str">
        <f>VLOOKUP(A40,EQUIPOS!A10:D154,3,FALSE)</f>
        <v>Manómetro cable de acero para bajar la celda</v>
      </c>
      <c r="C40" s="871"/>
      <c r="D40" s="871"/>
      <c r="E40" s="871"/>
      <c r="F40" s="871"/>
      <c r="G40" s="871"/>
      <c r="H40" s="872"/>
      <c r="I40" s="425"/>
      <c r="J40" s="426"/>
      <c r="K40" s="442">
        <f>VLOOKUP(A40,EQUIPOS!A10:D167,4,FALSE)</f>
        <v>2001307.7573691087</v>
      </c>
      <c r="L40" s="339"/>
      <c r="M40" s="340">
        <v>1</v>
      </c>
      <c r="N40" s="276">
        <f t="shared" si="0"/>
        <v>2001307.7573691087</v>
      </c>
    </row>
    <row r="41" spans="1:14">
      <c r="A41" s="116" t="s">
        <v>322</v>
      </c>
      <c r="B41" s="870" t="str">
        <f>VLOOKUP(A41,EQUIPOS!A11:D155,3,FALSE)</f>
        <v xml:space="preserve">Retroexcavadora sobre llantas JD 410
</v>
      </c>
      <c r="C41" s="871"/>
      <c r="D41" s="871"/>
      <c r="E41" s="871"/>
      <c r="F41" s="871"/>
      <c r="G41" s="871"/>
      <c r="H41" s="872"/>
      <c r="I41" s="425"/>
      <c r="J41" s="426"/>
      <c r="K41" s="442">
        <f>VLOOKUP(A41,EQUIPOS!A11:D168,4,FALSE)</f>
        <v>120893.04098770279</v>
      </c>
      <c r="L41" s="339"/>
      <c r="M41" s="340">
        <v>0.2</v>
      </c>
      <c r="N41" s="276">
        <f t="shared" si="0"/>
        <v>604465.20493851393</v>
      </c>
    </row>
    <row r="42" spans="1:14">
      <c r="A42" s="116"/>
      <c r="B42" s="870"/>
      <c r="C42" s="871"/>
      <c r="D42" s="871"/>
      <c r="E42" s="871"/>
      <c r="F42" s="871"/>
      <c r="G42" s="871"/>
      <c r="H42" s="872"/>
      <c r="I42" s="332"/>
      <c r="J42" s="334"/>
      <c r="K42" s="442"/>
      <c r="L42" s="427"/>
      <c r="M42" s="428"/>
      <c r="N42" s="276"/>
    </row>
    <row r="43" spans="1:14">
      <c r="B43" s="870"/>
      <c r="C43" s="871"/>
      <c r="D43" s="871"/>
      <c r="E43" s="871"/>
      <c r="F43" s="871"/>
      <c r="G43" s="871"/>
      <c r="H43" s="872"/>
      <c r="I43" s="39"/>
      <c r="J43" s="40"/>
      <c r="K43" s="442"/>
      <c r="L43" s="280"/>
      <c r="M43" s="281"/>
      <c r="N43" s="276"/>
    </row>
    <row r="44" spans="1:14">
      <c r="B44" s="324"/>
      <c r="C44" s="325"/>
      <c r="D44" s="325"/>
      <c r="E44" s="325"/>
      <c r="F44" s="327"/>
      <c r="G44" s="327"/>
      <c r="H44" s="128"/>
      <c r="I44" s="39"/>
      <c r="J44" s="40"/>
      <c r="K44" s="442"/>
      <c r="L44" s="280"/>
      <c r="M44" s="281"/>
      <c r="N44" s="277"/>
    </row>
    <row r="45" spans="1:14">
      <c r="B45" s="878" t="s">
        <v>952</v>
      </c>
      <c r="C45" s="879"/>
      <c r="D45" s="879"/>
      <c r="E45" s="41"/>
      <c r="F45" s="42"/>
      <c r="G45" s="42"/>
      <c r="H45" s="43"/>
      <c r="I45" s="39"/>
      <c r="J45" s="40"/>
      <c r="K45" s="283"/>
      <c r="L45" s="280"/>
      <c r="M45" s="405">
        <v>0.1</v>
      </c>
      <c r="N45" s="348">
        <f>N86*M45</f>
        <v>69985.517413614798</v>
      </c>
    </row>
    <row r="46" spans="1:14" ht="15.75" thickBot="1">
      <c r="B46" s="870"/>
      <c r="C46" s="871"/>
      <c r="D46" s="871"/>
      <c r="E46" s="871"/>
      <c r="F46" s="871"/>
      <c r="G46" s="871"/>
      <c r="H46" s="872"/>
      <c r="I46" s="880"/>
      <c r="J46" s="881"/>
      <c r="K46" s="44"/>
      <c r="L46" s="882"/>
      <c r="M46" s="883"/>
      <c r="N46" s="108"/>
    </row>
    <row r="47" spans="1:14" ht="15.75" thickBot="1">
      <c r="B47" s="821" t="s">
        <v>953</v>
      </c>
      <c r="C47" s="822"/>
      <c r="D47" s="822"/>
      <c r="E47" s="822"/>
      <c r="F47" s="822"/>
      <c r="G47" s="822"/>
      <c r="H47" s="822"/>
      <c r="I47" s="822"/>
      <c r="J47" s="822"/>
      <c r="K47" s="822"/>
      <c r="L47" s="822"/>
      <c r="M47" s="823"/>
      <c r="N47" s="415">
        <f>SUM(N36:N45)</f>
        <v>18890530.318982132</v>
      </c>
    </row>
    <row r="48" spans="1:14">
      <c r="B48" s="284"/>
      <c r="C48" s="37"/>
      <c r="D48" s="37"/>
      <c r="E48" s="37"/>
      <c r="F48" s="37"/>
      <c r="G48" s="37"/>
      <c r="H48" s="37"/>
      <c r="I48" s="37"/>
      <c r="J48" s="37"/>
      <c r="K48" s="37"/>
      <c r="L48" s="37"/>
      <c r="M48" s="37"/>
      <c r="N48" s="38"/>
    </row>
    <row r="49" spans="1:17">
      <c r="B49" s="67" t="s">
        <v>954</v>
      </c>
      <c r="C49" s="68"/>
      <c r="D49" s="68"/>
      <c r="E49" s="68"/>
      <c r="F49" s="68"/>
      <c r="G49" s="68"/>
      <c r="H49" s="68"/>
      <c r="I49" s="68"/>
      <c r="J49" s="68"/>
      <c r="K49" s="68"/>
      <c r="L49" s="68"/>
      <c r="M49" s="68"/>
      <c r="N49" s="69"/>
    </row>
    <row r="50" spans="1:17" ht="15.75" thickBot="1">
      <c r="B50" s="70"/>
      <c r="C50" s="65"/>
      <c r="D50" s="65"/>
      <c r="E50" s="65"/>
      <c r="F50" s="65"/>
      <c r="G50" s="65"/>
      <c r="H50" s="65"/>
      <c r="I50" s="65"/>
      <c r="J50" s="64"/>
      <c r="K50" s="64"/>
      <c r="L50" s="64"/>
      <c r="M50" s="64"/>
      <c r="N50" s="66"/>
    </row>
    <row r="51" spans="1:17">
      <c r="B51" s="866" t="s">
        <v>944</v>
      </c>
      <c r="C51" s="867"/>
      <c r="D51" s="867"/>
      <c r="E51" s="867"/>
      <c r="F51" s="867"/>
      <c r="G51" s="867"/>
      <c r="H51" s="867"/>
      <c r="I51" s="901"/>
      <c r="J51" s="319" t="s">
        <v>945</v>
      </c>
      <c r="K51" s="88" t="s">
        <v>946</v>
      </c>
      <c r="L51" s="902" t="s">
        <v>955</v>
      </c>
      <c r="M51" s="901"/>
      <c r="N51" s="89" t="s">
        <v>951</v>
      </c>
    </row>
    <row r="52" spans="1:17">
      <c r="A52" s="164" t="s">
        <v>410</v>
      </c>
      <c r="B52" s="46" t="str">
        <f>VLOOKUP(A52,MATERIALES!A5:D373,3,FALSE)</f>
        <v>Celda especial de carga</v>
      </c>
      <c r="C52" s="285"/>
      <c r="D52" s="285"/>
      <c r="E52" s="285"/>
      <c r="F52" s="285"/>
      <c r="G52" s="285"/>
      <c r="H52" s="285"/>
      <c r="I52" s="285"/>
      <c r="J52" s="315" t="str">
        <f>VLOOKUP(A52,MATERIALES!A6:D644,2,FALSE)</f>
        <v>u</v>
      </c>
      <c r="K52" s="286">
        <v>1</v>
      </c>
      <c r="L52" s="271"/>
      <c r="M52" s="406">
        <f>VLOOKUP(A52,MATERIALES!A5:D396,4,FALSE)</f>
        <v>19036064.955811877</v>
      </c>
      <c r="N52" s="276">
        <f t="shared" ref="N52:N57" si="1">K52*M52</f>
        <v>19036064.955811877</v>
      </c>
    </row>
    <row r="53" spans="1:17">
      <c r="A53" s="164" t="s">
        <v>505</v>
      </c>
      <c r="B53" s="46" t="str">
        <f>VLOOKUP(A53,MATERIALES!A6:D373,3,FALSE)</f>
        <v>Manguera de alta presión</v>
      </c>
      <c r="C53" s="429"/>
      <c r="D53" s="429"/>
      <c r="E53" s="429"/>
      <c r="F53" s="429"/>
      <c r="G53" s="429"/>
      <c r="H53" s="429"/>
      <c r="I53" s="429"/>
      <c r="J53" s="316" t="str">
        <f>VLOOKUP(A53,MATERIALES!A7:D645,2,FALSE)</f>
        <v>m</v>
      </c>
      <c r="K53" s="401">
        <v>30</v>
      </c>
      <c r="L53" s="425"/>
      <c r="M53" s="406">
        <f>VLOOKUP(A53,MATERIALES!A6:D397,4,FALSE)</f>
        <v>115320.00722804226</v>
      </c>
      <c r="N53" s="276">
        <f t="shared" si="1"/>
        <v>3459600.2168412679</v>
      </c>
    </row>
    <row r="54" spans="1:17">
      <c r="A54" s="164" t="s">
        <v>698</v>
      </c>
      <c r="B54" s="46" t="str">
        <f>VLOOKUP(A54,MATERIALES!A6:D373,3,FALSE)</f>
        <v>Transductores electrónicos (incluye cables, protección contra el concreto y panel de lectura)</v>
      </c>
      <c r="C54" s="429"/>
      <c r="D54" s="429"/>
      <c r="E54" s="429"/>
      <c r="F54" s="429"/>
      <c r="G54" s="429"/>
      <c r="H54" s="429"/>
      <c r="I54" s="429"/>
      <c r="J54" s="316" t="str">
        <f>VLOOKUP(A54,MATERIALES!A8:D646,2,FALSE)</f>
        <v>u</v>
      </c>
      <c r="K54" s="401">
        <v>2</v>
      </c>
      <c r="L54" s="425"/>
      <c r="M54" s="406">
        <f>VLOOKUP(A54,MATERIALES!A6:D398,4,FALSE)</f>
        <v>2294000.6520821271</v>
      </c>
      <c r="N54" s="276">
        <f t="shared" si="1"/>
        <v>4588001.3041642541</v>
      </c>
      <c r="Q54" s="109"/>
    </row>
    <row r="55" spans="1:17">
      <c r="A55" s="164" t="s">
        <v>700</v>
      </c>
      <c r="B55" s="46" t="str">
        <f>VLOOKUP(A55,MATERIALES!A6:D373,3,FALSE)</f>
        <v>Transductores mecánicos (incluye cables, protección contra el concreto y panel de lectura)</v>
      </c>
      <c r="C55" s="429"/>
      <c r="D55" s="429"/>
      <c r="E55" s="429"/>
      <c r="F55" s="429"/>
      <c r="G55" s="429"/>
      <c r="H55" s="429"/>
      <c r="I55" s="429"/>
      <c r="J55" s="316" t="str">
        <f>VLOOKUP(A55,MATERIALES!A9:D647,2,FALSE)</f>
        <v>u</v>
      </c>
      <c r="K55" s="401">
        <v>5</v>
      </c>
      <c r="L55" s="425"/>
      <c r="M55" s="406">
        <f>VLOOKUP(A55,MATERIALES!A6:D399,4,FALSE)</f>
        <v>1362497.4369464691</v>
      </c>
      <c r="N55" s="276">
        <f t="shared" si="1"/>
        <v>6812487.1847323459</v>
      </c>
    </row>
    <row r="56" spans="1:17">
      <c r="A56" s="164" t="s">
        <v>727</v>
      </c>
      <c r="B56" s="46" t="str">
        <f>VLOOKUP(A56,MATERIALES!A7:D373,3,FALSE)</f>
        <v>Tubo metálico de alta resistencia</v>
      </c>
      <c r="C56" s="429"/>
      <c r="D56" s="429"/>
      <c r="E56" s="429"/>
      <c r="F56" s="429"/>
      <c r="G56" s="429"/>
      <c r="H56" s="429"/>
      <c r="I56" s="429"/>
      <c r="J56" s="316" t="str">
        <f>VLOOKUP(A56,MATERIALES!A10:D648,2,FALSE)</f>
        <v>m</v>
      </c>
      <c r="K56" s="401">
        <v>60</v>
      </c>
      <c r="L56" s="425"/>
      <c r="M56" s="406">
        <f>VLOOKUP(A56,MATERIALES!A7:D400,4,FALSE)</f>
        <v>85475.0367685823</v>
      </c>
      <c r="N56" s="276">
        <f t="shared" si="1"/>
        <v>5128502.2061149385</v>
      </c>
    </row>
    <row r="57" spans="1:17">
      <c r="A57" s="164" t="s">
        <v>734</v>
      </c>
      <c r="B57" s="46" t="str">
        <f>VLOOKUP(A57,MATERIALES!A8:D373,3,FALSE)</f>
        <v>Uniones especiales de alta resistencia para tubería</v>
      </c>
      <c r="C57" s="429"/>
      <c r="D57" s="429"/>
      <c r="E57" s="429"/>
      <c r="F57" s="429"/>
      <c r="G57" s="429"/>
      <c r="H57" s="429"/>
      <c r="I57" s="429"/>
      <c r="J57" s="316" t="str">
        <f>VLOOKUP(A57,MATERIALES!A11:D649,2,FALSE)</f>
        <v>u</v>
      </c>
      <c r="K57" s="401">
        <v>12</v>
      </c>
      <c r="L57" s="425"/>
      <c r="M57" s="406">
        <f>VLOOKUP(A57,MATERIALES!A8:D401,4,FALSE)</f>
        <v>47409.177510837311</v>
      </c>
      <c r="N57" s="276">
        <f t="shared" si="1"/>
        <v>568910.13013004768</v>
      </c>
    </row>
    <row r="58" spans="1:17">
      <c r="A58" s="164"/>
      <c r="B58" s="46"/>
      <c r="C58" s="429"/>
      <c r="D58" s="429"/>
      <c r="E58" s="429"/>
      <c r="F58" s="429"/>
      <c r="G58" s="429"/>
      <c r="H58" s="429"/>
      <c r="I58" s="429"/>
      <c r="J58" s="315"/>
      <c r="K58" s="401"/>
      <c r="L58" s="425"/>
      <c r="M58" s="406"/>
      <c r="N58" s="276"/>
    </row>
    <row r="59" spans="1:17">
      <c r="A59" s="164"/>
      <c r="B59" s="46"/>
      <c r="C59" s="429"/>
      <c r="D59" s="429"/>
      <c r="E59" s="429"/>
      <c r="F59" s="429"/>
      <c r="G59" s="429"/>
      <c r="H59" s="429"/>
      <c r="I59" s="429"/>
      <c r="J59" s="315"/>
      <c r="K59" s="401"/>
      <c r="L59" s="425"/>
      <c r="M59" s="406"/>
      <c r="N59" s="276"/>
    </row>
    <row r="60" spans="1:17">
      <c r="A60" s="164"/>
      <c r="B60" s="46"/>
      <c r="C60" s="429"/>
      <c r="D60" s="429"/>
      <c r="E60" s="429"/>
      <c r="F60" s="429"/>
      <c r="G60" s="429"/>
      <c r="H60" s="429"/>
      <c r="I60" s="429"/>
      <c r="J60" s="315"/>
      <c r="K60" s="401"/>
      <c r="L60" s="425"/>
      <c r="M60" s="406"/>
      <c r="N60" s="276"/>
    </row>
    <row r="61" spans="1:17">
      <c r="A61" s="164"/>
      <c r="B61" s="46"/>
      <c r="C61" s="429"/>
      <c r="D61" s="429"/>
      <c r="E61" s="429"/>
      <c r="F61" s="429"/>
      <c r="G61" s="429"/>
      <c r="H61" s="429"/>
      <c r="I61" s="429"/>
      <c r="J61" s="315"/>
      <c r="K61" s="401"/>
      <c r="L61" s="425"/>
      <c r="M61" s="406"/>
      <c r="N61" s="276"/>
    </row>
    <row r="62" spans="1:17" ht="15.75" thickBot="1">
      <c r="B62" s="46"/>
      <c r="C62" s="314"/>
      <c r="D62" s="314"/>
      <c r="E62" s="314"/>
      <c r="F62" s="314"/>
      <c r="G62" s="314"/>
      <c r="H62" s="314"/>
      <c r="I62" s="314"/>
      <c r="J62" s="439"/>
      <c r="K62" s="129"/>
      <c r="L62" s="329"/>
      <c r="M62" s="406"/>
      <c r="N62" s="276"/>
    </row>
    <row r="63" spans="1:17" ht="15.75" thickBot="1">
      <c r="B63" s="821" t="s">
        <v>953</v>
      </c>
      <c r="C63" s="822"/>
      <c r="D63" s="822"/>
      <c r="E63" s="822"/>
      <c r="F63" s="822"/>
      <c r="G63" s="822"/>
      <c r="H63" s="822"/>
      <c r="I63" s="822"/>
      <c r="J63" s="822"/>
      <c r="K63" s="822"/>
      <c r="L63" s="822"/>
      <c r="M63" s="823"/>
      <c r="N63" s="398">
        <f>SUM(N52:N62)</f>
        <v>39593565.997794732</v>
      </c>
    </row>
    <row r="64" spans="1:17">
      <c r="B64" s="36"/>
      <c r="C64" s="37"/>
      <c r="D64" s="37"/>
      <c r="E64" s="37"/>
      <c r="F64" s="37"/>
      <c r="G64" s="37"/>
      <c r="H64" s="37"/>
      <c r="I64" s="37"/>
      <c r="J64" s="37"/>
      <c r="K64" s="37"/>
      <c r="L64" s="37"/>
      <c r="M64" s="37"/>
      <c r="N64" s="38"/>
    </row>
    <row r="65" spans="1:15">
      <c r="B65" s="67" t="s">
        <v>956</v>
      </c>
      <c r="C65" s="68"/>
      <c r="D65" s="68"/>
      <c r="E65" s="68"/>
      <c r="F65" s="68"/>
      <c r="G65" s="68"/>
      <c r="H65" s="68"/>
      <c r="I65" s="68"/>
      <c r="J65" s="68"/>
      <c r="K65" s="68"/>
      <c r="L65" s="68"/>
      <c r="M65" s="68"/>
      <c r="N65" s="69"/>
    </row>
    <row r="66" spans="1:15" ht="15.75" thickBot="1">
      <c r="B66" s="71"/>
      <c r="C66" s="64"/>
      <c r="D66" s="64"/>
      <c r="E66" s="64"/>
      <c r="F66" s="64"/>
      <c r="G66" s="64"/>
      <c r="H66" s="64"/>
      <c r="I66" s="64"/>
      <c r="J66" s="64"/>
      <c r="K66" s="64"/>
      <c r="L66" s="64"/>
      <c r="M66" s="64"/>
      <c r="N66" s="66"/>
    </row>
    <row r="67" spans="1:15" ht="25.5">
      <c r="B67" s="317" t="s">
        <v>957</v>
      </c>
      <c r="C67" s="318"/>
      <c r="D67" s="318"/>
      <c r="E67" s="318"/>
      <c r="F67" s="318"/>
      <c r="G67" s="318"/>
      <c r="H67" s="76" t="s">
        <v>945</v>
      </c>
      <c r="I67" s="77" t="s">
        <v>958</v>
      </c>
      <c r="J67" s="78" t="s">
        <v>959</v>
      </c>
      <c r="K67" s="76" t="s">
        <v>960</v>
      </c>
      <c r="L67" s="907" t="s">
        <v>961</v>
      </c>
      <c r="M67" s="886"/>
      <c r="N67" s="79" t="s">
        <v>951</v>
      </c>
    </row>
    <row r="68" spans="1:15">
      <c r="A68" t="s">
        <v>1400</v>
      </c>
      <c r="B68" s="49" t="str">
        <f>VLOOKUP(A68,TRANSPORTE!A5:D117,3,FALSE)</f>
        <v>Transporte de tubos. celdas, etc.</v>
      </c>
      <c r="C68" s="321"/>
      <c r="D68" s="321"/>
      <c r="E68" s="321"/>
      <c r="F68" s="321"/>
      <c r="G68" s="321"/>
      <c r="H68" s="315" t="s">
        <v>1468</v>
      </c>
      <c r="I68" s="283">
        <v>1</v>
      </c>
      <c r="J68" s="290">
        <v>1</v>
      </c>
      <c r="K68" s="283">
        <f>I68*J68</f>
        <v>1</v>
      </c>
      <c r="L68" s="908">
        <f>VLOOKUP(A68,TRANSPORTE!A5:D117,4,FALSE)</f>
        <v>815398.80627890537</v>
      </c>
      <c r="M68" s="909"/>
      <c r="N68" s="291">
        <f>K68*L68</f>
        <v>815398.80627890537</v>
      </c>
    </row>
    <row r="69" spans="1:15">
      <c r="A69" t="s">
        <v>1399</v>
      </c>
      <c r="B69" s="49" t="str">
        <f>VLOOKUP(A69,TRANSPORTE!A5:D117,3,FALSE)</f>
        <v>Pasajes aéreos</v>
      </c>
      <c r="C69" s="50"/>
      <c r="D69" s="50"/>
      <c r="E69" s="50"/>
      <c r="F69" s="50"/>
      <c r="G69" s="50"/>
      <c r="H69" s="315" t="s">
        <v>945</v>
      </c>
      <c r="I69" s="283">
        <v>3</v>
      </c>
      <c r="J69" s="290">
        <v>1</v>
      </c>
      <c r="K69" s="283">
        <f>I69*J69</f>
        <v>3</v>
      </c>
      <c r="L69" s="908">
        <f>VLOOKUP(A69,TRANSPORTE!A5:D117,4,FALSE)</f>
        <v>263698.84979531064</v>
      </c>
      <c r="M69" s="909"/>
      <c r="N69" s="291">
        <f>K69*L69</f>
        <v>791096.54938593192</v>
      </c>
    </row>
    <row r="70" spans="1:15">
      <c r="B70" s="49"/>
      <c r="C70" s="50"/>
      <c r="D70" s="50"/>
      <c r="E70" s="50"/>
      <c r="F70" s="50"/>
      <c r="G70" s="50"/>
      <c r="H70" s="315"/>
      <c r="I70" s="283"/>
      <c r="J70" s="290"/>
      <c r="K70" s="283"/>
      <c r="L70" s="908"/>
      <c r="M70" s="909"/>
      <c r="N70" s="291"/>
    </row>
    <row r="71" spans="1:15">
      <c r="B71" s="49"/>
      <c r="C71" s="50"/>
      <c r="D71" s="50"/>
      <c r="E71" s="50"/>
      <c r="F71" s="50"/>
      <c r="G71" s="50"/>
      <c r="H71" s="315"/>
      <c r="I71" s="283"/>
      <c r="J71" s="290"/>
      <c r="K71" s="283"/>
      <c r="L71" s="908"/>
      <c r="M71" s="909"/>
      <c r="N71" s="291"/>
    </row>
    <row r="72" spans="1:15">
      <c r="B72" s="49"/>
      <c r="C72" s="50"/>
      <c r="D72" s="50"/>
      <c r="E72" s="50"/>
      <c r="F72" s="50"/>
      <c r="G72" s="50"/>
      <c r="H72" s="292"/>
      <c r="I72" s="283"/>
      <c r="J72" s="283"/>
      <c r="K72" s="283"/>
      <c r="L72" s="293"/>
      <c r="M72" s="294"/>
      <c r="N72" s="295"/>
    </row>
    <row r="73" spans="1:15" ht="15.75" thickBot="1">
      <c r="B73" s="451"/>
      <c r="C73" s="452"/>
      <c r="D73" s="452"/>
      <c r="E73" s="452"/>
      <c r="F73" s="452"/>
      <c r="G73" s="452"/>
      <c r="H73" s="51"/>
      <c r="I73" s="129"/>
      <c r="J73" s="129"/>
      <c r="K73" s="129"/>
      <c r="L73" s="899"/>
      <c r="M73" s="900"/>
      <c r="N73" s="130"/>
    </row>
    <row r="74" spans="1:15" ht="15.75" thickBot="1">
      <c r="B74" s="910" t="s">
        <v>953</v>
      </c>
      <c r="C74" s="864"/>
      <c r="D74" s="864"/>
      <c r="E74" s="864"/>
      <c r="F74" s="864"/>
      <c r="G74" s="864"/>
      <c r="H74" s="864"/>
      <c r="I74" s="864"/>
      <c r="J74" s="864"/>
      <c r="K74" s="864"/>
      <c r="L74" s="864"/>
      <c r="M74" s="865"/>
      <c r="N74" s="107">
        <f>N68+N69+N70+N71+N72</f>
        <v>1606495.3556648372</v>
      </c>
    </row>
    <row r="75" spans="1:15">
      <c r="B75" s="36"/>
      <c r="C75" s="37"/>
      <c r="D75" s="37"/>
      <c r="E75" s="37"/>
      <c r="F75" s="37"/>
      <c r="G75" s="37"/>
      <c r="H75" s="37"/>
      <c r="I75" s="37"/>
      <c r="J75" s="37"/>
      <c r="K75" s="37"/>
      <c r="L75" s="37"/>
      <c r="M75" s="37"/>
      <c r="N75" s="38"/>
    </row>
    <row r="76" spans="1:15">
      <c r="B76" s="67" t="s">
        <v>962</v>
      </c>
      <c r="C76" s="68"/>
      <c r="D76" s="68"/>
      <c r="E76" s="68"/>
      <c r="F76" s="68"/>
      <c r="G76" s="68"/>
      <c r="H76" s="68"/>
      <c r="I76" s="68"/>
      <c r="J76" s="68"/>
      <c r="K76" s="68"/>
      <c r="L76" s="68"/>
      <c r="M76" s="68"/>
      <c r="N76" s="69"/>
    </row>
    <row r="77" spans="1:15" ht="15.75" thickBot="1">
      <c r="B77" s="71"/>
      <c r="C77" s="64"/>
      <c r="D77" s="64"/>
      <c r="E77" s="64"/>
      <c r="F77" s="64"/>
      <c r="G77" s="64"/>
      <c r="H77" s="64"/>
      <c r="I77" s="64"/>
      <c r="J77" s="64"/>
      <c r="K77" s="64"/>
      <c r="L77" s="64"/>
      <c r="M77" s="64"/>
      <c r="N77" s="66"/>
    </row>
    <row r="78" spans="1:15" ht="25.5">
      <c r="B78" s="860" t="s">
        <v>963</v>
      </c>
      <c r="C78" s="861"/>
      <c r="D78" s="861"/>
      <c r="E78" s="861"/>
      <c r="F78" s="861"/>
      <c r="G78" s="861"/>
      <c r="H78" s="861"/>
      <c r="I78" s="76" t="s">
        <v>964</v>
      </c>
      <c r="J78" s="78" t="s">
        <v>1410</v>
      </c>
      <c r="K78" s="77" t="s">
        <v>966</v>
      </c>
      <c r="L78" s="862" t="s">
        <v>950</v>
      </c>
      <c r="M78" s="863"/>
      <c r="N78" s="101" t="s">
        <v>951</v>
      </c>
    </row>
    <row r="79" spans="1:15">
      <c r="A79" s="165" t="s">
        <v>6</v>
      </c>
      <c r="B79" s="52" t="str">
        <f>VLOOKUP(A79,'MANO DE OBRA'!A8:D68,3,FALSE)</f>
        <v xml:space="preserve">Obrero </v>
      </c>
      <c r="C79" s="50"/>
      <c r="D79" s="50"/>
      <c r="E79" s="50"/>
      <c r="F79" s="50"/>
      <c r="G79" s="50"/>
      <c r="H79" s="50"/>
      <c r="I79" s="296">
        <f t="shared" ref="I79:I82" si="2">K79/J79*100</f>
        <v>33832.699999999997</v>
      </c>
      <c r="J79" s="297">
        <v>185</v>
      </c>
      <c r="K79" s="298">
        <f>VLOOKUP(A79,'MANO DE OBRA'!A8:D99,4,FALSE)</f>
        <v>62590.494999999995</v>
      </c>
      <c r="L79" s="53"/>
      <c r="M79" s="438">
        <v>1</v>
      </c>
      <c r="N79" s="399">
        <f t="shared" ref="N79:N82" si="3">K79/M79</f>
        <v>62590.494999999995</v>
      </c>
      <c r="O79" s="109"/>
    </row>
    <row r="80" spans="1:15">
      <c r="A80" s="165" t="s">
        <v>74</v>
      </c>
      <c r="B80" s="52" t="str">
        <f>VLOOKUP(A80,'MANO DE OBRA'!A8:D69,3,FALSE)</f>
        <v>Ingeniero de Montaje y Prueba Pilote (1)</v>
      </c>
      <c r="C80" s="50"/>
      <c r="D80" s="50"/>
      <c r="E80" s="50"/>
      <c r="F80" s="50"/>
      <c r="G80" s="50"/>
      <c r="H80" s="50"/>
      <c r="I80" s="296">
        <f t="shared" si="2"/>
        <v>257965.03444028978</v>
      </c>
      <c r="J80" s="297">
        <v>185</v>
      </c>
      <c r="K80" s="298">
        <f>VLOOKUP(A80,'MANO DE OBRA'!A8:D100,4,FALSE)</f>
        <v>477235.31371453602</v>
      </c>
      <c r="L80" s="53"/>
      <c r="M80" s="438">
        <v>1</v>
      </c>
      <c r="N80" s="399">
        <f t="shared" si="3"/>
        <v>477235.31371453602</v>
      </c>
    </row>
    <row r="81" spans="1:14">
      <c r="A81" s="165"/>
      <c r="B81" s="52"/>
      <c r="C81" s="50"/>
      <c r="D81" s="50"/>
      <c r="E81" s="50"/>
      <c r="F81" s="50"/>
      <c r="G81" s="50"/>
      <c r="H81" s="50"/>
      <c r="I81" s="296"/>
      <c r="J81" s="297"/>
      <c r="K81" s="298"/>
      <c r="L81" s="53"/>
      <c r="M81" s="438"/>
      <c r="N81" s="399"/>
    </row>
    <row r="82" spans="1:14">
      <c r="A82" t="s">
        <v>88</v>
      </c>
      <c r="B82" s="52" t="str">
        <f>VLOOKUP(A82,'MANO DE OBRA'!A9:D70,3,FALSE)</f>
        <v>Soldador experto en montaje y pruebas</v>
      </c>
      <c r="C82" s="50"/>
      <c r="D82" s="50"/>
      <c r="E82" s="50"/>
      <c r="F82" s="50"/>
      <c r="G82" s="50"/>
      <c r="H82" s="50"/>
      <c r="I82" s="296">
        <f t="shared" si="2"/>
        <v>86502.359687357821</v>
      </c>
      <c r="J82" s="297">
        <v>185</v>
      </c>
      <c r="K82" s="298">
        <f>VLOOKUP(A82,'MANO DE OBRA'!A9:D101,4,FALSE)</f>
        <v>160029.36542161196</v>
      </c>
      <c r="L82" s="53"/>
      <c r="M82" s="438">
        <v>1</v>
      </c>
      <c r="N82" s="399">
        <f t="shared" si="3"/>
        <v>160029.36542161196</v>
      </c>
    </row>
    <row r="83" spans="1:14">
      <c r="B83" s="52"/>
      <c r="C83" s="50"/>
      <c r="D83" s="50"/>
      <c r="E83" s="50"/>
      <c r="F83" s="50"/>
      <c r="G83" s="50"/>
      <c r="H83" s="50"/>
      <c r="I83" s="296"/>
      <c r="J83" s="297"/>
      <c r="K83" s="298"/>
      <c r="L83" s="322"/>
      <c r="M83" s="438"/>
      <c r="N83" s="399"/>
    </row>
    <row r="84" spans="1:14">
      <c r="B84" s="52"/>
      <c r="C84" s="50"/>
      <c r="D84" s="50"/>
      <c r="E84" s="50"/>
      <c r="F84" s="50"/>
      <c r="G84" s="50"/>
      <c r="H84" s="50"/>
      <c r="I84" s="296"/>
      <c r="J84" s="297"/>
      <c r="K84" s="298"/>
      <c r="L84" s="322"/>
      <c r="M84" s="304"/>
      <c r="N84" s="300"/>
    </row>
    <row r="85" spans="1:14" ht="15.75" thickBot="1">
      <c r="B85" s="897"/>
      <c r="C85" s="898" t="e">
        <f>VLOOKUP(B85,'MANO DE OBRA'!B12:E73,3,FALSE)</f>
        <v>#N/A</v>
      </c>
      <c r="D85" s="898" t="e">
        <f>VLOOKUP(C85,'MANO DE OBRA'!C12:F73,3,FALSE)</f>
        <v>#N/A</v>
      </c>
      <c r="E85" s="898" t="e">
        <f>VLOOKUP(D85,'MANO DE OBRA'!D12:G73,3,FALSE)</f>
        <v>#N/A</v>
      </c>
      <c r="F85" s="898" t="e">
        <f>VLOOKUP(E85,'MANO DE OBRA'!E12:H73,3,FALSE)</f>
        <v>#N/A</v>
      </c>
      <c r="G85" s="898" t="e">
        <f>VLOOKUP(F85,'MANO DE OBRA'!F12:I73,3,FALSE)</f>
        <v>#N/A</v>
      </c>
      <c r="H85" s="898" t="e">
        <f>VLOOKUP(G85,'MANO DE OBRA'!G12:J73,3,FALSE)</f>
        <v>#N/A</v>
      </c>
      <c r="I85" s="474"/>
      <c r="J85" s="475"/>
      <c r="K85" s="476"/>
      <c r="L85" s="978"/>
      <c r="M85" s="978"/>
      <c r="N85" s="477"/>
    </row>
    <row r="86" spans="1:14" ht="15.75" thickBot="1">
      <c r="B86" s="910" t="s">
        <v>953</v>
      </c>
      <c r="C86" s="864"/>
      <c r="D86" s="864"/>
      <c r="E86" s="864"/>
      <c r="F86" s="864"/>
      <c r="G86" s="864"/>
      <c r="H86" s="864"/>
      <c r="I86" s="864"/>
      <c r="J86" s="864"/>
      <c r="K86" s="864"/>
      <c r="L86" s="864"/>
      <c r="M86" s="865"/>
      <c r="N86" s="464">
        <f>SUM(N79:N85)</f>
        <v>699855.17413614795</v>
      </c>
    </row>
    <row r="87" spans="1:14" ht="15.75" thickBot="1">
      <c r="B87" s="36"/>
      <c r="C87" s="37"/>
      <c r="D87" s="37"/>
      <c r="E87" s="37"/>
      <c r="F87" s="37"/>
      <c r="G87" s="37"/>
      <c r="H87" s="37"/>
      <c r="I87" s="37"/>
      <c r="J87" s="37"/>
      <c r="K87" s="37"/>
      <c r="L87" s="37"/>
      <c r="M87" s="37"/>
      <c r="N87" s="38"/>
    </row>
    <row r="88" spans="1:14" ht="15.75" thickBot="1">
      <c r="B88" s="821" t="s">
        <v>967</v>
      </c>
      <c r="C88" s="822"/>
      <c r="D88" s="822"/>
      <c r="E88" s="822"/>
      <c r="F88" s="822"/>
      <c r="G88" s="822"/>
      <c r="H88" s="822"/>
      <c r="I88" s="822"/>
      <c r="J88" s="822"/>
      <c r="K88" s="822"/>
      <c r="L88" s="822"/>
      <c r="M88" s="823"/>
      <c r="N88" s="102">
        <f>N86+N74+N63+N47</f>
        <v>60790446.846577846</v>
      </c>
    </row>
    <row r="89" spans="1:14">
      <c r="B89" s="36"/>
      <c r="C89" s="37"/>
      <c r="D89" s="37"/>
      <c r="E89" s="37"/>
      <c r="F89" s="37"/>
      <c r="G89" s="37"/>
      <c r="H89" s="37"/>
      <c r="I89" s="37"/>
      <c r="J89" s="37"/>
      <c r="K89" s="37"/>
      <c r="L89" s="37"/>
      <c r="M89" s="37"/>
      <c r="N89" s="38"/>
    </row>
    <row r="90" spans="1:14">
      <c r="B90" s="67" t="s">
        <v>968</v>
      </c>
      <c r="C90" s="68"/>
      <c r="D90" s="68"/>
      <c r="E90" s="68"/>
      <c r="F90" s="68"/>
      <c r="G90" s="68"/>
      <c r="H90" s="68"/>
      <c r="I90" s="68"/>
      <c r="J90" s="68"/>
      <c r="K90" s="68"/>
      <c r="L90" s="68"/>
      <c r="M90" s="68"/>
      <c r="N90" s="69"/>
    </row>
    <row r="91" spans="1:14" ht="15.75" thickBot="1">
      <c r="B91" s="71"/>
      <c r="C91" s="64"/>
      <c r="D91" s="64"/>
      <c r="E91" s="64"/>
      <c r="F91" s="64"/>
      <c r="G91" s="64"/>
      <c r="H91" s="64"/>
      <c r="I91" s="64"/>
      <c r="J91" s="64"/>
      <c r="K91" s="64"/>
      <c r="L91" s="64"/>
      <c r="M91" s="64"/>
      <c r="N91" s="66"/>
    </row>
    <row r="92" spans="1:14">
      <c r="B92" s="866" t="s">
        <v>969</v>
      </c>
      <c r="C92" s="867"/>
      <c r="D92" s="867"/>
      <c r="E92" s="867"/>
      <c r="F92" s="867"/>
      <c r="G92" s="867"/>
      <c r="H92" s="867"/>
      <c r="I92" s="318"/>
      <c r="J92" s="338"/>
      <c r="K92" s="306" t="s">
        <v>970</v>
      </c>
      <c r="L92" s="868" t="s">
        <v>971</v>
      </c>
      <c r="M92" s="869"/>
      <c r="N92" s="307"/>
    </row>
    <row r="93" spans="1:14">
      <c r="B93" s="854" t="s">
        <v>972</v>
      </c>
      <c r="C93" s="855"/>
      <c r="D93" s="855"/>
      <c r="E93" s="855"/>
      <c r="F93" s="855"/>
      <c r="G93" s="855"/>
      <c r="H93" s="855"/>
      <c r="I93" s="90"/>
      <c r="J93" s="91"/>
      <c r="K93" s="308">
        <v>0.2</v>
      </c>
      <c r="L93" s="856">
        <f>N88*K93</f>
        <v>12158089.36931557</v>
      </c>
      <c r="M93" s="857"/>
      <c r="N93" s="54"/>
    </row>
    <row r="94" spans="1:14">
      <c r="B94" s="92" t="s">
        <v>973</v>
      </c>
      <c r="C94" s="93"/>
      <c r="D94" s="93"/>
      <c r="E94" s="93"/>
      <c r="F94" s="93"/>
      <c r="G94" s="93"/>
      <c r="H94" s="93"/>
      <c r="I94" s="90"/>
      <c r="J94" s="91"/>
      <c r="K94" s="308">
        <v>0.05</v>
      </c>
      <c r="L94" s="856">
        <f>N88*K94</f>
        <v>3039522.3423288926</v>
      </c>
      <c r="M94" s="857"/>
      <c r="N94" s="54"/>
    </row>
    <row r="95" spans="1:14" ht="15.75" thickBot="1">
      <c r="B95" s="94" t="s">
        <v>974</v>
      </c>
      <c r="C95" s="95"/>
      <c r="D95" s="95"/>
      <c r="E95" s="95"/>
      <c r="F95" s="95"/>
      <c r="G95" s="95"/>
      <c r="H95" s="95"/>
      <c r="I95" s="96"/>
      <c r="J95" s="97"/>
      <c r="K95" s="309">
        <v>0.05</v>
      </c>
      <c r="L95" s="858">
        <f>N88*K95</f>
        <v>3039522.3423288926</v>
      </c>
      <c r="M95" s="859"/>
      <c r="N95" s="54"/>
    </row>
    <row r="96" spans="1:14" ht="15.75" thickBot="1">
      <c r="B96" s="821" t="s">
        <v>953</v>
      </c>
      <c r="C96" s="822"/>
      <c r="D96" s="822"/>
      <c r="E96" s="822"/>
      <c r="F96" s="822"/>
      <c r="G96" s="822"/>
      <c r="H96" s="822"/>
      <c r="I96" s="822"/>
      <c r="J96" s="822"/>
      <c r="K96" s="822"/>
      <c r="L96" s="822"/>
      <c r="M96" s="823"/>
      <c r="N96" s="55">
        <f>L93+L94+L95</f>
        <v>18237134.053973354</v>
      </c>
    </row>
    <row r="97" spans="1:14" ht="15.75" thickBot="1">
      <c r="B97" s="36"/>
      <c r="C97" s="37"/>
      <c r="D97" s="37"/>
      <c r="E97" s="37"/>
      <c r="F97" s="37"/>
      <c r="G97" s="37"/>
      <c r="H97" s="37"/>
      <c r="I97" s="37"/>
      <c r="J97" s="37"/>
      <c r="K97" s="37"/>
      <c r="L97" s="37"/>
      <c r="M97" s="37"/>
      <c r="N97" s="38"/>
    </row>
    <row r="98" spans="1:14" ht="15.75" thickBot="1">
      <c r="A98" t="s">
        <v>2016</v>
      </c>
      <c r="B98" s="821" t="s">
        <v>975</v>
      </c>
      <c r="C98" s="822"/>
      <c r="D98" s="822"/>
      <c r="E98" s="822"/>
      <c r="F98" s="822"/>
      <c r="G98" s="822"/>
      <c r="H98" s="822"/>
      <c r="I98" s="822"/>
      <c r="J98" s="822"/>
      <c r="K98" s="822"/>
      <c r="L98" s="822"/>
      <c r="M98" s="823"/>
      <c r="N98" s="192">
        <f>N88+N96</f>
        <v>79027580.9005512</v>
      </c>
    </row>
    <row r="99" spans="1:14">
      <c r="B99" s="243"/>
      <c r="C99" s="244"/>
      <c r="D99" s="244"/>
      <c r="E99" s="244"/>
      <c r="F99" s="244"/>
      <c r="G99" s="244"/>
      <c r="H99" s="244"/>
      <c r="I99" s="244"/>
      <c r="J99" s="244"/>
      <c r="K99" s="244"/>
      <c r="L99" s="244"/>
      <c r="M99" s="244"/>
      <c r="N99" s="245"/>
    </row>
    <row r="100" spans="1:14">
      <c r="B100" s="246"/>
      <c r="C100" s="247"/>
      <c r="D100" s="247"/>
      <c r="E100" s="247"/>
      <c r="F100" s="247"/>
      <c r="G100" s="247"/>
      <c r="H100" s="247"/>
      <c r="I100" s="247"/>
      <c r="J100" s="247"/>
      <c r="K100" s="247"/>
      <c r="L100" s="247"/>
      <c r="M100" s="247"/>
      <c r="N100" s="248"/>
    </row>
    <row r="101" spans="1:14">
      <c r="B101" s="246"/>
      <c r="C101" s="247"/>
      <c r="D101" s="247"/>
      <c r="E101" s="247"/>
      <c r="F101" s="247"/>
      <c r="G101" s="247"/>
      <c r="H101" s="247"/>
      <c r="I101" s="247"/>
      <c r="J101" s="247"/>
      <c r="K101" s="247"/>
      <c r="L101" s="247"/>
      <c r="M101" s="247"/>
      <c r="N101" s="248"/>
    </row>
    <row r="102" spans="1:14">
      <c r="B102" s="246"/>
      <c r="C102" s="247"/>
      <c r="D102" s="247"/>
      <c r="E102" s="247"/>
      <c r="F102" s="247"/>
      <c r="G102" s="247"/>
      <c r="H102" s="247"/>
      <c r="I102" s="247"/>
      <c r="J102" s="247"/>
      <c r="K102" s="247"/>
      <c r="L102" s="247"/>
      <c r="M102" s="247"/>
      <c r="N102" s="248"/>
    </row>
    <row r="103" spans="1:14">
      <c r="B103" s="246"/>
      <c r="C103" s="247"/>
      <c r="D103" s="247"/>
      <c r="E103" s="421" t="s">
        <v>976</v>
      </c>
      <c r="F103" s="421"/>
      <c r="G103" s="421"/>
      <c r="H103" s="421"/>
      <c r="I103" s="421"/>
      <c r="J103" s="421"/>
      <c r="K103" s="247"/>
      <c r="L103" s="247"/>
      <c r="M103" s="247"/>
      <c r="N103" s="248"/>
    </row>
    <row r="104" spans="1:14">
      <c r="B104" s="246"/>
      <c r="C104" s="247"/>
      <c r="D104" s="247"/>
      <c r="E104" s="247" t="s">
        <v>977</v>
      </c>
      <c r="F104" s="247"/>
      <c r="G104" s="247"/>
      <c r="H104" s="247"/>
      <c r="I104" s="247"/>
      <c r="J104" s="247"/>
      <c r="K104" s="247"/>
      <c r="L104" s="247"/>
      <c r="M104" s="247"/>
      <c r="N104" s="248"/>
    </row>
    <row r="105" spans="1:14">
      <c r="B105" s="246"/>
      <c r="C105" s="247"/>
      <c r="D105" s="247"/>
      <c r="E105" s="247" t="s">
        <v>978</v>
      </c>
      <c r="F105" s="247"/>
      <c r="G105" s="247"/>
      <c r="H105" s="247"/>
      <c r="I105" s="247"/>
      <c r="J105" s="247"/>
      <c r="K105" s="247"/>
      <c r="L105" s="247"/>
      <c r="M105" s="247"/>
      <c r="N105" s="248"/>
    </row>
    <row r="106" spans="1:14">
      <c r="B106" s="246"/>
      <c r="C106" s="247"/>
      <c r="D106" s="247"/>
      <c r="E106" s="247" t="s">
        <v>979</v>
      </c>
      <c r="F106" s="247"/>
      <c r="G106" s="247"/>
      <c r="H106" s="247"/>
      <c r="I106" s="247"/>
      <c r="J106" s="247"/>
      <c r="K106" s="247"/>
      <c r="L106" s="247"/>
      <c r="M106" s="247"/>
      <c r="N106" s="248"/>
    </row>
    <row r="107" spans="1:14" ht="15.75" thickBot="1">
      <c r="B107" s="246"/>
      <c r="C107" s="247"/>
      <c r="D107" s="247"/>
      <c r="E107" s="247"/>
      <c r="F107" s="247" t="s">
        <v>980</v>
      </c>
      <c r="G107" s="247"/>
      <c r="H107" s="247"/>
      <c r="I107" s="247"/>
      <c r="J107" s="247"/>
      <c r="K107" s="247"/>
      <c r="L107" s="247"/>
      <c r="M107" s="247"/>
      <c r="N107" s="248"/>
    </row>
    <row r="108" spans="1:14">
      <c r="B108" s="231" t="s">
        <v>2216</v>
      </c>
      <c r="C108" s="232"/>
      <c r="D108" s="232"/>
      <c r="E108" s="232"/>
      <c r="F108" s="232"/>
      <c r="G108" s="232"/>
      <c r="H108" s="232"/>
      <c r="I108" s="232"/>
      <c r="J108" s="232"/>
      <c r="K108" s="232"/>
      <c r="L108" s="232"/>
      <c r="M108" s="232"/>
      <c r="N108" s="233"/>
    </row>
    <row r="109" spans="1:14">
      <c r="B109" s="249"/>
      <c r="C109" s="250"/>
      <c r="D109" s="250"/>
      <c r="E109" s="250"/>
      <c r="F109" s="250"/>
      <c r="G109" s="250"/>
      <c r="H109" s="250"/>
      <c r="I109" s="250"/>
      <c r="J109" s="250"/>
      <c r="K109" s="250"/>
      <c r="L109" s="250"/>
      <c r="M109" s="250"/>
      <c r="N109" s="251"/>
    </row>
    <row r="110" spans="1:14">
      <c r="B110" s="249"/>
      <c r="C110" s="250"/>
      <c r="D110" s="250"/>
      <c r="E110" s="250"/>
      <c r="F110" s="250"/>
      <c r="G110" s="250"/>
      <c r="H110" s="250"/>
      <c r="I110" s="250"/>
      <c r="J110" s="250"/>
      <c r="K110" s="250"/>
      <c r="L110" s="250"/>
      <c r="M110" s="250"/>
      <c r="N110" s="251"/>
    </row>
    <row r="111" spans="1:14">
      <c r="B111" s="249"/>
      <c r="C111" s="250"/>
      <c r="D111" s="250"/>
      <c r="E111" s="250"/>
      <c r="F111" s="250"/>
      <c r="G111" s="250"/>
      <c r="H111" s="250"/>
      <c r="I111" s="250"/>
      <c r="J111" s="250"/>
      <c r="K111" s="250"/>
      <c r="L111" s="250"/>
      <c r="M111" s="250"/>
      <c r="N111" s="251"/>
    </row>
    <row r="112" spans="1:14" ht="15.75" thickBot="1">
      <c r="B112" s="252"/>
      <c r="C112" s="253"/>
      <c r="D112" s="253"/>
      <c r="E112" s="253"/>
      <c r="F112" s="253"/>
      <c r="G112" s="253"/>
      <c r="H112" s="253"/>
      <c r="I112" s="253"/>
      <c r="J112" s="253"/>
      <c r="K112" s="253"/>
      <c r="L112" s="253"/>
      <c r="M112" s="253"/>
      <c r="N112" s="254"/>
    </row>
    <row r="113" spans="2:14">
      <c r="B113" s="255"/>
      <c r="C113" s="256"/>
      <c r="D113" s="256"/>
      <c r="E113" s="256"/>
      <c r="F113" s="256"/>
      <c r="G113" s="256"/>
      <c r="H113" s="256"/>
      <c r="I113" s="256"/>
      <c r="J113" s="256"/>
      <c r="K113" s="256"/>
      <c r="L113" s="256"/>
      <c r="M113" s="256"/>
      <c r="N113" s="257"/>
    </row>
    <row r="114" spans="2:14">
      <c r="B114" s="258" t="s">
        <v>2217</v>
      </c>
      <c r="C114" s="259"/>
      <c r="D114" s="259"/>
      <c r="E114" s="259"/>
      <c r="F114" s="259"/>
      <c r="G114" s="259"/>
      <c r="H114" s="259"/>
      <c r="I114" s="259"/>
      <c r="J114" s="259"/>
      <c r="K114" s="259"/>
      <c r="L114" s="259"/>
      <c r="M114" s="259"/>
      <c r="N114" s="260"/>
    </row>
    <row r="115" spans="2:14" ht="15" customHeight="1">
      <c r="B115" s="965" t="s">
        <v>2218</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2219</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43"/>
      <c r="C119" s="344"/>
      <c r="D119" s="344"/>
      <c r="E119" s="344"/>
      <c r="F119" s="344"/>
      <c r="G119" s="344"/>
      <c r="H119" s="344"/>
      <c r="I119" s="344"/>
      <c r="J119" s="344"/>
      <c r="K119" s="344"/>
      <c r="L119" s="344"/>
      <c r="M119" s="344"/>
      <c r="N119" s="345"/>
    </row>
    <row r="120" spans="2:14">
      <c r="B120" s="343"/>
      <c r="C120" s="344"/>
      <c r="D120" s="344"/>
      <c r="E120" s="344"/>
      <c r="F120" s="344"/>
      <c r="G120" s="344"/>
      <c r="H120" s="344"/>
      <c r="I120" s="344"/>
      <c r="J120" s="344"/>
      <c r="K120" s="344"/>
      <c r="L120" s="344"/>
      <c r="M120" s="344"/>
      <c r="N120" s="345"/>
    </row>
    <row r="121" spans="2:14">
      <c r="B121" s="343"/>
      <c r="C121" s="344"/>
      <c r="D121" s="344"/>
      <c r="E121" s="344"/>
      <c r="F121" s="344"/>
      <c r="G121" s="344"/>
      <c r="H121" s="344"/>
      <c r="I121" s="344"/>
      <c r="J121" s="344"/>
      <c r="K121" s="344"/>
      <c r="L121" s="344"/>
      <c r="M121" s="344"/>
      <c r="N121" s="345"/>
    </row>
    <row r="122" spans="2:14">
      <c r="B122" s="258"/>
      <c r="C122" s="259"/>
      <c r="D122" s="259"/>
      <c r="E122" s="259"/>
      <c r="F122" s="259"/>
      <c r="G122" s="259"/>
      <c r="H122" s="259"/>
      <c r="I122" s="259"/>
      <c r="J122" s="259"/>
      <c r="K122" s="259"/>
      <c r="L122" s="259"/>
      <c r="M122" s="259"/>
      <c r="N122" s="260"/>
    </row>
    <row r="123" spans="2:14">
      <c r="B123" s="246"/>
      <c r="C123" s="247"/>
      <c r="D123" s="247"/>
      <c r="E123" s="247" t="s">
        <v>976</v>
      </c>
      <c r="F123" s="421"/>
      <c r="G123" s="421"/>
      <c r="H123" s="247"/>
      <c r="I123" s="247"/>
      <c r="J123" s="247"/>
      <c r="K123" s="247"/>
      <c r="L123" s="247"/>
      <c r="M123" s="247"/>
      <c r="N123" s="248"/>
    </row>
    <row r="124" spans="2:14">
      <c r="B124" s="246"/>
      <c r="C124" s="247"/>
      <c r="D124" s="247"/>
      <c r="E124" s="422" t="s">
        <v>977</v>
      </c>
      <c r="F124" s="247"/>
      <c r="G124" s="247"/>
      <c r="H124" s="422"/>
      <c r="I124" s="422"/>
      <c r="J124" s="422"/>
      <c r="K124" s="247"/>
      <c r="L124" s="247"/>
      <c r="M124" s="247"/>
      <c r="N124" s="248"/>
    </row>
    <row r="125" spans="2:14">
      <c r="B125" s="246"/>
      <c r="C125" s="247"/>
      <c r="D125" s="247"/>
      <c r="E125" s="261" t="s">
        <v>981</v>
      </c>
      <c r="F125" s="247"/>
      <c r="G125" s="247"/>
      <c r="H125" s="261"/>
      <c r="I125" s="261"/>
      <c r="J125" s="261"/>
      <c r="K125" s="247"/>
      <c r="L125" s="247"/>
      <c r="M125" s="247"/>
      <c r="N125" s="248"/>
    </row>
    <row r="126" spans="2:14">
      <c r="B126" s="262"/>
      <c r="C126" s="259"/>
      <c r="D126" s="259"/>
      <c r="E126" s="247" t="s">
        <v>979</v>
      </c>
      <c r="F126" s="247"/>
      <c r="G126" s="247"/>
      <c r="H126" s="247"/>
      <c r="I126" s="247"/>
      <c r="J126" s="247"/>
      <c r="K126" s="259"/>
      <c r="L126" s="259"/>
      <c r="M126" s="259"/>
      <c r="N126" s="260"/>
    </row>
    <row r="127" spans="2:14">
      <c r="B127" s="262"/>
      <c r="C127" s="259"/>
      <c r="D127" s="259"/>
      <c r="E127" s="259"/>
      <c r="F127" s="247"/>
      <c r="G127" s="247"/>
      <c r="H127" s="247"/>
      <c r="I127" s="247"/>
      <c r="J127" s="247"/>
      <c r="K127" s="259"/>
      <c r="L127" s="259"/>
      <c r="M127" s="259"/>
      <c r="N127" s="260"/>
    </row>
    <row r="128" spans="2:14">
      <c r="B128" s="262" t="s">
        <v>2220</v>
      </c>
      <c r="C128" s="261"/>
      <c r="D128" s="261"/>
      <c r="E128" s="247"/>
      <c r="F128" s="247"/>
      <c r="G128" s="247"/>
      <c r="H128" s="247"/>
      <c r="I128" s="247"/>
      <c r="J128" s="971"/>
      <c r="K128" s="971"/>
      <c r="L128" s="971"/>
      <c r="M128" s="971"/>
      <c r="N128" s="972"/>
    </row>
    <row r="129" spans="2:14" ht="15.75" thickBot="1">
      <c r="B129" s="423" t="s">
        <v>2221</v>
      </c>
      <c r="C129" s="424"/>
      <c r="D129" s="424"/>
      <c r="E129" s="263"/>
      <c r="F129" s="263"/>
      <c r="G129" s="263"/>
      <c r="H129" s="263"/>
      <c r="I129" s="263"/>
      <c r="J129" s="973"/>
      <c r="K129" s="973"/>
      <c r="L129" s="973"/>
      <c r="M129" s="973"/>
      <c r="N129" s="974"/>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5" sqref="N5:N6"/>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8"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1731</v>
      </c>
      <c r="C31" s="84" t="s">
        <v>1657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326</v>
      </c>
      <c r="B36" s="870" t="str">
        <f>VLOOKUP(A36,EQUIPOS!A6:D154,3,FALSE)</f>
        <v>Sensor de Impacto para prueba de integridad tipo</v>
      </c>
      <c r="C36" s="871"/>
      <c r="D36" s="871"/>
      <c r="E36" s="871"/>
      <c r="F36" s="871"/>
      <c r="G36" s="871"/>
      <c r="H36" s="872"/>
      <c r="I36" s="271"/>
      <c r="J36" s="272"/>
      <c r="K36" s="273">
        <f>VLOOKUP(A36,EQUIPOS!A6:D163,4,FALSE)</f>
        <v>76912.828558704263</v>
      </c>
      <c r="L36" s="274"/>
      <c r="M36" s="340">
        <v>1</v>
      </c>
      <c r="N36" s="276">
        <f>K36/M36</f>
        <v>76912.828558704263</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76912.828558704263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286"/>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c r="B71" s="52"/>
      <c r="C71" s="50"/>
      <c r="D71" s="50"/>
      <c r="E71" s="50"/>
      <c r="F71" s="50"/>
      <c r="G71" s="50"/>
      <c r="H71" s="50"/>
      <c r="I71" s="296"/>
      <c r="J71" s="297"/>
      <c r="K71" s="298"/>
      <c r="L71" s="53"/>
      <c r="M71" s="438"/>
      <c r="N71" s="399"/>
      <c r="O71" s="109"/>
    </row>
    <row r="72" spans="1:15">
      <c r="A72" s="165" t="s">
        <v>89</v>
      </c>
      <c r="B72" s="52" t="str">
        <f>VLOOKUP(A72,'MANO DE OBRA'!A7:D67,3,FALSE)</f>
        <v>Operador prueba de integridad</v>
      </c>
      <c r="C72" s="50"/>
      <c r="D72" s="50"/>
      <c r="E72" s="50"/>
      <c r="F72" s="50"/>
      <c r="G72" s="50"/>
      <c r="H72" s="50"/>
      <c r="I72" s="296">
        <f>K72/J72*100</f>
        <v>72085.299739464841</v>
      </c>
      <c r="J72" s="297">
        <v>185</v>
      </c>
      <c r="K72" s="298">
        <f>VLOOKUP(A72,'MANO DE OBRA'!A7:D98,4,FALSE)</f>
        <v>133357.80451800997</v>
      </c>
      <c r="L72" s="53"/>
      <c r="M72" s="436">
        <v>0.33333332999999998</v>
      </c>
      <c r="N72" s="399">
        <f>K72/M72</f>
        <v>400073.41755476414</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400073.41755476414</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476986.24611346843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95397.249222693688</v>
      </c>
      <c r="M84" s="857"/>
      <c r="N84" s="54"/>
    </row>
    <row r="85" spans="1:14">
      <c r="B85" s="92" t="s">
        <v>973</v>
      </c>
      <c r="C85" s="93"/>
      <c r="D85" s="93"/>
      <c r="E85" s="93"/>
      <c r="F85" s="93"/>
      <c r="G85" s="93"/>
      <c r="H85" s="93"/>
      <c r="I85" s="90"/>
      <c r="J85" s="91"/>
      <c r="K85" s="308">
        <v>0.05</v>
      </c>
      <c r="L85" s="856">
        <f>N79*K85</f>
        <v>23849.312305673422</v>
      </c>
      <c r="M85" s="857"/>
      <c r="N85" s="54"/>
    </row>
    <row r="86" spans="1:14" ht="15.75" thickBot="1">
      <c r="B86" s="94" t="s">
        <v>974</v>
      </c>
      <c r="C86" s="95"/>
      <c r="D86" s="95"/>
      <c r="E86" s="95"/>
      <c r="F86" s="95"/>
      <c r="G86" s="95"/>
      <c r="H86" s="95"/>
      <c r="I86" s="96"/>
      <c r="J86" s="97"/>
      <c r="K86" s="309">
        <v>0.05</v>
      </c>
      <c r="L86" s="858">
        <f>N79*K86</f>
        <v>23849.312305673422</v>
      </c>
      <c r="M86" s="859"/>
      <c r="N86" s="54"/>
    </row>
    <row r="87" spans="1:14" ht="15.75" thickBot="1">
      <c r="B87" s="821" t="s">
        <v>953</v>
      </c>
      <c r="C87" s="822"/>
      <c r="D87" s="822"/>
      <c r="E87" s="822"/>
      <c r="F87" s="822"/>
      <c r="G87" s="822"/>
      <c r="H87" s="822"/>
      <c r="I87" s="822"/>
      <c r="J87" s="822"/>
      <c r="K87" s="822"/>
      <c r="L87" s="822"/>
      <c r="M87" s="823"/>
      <c r="N87" s="55">
        <f>L84+L85+L86</f>
        <v>143095.87383404054</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620082.11994750891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1105</v>
      </c>
      <c r="C31" s="84" t="s">
        <v>2101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320</v>
      </c>
      <c r="B36" s="870" t="str">
        <f>VLOOKUP(A36,EQUIPOS!A6:D154,3,FALSE)</f>
        <v>Retroexcavadora sobre llantas, motor 62HP, Profundidad de excavación de 5.41 metros.</v>
      </c>
      <c r="C36" s="871"/>
      <c r="D36" s="871"/>
      <c r="E36" s="871"/>
      <c r="F36" s="871"/>
      <c r="G36" s="871"/>
      <c r="H36" s="872"/>
      <c r="I36" s="271"/>
      <c r="J36" s="272"/>
      <c r="K36" s="273">
        <f>VLOOKUP(A36,EQUIPOS!A6:D163,4,FALSE)</f>
        <v>122017.77743520093</v>
      </c>
      <c r="L36" s="274"/>
      <c r="M36" s="340">
        <v>10</v>
      </c>
      <c r="N36" s="276">
        <f>K36/M36</f>
        <v>12201.777743520093</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368.07216076801001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12569.849904288103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593</v>
      </c>
      <c r="B48" s="46" t="str">
        <f>VLOOKUP(A48,MATERIALES!A5:D373,3,FALSE)</f>
        <v>Paral en madera rolliza de 5´´ y 4,5m de longitud (tablestacados)</v>
      </c>
      <c r="C48" s="285"/>
      <c r="D48" s="285"/>
      <c r="E48" s="285"/>
      <c r="F48" s="285"/>
      <c r="G48" s="285"/>
      <c r="H48" s="285"/>
      <c r="I48" s="272"/>
      <c r="J48" s="228" t="str">
        <f>VLOOKUP(A48,MATERIALES!A4:D640,2,FALSE)</f>
        <v>u</v>
      </c>
      <c r="K48" s="286">
        <v>0.48888888888888893</v>
      </c>
      <c r="L48" s="271"/>
      <c r="M48" s="406">
        <f>VLOOKUP(A48,MATERIALES!A5:D396,4,FALSE)</f>
        <v>44907.072281511733</v>
      </c>
      <c r="N48" s="276">
        <f>K48*M48</f>
        <v>21954.568670961293</v>
      </c>
    </row>
    <row r="49" spans="1:14">
      <c r="A49" s="164" t="s">
        <v>670</v>
      </c>
      <c r="B49" s="46" t="str">
        <f>VLOOKUP(A49,MATERIALES!A6:D373,3,FALSE)</f>
        <v>Tablestaca en madera aserrada (0,25*0,05*3)</v>
      </c>
      <c r="C49" s="429"/>
      <c r="D49" s="429"/>
      <c r="E49" s="429"/>
      <c r="F49" s="429"/>
      <c r="G49" s="429"/>
      <c r="H49" s="429"/>
      <c r="I49" s="429"/>
      <c r="J49" s="315" t="str">
        <f>VLOOKUP(A49,MATERIALES!A5:D641,2,FALSE)</f>
        <v>u</v>
      </c>
      <c r="K49" s="401">
        <v>1.3333333333333333</v>
      </c>
      <c r="L49" s="425"/>
      <c r="M49" s="406">
        <f>VLOOKUP(A49,MATERIALES!A6:D397,4,FALSE)</f>
        <v>18872.42551486479</v>
      </c>
      <c r="N49" s="276">
        <f>K49*M49</f>
        <v>25163.23401981972</v>
      </c>
    </row>
    <row r="50" spans="1:14">
      <c r="A50" s="164" t="s">
        <v>898</v>
      </c>
      <c r="B50" s="46" t="str">
        <f>VLOOKUP(A50,MATERIALES!A6:D373,3,FALSE)</f>
        <v>Alambre Negro Para Amarre</v>
      </c>
      <c r="C50" s="429"/>
      <c r="D50" s="429"/>
      <c r="E50" s="429"/>
      <c r="F50" s="429"/>
      <c r="G50" s="429"/>
      <c r="H50" s="429"/>
      <c r="I50" s="429"/>
      <c r="J50" s="315" t="str">
        <f>VLOOKUP(A50,MATERIALES!A6:D642,2,FALSE)</f>
        <v>kg</v>
      </c>
      <c r="K50" s="401">
        <v>1.5</v>
      </c>
      <c r="L50" s="425"/>
      <c r="M50" s="406">
        <f>VLOOKUP(A50,MATERIALES!A6:D398,4,FALSE)</f>
        <v>5111.9460968207186</v>
      </c>
      <c r="N50" s="276">
        <f>K50*M50</f>
        <v>7667.9191452310779</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54785.72183601209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80</v>
      </c>
      <c r="N71" s="399">
        <f>K71/M71</f>
        <v>2347.1435624999999</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6">
        <v>80</v>
      </c>
      <c r="N72" s="399">
        <f>K72/M72</f>
        <v>1333.5780451800997</v>
      </c>
    </row>
    <row r="73" spans="1:15">
      <c r="B73" s="52"/>
      <c r="C73" s="50"/>
      <c r="D73" s="50"/>
      <c r="E73" s="50"/>
      <c r="F73" s="50"/>
      <c r="G73" s="50"/>
      <c r="H73" s="50"/>
      <c r="I73" s="283"/>
      <c r="J73" s="301"/>
      <c r="K73" s="302"/>
      <c r="L73" s="53"/>
      <c r="M73" s="304"/>
      <c r="N73" s="300"/>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3680.7216076800996</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71036.293347980289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14207.258669596058</v>
      </c>
      <c r="M84" s="857"/>
      <c r="N84" s="54"/>
    </row>
    <row r="85" spans="1:14">
      <c r="B85" s="92" t="s">
        <v>973</v>
      </c>
      <c r="C85" s="93"/>
      <c r="D85" s="93"/>
      <c r="E85" s="93"/>
      <c r="F85" s="93"/>
      <c r="G85" s="93"/>
      <c r="H85" s="93"/>
      <c r="I85" s="90"/>
      <c r="J85" s="91"/>
      <c r="K85" s="308">
        <v>0.05</v>
      </c>
      <c r="L85" s="856">
        <f>N79*K85</f>
        <v>3551.8146673990145</v>
      </c>
      <c r="M85" s="857"/>
      <c r="N85" s="54"/>
    </row>
    <row r="86" spans="1:14" ht="15.75" thickBot="1">
      <c r="B86" s="94" t="s">
        <v>974</v>
      </c>
      <c r="C86" s="95"/>
      <c r="D86" s="95"/>
      <c r="E86" s="95"/>
      <c r="F86" s="95"/>
      <c r="G86" s="95"/>
      <c r="H86" s="95"/>
      <c r="I86" s="96"/>
      <c r="J86" s="97"/>
      <c r="K86" s="309">
        <v>0.05</v>
      </c>
      <c r="L86" s="858">
        <f>N79*K86</f>
        <v>3551.8146673990145</v>
      </c>
      <c r="M86" s="859"/>
      <c r="N86" s="54"/>
    </row>
    <row r="87" spans="1:14" ht="15.75" thickBot="1">
      <c r="B87" s="821" t="s">
        <v>953</v>
      </c>
      <c r="C87" s="822"/>
      <c r="D87" s="822"/>
      <c r="E87" s="822"/>
      <c r="F87" s="822"/>
      <c r="G87" s="822"/>
      <c r="H87" s="822"/>
      <c r="I87" s="822"/>
      <c r="J87" s="822"/>
      <c r="K87" s="822"/>
      <c r="L87" s="822"/>
      <c r="M87" s="823"/>
      <c r="N87" s="55">
        <f>L84+L85+L86</f>
        <v>21310.888004394088</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92347.181352374377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ht="27"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1106</v>
      </c>
      <c r="C31" s="84" t="s">
        <v>2102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204</v>
      </c>
      <c r="B36" s="870" t="str">
        <f>VLOOKUP(A36,EQUIPOS!A6:D154,3,FALSE)</f>
        <v xml:space="preserve">Equipo de soldadura 250 AMP
</v>
      </c>
      <c r="C36" s="871"/>
      <c r="D36" s="871"/>
      <c r="E36" s="871"/>
      <c r="F36" s="871"/>
      <c r="G36" s="871"/>
      <c r="H36" s="872"/>
      <c r="I36" s="271"/>
      <c r="J36" s="272"/>
      <c r="K36" s="273">
        <f>VLOOKUP(A36,EQUIPOS!A6:D163,4,FALSE)</f>
        <v>12673.83410450984</v>
      </c>
      <c r="L36" s="274"/>
      <c r="M36" s="340">
        <v>10</v>
      </c>
      <c r="N36" s="276">
        <f>K36/M36</f>
        <v>1267.383410450984</v>
      </c>
    </row>
    <row r="37" spans="1:14">
      <c r="A37" s="116" t="s">
        <v>320</v>
      </c>
      <c r="B37" s="870" t="str">
        <f>VLOOKUP(A37,EQUIPOS!A7:D154,3,FALSE)</f>
        <v>Retroexcavadora sobre llantas, motor 62HP, Profundidad de excavación de 5.41 metros.</v>
      </c>
      <c r="C37" s="871"/>
      <c r="D37" s="871"/>
      <c r="E37" s="871"/>
      <c r="F37" s="871"/>
      <c r="G37" s="871"/>
      <c r="H37" s="872"/>
      <c r="I37" s="425"/>
      <c r="J37" s="426"/>
      <c r="K37" s="273">
        <f>VLOOKUP(A37,EQUIPOS!A7:D164,4,FALSE)</f>
        <v>122017.77743520093</v>
      </c>
      <c r="L37" s="339"/>
      <c r="M37" s="340">
        <v>10</v>
      </c>
      <c r="N37" s="276">
        <f>K37/M37</f>
        <v>12201.777743520093</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423.19184653601991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13892.353000507097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662</v>
      </c>
      <c r="B48" s="46" t="str">
        <f>VLOOKUP(A48,MATERIALES!A5:D373,3,FALSE)</f>
        <v>Soldadura 7018</v>
      </c>
      <c r="C48" s="285"/>
      <c r="D48" s="285"/>
      <c r="E48" s="285"/>
      <c r="F48" s="285"/>
      <c r="G48" s="285"/>
      <c r="H48" s="285"/>
      <c r="I48" s="285"/>
      <c r="J48" s="315" t="str">
        <f>VLOOKUP(A48,MATERIALES!A4:D640,2,FALSE)</f>
        <v>kg</v>
      </c>
      <c r="K48" s="286">
        <v>3.3000000000000002E-2</v>
      </c>
      <c r="L48" s="271"/>
      <c r="M48" s="406">
        <f>VLOOKUP(A48,MATERIALES!A5:D396,4,FALSE)</f>
        <v>10102.964436512344</v>
      </c>
      <c r="N48" s="276">
        <f>K48*M48</f>
        <v>333.39782640490739</v>
      </c>
    </row>
    <row r="49" spans="1:14">
      <c r="A49" s="164" t="s">
        <v>680</v>
      </c>
      <c r="B49" s="46" t="str">
        <f>VLOOKUP(A49,MATERIALES!A6:D373,3,FALSE)</f>
        <v>Tablestaca metálica (riel de 70 lb/yarda)</v>
      </c>
      <c r="C49" s="429"/>
      <c r="D49" s="429"/>
      <c r="E49" s="429"/>
      <c r="F49" s="429"/>
      <c r="G49" s="429"/>
      <c r="H49" s="429"/>
      <c r="I49" s="429"/>
      <c r="J49" s="316" t="str">
        <f>VLOOKUP(A49,MATERIALES!A5:D641,2,FALSE)</f>
        <v>u</v>
      </c>
      <c r="K49" s="401">
        <v>3</v>
      </c>
      <c r="L49" s="425"/>
      <c r="M49" s="406">
        <f>VLOOKUP(A49,MATERIALES!A6:D397,4,FALSE)</f>
        <v>87587.974488601525</v>
      </c>
      <c r="N49" s="276">
        <f>K49*M49</f>
        <v>262763.92346580455</v>
      </c>
    </row>
    <row r="50" spans="1:14">
      <c r="A50" s="164" t="s">
        <v>690</v>
      </c>
      <c r="B50" s="46" t="str">
        <f>VLOOKUP(A50,MATERIALES!A6:D373,3,FALSE)</f>
        <v>Tornillos de Unión de D= 12 mm</v>
      </c>
      <c r="C50" s="429"/>
      <c r="D50" s="429"/>
      <c r="E50" s="429"/>
      <c r="F50" s="429"/>
      <c r="G50" s="429"/>
      <c r="H50" s="429"/>
      <c r="I50" s="429"/>
      <c r="J50" s="316" t="str">
        <f>VLOOKUP(A50,MATERIALES!A6:D642,2,FALSE)</f>
        <v>u</v>
      </c>
      <c r="K50" s="401">
        <v>10</v>
      </c>
      <c r="L50" s="425"/>
      <c r="M50" s="406">
        <f>VLOOKUP(A50,MATERIALES!A6:D398,4,FALSE)</f>
        <v>676.09609667628854</v>
      </c>
      <c r="N50" s="276">
        <f>K50*M50</f>
        <v>6760.9609667628856</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269858.28225897235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65"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5">
        <v>80</v>
      </c>
      <c r="N71" s="399">
        <f>K71/M71</f>
        <v>1564.7623749999998</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80</v>
      </c>
      <c r="N72" s="399">
        <f>K72/M72</f>
        <v>1333.5780451800997</v>
      </c>
    </row>
    <row r="73" spans="1:15">
      <c r="A73" t="s">
        <v>30</v>
      </c>
      <c r="B73" s="52" t="str">
        <f>VLOOKUP(A73,'MANO DE OBRA'!A9:D70,3,FALSE)</f>
        <v>Oficial</v>
      </c>
      <c r="C73" s="50"/>
      <c r="D73" s="50"/>
      <c r="E73" s="50"/>
      <c r="F73" s="50"/>
      <c r="G73" s="50"/>
      <c r="H73" s="50"/>
      <c r="I73" s="296">
        <f>K73/J73*100</f>
        <v>57668.23979157189</v>
      </c>
      <c r="J73" s="297">
        <v>185</v>
      </c>
      <c r="K73" s="298">
        <f>VLOOKUP(A73,'MANO DE OBRA'!A9:D101,4,FALSE)</f>
        <v>106686.24361440798</v>
      </c>
      <c r="L73" s="53"/>
      <c r="M73" s="436">
        <v>80</v>
      </c>
      <c r="N73" s="399">
        <f>K73/M73</f>
        <v>1333.5780451800997</v>
      </c>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4231.9184653601988</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287982.55372483964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57596.510744967934</v>
      </c>
      <c r="M84" s="857"/>
      <c r="N84" s="54"/>
    </row>
    <row r="85" spans="1:14">
      <c r="B85" s="92" t="s">
        <v>973</v>
      </c>
      <c r="C85" s="93"/>
      <c r="D85" s="93"/>
      <c r="E85" s="93"/>
      <c r="F85" s="93"/>
      <c r="G85" s="93"/>
      <c r="H85" s="93"/>
      <c r="I85" s="90"/>
      <c r="J85" s="91"/>
      <c r="K85" s="308">
        <v>0.05</v>
      </c>
      <c r="L85" s="856">
        <f>N79*K85</f>
        <v>14399.127686241984</v>
      </c>
      <c r="M85" s="857"/>
      <c r="N85" s="54"/>
    </row>
    <row r="86" spans="1:14" ht="15.75" thickBot="1">
      <c r="B86" s="94" t="s">
        <v>974</v>
      </c>
      <c r="C86" s="95"/>
      <c r="D86" s="95"/>
      <c r="E86" s="95"/>
      <c r="F86" s="95"/>
      <c r="G86" s="95"/>
      <c r="H86" s="95"/>
      <c r="I86" s="96"/>
      <c r="J86" s="97"/>
      <c r="K86" s="309">
        <v>0.05</v>
      </c>
      <c r="L86" s="858">
        <f>N79*K86</f>
        <v>14399.127686241984</v>
      </c>
      <c r="M86" s="859"/>
      <c r="N86" s="54"/>
    </row>
    <row r="87" spans="1:14" ht="15.75" thickBot="1">
      <c r="B87" s="821" t="s">
        <v>953</v>
      </c>
      <c r="C87" s="822"/>
      <c r="D87" s="822"/>
      <c r="E87" s="822"/>
      <c r="F87" s="822"/>
      <c r="G87" s="822"/>
      <c r="H87" s="822"/>
      <c r="I87" s="822"/>
      <c r="J87" s="822"/>
      <c r="K87" s="822"/>
      <c r="L87" s="822"/>
      <c r="M87" s="823"/>
      <c r="N87" s="55">
        <f>L84+L85+L86</f>
        <v>86394.766117451916</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374377.31984229153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1107</v>
      </c>
      <c r="C31" s="84" t="s">
        <v>2103</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282</v>
      </c>
      <c r="B36" s="870" t="str">
        <f>VLOOKUP(A36,EQUIPOS!A6:D154,3,FALSE)</f>
        <v>Piloteadora potencia 250KW, RPM 1800, fuerza elevadora 200KN</v>
      </c>
      <c r="C36" s="871"/>
      <c r="D36" s="871"/>
      <c r="E36" s="871"/>
      <c r="F36" s="871"/>
      <c r="G36" s="871"/>
      <c r="H36" s="872"/>
      <c r="I36" s="271"/>
      <c r="J36" s="272"/>
      <c r="K36" s="273">
        <f>VLOOKUP(A36,EQUIPOS!A6:D163,4,FALSE)</f>
        <v>568067.85951170465</v>
      </c>
      <c r="L36" s="274"/>
      <c r="M36" s="340">
        <v>2</v>
      </c>
      <c r="N36" s="276">
        <f>K36/M36</f>
        <v>284033.92975585232</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5245.4839826800999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289279.4137385324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2966.0280794026448</v>
      </c>
      <c r="N48" s="276">
        <f>K48*M48</f>
        <v>83048.786223274059</v>
      </c>
    </row>
    <row r="49" spans="1:14">
      <c r="A49" s="164" t="s">
        <v>829</v>
      </c>
      <c r="B49" s="46" t="str">
        <f>VLOOKUP(A49,MATERIALES!A6:D373,3,FALSE)</f>
        <v>Concreto Resistencia  28 (Mpa)</v>
      </c>
      <c r="C49" s="429"/>
      <c r="D49" s="429"/>
      <c r="E49" s="429"/>
      <c r="F49" s="429"/>
      <c r="G49" s="429"/>
      <c r="H49" s="429"/>
      <c r="I49" s="429"/>
      <c r="J49" s="315" t="str">
        <f>VLOOKUP(A49,MATERIALES!A5:D641,2,FALSE)</f>
        <v>m3</v>
      </c>
      <c r="K49" s="401">
        <v>0.35</v>
      </c>
      <c r="L49" s="425"/>
      <c r="M49" s="406">
        <f>VLOOKUP(A49,MATERIALES!A6:D397,4,FALSE)</f>
        <v>455532.66241879726</v>
      </c>
      <c r="N49" s="276">
        <f>K49*M49</f>
        <v>159436.43184657904</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3</v>
      </c>
      <c r="L50" s="425"/>
      <c r="M50" s="406">
        <f>VLOOKUP(A50,MATERIALES!A6:D398,4,FALSE)</f>
        <v>10031.507125481518</v>
      </c>
      <c r="N50" s="276">
        <f>K50*M50</f>
        <v>30094.521376444551</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272579.73944629764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908">
        <f>VLOOKUP(A60,TRANSPORTE!A2:D117,4,FALSE)</f>
        <v>921.38824265595326</v>
      </c>
      <c r="M60" s="909"/>
      <c r="N60" s="291">
        <f>K60*L60</f>
        <v>322.48588492958362</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322.48588492958362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65" t="s">
        <v>13</v>
      </c>
      <c r="B71" s="52" t="str">
        <f>VLOOKUP(A71,'MANO DE OBRA'!A8:D68,3,FALSE)</f>
        <v>Obrero (5)</v>
      </c>
      <c r="C71" s="50"/>
      <c r="D71" s="50"/>
      <c r="E71" s="50"/>
      <c r="F71" s="50"/>
      <c r="G71" s="50"/>
      <c r="H71" s="50"/>
      <c r="I71" s="296">
        <f>K71/J71*100</f>
        <v>169163.49999999997</v>
      </c>
      <c r="J71" s="297">
        <v>185</v>
      </c>
      <c r="K71" s="298">
        <f>VLOOKUP(A71,'MANO DE OBRA'!A8:D99,4,FALSE)</f>
        <v>312952.47499999998</v>
      </c>
      <c r="L71" s="53"/>
      <c r="M71" s="438">
        <v>8</v>
      </c>
      <c r="N71" s="399">
        <f>K71/M71</f>
        <v>39119.059374999997</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52454.839826800991</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614636.4788965605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122927.2957793121</v>
      </c>
      <c r="M84" s="857"/>
      <c r="N84" s="54"/>
    </row>
    <row r="85" spans="1:14">
      <c r="B85" s="92" t="s">
        <v>973</v>
      </c>
      <c r="C85" s="93"/>
      <c r="D85" s="93"/>
      <c r="E85" s="93"/>
      <c r="F85" s="93"/>
      <c r="G85" s="93"/>
      <c r="H85" s="93"/>
      <c r="I85" s="90"/>
      <c r="J85" s="91"/>
      <c r="K85" s="308">
        <v>0.05</v>
      </c>
      <c r="L85" s="856">
        <f>N79*K85</f>
        <v>30731.823944828026</v>
      </c>
      <c r="M85" s="857"/>
      <c r="N85" s="54"/>
    </row>
    <row r="86" spans="1:14" ht="15.75" thickBot="1">
      <c r="B86" s="94" t="s">
        <v>974</v>
      </c>
      <c r="C86" s="95"/>
      <c r="D86" s="95"/>
      <c r="E86" s="95"/>
      <c r="F86" s="95"/>
      <c r="G86" s="95"/>
      <c r="H86" s="95"/>
      <c r="I86" s="96"/>
      <c r="J86" s="97"/>
      <c r="K86" s="309">
        <v>0.05</v>
      </c>
      <c r="L86" s="858">
        <f>N79*K86</f>
        <v>30731.823944828026</v>
      </c>
      <c r="M86" s="859"/>
      <c r="N86" s="54"/>
    </row>
    <row r="87" spans="1:14" ht="15.75" thickBot="1">
      <c r="B87" s="821" t="s">
        <v>953</v>
      </c>
      <c r="C87" s="822"/>
      <c r="D87" s="822"/>
      <c r="E87" s="822"/>
      <c r="F87" s="822"/>
      <c r="G87" s="822"/>
      <c r="H87" s="822"/>
      <c r="I87" s="822"/>
      <c r="J87" s="822"/>
      <c r="K87" s="822"/>
      <c r="L87" s="822"/>
      <c r="M87" s="823"/>
      <c r="N87" s="55">
        <f>L84+L85+L86</f>
        <v>184390.94366896816</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799027.42256552866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1108</v>
      </c>
      <c r="C31" s="84" t="s">
        <v>2104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282</v>
      </c>
      <c r="B36" s="870" t="str">
        <f>VLOOKUP(A36,EQUIPOS!A6:D154,3,FALSE)</f>
        <v>Piloteadora potencia 250KW, RPM 1800, fuerza elevadora 200KN</v>
      </c>
      <c r="C36" s="871"/>
      <c r="D36" s="871"/>
      <c r="E36" s="871"/>
      <c r="F36" s="871"/>
      <c r="G36" s="871"/>
      <c r="H36" s="872"/>
      <c r="I36" s="271"/>
      <c r="J36" s="272"/>
      <c r="K36" s="273">
        <f>VLOOKUP(A36,EQUIPOS!A6:D163,4,FALSE)</f>
        <v>568067.85951170465</v>
      </c>
      <c r="L36" s="274"/>
      <c r="M36" s="340">
        <v>2</v>
      </c>
      <c r="N36" s="276">
        <f>K36/M36</f>
        <v>284033.92975585232</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5245.4839826800999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289279.4137385324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28</v>
      </c>
      <c r="L48" s="271"/>
      <c r="M48" s="406">
        <f>VLOOKUP(A48,MATERIALES!A5:D396,4,FALSE)</f>
        <v>2966.0280794026448</v>
      </c>
      <c r="N48" s="276">
        <f>K48*M48</f>
        <v>83048.786223274059</v>
      </c>
    </row>
    <row r="49" spans="1:14">
      <c r="A49" s="164" t="s">
        <v>830</v>
      </c>
      <c r="B49" s="46" t="str">
        <f>VLOOKUP(A49,MATERIALES!A6:D373,3,FALSE)</f>
        <v>Concreto Resistencia  35 (Mpa)</v>
      </c>
      <c r="C49" s="429"/>
      <c r="D49" s="429"/>
      <c r="E49" s="429"/>
      <c r="F49" s="429"/>
      <c r="G49" s="429"/>
      <c r="H49" s="429"/>
      <c r="I49" s="429"/>
      <c r="J49" s="315" t="str">
        <f>VLOOKUP(A49,MATERIALES!A5:D641,2,FALSE)</f>
        <v>m3</v>
      </c>
      <c r="K49" s="401">
        <v>0.35</v>
      </c>
      <c r="L49" s="425"/>
      <c r="M49" s="406">
        <f>VLOOKUP(A49,MATERIALES!A6:D397,4,FALSE)</f>
        <v>480575.70157698571</v>
      </c>
      <c r="N49" s="276">
        <f>K49*M49</f>
        <v>168201.495551945</v>
      </c>
    </row>
    <row r="50" spans="1:14">
      <c r="A50" s="164" t="s">
        <v>868</v>
      </c>
      <c r="B50" s="46" t="str">
        <f>VLOOKUP(A50,MATERIALES!A6:D373,3,FALSE)</f>
        <v>Formaleta concreto clase A,B y C</v>
      </c>
      <c r="C50" s="429"/>
      <c r="D50" s="429"/>
      <c r="E50" s="429"/>
      <c r="F50" s="429"/>
      <c r="G50" s="429"/>
      <c r="H50" s="429"/>
      <c r="I50" s="429"/>
      <c r="J50" s="316" t="str">
        <f>VLOOKUP(A50,MATERIALES!A6:D642,2,FALSE)</f>
        <v>m2</v>
      </c>
      <c r="K50" s="401">
        <v>2</v>
      </c>
      <c r="L50" s="425"/>
      <c r="M50" s="406">
        <f>VLOOKUP(A50,MATERIALES!A6:D398,4,FALSE)</f>
        <v>10031.507125481518</v>
      </c>
      <c r="N50" s="276">
        <f>K50*M50</f>
        <v>20063.014250963035</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271313.29602618213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1239</v>
      </c>
      <c r="B60" s="49" t="str">
        <f>VLOOKUP(A60,TRANSPORTE!A2:D117,3,FALSE)</f>
        <v>Transporte de concreto</v>
      </c>
      <c r="C60" s="321"/>
      <c r="D60" s="321"/>
      <c r="E60" s="321"/>
      <c r="F60" s="321"/>
      <c r="G60" s="321"/>
      <c r="H60" s="315" t="s">
        <v>339</v>
      </c>
      <c r="I60" s="283">
        <v>0.35</v>
      </c>
      <c r="J60" s="290">
        <v>1</v>
      </c>
      <c r="K60" s="283">
        <f>I60*J60</f>
        <v>0.35</v>
      </c>
      <c r="L60" s="908">
        <f>VLOOKUP(A60,TRANSPORTE!A2:D117,4,FALSE)</f>
        <v>921.38824265595326</v>
      </c>
      <c r="M60" s="909"/>
      <c r="N60" s="291">
        <f>K60*L60</f>
        <v>322.48588492958362</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322.48588492958362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65" t="s">
        <v>13</v>
      </c>
      <c r="B71" s="52" t="str">
        <f>VLOOKUP(A71,'MANO DE OBRA'!A8:D68,3,FALSE)</f>
        <v>Obrero (5)</v>
      </c>
      <c r="C71" s="50"/>
      <c r="D71" s="50"/>
      <c r="E71" s="50"/>
      <c r="F71" s="50"/>
      <c r="G71" s="50"/>
      <c r="H71" s="50"/>
      <c r="I71" s="296">
        <f>K71/J71*100</f>
        <v>169163.49999999997</v>
      </c>
      <c r="J71" s="297">
        <v>185</v>
      </c>
      <c r="K71" s="298">
        <f>VLOOKUP(A71,'MANO DE OBRA'!A8:D99,4,FALSE)</f>
        <v>312952.47499999998</v>
      </c>
      <c r="L71" s="53"/>
      <c r="M71" s="438">
        <v>8</v>
      </c>
      <c r="N71" s="399">
        <f>K71/M71</f>
        <v>39119.059374999997</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5">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52454.839826800991</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613370.0354764451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122674.00709528902</v>
      </c>
      <c r="M84" s="857"/>
      <c r="N84" s="54"/>
    </row>
    <row r="85" spans="1:14">
      <c r="B85" s="92" t="s">
        <v>973</v>
      </c>
      <c r="C85" s="93"/>
      <c r="D85" s="93"/>
      <c r="E85" s="93"/>
      <c r="F85" s="93"/>
      <c r="G85" s="93"/>
      <c r="H85" s="93"/>
      <c r="I85" s="90"/>
      <c r="J85" s="91"/>
      <c r="K85" s="308">
        <v>0.05</v>
      </c>
      <c r="L85" s="856">
        <f>N79*K85</f>
        <v>30668.501773822256</v>
      </c>
      <c r="M85" s="857"/>
      <c r="N85" s="54"/>
    </row>
    <row r="86" spans="1:14" ht="15.75" thickBot="1">
      <c r="B86" s="94" t="s">
        <v>974</v>
      </c>
      <c r="C86" s="95"/>
      <c r="D86" s="95"/>
      <c r="E86" s="95"/>
      <c r="F86" s="95"/>
      <c r="G86" s="95"/>
      <c r="H86" s="95"/>
      <c r="I86" s="96"/>
      <c r="J86" s="97"/>
      <c r="K86" s="309">
        <v>0.05</v>
      </c>
      <c r="L86" s="858">
        <f>N79*K86</f>
        <v>30668.501773822256</v>
      </c>
      <c r="M86" s="859"/>
      <c r="N86" s="54"/>
    </row>
    <row r="87" spans="1:14" ht="15.75" thickBot="1">
      <c r="B87" s="821" t="s">
        <v>953</v>
      </c>
      <c r="C87" s="822"/>
      <c r="D87" s="822"/>
      <c r="E87" s="822"/>
      <c r="F87" s="822"/>
      <c r="G87" s="822"/>
      <c r="H87" s="822"/>
      <c r="I87" s="822"/>
      <c r="J87" s="822"/>
      <c r="K87" s="822"/>
      <c r="L87" s="822"/>
      <c r="M87" s="823"/>
      <c r="N87" s="55">
        <f>L84+L85+L86</f>
        <v>184011.01064293354</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797381.04611937865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6.5" customHeight="1" thickBot="1">
      <c r="A31" t="s">
        <v>1845</v>
      </c>
      <c r="B31" s="83" t="s">
        <v>1109</v>
      </c>
      <c r="C31" s="84" t="s">
        <v>2105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195</v>
      </c>
      <c r="B36" s="870" t="str">
        <f>VLOOKUP(A36,EQUIPOS!A6:D154,3,FALSE)</f>
        <v xml:space="preserve">Equipo de oxicorte, Capacidad de corte: hasta 6´´ (152mm) </v>
      </c>
      <c r="C36" s="871"/>
      <c r="D36" s="871"/>
      <c r="E36" s="871"/>
      <c r="F36" s="871"/>
      <c r="G36" s="871"/>
      <c r="H36" s="872"/>
      <c r="I36" s="271"/>
      <c r="J36" s="272"/>
      <c r="K36" s="273">
        <f>VLOOKUP(A36,EQUIPOS!A6:D163,4,FALSE)</f>
        <v>16830.468801785664</v>
      </c>
      <c r="L36" s="274"/>
      <c r="M36" s="340">
        <v>1.1299999999999999</v>
      </c>
      <c r="N36" s="276">
        <f>K36/M36</f>
        <v>14894.220178571386</v>
      </c>
    </row>
    <row r="37" spans="1:14">
      <c r="A37" s="116" t="s">
        <v>332</v>
      </c>
      <c r="B37" s="870" t="str">
        <f>VLOOKUP(A37,EQUIPOS!A7:D154,3,FALSE)</f>
        <v xml:space="preserve">Taladro de 1/2´´, pulidora, lijadora y circular
</v>
      </c>
      <c r="C37" s="871"/>
      <c r="D37" s="871"/>
      <c r="E37" s="871"/>
      <c r="F37" s="871"/>
      <c r="G37" s="871"/>
      <c r="H37" s="872"/>
      <c r="I37" s="425"/>
      <c r="J37" s="426"/>
      <c r="K37" s="273">
        <f>VLOOKUP(A37,EQUIPOS!A7:D164,4,FALSE)</f>
        <v>4738.2514171199264</v>
      </c>
      <c r="L37" s="339"/>
      <c r="M37" s="340">
        <v>0.53</v>
      </c>
      <c r="N37" s="276">
        <f>K37/M37</f>
        <v>8940.0970134338222</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2821.2789769067999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26655.596168912009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394</v>
      </c>
      <c r="B48" s="46" t="str">
        <f>VLOOKUP(A48,MATERIALES!A5:D373,3,FALSE)</f>
        <v>Botella de gas propano (40 lb) (5% de oxígeno)</v>
      </c>
      <c r="C48" s="285"/>
      <c r="D48" s="285"/>
      <c r="E48" s="285"/>
      <c r="F48" s="285"/>
      <c r="G48" s="285"/>
      <c r="H48" s="285"/>
      <c r="I48" s="285"/>
      <c r="J48" s="315" t="str">
        <f>VLOOKUP(A48,MATERIALES!A4:D640,2,FALSE)</f>
        <v>u</v>
      </c>
      <c r="K48" s="286">
        <v>0.02</v>
      </c>
      <c r="L48" s="271"/>
      <c r="M48" s="406">
        <f>VLOOKUP(A48,MATERIALES!A5:D396,4,FALSE)</f>
        <v>67187.46186092365</v>
      </c>
      <c r="N48" s="276">
        <f>K48*M48</f>
        <v>1343.7492372184731</v>
      </c>
    </row>
    <row r="49" spans="1:14">
      <c r="A49" s="164" t="s">
        <v>476</v>
      </c>
      <c r="B49" s="46" t="str">
        <f>VLOOKUP(A49,MATERIALES!A6:D373,3,FALSE)</f>
        <v>Grata de limpieza</v>
      </c>
      <c r="C49" s="429"/>
      <c r="D49" s="429"/>
      <c r="E49" s="429"/>
      <c r="F49" s="429"/>
      <c r="G49" s="429"/>
      <c r="H49" s="429"/>
      <c r="I49" s="429"/>
      <c r="J49" s="316" t="str">
        <f>VLOOKUP(A49,MATERIALES!A5:D641,2,FALSE)</f>
        <v>u</v>
      </c>
      <c r="K49" s="401">
        <v>0.5</v>
      </c>
      <c r="L49" s="425"/>
      <c r="M49" s="406">
        <f>VLOOKUP(A49,MATERIALES!A6:D397,4,FALSE)</f>
        <v>8932.1638788534055</v>
      </c>
      <c r="N49" s="276">
        <f>K49*M49</f>
        <v>4466.0819394267028</v>
      </c>
    </row>
    <row r="50" spans="1:14">
      <c r="A50" s="164" t="s">
        <v>396</v>
      </c>
      <c r="B50" s="46" t="str">
        <f>VLOOKUP(A50,MATERIALES!A6:D373,3,FALSE)</f>
        <v>Botella de oxígeno (1800 lb)</v>
      </c>
      <c r="C50" s="429"/>
      <c r="D50" s="429"/>
      <c r="E50" s="429"/>
      <c r="F50" s="429"/>
      <c r="G50" s="429"/>
      <c r="H50" s="429"/>
      <c r="I50" s="429"/>
      <c r="J50" s="316" t="str">
        <f>VLOOKUP(A50,MATERIALES!A6:D642,2,FALSE)</f>
        <v>u</v>
      </c>
      <c r="K50" s="401">
        <v>0.08</v>
      </c>
      <c r="L50" s="425"/>
      <c r="M50" s="406">
        <f>VLOOKUP(A50,MATERIALES!A6:D398,4,FALSE)</f>
        <v>104271.60759942974</v>
      </c>
      <c r="N50" s="276">
        <f>K50*M50</f>
        <v>8341.7286079543792</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14151.559784599554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6</v>
      </c>
      <c r="B71" s="52" t="str">
        <f>VLOOKUP(A71,'MANO DE OBRA'!A8:D68,3,FALSE)</f>
        <v xml:space="preserve">Obrero </v>
      </c>
      <c r="C71" s="50"/>
      <c r="D71" s="50"/>
      <c r="E71" s="50"/>
      <c r="F71" s="50"/>
      <c r="G71" s="50"/>
      <c r="H71" s="50"/>
      <c r="I71" s="296">
        <f>K71/J71*100</f>
        <v>33832.699999999997</v>
      </c>
      <c r="J71" s="297">
        <v>185</v>
      </c>
      <c r="K71" s="298">
        <f>VLOOKUP(A71,'MANO DE OBRA'!A8:D99,4,FALSE)</f>
        <v>62590.494999999995</v>
      </c>
      <c r="L71" s="53"/>
      <c r="M71" s="438">
        <v>6</v>
      </c>
      <c r="N71" s="399">
        <f>K71/M71</f>
        <v>10431.749166666666</v>
      </c>
      <c r="O71" s="109"/>
    </row>
    <row r="72" spans="1:15">
      <c r="A72" s="165" t="s">
        <v>56</v>
      </c>
      <c r="B72" s="52" t="str">
        <f>VLOOKUP(A72,'MANO DE OBRA'!A8:D69,3,FALSE)</f>
        <v>Soldador</v>
      </c>
      <c r="C72" s="50"/>
      <c r="D72" s="50"/>
      <c r="E72" s="50"/>
      <c r="F72" s="50"/>
      <c r="G72" s="50"/>
      <c r="H72" s="50"/>
      <c r="I72" s="296">
        <f>K72/J72*100</f>
        <v>57668.23979157189</v>
      </c>
      <c r="J72" s="297">
        <v>185</v>
      </c>
      <c r="K72" s="298">
        <f>VLOOKUP(A72,'MANO DE OBRA'!A8:D100,4,FALSE)</f>
        <v>106686.24361440798</v>
      </c>
      <c r="L72" s="53"/>
      <c r="M72" s="435">
        <v>6</v>
      </c>
      <c r="N72" s="399">
        <f>K72/M72</f>
        <v>17781.040602401332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28212.789769067997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69019.945722579563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13803.989144515914</v>
      </c>
      <c r="M84" s="857"/>
      <c r="N84" s="54"/>
    </row>
    <row r="85" spans="1:14">
      <c r="B85" s="92" t="s">
        <v>973</v>
      </c>
      <c r="C85" s="93"/>
      <c r="D85" s="93"/>
      <c r="E85" s="93"/>
      <c r="F85" s="93"/>
      <c r="G85" s="93"/>
      <c r="H85" s="93"/>
      <c r="I85" s="90"/>
      <c r="J85" s="91"/>
      <c r="K85" s="308">
        <v>0.05</v>
      </c>
      <c r="L85" s="856">
        <f>N79*K85</f>
        <v>3450.9972861289784</v>
      </c>
      <c r="M85" s="857"/>
      <c r="N85" s="54"/>
    </row>
    <row r="86" spans="1:14" ht="15.75" thickBot="1">
      <c r="B86" s="94" t="s">
        <v>974</v>
      </c>
      <c r="C86" s="95"/>
      <c r="D86" s="95"/>
      <c r="E86" s="95"/>
      <c r="F86" s="95"/>
      <c r="G86" s="95"/>
      <c r="H86" s="95"/>
      <c r="I86" s="96"/>
      <c r="J86" s="97"/>
      <c r="K86" s="309">
        <v>0.05</v>
      </c>
      <c r="L86" s="858">
        <f>N79*K86</f>
        <v>3450.9972861289784</v>
      </c>
      <c r="M86" s="859"/>
      <c r="N86" s="54"/>
    </row>
    <row r="87" spans="1:14" ht="15.75" thickBot="1">
      <c r="B87" s="821" t="s">
        <v>953</v>
      </c>
      <c r="C87" s="822"/>
      <c r="D87" s="822"/>
      <c r="E87" s="822"/>
      <c r="F87" s="822"/>
      <c r="G87" s="822"/>
      <c r="H87" s="822"/>
      <c r="I87" s="822"/>
      <c r="J87" s="822"/>
      <c r="K87" s="822"/>
      <c r="L87" s="822"/>
      <c r="M87" s="823"/>
      <c r="N87" s="55">
        <f>L84+L85+L86</f>
        <v>20705.98371677387</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89725.929439353436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6.5" customHeight="1" thickBot="1">
      <c r="A31" t="s">
        <v>1845</v>
      </c>
      <c r="B31" s="83" t="s">
        <v>1110</v>
      </c>
      <c r="C31" s="84" t="s">
        <v>1658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123</v>
      </c>
      <c r="B36" s="870" t="str">
        <f>VLOOKUP(A36,EQUIPOS!A6:D154,3,FALSE)</f>
        <v>Bomba de inyección de lechada</v>
      </c>
      <c r="C36" s="871"/>
      <c r="D36" s="871"/>
      <c r="E36" s="871"/>
      <c r="F36" s="871"/>
      <c r="G36" s="871"/>
      <c r="H36" s="872"/>
      <c r="I36" s="271"/>
      <c r="J36" s="272"/>
      <c r="K36" s="273">
        <f>VLOOKUP(A36,EQUIPOS!A6:D163,4,FALSE)</f>
        <v>22838.080501928496</v>
      </c>
      <c r="L36" s="274"/>
      <c r="M36" s="340">
        <v>12</v>
      </c>
      <c r="N36" s="276">
        <f t="shared" ref="N36:N42" si="0">K36/M36</f>
        <v>1903.173375160708</v>
      </c>
    </row>
    <row r="37" spans="1:14">
      <c r="A37" s="116" t="s">
        <v>288</v>
      </c>
      <c r="B37" s="870" t="str">
        <f>VLOOKUP(A37,EQUIPOS!A7:D154,3,FALSE)</f>
        <v xml:space="preserve">Planta eléctrica </v>
      </c>
      <c r="C37" s="871"/>
      <c r="D37" s="871"/>
      <c r="E37" s="871"/>
      <c r="F37" s="871"/>
      <c r="G37" s="871"/>
      <c r="H37" s="872"/>
      <c r="I37" s="271"/>
      <c r="J37" s="272"/>
      <c r="K37" s="273">
        <f>VLOOKUP(A37,EQUIPOS!A7:D164,4,FALSE)</f>
        <v>7696.277060262646</v>
      </c>
      <c r="L37" s="274"/>
      <c r="M37" s="340">
        <v>1.3</v>
      </c>
      <c r="N37" s="276">
        <f t="shared" si="0"/>
        <v>5920.2131232789579</v>
      </c>
    </row>
    <row r="38" spans="1:14">
      <c r="A38" s="116" t="s">
        <v>125</v>
      </c>
      <c r="B38" s="870" t="str">
        <f>VLOOKUP(A38,EQUIPOS!A8:D154,3,FALSE)</f>
        <v>Bomba para gato de tensionamiento</v>
      </c>
      <c r="C38" s="871"/>
      <c r="D38" s="871"/>
      <c r="E38" s="871"/>
      <c r="F38" s="871"/>
      <c r="G38" s="871"/>
      <c r="H38" s="872"/>
      <c r="I38" s="271"/>
      <c r="J38" s="272"/>
      <c r="K38" s="273">
        <f>VLOOKUP(A38,EQUIPOS!A8:D165,4,FALSE)</f>
        <v>56102.603131867261</v>
      </c>
      <c r="L38" s="274"/>
      <c r="M38" s="340">
        <v>12</v>
      </c>
      <c r="N38" s="276">
        <f t="shared" si="0"/>
        <v>4675.2169276556051</v>
      </c>
    </row>
    <row r="39" spans="1:14">
      <c r="A39" s="116" t="s">
        <v>180</v>
      </c>
      <c r="B39" s="870" t="str">
        <f>VLOOKUP(A39,EQUIPOS!A9:D154,3,FALSE)</f>
        <v>Compresor 120 HP, con martillo.</v>
      </c>
      <c r="C39" s="871"/>
      <c r="D39" s="871"/>
      <c r="E39" s="871"/>
      <c r="F39" s="871"/>
      <c r="G39" s="871"/>
      <c r="H39" s="872"/>
      <c r="I39" s="271"/>
      <c r="J39" s="272"/>
      <c r="K39" s="273">
        <f>VLOOKUP(A39,EQUIPOS!A9:D166,4,FALSE)</f>
        <v>78034.443628457273</v>
      </c>
      <c r="L39" s="274"/>
      <c r="M39" s="340">
        <v>1.3</v>
      </c>
      <c r="N39" s="276">
        <f t="shared" si="0"/>
        <v>60026.495098813284</v>
      </c>
    </row>
    <row r="40" spans="1:14">
      <c r="A40" s="116" t="s">
        <v>197</v>
      </c>
      <c r="B40" s="870" t="str">
        <f>VLOOKUP(A40,EQUIPOS!A10:D154,3,FALSE)</f>
        <v>Equipo de perforación (TRACKDRILL), potencia 40 HP, 2100 golpes / minuto</v>
      </c>
      <c r="C40" s="871"/>
      <c r="D40" s="871"/>
      <c r="E40" s="871"/>
      <c r="F40" s="871"/>
      <c r="G40" s="871"/>
      <c r="H40" s="872"/>
      <c r="I40" s="271"/>
      <c r="J40" s="272"/>
      <c r="K40" s="273">
        <f>VLOOKUP(A40,EQUIPOS!A10:D167,4,FALSE)</f>
        <v>154821.37661810761</v>
      </c>
      <c r="L40" s="274"/>
      <c r="M40" s="340">
        <v>1.3</v>
      </c>
      <c r="N40" s="276">
        <f t="shared" si="0"/>
        <v>119093.36662931353</v>
      </c>
    </row>
    <row r="41" spans="1:14">
      <c r="A41" s="116" t="s">
        <v>195</v>
      </c>
      <c r="B41" s="870" t="str">
        <f>VLOOKUP(A41,EQUIPOS!A11:D155,3,FALSE)</f>
        <v xml:space="preserve">Equipo de oxicorte, Capacidad de corte: hasta 6´´ (152mm) </v>
      </c>
      <c r="C41" s="871"/>
      <c r="D41" s="871"/>
      <c r="E41" s="871"/>
      <c r="F41" s="871"/>
      <c r="G41" s="871"/>
      <c r="H41" s="872"/>
      <c r="I41" s="271"/>
      <c r="J41" s="272"/>
      <c r="K41" s="273">
        <f>VLOOKUP(A41,EQUIPOS!A11:D168,4,FALSE)</f>
        <v>16830.468801785664</v>
      </c>
      <c r="L41" s="274"/>
      <c r="M41" s="340">
        <v>15</v>
      </c>
      <c r="N41" s="276">
        <f t="shared" si="0"/>
        <v>1122.0312534523775</v>
      </c>
    </row>
    <row r="42" spans="1:14">
      <c r="A42" s="116" t="s">
        <v>240</v>
      </c>
      <c r="B42" s="870" t="str">
        <f>VLOOKUP(A42,EQUIPOS!A12:D156,3,FALSE)</f>
        <v>Gato para tensionamiento, fuerza Max 200 ton, área de tensión 314 cm2.</v>
      </c>
      <c r="C42" s="871"/>
      <c r="D42" s="871"/>
      <c r="E42" s="871"/>
      <c r="F42" s="871"/>
      <c r="G42" s="871"/>
      <c r="H42" s="872"/>
      <c r="I42" s="271"/>
      <c r="J42" s="272"/>
      <c r="K42" s="273">
        <f>VLOOKUP(A42,EQUIPOS!A12:D169,4,FALSE)</f>
        <v>169184.91654198567</v>
      </c>
      <c r="L42" s="274"/>
      <c r="M42" s="340">
        <v>12</v>
      </c>
      <c r="N42" s="276">
        <f t="shared" si="0"/>
        <v>14098.743045165473</v>
      </c>
    </row>
    <row r="43" spans="1:14">
      <c r="A43" s="116"/>
      <c r="B43" s="870"/>
      <c r="C43" s="871"/>
      <c r="D43" s="871"/>
      <c r="E43" s="871"/>
      <c r="F43" s="871"/>
      <c r="G43" s="871"/>
      <c r="H43" s="872"/>
      <c r="I43" s="425"/>
      <c r="J43" s="426"/>
      <c r="K43" s="273"/>
      <c r="L43" s="339"/>
      <c r="M43" s="340"/>
      <c r="N43" s="276"/>
    </row>
    <row r="44" spans="1:14">
      <c r="A44" s="116"/>
      <c r="B44" s="870"/>
      <c r="C44" s="871"/>
      <c r="D44" s="871"/>
      <c r="E44" s="871"/>
      <c r="F44" s="871"/>
      <c r="G44" s="871"/>
      <c r="H44" s="872"/>
      <c r="I44" s="332"/>
      <c r="J44" s="334"/>
      <c r="K44" s="273"/>
      <c r="L44" s="427"/>
      <c r="M44" s="428"/>
      <c r="N44" s="276"/>
    </row>
    <row r="45" spans="1:14">
      <c r="B45" s="870"/>
      <c r="C45" s="871"/>
      <c r="D45" s="871"/>
      <c r="E45" s="871"/>
      <c r="F45" s="871"/>
      <c r="G45" s="871"/>
      <c r="H45" s="872"/>
      <c r="I45" s="39"/>
      <c r="J45" s="40"/>
      <c r="K45" s="273"/>
      <c r="L45" s="280"/>
      <c r="M45" s="340"/>
      <c r="N45" s="276"/>
    </row>
    <row r="46" spans="1:14">
      <c r="B46" s="324"/>
      <c r="C46" s="325"/>
      <c r="D46" s="325"/>
      <c r="E46" s="325"/>
      <c r="F46" s="327"/>
      <c r="G46" s="327"/>
      <c r="H46" s="128"/>
      <c r="I46" s="39"/>
      <c r="J46" s="40"/>
      <c r="K46" s="273"/>
      <c r="L46" s="280"/>
      <c r="M46" s="281"/>
      <c r="N46" s="277"/>
    </row>
    <row r="47" spans="1:14">
      <c r="B47" s="341" t="s">
        <v>952</v>
      </c>
      <c r="C47" s="342"/>
      <c r="D47" s="342"/>
      <c r="E47" s="41"/>
      <c r="F47" s="42"/>
      <c r="G47" s="42"/>
      <c r="H47" s="43"/>
      <c r="I47" s="39"/>
      <c r="J47" s="40"/>
      <c r="K47" s="283"/>
      <c r="L47" s="280"/>
      <c r="M47" s="405">
        <v>0.1</v>
      </c>
      <c r="N47" s="348">
        <f>N91*M47</f>
        <v>4458.9852618155373</v>
      </c>
    </row>
    <row r="48" spans="1:14" ht="15.75" thickBot="1">
      <c r="B48" s="870"/>
      <c r="C48" s="871"/>
      <c r="D48" s="871"/>
      <c r="E48" s="871"/>
      <c r="F48" s="871"/>
      <c r="G48" s="871"/>
      <c r="H48" s="872"/>
      <c r="I48" s="880"/>
      <c r="J48" s="881"/>
      <c r="K48" s="44"/>
      <c r="L48" s="882"/>
      <c r="M48" s="883"/>
      <c r="N48" s="108"/>
    </row>
    <row r="49" spans="1:14" ht="15.75" thickBot="1">
      <c r="B49" s="821" t="s">
        <v>953</v>
      </c>
      <c r="C49" s="822"/>
      <c r="D49" s="822"/>
      <c r="E49" s="822"/>
      <c r="F49" s="822"/>
      <c r="G49" s="822"/>
      <c r="H49" s="822"/>
      <c r="I49" s="822"/>
      <c r="J49" s="822"/>
      <c r="K49" s="822"/>
      <c r="L49" s="822"/>
      <c r="M49" s="823"/>
      <c r="N49" s="398">
        <f>SUM(N36:N48)</f>
        <v>211298.22471465549</v>
      </c>
    </row>
    <row r="50" spans="1:14">
      <c r="B50" s="284"/>
      <c r="C50" s="37"/>
      <c r="D50" s="37"/>
      <c r="E50" s="37"/>
      <c r="F50" s="37"/>
      <c r="G50" s="37"/>
      <c r="H50" s="37"/>
      <c r="I50" s="37"/>
      <c r="J50" s="37"/>
      <c r="K50" s="37"/>
      <c r="L50" s="37"/>
      <c r="M50" s="37"/>
      <c r="N50" s="38"/>
    </row>
    <row r="51" spans="1:14">
      <c r="B51" s="67" t="s">
        <v>954</v>
      </c>
      <c r="C51" s="68"/>
      <c r="D51" s="68"/>
      <c r="E51" s="68"/>
      <c r="F51" s="68"/>
      <c r="G51" s="68"/>
      <c r="H51" s="68"/>
      <c r="I51" s="68"/>
      <c r="J51" s="68"/>
      <c r="K51" s="68"/>
      <c r="L51" s="68"/>
      <c r="M51" s="68"/>
      <c r="N51" s="69"/>
    </row>
    <row r="52" spans="1:14" ht="15.75" thickBot="1">
      <c r="B52" s="70"/>
      <c r="C52" s="65"/>
      <c r="D52" s="65"/>
      <c r="E52" s="65"/>
      <c r="F52" s="65"/>
      <c r="G52" s="65"/>
      <c r="H52" s="65"/>
      <c r="I52" s="65"/>
      <c r="J52" s="64"/>
      <c r="K52" s="64"/>
      <c r="L52" s="64"/>
      <c r="M52" s="64"/>
      <c r="N52" s="66"/>
    </row>
    <row r="53" spans="1:14">
      <c r="B53" s="866" t="s">
        <v>944</v>
      </c>
      <c r="C53" s="867"/>
      <c r="D53" s="867"/>
      <c r="E53" s="867"/>
      <c r="F53" s="867"/>
      <c r="G53" s="867"/>
      <c r="H53" s="867"/>
      <c r="I53" s="901"/>
      <c r="J53" s="319" t="s">
        <v>945</v>
      </c>
      <c r="K53" s="88" t="s">
        <v>946</v>
      </c>
      <c r="L53" s="902" t="s">
        <v>955</v>
      </c>
      <c r="M53" s="901"/>
      <c r="N53" s="89" t="s">
        <v>951</v>
      </c>
    </row>
    <row r="54" spans="1:14">
      <c r="A54" s="164" t="s">
        <v>788</v>
      </c>
      <c r="B54" s="46" t="str">
        <f>VLOOKUP(A54,MATERIALES!A5:D373,3,FALSE)</f>
        <v>Alambre negro para amarre calibre 18</v>
      </c>
      <c r="C54" s="285"/>
      <c r="D54" s="285"/>
      <c r="E54" s="285"/>
      <c r="F54" s="285"/>
      <c r="G54" s="285"/>
      <c r="H54" s="285"/>
      <c r="I54" s="285"/>
      <c r="J54" s="315" t="str">
        <f>VLOOKUP(A54,MATERIALES!A8:D646,2,FALSE)</f>
        <v>kg</v>
      </c>
      <c r="K54" s="286">
        <v>0.2</v>
      </c>
      <c r="L54" s="271"/>
      <c r="M54" s="406">
        <f>VLOOKUP(A54,MATERIALES!A5:D396,4,FALSE)</f>
        <v>5016.3032343640725</v>
      </c>
      <c r="N54" s="276">
        <f>K54*M54</f>
        <v>1003.2606468728145</v>
      </c>
    </row>
    <row r="55" spans="1:14">
      <c r="A55" s="164" t="s">
        <v>691</v>
      </c>
      <c r="B55" s="46" t="str">
        <f>VLOOKUP(A55,MATERIALES!A6:D373,3,FALSE)</f>
        <v>Torón de tensionmiento 1/2´´ o 5/8´´</v>
      </c>
      <c r="C55" s="429"/>
      <c r="D55" s="429"/>
      <c r="E55" s="429"/>
      <c r="F55" s="429"/>
      <c r="G55" s="429"/>
      <c r="H55" s="429"/>
      <c r="I55" s="429"/>
      <c r="J55" s="316" t="str">
        <f>VLOOKUP(A55,MATERIALES!A9:D647,2,FALSE)</f>
        <v>kg</v>
      </c>
      <c r="K55" s="401">
        <v>5.53</v>
      </c>
      <c r="L55" s="425"/>
      <c r="M55" s="406">
        <f>VLOOKUP(A55,MATERIALES!A6:D397,4,FALSE)</f>
        <v>6079.3681538534556</v>
      </c>
      <c r="N55" s="276">
        <f t="shared" ref="N55:N67" si="1">K55*M55</f>
        <v>33618.905890809612</v>
      </c>
    </row>
    <row r="56" spans="1:14">
      <c r="A56" s="164" t="s">
        <v>484</v>
      </c>
      <c r="B56" s="46" t="str">
        <f>VLOOKUP(A56,MATERIALES!A6:D373,3,FALSE)</f>
        <v>Limpiador 1/4 de galón (anclajes)</v>
      </c>
      <c r="C56" s="429"/>
      <c r="D56" s="429"/>
      <c r="E56" s="429"/>
      <c r="F56" s="429"/>
      <c r="G56" s="429"/>
      <c r="H56" s="429"/>
      <c r="I56" s="429"/>
      <c r="J56" s="316" t="str">
        <f>VLOOKUP(A56,MATERIALES!A10:D648,2,FALSE)</f>
        <v>u</v>
      </c>
      <c r="K56" s="401">
        <v>8.0000000000000002E-3</v>
      </c>
      <c r="L56" s="425"/>
      <c r="M56" s="406">
        <f>VLOOKUP(A56,MATERIALES!A6:D398,4,FALSE)</f>
        <v>35944.126791752729</v>
      </c>
      <c r="N56" s="276">
        <f t="shared" si="1"/>
        <v>287.55301433402184</v>
      </c>
    </row>
    <row r="57" spans="1:14">
      <c r="A57" s="164" t="s">
        <v>664</v>
      </c>
      <c r="B57" s="46" t="str">
        <f>VLOOKUP(A57,MATERIALES!A6:D373,3,FALSE)</f>
        <v>Soldadura en PVC 1/8 de galón (anclajes)</v>
      </c>
      <c r="C57" s="429"/>
      <c r="D57" s="429"/>
      <c r="E57" s="429"/>
      <c r="F57" s="429"/>
      <c r="G57" s="429"/>
      <c r="H57" s="429"/>
      <c r="I57" s="429"/>
      <c r="J57" s="316" t="str">
        <f>VLOOKUP(A57,MATERIALES!A11:D649,2,FALSE)</f>
        <v>u</v>
      </c>
      <c r="K57" s="401">
        <v>2.1999999999999999E-2</v>
      </c>
      <c r="L57" s="425"/>
      <c r="M57" s="406">
        <f>VLOOKUP(A57,MATERIALES!A6:D399,4,FALSE)</f>
        <v>37584.346915721879</v>
      </c>
      <c r="N57" s="276">
        <f t="shared" si="1"/>
        <v>826.85563214588126</v>
      </c>
    </row>
    <row r="58" spans="1:14">
      <c r="A58" s="164" t="s">
        <v>731</v>
      </c>
      <c r="B58" s="46" t="str">
        <f>VLOOKUP(A58,MATERIALES!A7:D373,3,FALSE)</f>
        <v>Unión en PVC RD21 de 1´´ (para anclajes)</v>
      </c>
      <c r="C58" s="429"/>
      <c r="D58" s="429"/>
      <c r="E58" s="429"/>
      <c r="F58" s="429"/>
      <c r="G58" s="429"/>
      <c r="H58" s="429"/>
      <c r="I58" s="429"/>
      <c r="J58" s="316" t="str">
        <f>VLOOKUP(A58,MATERIALES!A11:D650,2,FALSE)</f>
        <v>u</v>
      </c>
      <c r="K58" s="401">
        <v>0.3</v>
      </c>
      <c r="L58" s="425"/>
      <c r="M58" s="406">
        <f>VLOOKUP(A58,MATERIALES!A7:D400,4,FALSE)</f>
        <v>970.72008677262249</v>
      </c>
      <c r="N58" s="276">
        <f t="shared" si="1"/>
        <v>291.21602603178673</v>
      </c>
    </row>
    <row r="59" spans="1:14">
      <c r="A59" s="164" t="s">
        <v>684</v>
      </c>
      <c r="B59" s="46" t="str">
        <f>VLOOKUP(A59,MATERIALES!A8:D373,3,FALSE)</f>
        <v>Tapón en PVC RD21 de 1´´ (para anclaje)</v>
      </c>
      <c r="C59" s="429"/>
      <c r="D59" s="429"/>
      <c r="E59" s="429"/>
      <c r="F59" s="429"/>
      <c r="G59" s="429"/>
      <c r="H59" s="429"/>
      <c r="I59" s="429"/>
      <c r="J59" s="316" t="str">
        <f>VLOOKUP(A59,MATERIALES!A12:D651,2,FALSE)</f>
        <v>u</v>
      </c>
      <c r="K59" s="401">
        <v>0.1</v>
      </c>
      <c r="L59" s="425"/>
      <c r="M59" s="406">
        <f>VLOOKUP(A59,MATERIALES!A8:D401,4,FALSE)</f>
        <v>1656.7102726685639</v>
      </c>
      <c r="N59" s="276">
        <f t="shared" si="1"/>
        <v>165.67102726685641</v>
      </c>
    </row>
    <row r="60" spans="1:14">
      <c r="A60" s="164" t="s">
        <v>432</v>
      </c>
      <c r="B60" s="46" t="str">
        <f>VLOOKUP(A60,MATERIALES!A9:D373,3,FALSE)</f>
        <v>Anclajes o Cuñas para el tensionamiento</v>
      </c>
      <c r="C60" s="429"/>
      <c r="D60" s="429"/>
      <c r="E60" s="429"/>
      <c r="F60" s="429"/>
      <c r="G60" s="429"/>
      <c r="H60" s="429"/>
      <c r="I60" s="429"/>
      <c r="J60" s="316" t="str">
        <f>VLOOKUP(A60,MATERIALES!A13:D652,2,FALSE)</f>
        <v>u</v>
      </c>
      <c r="K60" s="401">
        <v>0.5</v>
      </c>
      <c r="L60" s="425"/>
      <c r="M60" s="406">
        <f>VLOOKUP(A60,MATERIALES!A9:D402,4,FALSE)</f>
        <v>17515.835948525699</v>
      </c>
      <c r="N60" s="276">
        <f t="shared" si="1"/>
        <v>8757.9179742628494</v>
      </c>
    </row>
    <row r="61" spans="1:14">
      <c r="A61" s="164" t="s">
        <v>702</v>
      </c>
      <c r="B61" s="46" t="str">
        <f>VLOOKUP(A61,MATERIALES!A10:D373,3,FALSE)</f>
        <v>Trompetas de 12 torones (tensionamiento)</v>
      </c>
      <c r="C61" s="429"/>
      <c r="D61" s="429"/>
      <c r="E61" s="429"/>
      <c r="F61" s="429"/>
      <c r="G61" s="429"/>
      <c r="H61" s="429"/>
      <c r="I61" s="429"/>
      <c r="J61" s="316" t="s">
        <v>92</v>
      </c>
      <c r="K61" s="401">
        <v>0.1</v>
      </c>
      <c r="L61" s="425"/>
      <c r="M61" s="406">
        <f>VLOOKUP(A61,MATERIALES!A10:D403,4,FALSE)</f>
        <v>80811.622716385857</v>
      </c>
      <c r="N61" s="276">
        <f t="shared" si="1"/>
        <v>8081.1622716385864</v>
      </c>
    </row>
    <row r="62" spans="1:14">
      <c r="A62" s="164" t="s">
        <v>492</v>
      </c>
      <c r="B62" s="46" t="str">
        <f>VLOOKUP(A62,MATERIALES!A11:D373,3,FALSE)</f>
        <v>Lechada Para Ductos (Acero De Preesfuerzo)</v>
      </c>
      <c r="C62" s="429"/>
      <c r="D62" s="429"/>
      <c r="E62" s="429"/>
      <c r="F62" s="429"/>
      <c r="G62" s="429"/>
      <c r="H62" s="429"/>
      <c r="I62" s="429"/>
      <c r="J62" s="316" t="s">
        <v>422</v>
      </c>
      <c r="K62" s="401">
        <v>10</v>
      </c>
      <c r="L62" s="425"/>
      <c r="M62" s="406">
        <f>VLOOKUP(A62,MATERIALES!A11:D404,4,FALSE)</f>
        <v>1143.3169764932361</v>
      </c>
      <c r="N62" s="276">
        <f t="shared" si="1"/>
        <v>11433.169764932361</v>
      </c>
    </row>
    <row r="63" spans="1:14">
      <c r="A63" s="164" t="s">
        <v>445</v>
      </c>
      <c r="B63" s="46" t="str">
        <f>VLOOKUP(A63,MATERIALES!A11:D373,3,FALSE)</f>
        <v>Ductos para tensionimiento</v>
      </c>
      <c r="C63" s="429"/>
      <c r="D63" s="429"/>
      <c r="E63" s="429"/>
      <c r="F63" s="429"/>
      <c r="G63" s="429"/>
      <c r="H63" s="429"/>
      <c r="I63" s="429"/>
      <c r="J63" s="316" t="str">
        <f>VLOOKUP(A63,MATERIALES!A14:D655,2,FALSE)</f>
        <v>m</v>
      </c>
      <c r="K63" s="401">
        <v>1</v>
      </c>
      <c r="L63" s="425"/>
      <c r="M63" s="406">
        <f>VLOOKUP(A63,MATERIALES!A11:D405,4,FALSE)</f>
        <v>19456.176778824316</v>
      </c>
      <c r="N63" s="276">
        <f t="shared" si="1"/>
        <v>19456.176778824316</v>
      </c>
    </row>
    <row r="64" spans="1:14">
      <c r="A64" s="164" t="s">
        <v>591</v>
      </c>
      <c r="B64" s="46" t="str">
        <f>VLOOKUP(A64,MATERIALES!A12:D373,3,FALSE)</f>
        <v>Oxigeno industrial</v>
      </c>
      <c r="C64" s="429"/>
      <c r="D64" s="429"/>
      <c r="E64" s="429"/>
      <c r="F64" s="429"/>
      <c r="G64" s="429"/>
      <c r="H64" s="429"/>
      <c r="I64" s="429"/>
      <c r="J64" s="316" t="str">
        <f>VLOOKUP(A64,MATERIALES!A15:D656,2,FALSE)</f>
        <v>kg</v>
      </c>
      <c r="K64" s="401">
        <v>0.5</v>
      </c>
      <c r="L64" s="425"/>
      <c r="M64" s="406">
        <f>VLOOKUP(A64,MATERIALES!A12:D406,4,FALSE)</f>
        <v>772539.2810164796</v>
      </c>
      <c r="N64" s="276">
        <f t="shared" si="1"/>
        <v>386269.6405082398</v>
      </c>
    </row>
    <row r="65" spans="1:14">
      <c r="A65" s="164" t="s">
        <v>507</v>
      </c>
      <c r="B65" s="46" t="str">
        <f>VLOOKUP(A65,MATERIALES!A13:D374,3,FALSE)</f>
        <v>Manguera de polietileno de 3´´</v>
      </c>
      <c r="C65" s="429"/>
      <c r="D65" s="429"/>
      <c r="E65" s="429"/>
      <c r="F65" s="429"/>
      <c r="G65" s="429"/>
      <c r="H65" s="429"/>
      <c r="I65" s="429"/>
      <c r="J65" s="316" t="str">
        <f>VLOOKUP(A65,MATERIALES!A16:D657,2,FALSE)</f>
        <v>m</v>
      </c>
      <c r="K65" s="401">
        <v>0.55000000000000004</v>
      </c>
      <c r="L65" s="425"/>
      <c r="M65" s="406">
        <f>VLOOKUP(A65,MATERIALES!A13:D407,4,FALSE)</f>
        <v>7118.2475219170219</v>
      </c>
      <c r="N65" s="276">
        <f t="shared" si="1"/>
        <v>3915.0361370543624</v>
      </c>
    </row>
    <row r="66" spans="1:14">
      <c r="A66" s="164" t="s">
        <v>898</v>
      </c>
      <c r="B66" s="46" t="str">
        <f>VLOOKUP(A66,MATERIALES!A13:D375,3,FALSE)</f>
        <v>Alambre Negro Para Amarre</v>
      </c>
      <c r="C66" s="429"/>
      <c r="D66" s="429"/>
      <c r="E66" s="429"/>
      <c r="F66" s="429"/>
      <c r="G66" s="429"/>
      <c r="H66" s="429"/>
      <c r="I66" s="429"/>
      <c r="J66" s="316" t="str">
        <f>VLOOKUP(A66,MATERIALES!A17:D658,2,FALSE)</f>
        <v>kg</v>
      </c>
      <c r="K66" s="401">
        <v>0.05</v>
      </c>
      <c r="L66" s="425"/>
      <c r="M66" s="406">
        <f>VLOOKUP(A66,MATERIALES!A13:D408,4,FALSE)</f>
        <v>5111.9460968207186</v>
      </c>
      <c r="N66" s="276">
        <f t="shared" si="1"/>
        <v>255.59730484103594</v>
      </c>
    </row>
    <row r="67" spans="1:14">
      <c r="A67" s="164" t="s">
        <v>706</v>
      </c>
      <c r="B67" s="46" t="str">
        <f>VLOOKUP(A67,MATERIALES!A13:D376,3,FALSE)</f>
        <v>Tubería PVC RD21 de 1´´ (para anclajes)</v>
      </c>
      <c r="C67" s="429"/>
      <c r="D67" s="429"/>
      <c r="E67" s="429"/>
      <c r="F67" s="429"/>
      <c r="G67" s="429"/>
      <c r="H67" s="429"/>
      <c r="I67" s="429"/>
      <c r="J67" s="316" t="str">
        <f>VLOOKUP(A67,MATERIALES!A18:D659,2,FALSE)</f>
        <v>m</v>
      </c>
      <c r="K67" s="401">
        <v>1</v>
      </c>
      <c r="L67" s="425"/>
      <c r="M67" s="406">
        <f>VLOOKUP(A67,MATERIALES!A13:D409,4,FALSE)</f>
        <v>6034.2950807417037</v>
      </c>
      <c r="N67" s="276">
        <f t="shared" si="1"/>
        <v>6034.2950807417037</v>
      </c>
    </row>
    <row r="68" spans="1:14" ht="15.75" thickBot="1">
      <c r="B68" s="46"/>
      <c r="C68" s="314"/>
      <c r="D68" s="314"/>
      <c r="E68" s="314"/>
      <c r="F68" s="314"/>
      <c r="G68" s="314"/>
      <c r="H68" s="314"/>
      <c r="I68" s="314"/>
      <c r="J68" s="439"/>
      <c r="K68" s="129"/>
      <c r="L68" s="329"/>
      <c r="M68" s="406"/>
      <c r="N68" s="276"/>
    </row>
    <row r="69" spans="1:14" ht="15.75" thickBot="1">
      <c r="B69" s="821" t="s">
        <v>953</v>
      </c>
      <c r="C69" s="822"/>
      <c r="D69" s="822"/>
      <c r="E69" s="822"/>
      <c r="F69" s="822"/>
      <c r="G69" s="822"/>
      <c r="H69" s="822"/>
      <c r="I69" s="822"/>
      <c r="J69" s="822"/>
      <c r="K69" s="822"/>
      <c r="L69" s="822"/>
      <c r="M69" s="823"/>
      <c r="N69" s="398">
        <f>SUM(N54:N68)</f>
        <v>480396.458057996</v>
      </c>
    </row>
    <row r="70" spans="1:14">
      <c r="B70" s="36"/>
      <c r="C70" s="37"/>
      <c r="D70" s="37"/>
      <c r="E70" s="37"/>
      <c r="F70" s="37"/>
      <c r="G70" s="37"/>
      <c r="H70" s="37"/>
      <c r="I70" s="37"/>
      <c r="J70" s="37"/>
      <c r="K70" s="37"/>
      <c r="L70" s="37"/>
      <c r="M70" s="37"/>
      <c r="N70" s="38"/>
    </row>
    <row r="71" spans="1:14">
      <c r="B71" s="67" t="s">
        <v>956</v>
      </c>
      <c r="C71" s="68"/>
      <c r="D71" s="68"/>
      <c r="E71" s="68"/>
      <c r="F71" s="68"/>
      <c r="G71" s="68"/>
      <c r="H71" s="68"/>
      <c r="I71" s="68"/>
      <c r="J71" s="68"/>
      <c r="K71" s="68"/>
      <c r="L71" s="68"/>
      <c r="M71" s="68"/>
      <c r="N71" s="69"/>
    </row>
    <row r="72" spans="1:14" ht="15.75" thickBot="1">
      <c r="B72" s="71"/>
      <c r="C72" s="64"/>
      <c r="D72" s="64"/>
      <c r="E72" s="64"/>
      <c r="F72" s="64"/>
      <c r="G72" s="64"/>
      <c r="H72" s="64"/>
      <c r="I72" s="64"/>
      <c r="J72" s="64"/>
      <c r="K72" s="64"/>
      <c r="L72" s="64"/>
      <c r="M72" s="64"/>
      <c r="N72" s="66"/>
    </row>
    <row r="73" spans="1:14" ht="25.5">
      <c r="B73" s="317" t="s">
        <v>957</v>
      </c>
      <c r="C73" s="318"/>
      <c r="D73" s="318"/>
      <c r="E73" s="318"/>
      <c r="F73" s="318"/>
      <c r="G73" s="318"/>
      <c r="H73" s="76" t="s">
        <v>945</v>
      </c>
      <c r="I73" s="77" t="s">
        <v>958</v>
      </c>
      <c r="J73" s="78" t="s">
        <v>959</v>
      </c>
      <c r="K73" s="76" t="s">
        <v>960</v>
      </c>
      <c r="L73" s="907" t="s">
        <v>961</v>
      </c>
      <c r="M73" s="886"/>
      <c r="N73" s="79" t="s">
        <v>951</v>
      </c>
    </row>
    <row r="74" spans="1:14">
      <c r="B74" s="49"/>
      <c r="C74" s="321"/>
      <c r="D74" s="321"/>
      <c r="E74" s="321"/>
      <c r="F74" s="321"/>
      <c r="G74" s="321"/>
      <c r="H74" s="315"/>
      <c r="I74" s="283"/>
      <c r="J74" s="290"/>
      <c r="K74" s="283"/>
      <c r="L74" s="908"/>
      <c r="M74" s="909"/>
      <c r="N74" s="291"/>
    </row>
    <row r="75" spans="1:14">
      <c r="B75" s="49"/>
      <c r="C75" s="50"/>
      <c r="D75" s="50"/>
      <c r="E75" s="50"/>
      <c r="F75" s="50"/>
      <c r="G75" s="50"/>
      <c r="H75" s="315"/>
      <c r="I75" s="283"/>
      <c r="J75" s="290"/>
      <c r="K75" s="283"/>
      <c r="L75" s="908"/>
      <c r="M75" s="909"/>
      <c r="N75" s="291"/>
    </row>
    <row r="76" spans="1:14">
      <c r="B76" s="49"/>
      <c r="C76" s="50"/>
      <c r="D76" s="50"/>
      <c r="E76" s="50"/>
      <c r="F76" s="50"/>
      <c r="G76" s="50"/>
      <c r="H76" s="315"/>
      <c r="I76" s="283"/>
      <c r="J76" s="290"/>
      <c r="K76" s="283"/>
      <c r="L76" s="908"/>
      <c r="M76" s="909"/>
      <c r="N76" s="291"/>
    </row>
    <row r="77" spans="1:14">
      <c r="B77" s="49"/>
      <c r="C77" s="50"/>
      <c r="D77" s="50"/>
      <c r="E77" s="50"/>
      <c r="F77" s="50"/>
      <c r="G77" s="50"/>
      <c r="H77" s="315"/>
      <c r="I77" s="283"/>
      <c r="J77" s="290"/>
      <c r="K77" s="283"/>
      <c r="L77" s="908"/>
      <c r="M77" s="909"/>
      <c r="N77" s="291"/>
    </row>
    <row r="78" spans="1:14">
      <c r="B78" s="49"/>
      <c r="C78" s="50"/>
      <c r="D78" s="50"/>
      <c r="E78" s="50"/>
      <c r="F78" s="50"/>
      <c r="G78" s="50"/>
      <c r="H78" s="292"/>
      <c r="I78" s="283"/>
      <c r="J78" s="283"/>
      <c r="K78" s="283"/>
      <c r="L78" s="293"/>
      <c r="M78" s="294"/>
      <c r="N78" s="295"/>
    </row>
    <row r="79" spans="1:14" ht="15.75" thickBot="1">
      <c r="B79" s="451"/>
      <c r="C79" s="452"/>
      <c r="D79" s="452"/>
      <c r="E79" s="452"/>
      <c r="F79" s="452"/>
      <c r="G79" s="452"/>
      <c r="H79" s="51"/>
      <c r="I79" s="129"/>
      <c r="J79" s="129"/>
      <c r="K79" s="129"/>
      <c r="L79" s="899"/>
      <c r="M79" s="900"/>
      <c r="N79" s="130"/>
    </row>
    <row r="80" spans="1:14" ht="15.75" thickBot="1">
      <c r="B80" s="910" t="s">
        <v>953</v>
      </c>
      <c r="C80" s="864"/>
      <c r="D80" s="864"/>
      <c r="E80" s="864"/>
      <c r="F80" s="864"/>
      <c r="G80" s="864"/>
      <c r="H80" s="864"/>
      <c r="I80" s="864"/>
      <c r="J80" s="864"/>
      <c r="K80" s="864"/>
      <c r="L80" s="864"/>
      <c r="M80" s="865"/>
      <c r="N80" s="107"/>
    </row>
    <row r="81" spans="1:15">
      <c r="B81" s="36"/>
      <c r="C81" s="37"/>
      <c r="D81" s="37"/>
      <c r="E81" s="37"/>
      <c r="F81" s="37"/>
      <c r="G81" s="37"/>
      <c r="H81" s="37"/>
      <c r="I81" s="37"/>
      <c r="J81" s="37"/>
      <c r="K81" s="37"/>
      <c r="L81" s="37"/>
      <c r="M81" s="37"/>
      <c r="N81" s="38"/>
    </row>
    <row r="82" spans="1:15">
      <c r="B82" s="67" t="s">
        <v>962</v>
      </c>
      <c r="C82" s="68"/>
      <c r="D82" s="68"/>
      <c r="E82" s="68"/>
      <c r="F82" s="68"/>
      <c r="G82" s="68"/>
      <c r="H82" s="68"/>
      <c r="I82" s="68"/>
      <c r="J82" s="68"/>
      <c r="K82" s="68"/>
      <c r="L82" s="68"/>
      <c r="M82" s="68"/>
      <c r="N82" s="69"/>
    </row>
    <row r="83" spans="1:15" ht="15.75" thickBot="1">
      <c r="B83" s="71"/>
      <c r="C83" s="64"/>
      <c r="D83" s="64"/>
      <c r="E83" s="64"/>
      <c r="F83" s="64"/>
      <c r="G83" s="64"/>
      <c r="H83" s="64"/>
      <c r="I83" s="64"/>
      <c r="J83" s="64"/>
      <c r="K83" s="64"/>
      <c r="L83" s="64"/>
      <c r="M83" s="64"/>
      <c r="N83" s="66"/>
    </row>
    <row r="84" spans="1:15" ht="25.5">
      <c r="B84" s="860" t="s">
        <v>963</v>
      </c>
      <c r="C84" s="861"/>
      <c r="D84" s="861"/>
      <c r="E84" s="861"/>
      <c r="F84" s="861"/>
      <c r="G84" s="861"/>
      <c r="H84" s="861"/>
      <c r="I84" s="76" t="s">
        <v>964</v>
      </c>
      <c r="J84" s="78" t="s">
        <v>1410</v>
      </c>
      <c r="K84" s="77" t="s">
        <v>966</v>
      </c>
      <c r="L84" s="862" t="s">
        <v>950</v>
      </c>
      <c r="M84" s="863"/>
      <c r="N84" s="101" t="s">
        <v>951</v>
      </c>
    </row>
    <row r="85" spans="1:15">
      <c r="A85" s="165" t="s">
        <v>11</v>
      </c>
      <c r="B85" s="52" t="str">
        <f>VLOOKUP(A85,'MANO DE OBRA'!A8:D68,3,FALSE)</f>
        <v>Obrero (4)</v>
      </c>
      <c r="C85" s="50"/>
      <c r="D85" s="50"/>
      <c r="E85" s="50"/>
      <c r="F85" s="50"/>
      <c r="G85" s="50"/>
      <c r="H85" s="50"/>
      <c r="I85" s="296">
        <f>K85/J85*100</f>
        <v>135330.79999999999</v>
      </c>
      <c r="J85" s="297">
        <v>185</v>
      </c>
      <c r="K85" s="298">
        <f>VLOOKUP(A85,'MANO DE OBRA'!A8:D99,4,FALSE)</f>
        <v>250361.97999999998</v>
      </c>
      <c r="L85" s="53"/>
      <c r="M85" s="438">
        <v>10.4</v>
      </c>
      <c r="N85" s="399">
        <f>K85/M85</f>
        <v>24073.267307692306</v>
      </c>
      <c r="O85" s="109"/>
    </row>
    <row r="86" spans="1:15">
      <c r="A86" s="165" t="s">
        <v>32</v>
      </c>
      <c r="B86" s="52" t="str">
        <f>VLOOKUP(A86,'MANO DE OBRA'!A8:D69,3,FALSE)</f>
        <v>Oficial (2)</v>
      </c>
      <c r="C86" s="50"/>
      <c r="D86" s="50"/>
      <c r="E86" s="50"/>
      <c r="F86" s="50"/>
      <c r="G86" s="50"/>
      <c r="H86" s="50"/>
      <c r="I86" s="296">
        <f>K86/J86*100</f>
        <v>115336.47958314378</v>
      </c>
      <c r="J86" s="297">
        <v>185</v>
      </c>
      <c r="K86" s="298">
        <f>VLOOKUP(A86,'MANO DE OBRA'!A8:D100,4,FALSE)</f>
        <v>213372.48722881597</v>
      </c>
      <c r="L86" s="53"/>
      <c r="M86" s="435">
        <v>10.4</v>
      </c>
      <c r="N86" s="399">
        <f>K86/M86</f>
        <v>20516.585310463073</v>
      </c>
    </row>
    <row r="87" spans="1:15">
      <c r="B87" s="52"/>
      <c r="C87" s="50"/>
      <c r="D87" s="50"/>
      <c r="E87" s="50"/>
      <c r="F87" s="50"/>
      <c r="G87" s="50"/>
      <c r="H87" s="50"/>
      <c r="I87" s="296"/>
      <c r="J87" s="297"/>
      <c r="K87" s="298"/>
      <c r="L87" s="53"/>
      <c r="M87" s="436"/>
      <c r="N87" s="399"/>
    </row>
    <row r="88" spans="1:15">
      <c r="B88" s="52"/>
      <c r="C88" s="50"/>
      <c r="D88" s="50"/>
      <c r="E88" s="50"/>
      <c r="F88" s="50"/>
      <c r="G88" s="50"/>
      <c r="H88" s="50"/>
      <c r="I88" s="283"/>
      <c r="J88" s="301"/>
      <c r="K88" s="302"/>
      <c r="L88" s="322"/>
      <c r="M88" s="304"/>
      <c r="N88" s="300"/>
    </row>
    <row r="89" spans="1:15">
      <c r="B89" s="52"/>
      <c r="C89" s="50"/>
      <c r="D89" s="50"/>
      <c r="E89" s="50"/>
      <c r="F89" s="50"/>
      <c r="G89" s="50"/>
      <c r="H89" s="50"/>
      <c r="I89" s="283"/>
      <c r="J89" s="301"/>
      <c r="K89" s="302"/>
      <c r="L89" s="322"/>
      <c r="M89" s="304"/>
      <c r="N89" s="300"/>
    </row>
    <row r="90" spans="1:15" ht="15.75" thickBot="1">
      <c r="B90" s="897"/>
      <c r="C90" s="898"/>
      <c r="D90" s="898"/>
      <c r="E90" s="898"/>
      <c r="F90" s="898"/>
      <c r="G90" s="898"/>
      <c r="H90" s="898"/>
      <c r="I90" s="129"/>
      <c r="J90" s="129"/>
      <c r="K90" s="129"/>
      <c r="L90" s="911"/>
      <c r="M90" s="911"/>
      <c r="N90" s="48"/>
    </row>
    <row r="91" spans="1:15" ht="15.75" thickBot="1">
      <c r="B91" s="910" t="s">
        <v>953</v>
      </c>
      <c r="C91" s="864"/>
      <c r="D91" s="864"/>
      <c r="E91" s="864"/>
      <c r="F91" s="864"/>
      <c r="G91" s="864"/>
      <c r="H91" s="864"/>
      <c r="I91" s="864"/>
      <c r="J91" s="864"/>
      <c r="K91" s="864"/>
      <c r="L91" s="864"/>
      <c r="M91" s="865"/>
      <c r="N91" s="305">
        <f>SUM(N85:N90)</f>
        <v>44589.852618155375</v>
      </c>
    </row>
    <row r="92" spans="1:15" ht="15.75" thickBot="1">
      <c r="B92" s="36"/>
      <c r="C92" s="37"/>
      <c r="D92" s="37"/>
      <c r="E92" s="37"/>
      <c r="F92" s="37"/>
      <c r="G92" s="37"/>
      <c r="H92" s="37"/>
      <c r="I92" s="37"/>
      <c r="J92" s="37"/>
      <c r="K92" s="37"/>
      <c r="L92" s="37"/>
      <c r="M92" s="37"/>
      <c r="N92" s="38"/>
    </row>
    <row r="93" spans="1:15" ht="15.75" thickBot="1">
      <c r="B93" s="821" t="s">
        <v>967</v>
      </c>
      <c r="C93" s="822"/>
      <c r="D93" s="822"/>
      <c r="E93" s="822"/>
      <c r="F93" s="822"/>
      <c r="G93" s="822"/>
      <c r="H93" s="822"/>
      <c r="I93" s="822"/>
      <c r="J93" s="822"/>
      <c r="K93" s="822"/>
      <c r="L93" s="822"/>
      <c r="M93" s="823"/>
      <c r="N93" s="102">
        <f>N49+N69+N80+N91</f>
        <v>736284.53539080697</v>
      </c>
    </row>
    <row r="94" spans="1:15">
      <c r="B94" s="36"/>
      <c r="C94" s="37"/>
      <c r="D94" s="37"/>
      <c r="E94" s="37"/>
      <c r="F94" s="37"/>
      <c r="G94" s="37"/>
      <c r="H94" s="37"/>
      <c r="I94" s="37"/>
      <c r="J94" s="37"/>
      <c r="K94" s="37"/>
      <c r="L94" s="37"/>
      <c r="M94" s="37"/>
      <c r="N94" s="38"/>
    </row>
    <row r="95" spans="1:15">
      <c r="B95" s="67" t="s">
        <v>968</v>
      </c>
      <c r="C95" s="68"/>
      <c r="D95" s="68"/>
      <c r="E95" s="68"/>
      <c r="F95" s="68"/>
      <c r="G95" s="68"/>
      <c r="H95" s="68"/>
      <c r="I95" s="68"/>
      <c r="J95" s="68"/>
      <c r="K95" s="68"/>
      <c r="L95" s="68"/>
      <c r="M95" s="68"/>
      <c r="N95" s="69"/>
    </row>
    <row r="96" spans="1:15" ht="15.75" thickBot="1">
      <c r="B96" s="71"/>
      <c r="C96" s="64"/>
      <c r="D96" s="64"/>
      <c r="E96" s="64"/>
      <c r="F96" s="64"/>
      <c r="G96" s="64"/>
      <c r="H96" s="64"/>
      <c r="I96" s="64"/>
      <c r="J96" s="64"/>
      <c r="K96" s="64"/>
      <c r="L96" s="64"/>
      <c r="M96" s="64"/>
      <c r="N96" s="66"/>
    </row>
    <row r="97" spans="1:14">
      <c r="B97" s="866" t="s">
        <v>969</v>
      </c>
      <c r="C97" s="867"/>
      <c r="D97" s="867"/>
      <c r="E97" s="867"/>
      <c r="F97" s="867"/>
      <c r="G97" s="867"/>
      <c r="H97" s="867"/>
      <c r="I97" s="318"/>
      <c r="J97" s="338"/>
      <c r="K97" s="306" t="s">
        <v>970</v>
      </c>
      <c r="L97" s="868" t="s">
        <v>971</v>
      </c>
      <c r="M97" s="869"/>
      <c r="N97" s="307"/>
    </row>
    <row r="98" spans="1:14">
      <c r="B98" s="854" t="s">
        <v>972</v>
      </c>
      <c r="C98" s="855"/>
      <c r="D98" s="855"/>
      <c r="E98" s="855"/>
      <c r="F98" s="855"/>
      <c r="G98" s="855"/>
      <c r="H98" s="855"/>
      <c r="I98" s="90"/>
      <c r="J98" s="91"/>
      <c r="K98" s="308">
        <v>0.2</v>
      </c>
      <c r="L98" s="856">
        <f>N93*K98</f>
        <v>147256.9070781614</v>
      </c>
      <c r="M98" s="857"/>
      <c r="N98" s="54"/>
    </row>
    <row r="99" spans="1:14">
      <c r="B99" s="92" t="s">
        <v>973</v>
      </c>
      <c r="C99" s="93"/>
      <c r="D99" s="93"/>
      <c r="E99" s="93"/>
      <c r="F99" s="93"/>
      <c r="G99" s="93"/>
      <c r="H99" s="93"/>
      <c r="I99" s="90"/>
      <c r="J99" s="91"/>
      <c r="K99" s="308">
        <v>0.05</v>
      </c>
      <c r="L99" s="856">
        <f>N93*K99</f>
        <v>36814.22676954035</v>
      </c>
      <c r="M99" s="857"/>
      <c r="N99" s="54"/>
    </row>
    <row r="100" spans="1:14" ht="15.75" thickBot="1">
      <c r="B100" s="94" t="s">
        <v>974</v>
      </c>
      <c r="C100" s="95"/>
      <c r="D100" s="95"/>
      <c r="E100" s="95"/>
      <c r="F100" s="95"/>
      <c r="G100" s="95"/>
      <c r="H100" s="95"/>
      <c r="I100" s="96"/>
      <c r="J100" s="97"/>
      <c r="K100" s="309">
        <v>0.05</v>
      </c>
      <c r="L100" s="858">
        <f>N93*K100</f>
        <v>36814.22676954035</v>
      </c>
      <c r="M100" s="859"/>
      <c r="N100" s="54"/>
    </row>
    <row r="101" spans="1:14" ht="15.75" thickBot="1">
      <c r="B101" s="821" t="s">
        <v>953</v>
      </c>
      <c r="C101" s="822"/>
      <c r="D101" s="822"/>
      <c r="E101" s="822"/>
      <c r="F101" s="822"/>
      <c r="G101" s="822"/>
      <c r="H101" s="822"/>
      <c r="I101" s="822"/>
      <c r="J101" s="822"/>
      <c r="K101" s="822"/>
      <c r="L101" s="822"/>
      <c r="M101" s="823"/>
      <c r="N101" s="55">
        <f>L98+L99+L100</f>
        <v>220885.36061724208</v>
      </c>
    </row>
    <row r="102" spans="1:14" ht="15.75" thickBot="1">
      <c r="B102" s="36"/>
      <c r="C102" s="37"/>
      <c r="D102" s="37"/>
      <c r="E102" s="37"/>
      <c r="F102" s="37"/>
      <c r="G102" s="37"/>
      <c r="H102" s="37"/>
      <c r="I102" s="37"/>
      <c r="J102" s="37"/>
      <c r="K102" s="37"/>
      <c r="L102" s="37"/>
      <c r="M102" s="37"/>
      <c r="N102" s="38"/>
    </row>
    <row r="103" spans="1:14" ht="15.75" thickBot="1">
      <c r="A103" t="s">
        <v>2016</v>
      </c>
      <c r="B103" s="821" t="s">
        <v>975</v>
      </c>
      <c r="C103" s="822"/>
      <c r="D103" s="822"/>
      <c r="E103" s="822"/>
      <c r="F103" s="822"/>
      <c r="G103" s="822"/>
      <c r="H103" s="822"/>
      <c r="I103" s="822"/>
      <c r="J103" s="822"/>
      <c r="K103" s="822"/>
      <c r="L103" s="822"/>
      <c r="M103" s="823"/>
      <c r="N103" s="192">
        <f>N93+N101</f>
        <v>957169.89600804902</v>
      </c>
    </row>
    <row r="104" spans="1:14">
      <c r="B104" s="243"/>
      <c r="C104" s="244"/>
      <c r="D104" s="244"/>
      <c r="E104" s="244"/>
      <c r="F104" s="244"/>
      <c r="G104" s="244"/>
      <c r="H104" s="244"/>
      <c r="I104" s="244"/>
      <c r="J104" s="244"/>
      <c r="K104" s="244"/>
      <c r="L104" s="244"/>
      <c r="M104" s="244"/>
      <c r="N104" s="245"/>
    </row>
    <row r="105" spans="1:14">
      <c r="B105" s="246"/>
      <c r="C105" s="247"/>
      <c r="D105" s="247"/>
      <c r="E105" s="247"/>
      <c r="F105" s="247"/>
      <c r="G105" s="247"/>
      <c r="H105" s="247"/>
      <c r="I105" s="247"/>
      <c r="J105" s="247"/>
      <c r="K105" s="247"/>
      <c r="L105" s="247"/>
      <c r="M105" s="247"/>
      <c r="N105" s="248"/>
    </row>
    <row r="106" spans="1:14">
      <c r="B106" s="246"/>
      <c r="C106" s="247"/>
      <c r="D106" s="247"/>
      <c r="E106" s="247"/>
      <c r="F106" s="247"/>
      <c r="G106" s="247"/>
      <c r="H106" s="247"/>
      <c r="I106" s="247"/>
      <c r="J106" s="247"/>
      <c r="K106" s="247"/>
      <c r="L106" s="247"/>
      <c r="M106" s="247"/>
      <c r="N106" s="248"/>
    </row>
    <row r="107" spans="1:14">
      <c r="B107" s="246"/>
      <c r="C107" s="247"/>
      <c r="D107" s="247"/>
      <c r="E107" s="247"/>
      <c r="F107" s="247"/>
      <c r="G107" s="247"/>
      <c r="H107" s="247"/>
      <c r="I107" s="247"/>
      <c r="J107" s="247"/>
      <c r="K107" s="247"/>
      <c r="L107" s="247"/>
      <c r="M107" s="247"/>
      <c r="N107" s="248"/>
    </row>
    <row r="108" spans="1:14">
      <c r="B108" s="246"/>
      <c r="C108" s="247"/>
      <c r="D108" s="247"/>
      <c r="E108" s="421" t="s">
        <v>976</v>
      </c>
      <c r="F108" s="421"/>
      <c r="G108" s="421"/>
      <c r="H108" s="421"/>
      <c r="I108" s="421"/>
      <c r="J108" s="421"/>
      <c r="K108" s="247"/>
      <c r="L108" s="247"/>
      <c r="M108" s="247"/>
      <c r="N108" s="248"/>
    </row>
    <row r="109" spans="1:14">
      <c r="B109" s="246"/>
      <c r="C109" s="247"/>
      <c r="D109" s="247"/>
      <c r="E109" s="247" t="s">
        <v>977</v>
      </c>
      <c r="F109" s="247"/>
      <c r="G109" s="247"/>
      <c r="H109" s="247"/>
      <c r="I109" s="247"/>
      <c r="J109" s="247"/>
      <c r="K109" s="247"/>
      <c r="L109" s="247"/>
      <c r="M109" s="247"/>
      <c r="N109" s="248"/>
    </row>
    <row r="110" spans="1:14">
      <c r="B110" s="246"/>
      <c r="C110" s="247"/>
      <c r="D110" s="247"/>
      <c r="E110" s="247" t="s">
        <v>978</v>
      </c>
      <c r="F110" s="247"/>
      <c r="G110" s="247"/>
      <c r="H110" s="247"/>
      <c r="I110" s="247"/>
      <c r="J110" s="247"/>
      <c r="K110" s="247"/>
      <c r="L110" s="247"/>
      <c r="M110" s="247"/>
      <c r="N110" s="248"/>
    </row>
    <row r="111" spans="1:14">
      <c r="B111" s="246"/>
      <c r="C111" s="247"/>
      <c r="D111" s="247"/>
      <c r="E111" s="247" t="s">
        <v>979</v>
      </c>
      <c r="F111" s="247"/>
      <c r="G111" s="247"/>
      <c r="H111" s="247"/>
      <c r="I111" s="247"/>
      <c r="J111" s="247"/>
      <c r="K111" s="247"/>
      <c r="L111" s="247"/>
      <c r="M111" s="247"/>
      <c r="N111" s="248"/>
    </row>
    <row r="112" spans="1:14" ht="15.75" thickBot="1">
      <c r="B112" s="246"/>
      <c r="C112" s="247"/>
      <c r="D112" s="247"/>
      <c r="E112" s="247"/>
      <c r="F112" s="247" t="s">
        <v>980</v>
      </c>
      <c r="G112" s="247"/>
      <c r="H112" s="247"/>
      <c r="I112" s="247"/>
      <c r="J112" s="247"/>
      <c r="K112" s="247"/>
      <c r="L112" s="247"/>
      <c r="M112" s="247"/>
      <c r="N112" s="248"/>
    </row>
    <row r="113" spans="2:14">
      <c r="B113" s="231" t="s">
        <v>2216</v>
      </c>
      <c r="C113" s="232"/>
      <c r="D113" s="232"/>
      <c r="E113" s="232"/>
      <c r="F113" s="232"/>
      <c r="G113" s="232"/>
      <c r="H113" s="232"/>
      <c r="I113" s="232"/>
      <c r="J113" s="232"/>
      <c r="K113" s="232"/>
      <c r="L113" s="232"/>
      <c r="M113" s="232"/>
      <c r="N113" s="233"/>
    </row>
    <row r="114" spans="2:14">
      <c r="B114" s="249"/>
      <c r="C114" s="250"/>
      <c r="D114" s="250"/>
      <c r="E114" s="250"/>
      <c r="F114" s="250"/>
      <c r="G114" s="250"/>
      <c r="H114" s="250"/>
      <c r="I114" s="250"/>
      <c r="J114" s="250"/>
      <c r="K114" s="250"/>
      <c r="L114" s="250"/>
      <c r="M114" s="250"/>
      <c r="N114" s="251"/>
    </row>
    <row r="115" spans="2:14">
      <c r="B115" s="249"/>
      <c r="C115" s="250"/>
      <c r="D115" s="250"/>
      <c r="E115" s="250"/>
      <c r="F115" s="250"/>
      <c r="G115" s="250"/>
      <c r="H115" s="250"/>
      <c r="I115" s="250"/>
      <c r="J115" s="250"/>
      <c r="K115" s="250"/>
      <c r="L115" s="250"/>
      <c r="M115" s="250"/>
      <c r="N115" s="251"/>
    </row>
    <row r="116" spans="2:14">
      <c r="B116" s="249"/>
      <c r="C116" s="250"/>
      <c r="D116" s="250"/>
      <c r="E116" s="250"/>
      <c r="F116" s="250"/>
      <c r="G116" s="250"/>
      <c r="H116" s="250"/>
      <c r="I116" s="250"/>
      <c r="J116" s="250"/>
      <c r="K116" s="250"/>
      <c r="L116" s="250"/>
      <c r="M116" s="250"/>
      <c r="N116" s="251"/>
    </row>
    <row r="117" spans="2:14" ht="15.75" thickBot="1">
      <c r="B117" s="252"/>
      <c r="C117" s="253"/>
      <c r="D117" s="253"/>
      <c r="E117" s="253"/>
      <c r="F117" s="253"/>
      <c r="G117" s="253"/>
      <c r="H117" s="253"/>
      <c r="I117" s="253"/>
      <c r="J117" s="253"/>
      <c r="K117" s="253"/>
      <c r="L117" s="253"/>
      <c r="M117" s="253"/>
      <c r="N117" s="254"/>
    </row>
    <row r="118" spans="2:14">
      <c r="B118" s="255"/>
      <c r="C118" s="256"/>
      <c r="D118" s="256"/>
      <c r="E118" s="256"/>
      <c r="F118" s="256"/>
      <c r="G118" s="256"/>
      <c r="H118" s="256"/>
      <c r="I118" s="256"/>
      <c r="J118" s="256"/>
      <c r="K118" s="256"/>
      <c r="L118" s="256"/>
      <c r="M118" s="256"/>
      <c r="N118" s="257"/>
    </row>
    <row r="119" spans="2:14">
      <c r="B119" s="258" t="s">
        <v>2217</v>
      </c>
      <c r="C119" s="259"/>
      <c r="D119" s="259"/>
      <c r="E119" s="259"/>
      <c r="F119" s="259"/>
      <c r="G119" s="259"/>
      <c r="H119" s="259"/>
      <c r="I119" s="259"/>
      <c r="J119" s="259"/>
      <c r="K119" s="259"/>
      <c r="L119" s="259"/>
      <c r="M119" s="259"/>
      <c r="N119" s="260"/>
    </row>
    <row r="120" spans="2:14" ht="15" customHeight="1">
      <c r="B120" s="965" t="s">
        <v>2218</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2219</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43"/>
      <c r="C124" s="344"/>
      <c r="D124" s="344"/>
      <c r="E124" s="344"/>
      <c r="F124" s="344"/>
      <c r="G124" s="344"/>
      <c r="H124" s="344"/>
      <c r="I124" s="344"/>
      <c r="J124" s="344"/>
      <c r="K124" s="344"/>
      <c r="L124" s="344"/>
      <c r="M124" s="344"/>
      <c r="N124" s="345"/>
    </row>
    <row r="125" spans="2:14">
      <c r="B125" s="343"/>
      <c r="C125" s="344"/>
      <c r="D125" s="344"/>
      <c r="E125" s="344"/>
      <c r="F125" s="344"/>
      <c r="G125" s="344"/>
      <c r="H125" s="344"/>
      <c r="I125" s="344"/>
      <c r="J125" s="344"/>
      <c r="K125" s="344"/>
      <c r="L125" s="344"/>
      <c r="M125" s="344"/>
      <c r="N125" s="345"/>
    </row>
    <row r="126" spans="2:14">
      <c r="B126" s="343"/>
      <c r="C126" s="344"/>
      <c r="D126" s="344"/>
      <c r="E126" s="344"/>
      <c r="F126" s="344"/>
      <c r="G126" s="344"/>
      <c r="H126" s="344"/>
      <c r="I126" s="344"/>
      <c r="J126" s="344"/>
      <c r="K126" s="344"/>
      <c r="L126" s="344"/>
      <c r="M126" s="344"/>
      <c r="N126" s="345"/>
    </row>
    <row r="127" spans="2:14">
      <c r="B127" s="258"/>
      <c r="C127" s="259"/>
      <c r="D127" s="259"/>
      <c r="E127" s="259"/>
      <c r="F127" s="259"/>
      <c r="G127" s="259"/>
      <c r="H127" s="259"/>
      <c r="I127" s="259"/>
      <c r="J127" s="259"/>
      <c r="K127" s="259"/>
      <c r="L127" s="259"/>
      <c r="M127" s="259"/>
      <c r="N127" s="260"/>
    </row>
    <row r="128" spans="2:14">
      <c r="B128" s="246"/>
      <c r="C128" s="247"/>
      <c r="D128" s="247"/>
      <c r="E128" s="247" t="s">
        <v>976</v>
      </c>
      <c r="F128" s="421"/>
      <c r="G128" s="421"/>
      <c r="H128" s="247"/>
      <c r="I128" s="247"/>
      <c r="J128" s="247"/>
      <c r="K128" s="247"/>
      <c r="L128" s="247"/>
      <c r="M128" s="247"/>
      <c r="N128" s="248"/>
    </row>
    <row r="129" spans="2:14">
      <c r="B129" s="246"/>
      <c r="C129" s="247"/>
      <c r="D129" s="247"/>
      <c r="E129" s="422" t="s">
        <v>977</v>
      </c>
      <c r="F129" s="247"/>
      <c r="G129" s="247"/>
      <c r="H129" s="422"/>
      <c r="I129" s="422"/>
      <c r="J129" s="422"/>
      <c r="K129" s="247"/>
      <c r="L129" s="247"/>
      <c r="M129" s="247"/>
      <c r="N129" s="248"/>
    </row>
    <row r="130" spans="2:14">
      <c r="B130" s="246"/>
      <c r="C130" s="247"/>
      <c r="D130" s="247"/>
      <c r="E130" s="261" t="s">
        <v>981</v>
      </c>
      <c r="F130" s="247"/>
      <c r="G130" s="247"/>
      <c r="H130" s="261"/>
      <c r="I130" s="261"/>
      <c r="J130" s="261"/>
      <c r="K130" s="247"/>
      <c r="L130" s="247"/>
      <c r="M130" s="247"/>
      <c r="N130" s="248"/>
    </row>
    <row r="131" spans="2:14">
      <c r="B131" s="262"/>
      <c r="C131" s="259"/>
      <c r="D131" s="259"/>
      <c r="E131" s="247" t="s">
        <v>979</v>
      </c>
      <c r="F131" s="247"/>
      <c r="G131" s="247"/>
      <c r="H131" s="247"/>
      <c r="I131" s="247"/>
      <c r="J131" s="247"/>
      <c r="K131" s="259"/>
      <c r="L131" s="259"/>
      <c r="M131" s="259"/>
      <c r="N131" s="260"/>
    </row>
    <row r="132" spans="2:14">
      <c r="B132" s="262"/>
      <c r="C132" s="259"/>
      <c r="D132" s="259"/>
      <c r="E132" s="259"/>
      <c r="F132" s="247"/>
      <c r="G132" s="247"/>
      <c r="H132" s="247"/>
      <c r="I132" s="247"/>
      <c r="J132" s="247"/>
      <c r="K132" s="259"/>
      <c r="L132" s="259"/>
      <c r="M132" s="259"/>
      <c r="N132" s="260"/>
    </row>
    <row r="133" spans="2:14">
      <c r="B133" s="262" t="s">
        <v>2220</v>
      </c>
      <c r="C133" s="261"/>
      <c r="D133" s="261"/>
      <c r="E133" s="247"/>
      <c r="F133" s="247"/>
      <c r="G133" s="247"/>
      <c r="H133" s="247"/>
      <c r="I133" s="247"/>
      <c r="J133" s="971"/>
      <c r="K133" s="971"/>
      <c r="L133" s="971"/>
      <c r="M133" s="971"/>
      <c r="N133" s="972"/>
    </row>
    <row r="134" spans="2:14" ht="15.75" thickBot="1">
      <c r="B134" s="423" t="s">
        <v>2221</v>
      </c>
      <c r="C134" s="424"/>
      <c r="D134" s="424"/>
      <c r="E134" s="263"/>
      <c r="F134" s="263"/>
      <c r="G134" s="263"/>
      <c r="H134" s="263"/>
      <c r="I134" s="263"/>
      <c r="J134" s="973"/>
      <c r="K134" s="973"/>
      <c r="L134" s="973"/>
      <c r="M134" s="973"/>
      <c r="N134" s="974"/>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7.25" customHeight="1" thickBot="1">
      <c r="A31" t="s">
        <v>1845</v>
      </c>
      <c r="B31" s="83" t="s">
        <v>1111</v>
      </c>
      <c r="C31" s="84" t="s">
        <v>2106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224</v>
      </c>
      <c r="B36" s="870" t="str">
        <f>VLOOKUP(A36,EQUIPOS!A6:D154,3,FALSE)</f>
        <v>Equipo de Medición (Deformimetros Eléctricos, Mecánicos, Celdas de Carga,  Etc.)</v>
      </c>
      <c r="C36" s="871"/>
      <c r="D36" s="871"/>
      <c r="E36" s="871"/>
      <c r="F36" s="871"/>
      <c r="G36" s="871"/>
      <c r="H36" s="872"/>
      <c r="I36" s="271"/>
      <c r="J36" s="272"/>
      <c r="K36" s="273">
        <f>VLOOKUP(A36,EQUIPOS!A6:D163,4,FALSE)</f>
        <v>129587.11846716129</v>
      </c>
      <c r="L36" s="274"/>
      <c r="M36" s="340">
        <v>3.3333333330000001</v>
      </c>
      <c r="N36" s="276">
        <f>K36/M36</f>
        <v>38876.135544035998</v>
      </c>
    </row>
    <row r="37" spans="1:14">
      <c r="A37" s="116" t="s">
        <v>125</v>
      </c>
      <c r="B37" s="870" t="str">
        <f>VLOOKUP(A37,EQUIPOS!A7:D154,3,FALSE)</f>
        <v>Bomba para gato de tensionamiento</v>
      </c>
      <c r="C37" s="871"/>
      <c r="D37" s="871"/>
      <c r="E37" s="871"/>
      <c r="F37" s="871"/>
      <c r="G37" s="871"/>
      <c r="H37" s="872"/>
      <c r="I37" s="425"/>
      <c r="J37" s="426"/>
      <c r="K37" s="273">
        <f>VLOOKUP(A37,EQUIPOS!A7:D164,4,FALSE)</f>
        <v>56102.603131867261</v>
      </c>
      <c r="L37" s="339"/>
      <c r="M37" s="340">
        <v>0.1</v>
      </c>
      <c r="N37" s="276">
        <f>K37/M37</f>
        <v>561026.03131867258</v>
      </c>
    </row>
    <row r="38" spans="1:14">
      <c r="A38" s="116" t="s">
        <v>240</v>
      </c>
      <c r="B38" s="870" t="str">
        <f>VLOOKUP(A38,EQUIPOS!A8:D154,3,FALSE)</f>
        <v>Gato para tensionamiento, fuerza Max 200 ton, área de tensión 314 cm2.</v>
      </c>
      <c r="C38" s="871"/>
      <c r="D38" s="871"/>
      <c r="E38" s="871"/>
      <c r="F38" s="871"/>
      <c r="G38" s="871"/>
      <c r="H38" s="872"/>
      <c r="I38" s="332"/>
      <c r="J38" s="334"/>
      <c r="K38" s="273">
        <f>VLOOKUP(A38,EQUIPOS!A8:D165,4,FALSE)</f>
        <v>169184.91654198567</v>
      </c>
      <c r="L38" s="427"/>
      <c r="M38" s="428">
        <v>0.1</v>
      </c>
      <c r="N38" s="276">
        <f>K38/M38</f>
        <v>1691849.1654198566</v>
      </c>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2291751.3322825651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c r="B48" s="46"/>
      <c r="C48" s="285"/>
      <c r="D48" s="285"/>
      <c r="E48" s="285"/>
      <c r="F48" s="285"/>
      <c r="G48" s="285"/>
      <c r="H48" s="285"/>
      <c r="I48" s="272"/>
      <c r="J48" s="228"/>
      <c r="K48" s="286"/>
      <c r="L48" s="271"/>
      <c r="M48" s="406"/>
      <c r="N48" s="276"/>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1393</v>
      </c>
      <c r="B60" s="49" t="str">
        <f>VLOOKUP(A60,TRANSPORTE!A2:D117,3,FALSE)</f>
        <v>Transporte de equipos</v>
      </c>
      <c r="C60" s="321"/>
      <c r="D60" s="321"/>
      <c r="E60" s="321"/>
      <c r="F60" s="321"/>
      <c r="G60" s="321"/>
      <c r="H60" s="315" t="s">
        <v>339</v>
      </c>
      <c r="I60" s="283">
        <v>15</v>
      </c>
      <c r="J60" s="290">
        <v>1</v>
      </c>
      <c r="K60" s="283">
        <f>I60*J60</f>
        <v>15</v>
      </c>
      <c r="L60" s="908">
        <f>VLOOKUP(A60,TRANSPORTE!A2:D117,4,FALSE)</f>
        <v>3830.3865739844473</v>
      </c>
      <c r="M60" s="909"/>
      <c r="N60" s="291">
        <f>K60*L60</f>
        <v>57455.798609766709</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57455.798609766709</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4</v>
      </c>
      <c r="B71" s="52" t="str">
        <f>VLOOKUP(A71,'MANO DE OBRA'!A8:D68,3,FALSE)</f>
        <v>Inspector de fabricación y montaje</v>
      </c>
      <c r="C71" s="50"/>
      <c r="D71" s="50"/>
      <c r="E71" s="50"/>
      <c r="F71" s="50"/>
      <c r="G71" s="50"/>
      <c r="H71" s="50"/>
      <c r="I71" s="296">
        <f>K71/J71*100</f>
        <v>87942.625377371514</v>
      </c>
      <c r="J71" s="297">
        <v>185</v>
      </c>
      <c r="K71" s="298">
        <f>VLOOKUP(A71,'MANO DE OBRA'!A8:D99,4,FALSE)</f>
        <v>162693.85694813728</v>
      </c>
      <c r="L71" s="53"/>
      <c r="M71" s="438">
        <v>26.666666664000001</v>
      </c>
      <c r="N71" s="399">
        <f>K71/M71</f>
        <v>6101.0196361652497</v>
      </c>
      <c r="O71" s="109"/>
    </row>
    <row r="72" spans="1:15">
      <c r="A72" s="165"/>
      <c r="B72" s="52"/>
      <c r="C72" s="50"/>
      <c r="D72" s="50"/>
      <c r="E72" s="50"/>
      <c r="F72" s="50"/>
      <c r="G72" s="50"/>
      <c r="H72" s="50"/>
      <c r="I72" s="296"/>
      <c r="J72" s="297"/>
      <c r="K72" s="298"/>
      <c r="L72" s="53"/>
      <c r="M72" s="435"/>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6101.0196361652497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2355308.1505284971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471061.63010569941</v>
      </c>
      <c r="M84" s="857"/>
      <c r="N84" s="54"/>
    </row>
    <row r="85" spans="1:14">
      <c r="B85" s="92" t="s">
        <v>973</v>
      </c>
      <c r="C85" s="93"/>
      <c r="D85" s="93"/>
      <c r="E85" s="93"/>
      <c r="F85" s="93"/>
      <c r="G85" s="93"/>
      <c r="H85" s="93"/>
      <c r="I85" s="90"/>
      <c r="J85" s="91"/>
      <c r="K85" s="308">
        <v>0.05</v>
      </c>
      <c r="L85" s="856">
        <f>N79*K85</f>
        <v>117765.40752642485</v>
      </c>
      <c r="M85" s="857"/>
      <c r="N85" s="54"/>
    </row>
    <row r="86" spans="1:14" ht="15.75" thickBot="1">
      <c r="B86" s="94" t="s">
        <v>974</v>
      </c>
      <c r="C86" s="95"/>
      <c r="D86" s="95"/>
      <c r="E86" s="95"/>
      <c r="F86" s="95"/>
      <c r="G86" s="95"/>
      <c r="H86" s="95"/>
      <c r="I86" s="96"/>
      <c r="J86" s="97"/>
      <c r="K86" s="309">
        <v>0.05</v>
      </c>
      <c r="L86" s="858">
        <f>N79*K86</f>
        <v>117765.40752642485</v>
      </c>
      <c r="M86" s="859"/>
      <c r="N86" s="54"/>
    </row>
    <row r="87" spans="1:14" ht="15.75" thickBot="1">
      <c r="B87" s="821" t="s">
        <v>953</v>
      </c>
      <c r="C87" s="822"/>
      <c r="D87" s="822"/>
      <c r="E87" s="822"/>
      <c r="F87" s="822"/>
      <c r="G87" s="822"/>
      <c r="H87" s="822"/>
      <c r="I87" s="822"/>
      <c r="J87" s="822"/>
      <c r="K87" s="822"/>
      <c r="L87" s="822"/>
      <c r="M87" s="823"/>
      <c r="N87" s="55">
        <f>L84+L85+L86</f>
        <v>706592.44515854912</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3061900.5956870462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8.75" customHeight="1" thickBot="1">
      <c r="A31" t="s">
        <v>1845</v>
      </c>
      <c r="B31" s="83" t="s">
        <v>1112</v>
      </c>
      <c r="C31" s="84" t="s">
        <v>2107</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112</v>
      </c>
      <c r="B36" s="870" t="str">
        <f>VLOOKUP(A36,EQUIPOS!A6:D154,3,FALSE)</f>
        <v xml:space="preserve">Aspersor manual
</v>
      </c>
      <c r="C36" s="871"/>
      <c r="D36" s="871"/>
      <c r="E36" s="871"/>
      <c r="F36" s="871"/>
      <c r="G36" s="871"/>
      <c r="H36" s="872"/>
      <c r="I36" s="271"/>
      <c r="J36" s="272"/>
      <c r="K36" s="273">
        <f>VLOOKUP(A36,EQUIPOS!A6:D163,4,FALSE)</f>
        <v>1966.4679794371234</v>
      </c>
      <c r="L36" s="274"/>
      <c r="M36" s="340">
        <v>2</v>
      </c>
      <c r="N36" s="276">
        <f>K36/M36</f>
        <v>983.2339897185617</v>
      </c>
    </row>
    <row r="37" spans="1:14">
      <c r="A37" s="116" t="s">
        <v>363</v>
      </c>
      <c r="B37" s="870" t="str">
        <f>VLOOKUP(A37,EQUIPOS!A7:D154,3,FALSE)</f>
        <v>Vibrador de concreto, Motor de 3 hp a 18.000 rpm Mangueras de 4 mt</v>
      </c>
      <c r="C37" s="871"/>
      <c r="D37" s="871"/>
      <c r="E37" s="871"/>
      <c r="F37" s="871"/>
      <c r="G37" s="871"/>
      <c r="H37" s="872"/>
      <c r="I37" s="425"/>
      <c r="J37" s="426"/>
      <c r="K37" s="273">
        <f>VLOOKUP(A37,EQUIPOS!A7:D164,4,FALSE)</f>
        <v>5556.0523863461585</v>
      </c>
      <c r="L37" s="339"/>
      <c r="M37" s="340">
        <v>2</v>
      </c>
      <c r="N37" s="276">
        <f>K37/M37</f>
        <v>2778.0261931730793</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1840.3608038400498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5601.6209867316902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63367.244078890981</v>
      </c>
      <c r="N48" s="276">
        <f>K48*M48</f>
        <v>291489.32276289846</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5572.5709171578965</v>
      </c>
      <c r="N49" s="276">
        <f>K49*M49</f>
        <v>5572.5709171578965</v>
      </c>
    </row>
    <row r="50" spans="1:14">
      <c r="A50" s="164" t="s">
        <v>830</v>
      </c>
      <c r="B50" s="46" t="str">
        <f>VLOOKUP(A50,MATERIALES!A6:D373,3,FALSE)</f>
        <v>Concreto Resistencia  35 (Mpa)</v>
      </c>
      <c r="C50" s="429"/>
      <c r="D50" s="429"/>
      <c r="E50" s="429"/>
      <c r="F50" s="429"/>
      <c r="G50" s="429"/>
      <c r="H50" s="429"/>
      <c r="I50" s="429"/>
      <c r="J50" s="316" t="str">
        <f>VLOOKUP(A50,MATERIALES!A6:D642,2,FALSE)</f>
        <v>m3</v>
      </c>
      <c r="K50" s="401">
        <v>1</v>
      </c>
      <c r="L50" s="425"/>
      <c r="M50" s="406">
        <f>VLOOKUP(A50,MATERIALES!A6:D398,4,FALSE)</f>
        <v>480575.70157698571</v>
      </c>
      <c r="N50" s="276">
        <f>K50*M50</f>
        <v>480575.70157698571</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7310.6325900769416</v>
      </c>
      <c r="N51" s="276">
        <f>K51*M51</f>
        <v>33628.909914353928</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811266.50517139607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08">
        <f>VLOOKUP(A60,TRANSPORTE!A2:D117,4,FALSE)</f>
        <v>921.38824265595326</v>
      </c>
      <c r="M60" s="909"/>
      <c r="N60" s="291">
        <f>K60*L60</f>
        <v>921.38824265595326</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921.38824265595326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16</v>
      </c>
      <c r="N71" s="399">
        <f>K71/M71</f>
        <v>23471.435624999998</v>
      </c>
      <c r="O71" s="109"/>
    </row>
    <row r="72" spans="1:15">
      <c r="A72" s="165" t="s">
        <v>32</v>
      </c>
      <c r="B72" s="52" t="str">
        <f>VLOOKUP(A72,'MANO DE OBRA'!A8:D69,3,FALSE)</f>
        <v>Oficial (2)</v>
      </c>
      <c r="C72" s="50"/>
      <c r="D72" s="50"/>
      <c r="E72" s="50"/>
      <c r="F72" s="50"/>
      <c r="G72" s="50"/>
      <c r="H72" s="50"/>
      <c r="I72" s="296">
        <f>K72/J72*100</f>
        <v>115336.47958314378</v>
      </c>
      <c r="J72" s="297">
        <v>185</v>
      </c>
      <c r="K72" s="298">
        <f>VLOOKUP(A72,'MANO DE OBRA'!A8:D100,4,FALSE)</f>
        <v>213372.48722881597</v>
      </c>
      <c r="L72" s="53"/>
      <c r="M72" s="438">
        <v>16</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36807.216076800993</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854596.73047758464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170919.34609551693</v>
      </c>
      <c r="M84" s="857"/>
      <c r="N84" s="54"/>
    </row>
    <row r="85" spans="1:14">
      <c r="B85" s="92" t="s">
        <v>973</v>
      </c>
      <c r="C85" s="93"/>
      <c r="D85" s="93"/>
      <c r="E85" s="93"/>
      <c r="F85" s="93"/>
      <c r="G85" s="93"/>
      <c r="H85" s="93"/>
      <c r="I85" s="90"/>
      <c r="J85" s="91"/>
      <c r="K85" s="308">
        <v>0.05</v>
      </c>
      <c r="L85" s="856">
        <f>N79*K85</f>
        <v>42729.836523879232</v>
      </c>
      <c r="M85" s="857"/>
      <c r="N85" s="54"/>
    </row>
    <row r="86" spans="1:14" ht="15.75" thickBot="1">
      <c r="B86" s="94" t="s">
        <v>974</v>
      </c>
      <c r="C86" s="95"/>
      <c r="D86" s="95"/>
      <c r="E86" s="95"/>
      <c r="F86" s="95"/>
      <c r="G86" s="95"/>
      <c r="H86" s="95"/>
      <c r="I86" s="96"/>
      <c r="J86" s="97"/>
      <c r="K86" s="309">
        <v>0.05</v>
      </c>
      <c r="L86" s="858">
        <f>N79*K86</f>
        <v>42729.836523879232</v>
      </c>
      <c r="M86" s="859"/>
      <c r="N86" s="54"/>
    </row>
    <row r="87" spans="1:14" ht="15.75" thickBot="1">
      <c r="B87" s="821" t="s">
        <v>953</v>
      </c>
      <c r="C87" s="822"/>
      <c r="D87" s="822"/>
      <c r="E87" s="822"/>
      <c r="F87" s="822"/>
      <c r="G87" s="822"/>
      <c r="H87" s="822"/>
      <c r="I87" s="822"/>
      <c r="J87" s="822"/>
      <c r="K87" s="822"/>
      <c r="L87" s="822"/>
      <c r="M87" s="823"/>
      <c r="N87" s="55">
        <f>L84+L85+L86</f>
        <v>256379.01914327539</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1110975.74962086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22.5" customHeight="1" thickBot="1">
      <c r="A31" t="s">
        <v>1845</v>
      </c>
      <c r="B31" s="83" t="s">
        <v>1113</v>
      </c>
      <c r="C31" s="84" t="s">
        <v>2108</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112</v>
      </c>
      <c r="B36" s="870" t="str">
        <f>VLOOKUP(A36,EQUIPOS!A6:D154,3,FALSE)</f>
        <v xml:space="preserve">Aspersor manual
</v>
      </c>
      <c r="C36" s="871"/>
      <c r="D36" s="871"/>
      <c r="E36" s="871"/>
      <c r="F36" s="871"/>
      <c r="G36" s="871"/>
      <c r="H36" s="872"/>
      <c r="I36" s="271"/>
      <c r="J36" s="272"/>
      <c r="K36" s="273">
        <f>VLOOKUP(A36,EQUIPOS!A6:D163,4,FALSE)</f>
        <v>1966.4679794371234</v>
      </c>
      <c r="L36" s="274"/>
      <c r="M36" s="340">
        <v>2</v>
      </c>
      <c r="N36" s="276">
        <f>K36/M36</f>
        <v>983.2339897185617</v>
      </c>
    </row>
    <row r="37" spans="1:14">
      <c r="A37" s="116" t="s">
        <v>363</v>
      </c>
      <c r="B37" s="870" t="str">
        <f>VLOOKUP(A37,EQUIPOS!A7:D154,3,FALSE)</f>
        <v>Vibrador de concreto, Motor de 3 hp a 18.000 rpm Mangueras de 4 mt</v>
      </c>
      <c r="C37" s="871"/>
      <c r="D37" s="871"/>
      <c r="E37" s="871"/>
      <c r="F37" s="871"/>
      <c r="G37" s="871"/>
      <c r="H37" s="872"/>
      <c r="I37" s="425"/>
      <c r="J37" s="426"/>
      <c r="K37" s="273">
        <f>VLOOKUP(A37,EQUIPOS!A7:D164,4,FALSE)</f>
        <v>5556.0523863461585</v>
      </c>
      <c r="L37" s="339"/>
      <c r="M37" s="340">
        <v>2</v>
      </c>
      <c r="N37" s="276">
        <f>K37/M37</f>
        <v>2778.0261931730793</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1506.9662925450248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5268.2264754366661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590</v>
      </c>
      <c r="B48" s="46" t="str">
        <f>VLOOKUP(A48,MATERIALES!A5:D373,3,FALSE)</f>
        <v>Obra falsa concreto clase A y B (puntal de 3m metálico)</v>
      </c>
      <c r="C48" s="285"/>
      <c r="D48" s="285"/>
      <c r="E48" s="285"/>
      <c r="F48" s="285"/>
      <c r="G48" s="285"/>
      <c r="H48" s="285"/>
      <c r="I48" s="285"/>
      <c r="J48" s="315" t="str">
        <f>VLOOKUP(A48,MATERIALES!A4:D640,2,FALSE)</f>
        <v>m2</v>
      </c>
      <c r="K48" s="286">
        <v>4.5999999999999996</v>
      </c>
      <c r="L48" s="271"/>
      <c r="M48" s="406">
        <f>VLOOKUP(A48,MATERIALES!A5:D396,4,FALSE)</f>
        <v>63367.244078890981</v>
      </c>
      <c r="N48" s="276">
        <f>K48*M48</f>
        <v>291489.32276289846</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5572.5709171578965</v>
      </c>
      <c r="N49" s="276">
        <f>K49*M49</f>
        <v>5572.5709171578965</v>
      </c>
    </row>
    <row r="50" spans="1:14">
      <c r="A50" s="164" t="s">
        <v>831</v>
      </c>
      <c r="B50" s="46" t="str">
        <f>VLOOKUP(A50,MATERIALES!A6:D373,3,FALSE)</f>
        <v>Concreto Resistencia  32 (Mpa)</v>
      </c>
      <c r="C50" s="429"/>
      <c r="D50" s="429"/>
      <c r="E50" s="429"/>
      <c r="F50" s="429"/>
      <c r="G50" s="429"/>
      <c r="H50" s="429"/>
      <c r="I50" s="429"/>
      <c r="J50" s="316" t="str">
        <f>VLOOKUP(A50,MATERIALES!A6:D642,2,FALSE)</f>
        <v>m3</v>
      </c>
      <c r="K50" s="401">
        <v>1</v>
      </c>
      <c r="L50" s="425"/>
      <c r="M50" s="406">
        <f>VLOOKUP(A50,MATERIALES!A6:D398,4,FALSE)</f>
        <v>466775.64580206299</v>
      </c>
      <c r="N50" s="276">
        <f>K50*M50</f>
        <v>466775.64580206299</v>
      </c>
    </row>
    <row r="51" spans="1:14">
      <c r="A51" s="164" t="s">
        <v>873</v>
      </c>
      <c r="B51" s="46" t="str">
        <f>VLOOKUP(A51,MATERIALES!A6:D373,3,FALSE)</f>
        <v>FORMALETA (Depende para que sea el Concreto)</v>
      </c>
      <c r="C51" s="429"/>
      <c r="D51" s="429"/>
      <c r="E51" s="429"/>
      <c r="F51" s="429"/>
      <c r="G51" s="429"/>
      <c r="H51" s="429"/>
      <c r="I51" s="429"/>
      <c r="J51" s="316" t="str">
        <f>VLOOKUP(A51,MATERIALES!A6:D643,2,FALSE)</f>
        <v>m2</v>
      </c>
      <c r="K51" s="401">
        <v>4.5999999999999996</v>
      </c>
      <c r="L51" s="425"/>
      <c r="M51" s="406">
        <f>VLOOKUP(A51,MATERIALES!A6:D399,4,FALSE)</f>
        <v>7310.6325900769416</v>
      </c>
      <c r="N51" s="276">
        <f>K51*M51</f>
        <v>33628.909914353928</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797466.44939647336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08">
        <f>VLOOKUP(A60,TRANSPORTE!A2:D117,4,FALSE)</f>
        <v>921.38824265595326</v>
      </c>
      <c r="M60" s="909"/>
      <c r="N60" s="291">
        <f>K60*L60</f>
        <v>921.38824265595326</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921.38824265595326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16</v>
      </c>
      <c r="N71" s="399">
        <f>K71/M71</f>
        <v>23471.435624999998</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30139.325850900495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833795.38996546646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166759.07799309329</v>
      </c>
      <c r="M84" s="857"/>
      <c r="N84" s="54"/>
    </row>
    <row r="85" spans="1:14">
      <c r="B85" s="92" t="s">
        <v>973</v>
      </c>
      <c r="C85" s="93"/>
      <c r="D85" s="93"/>
      <c r="E85" s="93"/>
      <c r="F85" s="93"/>
      <c r="G85" s="93"/>
      <c r="H85" s="93"/>
      <c r="I85" s="90"/>
      <c r="J85" s="91"/>
      <c r="K85" s="308">
        <v>0.05</v>
      </c>
      <c r="L85" s="856">
        <f>N79*K85</f>
        <v>41689.769498273323</v>
      </c>
      <c r="M85" s="857"/>
      <c r="N85" s="54"/>
    </row>
    <row r="86" spans="1:14" ht="15.75" thickBot="1">
      <c r="B86" s="94" t="s">
        <v>974</v>
      </c>
      <c r="C86" s="95"/>
      <c r="D86" s="95"/>
      <c r="E86" s="95"/>
      <c r="F86" s="95"/>
      <c r="G86" s="95"/>
      <c r="H86" s="95"/>
      <c r="I86" s="96"/>
      <c r="J86" s="97"/>
      <c r="K86" s="309">
        <v>0.05</v>
      </c>
      <c r="L86" s="858">
        <f>N79*K86</f>
        <v>41689.769498273323</v>
      </c>
      <c r="M86" s="859"/>
      <c r="N86" s="54"/>
    </row>
    <row r="87" spans="1:14" ht="15.75" thickBot="1">
      <c r="B87" s="821" t="s">
        <v>953</v>
      </c>
      <c r="C87" s="822"/>
      <c r="D87" s="822"/>
      <c r="E87" s="822"/>
      <c r="F87" s="822"/>
      <c r="G87" s="822"/>
      <c r="H87" s="822"/>
      <c r="I87" s="822"/>
      <c r="J87" s="822"/>
      <c r="K87" s="822"/>
      <c r="L87" s="822"/>
      <c r="M87" s="823"/>
      <c r="N87" s="55">
        <f>L84+L85+L86</f>
        <v>250138.61698963994</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1083934.0069551063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20.25" customHeight="1" thickBot="1">
      <c r="A31" t="s">
        <v>1845</v>
      </c>
      <c r="B31" s="83" t="s">
        <v>1114</v>
      </c>
      <c r="C31" s="84" t="s">
        <v>2109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112</v>
      </c>
      <c r="B36" s="870" t="str">
        <f>VLOOKUP(A36,EQUIPOS!A6:D154,3,FALSE)</f>
        <v xml:space="preserve">Aspersor manual
</v>
      </c>
      <c r="C36" s="871"/>
      <c r="D36" s="871"/>
      <c r="E36" s="871"/>
      <c r="F36" s="871"/>
      <c r="G36" s="871"/>
      <c r="H36" s="872"/>
      <c r="I36" s="271"/>
      <c r="J36" s="272"/>
      <c r="K36" s="273">
        <f>VLOOKUP(A36,EQUIPOS!A6:D163,4,FALSE)</f>
        <v>1966.4679794371234</v>
      </c>
      <c r="L36" s="274"/>
      <c r="M36" s="340">
        <v>2</v>
      </c>
      <c r="N36" s="276">
        <f>K36/M36</f>
        <v>983.2339897185617</v>
      </c>
    </row>
    <row r="37" spans="1:14">
      <c r="A37" s="116" t="s">
        <v>363</v>
      </c>
      <c r="B37" s="870" t="str">
        <f>VLOOKUP(A37,EQUIPOS!A7:D154,3,FALSE)</f>
        <v>Vibrador de concreto, Motor de 3 hp a 18.000 rpm Mangueras de 4 mt</v>
      </c>
      <c r="C37" s="871"/>
      <c r="D37" s="871"/>
      <c r="E37" s="871"/>
      <c r="F37" s="871"/>
      <c r="G37" s="871"/>
      <c r="H37" s="872"/>
      <c r="I37" s="425"/>
      <c r="J37" s="426"/>
      <c r="K37" s="273">
        <f>VLOOKUP(A37,EQUIPOS!A7:D164,4,FALSE)</f>
        <v>5556.0523863461585</v>
      </c>
      <c r="L37" s="339"/>
      <c r="M37" s="340">
        <v>2</v>
      </c>
      <c r="N37" s="276">
        <f>K37/M37</f>
        <v>2778.0261931730793</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1506.9662925450248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5268.2264754366661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829</v>
      </c>
      <c r="B48" s="46" t="str">
        <f>VLOOKUP(A48,MATERIALES!A5:D373,3,FALSE)</f>
        <v>Concreto Resistencia  28 (Mpa)</v>
      </c>
      <c r="C48" s="285"/>
      <c r="D48" s="285"/>
      <c r="E48" s="285"/>
      <c r="F48" s="285"/>
      <c r="G48" s="285"/>
      <c r="H48" s="285"/>
      <c r="I48" s="285"/>
      <c r="J48" s="315" t="str">
        <f>VLOOKUP(A48,MATERIALES!A4:D640,2,FALSE)</f>
        <v>m3</v>
      </c>
      <c r="K48" s="286">
        <v>1</v>
      </c>
      <c r="L48" s="271"/>
      <c r="M48" s="406">
        <f>VLOOKUP(A48,MATERIALES!A5:D396,4,FALSE)</f>
        <v>455532.66241879726</v>
      </c>
      <c r="N48" s="276">
        <f>K48*M48</f>
        <v>455532.66241879726</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5572.5709171578965</v>
      </c>
      <c r="N49" s="276">
        <f>K49*M49</f>
        <v>5572.5709171578965</v>
      </c>
    </row>
    <row r="50" spans="1:14">
      <c r="A50" s="164" t="s">
        <v>873</v>
      </c>
      <c r="B50" s="46" t="str">
        <f>VLOOKUP(A50,MATERIALES!A6:D373,3,FALSE)</f>
        <v>FORMALETA (Depende para que sea el Concreto)</v>
      </c>
      <c r="C50" s="429"/>
      <c r="D50" s="429"/>
      <c r="E50" s="429"/>
      <c r="F50" s="429"/>
      <c r="G50" s="429"/>
      <c r="H50" s="429"/>
      <c r="I50" s="429"/>
      <c r="J50" s="316" t="str">
        <f>VLOOKUP(A50,MATERIALES!A6:D642,2,FALSE)</f>
        <v>m2</v>
      </c>
      <c r="K50" s="401">
        <v>4.5999999999999996</v>
      </c>
      <c r="L50" s="425"/>
      <c r="M50" s="406">
        <f>VLOOKUP(A50,MATERIALES!A6:D398,4,FALSE)</f>
        <v>7310.6325900769416</v>
      </c>
      <c r="N50" s="276">
        <f>K50*M50</f>
        <v>33628.909914353928</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494734.14325030911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08">
        <f>VLOOKUP(A60,TRANSPORTE!A2:D117,4,FALSE)</f>
        <v>921.38824265595326</v>
      </c>
      <c r="M60" s="909"/>
      <c r="N60" s="291">
        <f>K60*L60</f>
        <v>921.38824265595326</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921.38824265595326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16</v>
      </c>
      <c r="N71" s="399">
        <f>K71/M71</f>
        <v>23471.435624999998</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30139.325850900495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531063.08381930226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106212.61676386045</v>
      </c>
      <c r="M84" s="857"/>
      <c r="N84" s="54"/>
    </row>
    <row r="85" spans="1:14">
      <c r="B85" s="92" t="s">
        <v>973</v>
      </c>
      <c r="C85" s="93"/>
      <c r="D85" s="93"/>
      <c r="E85" s="93"/>
      <c r="F85" s="93"/>
      <c r="G85" s="93"/>
      <c r="H85" s="93"/>
      <c r="I85" s="90"/>
      <c r="J85" s="91"/>
      <c r="K85" s="308">
        <v>0.05</v>
      </c>
      <c r="L85" s="856">
        <f>N79*K85</f>
        <v>26553.154190965113</v>
      </c>
      <c r="M85" s="857"/>
      <c r="N85" s="54"/>
    </row>
    <row r="86" spans="1:14" ht="15.75" thickBot="1">
      <c r="B86" s="94" t="s">
        <v>974</v>
      </c>
      <c r="C86" s="95"/>
      <c r="D86" s="95"/>
      <c r="E86" s="95"/>
      <c r="F86" s="95"/>
      <c r="G86" s="95"/>
      <c r="H86" s="95"/>
      <c r="I86" s="96"/>
      <c r="J86" s="97"/>
      <c r="K86" s="309">
        <v>0.05</v>
      </c>
      <c r="L86" s="858">
        <f>N79*K86</f>
        <v>26553.154190965113</v>
      </c>
      <c r="M86" s="859"/>
      <c r="N86" s="54"/>
    </row>
    <row r="87" spans="1:14" ht="15.75" thickBot="1">
      <c r="B87" s="821" t="s">
        <v>953</v>
      </c>
      <c r="C87" s="822"/>
      <c r="D87" s="822"/>
      <c r="E87" s="822"/>
      <c r="F87" s="822"/>
      <c r="G87" s="822"/>
      <c r="H87" s="822"/>
      <c r="I87" s="822"/>
      <c r="J87" s="822"/>
      <c r="K87" s="822"/>
      <c r="L87" s="822"/>
      <c r="M87" s="823"/>
      <c r="N87" s="55">
        <f>L84+L85+L86</f>
        <v>159318.92514579068</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690382.00896509294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1115</v>
      </c>
      <c r="C31" s="84" t="s">
        <v>2110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112</v>
      </c>
      <c r="B36" s="870" t="str">
        <f>VLOOKUP(A36,EQUIPOS!A6:D154,3,FALSE)</f>
        <v xml:space="preserve">Aspersor manual
</v>
      </c>
      <c r="C36" s="871"/>
      <c r="D36" s="871"/>
      <c r="E36" s="871"/>
      <c r="F36" s="871"/>
      <c r="G36" s="871"/>
      <c r="H36" s="872"/>
      <c r="I36" s="271"/>
      <c r="J36" s="272"/>
      <c r="K36" s="273">
        <f>VLOOKUP(A36,EQUIPOS!A6:D163,4,FALSE)</f>
        <v>1966.4679794371234</v>
      </c>
      <c r="L36" s="274"/>
      <c r="M36" s="340">
        <v>2</v>
      </c>
      <c r="N36" s="276">
        <f>K36/M36</f>
        <v>983.2339897185617</v>
      </c>
    </row>
    <row r="37" spans="1:14">
      <c r="A37" s="116" t="s">
        <v>363</v>
      </c>
      <c r="B37" s="870" t="str">
        <f>VLOOKUP(A37,EQUIPOS!A7:D154,3,FALSE)</f>
        <v>Vibrador de concreto, Motor de 3 hp a 18.000 rpm Mangueras de 4 mt</v>
      </c>
      <c r="C37" s="871"/>
      <c r="D37" s="871"/>
      <c r="E37" s="871"/>
      <c r="F37" s="871"/>
      <c r="G37" s="871"/>
      <c r="H37" s="872"/>
      <c r="I37" s="425"/>
      <c r="J37" s="426"/>
      <c r="K37" s="273">
        <f>VLOOKUP(A37,EQUIPOS!A7:D164,4,FALSE)</f>
        <v>5556.0523863461585</v>
      </c>
      <c r="L37" s="339"/>
      <c r="M37" s="340">
        <v>2</v>
      </c>
      <c r="N37" s="276">
        <f>K37/M37</f>
        <v>2778.0261931730793</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1506.9662925450248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5268.2264754366661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832</v>
      </c>
      <c r="B48" s="46" t="str">
        <f>VLOOKUP(A48,MATERIALES!A5:D373,3,FALSE)</f>
        <v>Concreto Resistencia  21 (Mpa)</v>
      </c>
      <c r="C48" s="285"/>
      <c r="D48" s="285"/>
      <c r="E48" s="285"/>
      <c r="F48" s="285"/>
      <c r="G48" s="285"/>
      <c r="H48" s="285"/>
      <c r="I48" s="285"/>
      <c r="J48" s="315" t="str">
        <f>VLOOKUP(A48,MATERIALES!A4:D640,2,FALSE)</f>
        <v>m3</v>
      </c>
      <c r="K48" s="286">
        <v>1</v>
      </c>
      <c r="L48" s="271"/>
      <c r="M48" s="406">
        <f>VLOOKUP(A48,MATERIALES!A5:D396,4,FALSE)</f>
        <v>451498.07270367211</v>
      </c>
      <c r="N48" s="276">
        <f>K48*M48</f>
        <v>451498.07270367211</v>
      </c>
    </row>
    <row r="49" spans="1:14">
      <c r="A49" s="164" t="s">
        <v>778</v>
      </c>
      <c r="B49" s="46" t="str">
        <f>VLOOKUP(A49,MATERIALES!A6:D373,3,FALSE)</f>
        <v>Antisol blanco (presentación 20 kg)</v>
      </c>
      <c r="C49" s="429"/>
      <c r="D49" s="429"/>
      <c r="E49" s="429"/>
      <c r="F49" s="429"/>
      <c r="G49" s="429"/>
      <c r="H49" s="429"/>
      <c r="I49" s="429"/>
      <c r="J49" s="316" t="str">
        <f>VLOOKUP(A49,MATERIALES!A5:D641,2,FALSE)</f>
        <v>kg</v>
      </c>
      <c r="K49" s="401">
        <v>1</v>
      </c>
      <c r="L49" s="425"/>
      <c r="M49" s="406">
        <f>VLOOKUP(A49,MATERIALES!A6:D397,4,FALSE)</f>
        <v>5572.5709171578965</v>
      </c>
      <c r="N49" s="276">
        <f>K49*M49</f>
        <v>5572.5709171578965</v>
      </c>
    </row>
    <row r="50" spans="1:14">
      <c r="A50" s="164"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4.5999999999999996</v>
      </c>
      <c r="L50" s="425"/>
      <c r="M50" s="406">
        <f>VLOOKUP(A50,MATERIALES!A6:D398,4,FALSE)</f>
        <v>3581.6602975143869</v>
      </c>
      <c r="N50" s="276">
        <f>K50*M50</f>
        <v>16475.637368566178</v>
      </c>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ht="15.75" thickBot="1">
      <c r="B54" s="46"/>
      <c r="C54" s="314"/>
      <c r="D54" s="314"/>
      <c r="E54" s="314"/>
      <c r="F54" s="314"/>
      <c r="G54" s="314"/>
      <c r="H54" s="314"/>
      <c r="I54" s="314"/>
      <c r="J54" s="439"/>
      <c r="K54" s="129"/>
      <c r="L54" s="329"/>
      <c r="M54" s="406"/>
      <c r="N54" s="276"/>
    </row>
    <row r="55" spans="1:14" ht="15.75" thickBot="1">
      <c r="B55" s="821" t="s">
        <v>953</v>
      </c>
      <c r="C55" s="822"/>
      <c r="D55" s="822"/>
      <c r="E55" s="822"/>
      <c r="F55" s="822"/>
      <c r="G55" s="822"/>
      <c r="H55" s="822"/>
      <c r="I55" s="822"/>
      <c r="J55" s="822"/>
      <c r="K55" s="822"/>
      <c r="L55" s="822"/>
      <c r="M55" s="823"/>
      <c r="N55" s="398">
        <f>SUM(N48:N54)</f>
        <v>473546.28098939621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1239</v>
      </c>
      <c r="B60" s="49" t="str">
        <f>VLOOKUP(A60,TRANSPORTE!A2:D117,3,FALSE)</f>
        <v>Transporte de concreto</v>
      </c>
      <c r="C60" s="321"/>
      <c r="D60" s="321"/>
      <c r="E60" s="321"/>
      <c r="F60" s="321"/>
      <c r="G60" s="321"/>
      <c r="H60" s="315" t="s">
        <v>339</v>
      </c>
      <c r="I60" s="283">
        <v>1</v>
      </c>
      <c r="J60" s="290">
        <v>1</v>
      </c>
      <c r="K60" s="283">
        <f>I60*J60</f>
        <v>1</v>
      </c>
      <c r="L60" s="908">
        <f>VLOOKUP(A60,TRANSPORTE!A2:D117,4,FALSE)</f>
        <v>921.38824265595326</v>
      </c>
      <c r="M60" s="909"/>
      <c r="N60" s="291">
        <f>K60*L60</f>
        <v>921.38824265595326</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921.38824265595326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5"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16</v>
      </c>
      <c r="N71" s="399">
        <f>K71/M71</f>
        <v>23471.435624999998</v>
      </c>
      <c r="O71" s="109"/>
    </row>
    <row r="72" spans="1:15">
      <c r="A72" s="165"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16</v>
      </c>
      <c r="N72" s="399">
        <f>K72/M72</f>
        <v>6667.890225900499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30139.325850900495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509875.22155838931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101975.04431167786</v>
      </c>
      <c r="M84" s="857"/>
      <c r="N84" s="54"/>
    </row>
    <row r="85" spans="1:14">
      <c r="B85" s="92" t="s">
        <v>973</v>
      </c>
      <c r="C85" s="93"/>
      <c r="D85" s="93"/>
      <c r="E85" s="93"/>
      <c r="F85" s="93"/>
      <c r="G85" s="93"/>
      <c r="H85" s="93"/>
      <c r="I85" s="90"/>
      <c r="J85" s="91"/>
      <c r="K85" s="308">
        <v>0.05</v>
      </c>
      <c r="L85" s="856">
        <f>N79*K85</f>
        <v>25493.761077919466</v>
      </c>
      <c r="M85" s="857"/>
      <c r="N85" s="54"/>
    </row>
    <row r="86" spans="1:14" ht="15.75" thickBot="1">
      <c r="B86" s="94" t="s">
        <v>974</v>
      </c>
      <c r="C86" s="95"/>
      <c r="D86" s="95"/>
      <c r="E86" s="95"/>
      <c r="F86" s="95"/>
      <c r="G86" s="95"/>
      <c r="H86" s="95"/>
      <c r="I86" s="96"/>
      <c r="J86" s="97"/>
      <c r="K86" s="309">
        <v>0.05</v>
      </c>
      <c r="L86" s="858">
        <f>N79*K86</f>
        <v>25493.761077919466</v>
      </c>
      <c r="M86" s="859"/>
      <c r="N86" s="54"/>
    </row>
    <row r="87" spans="1:14" ht="15.75" thickBot="1">
      <c r="B87" s="821" t="s">
        <v>953</v>
      </c>
      <c r="C87" s="822"/>
      <c r="D87" s="822"/>
      <c r="E87" s="822"/>
      <c r="F87" s="822"/>
      <c r="G87" s="822"/>
      <c r="H87" s="822"/>
      <c r="I87" s="822"/>
      <c r="J87" s="822"/>
      <c r="K87" s="822"/>
      <c r="L87" s="822"/>
      <c r="M87" s="823"/>
      <c r="N87" s="55">
        <f>L84+L85+L86</f>
        <v>152962.56646751679</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662837.78802590608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ht="25.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1116</v>
      </c>
      <c r="C31" s="84" t="s">
        <v>2111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257</v>
      </c>
      <c r="B36" s="870" t="str">
        <f>VLOOKUP(A36,EQUIPOS!A6:D154,3,FALSE)</f>
        <v>Mezcladora de concreto 1 bulto</v>
      </c>
      <c r="C36" s="871"/>
      <c r="D36" s="871"/>
      <c r="E36" s="871"/>
      <c r="F36" s="871"/>
      <c r="G36" s="871"/>
      <c r="H36" s="872"/>
      <c r="I36" s="271"/>
      <c r="J36" s="272"/>
      <c r="K36" s="273">
        <f>VLOOKUP(A36,EQUIPOS!A6:D163,4,FALSE)</f>
        <v>7376.8560710101601</v>
      </c>
      <c r="L36" s="274"/>
      <c r="M36" s="340">
        <v>1</v>
      </c>
      <c r="N36" s="276">
        <f>K36/M36</f>
        <v>7376.8560710101601</v>
      </c>
    </row>
    <row r="37" spans="1:14">
      <c r="A37" s="116" t="s">
        <v>363</v>
      </c>
      <c r="B37" s="870" t="str">
        <f>VLOOKUP(A37,EQUIPOS!A7:D154,3,FALSE)</f>
        <v>Vibrador de concreto, Motor de 3 hp a 18.000 rpm Mangueras de 4 mt</v>
      </c>
      <c r="C37" s="871"/>
      <c r="D37" s="871"/>
      <c r="E37" s="871"/>
      <c r="F37" s="871"/>
      <c r="G37" s="871"/>
      <c r="H37" s="872"/>
      <c r="I37" s="425"/>
      <c r="J37" s="426"/>
      <c r="K37" s="273">
        <f>VLOOKUP(A37,EQUIPOS!A7:D164,4,FALSE)</f>
        <v>5556.0523863461585</v>
      </c>
      <c r="L37" s="339"/>
      <c r="M37" s="340">
        <v>1</v>
      </c>
      <c r="N37" s="276">
        <f>K37/M37</f>
        <v>5556.0523863461585</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N81*M41</f>
        <v>3796.3137725900497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16729.222229946368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0.95</v>
      </c>
      <c r="L48" s="271"/>
      <c r="M48" s="406">
        <f>VLOOKUP(A48,MATERIALES!A5:D396,4,FALSE)</f>
        <v>75855.783360586312</v>
      </c>
      <c r="N48" s="276">
        <f>K48*M48</f>
        <v>72062.994192556987</v>
      </c>
    </row>
    <row r="49" spans="1:14">
      <c r="A49" s="164" t="s">
        <v>774</v>
      </c>
      <c r="B49" s="46" t="str">
        <f>VLOOKUP(A49,MATERIALES!A6:D373,3,FALSE)</f>
        <v>Agua</v>
      </c>
      <c r="C49" s="429"/>
      <c r="D49" s="429"/>
      <c r="E49" s="429"/>
      <c r="F49" s="429"/>
      <c r="G49" s="429"/>
      <c r="H49" s="429"/>
      <c r="I49" s="429"/>
      <c r="J49" s="316" t="str">
        <f>VLOOKUP(A49,MATERIALES!A5:D641,2,FALSE)</f>
        <v>lt</v>
      </c>
      <c r="K49" s="401">
        <v>170</v>
      </c>
      <c r="L49" s="425"/>
      <c r="M49" s="406">
        <f>VLOOKUP(A49,MATERIALES!A6:D397,4,FALSE)</f>
        <v>13.192118959537337</v>
      </c>
      <c r="N49" s="276">
        <f>K49*M49</f>
        <v>2242.6602231213474</v>
      </c>
    </row>
    <row r="50" spans="1:14">
      <c r="A50" s="164" t="s">
        <v>802</v>
      </c>
      <c r="B50" s="46" t="str">
        <f>VLOOKUP(A50,MATERIALES!A6:D373,3,FALSE)</f>
        <v>Arena lavada</v>
      </c>
      <c r="C50" s="429"/>
      <c r="D50" s="429"/>
      <c r="E50" s="429"/>
      <c r="F50" s="429"/>
      <c r="G50" s="429"/>
      <c r="H50" s="429"/>
      <c r="I50" s="429"/>
      <c r="J50" s="316" t="str">
        <f>VLOOKUP(A50,MATERIALES!A6:D642,2,FALSE)</f>
        <v>m3</v>
      </c>
      <c r="K50" s="401">
        <v>0.55000000000000004</v>
      </c>
      <c r="L50" s="425"/>
      <c r="M50" s="406">
        <f>VLOOKUP(A50,MATERIALES!A6:D398,4,FALSE)</f>
        <v>80581.859977840577</v>
      </c>
      <c r="N50" s="276">
        <f>K50*M50</f>
        <v>44320.022987812321</v>
      </c>
    </row>
    <row r="51" spans="1:14">
      <c r="A51" s="164" t="s">
        <v>804</v>
      </c>
      <c r="B51" s="46" t="str">
        <f>VLOOKUP(A51,MATERIALES!A6:D373,3,FALSE)</f>
        <v>Cemento gris</v>
      </c>
      <c r="C51" s="429"/>
      <c r="D51" s="429"/>
      <c r="E51" s="429"/>
      <c r="F51" s="429"/>
      <c r="G51" s="429"/>
      <c r="H51" s="429"/>
      <c r="I51" s="429"/>
      <c r="J51" s="316" t="str">
        <f>VLOOKUP(A51,MATERIALES!A6:D643,2,FALSE)</f>
        <v>kg</v>
      </c>
      <c r="K51" s="401">
        <v>300</v>
      </c>
      <c r="L51" s="425"/>
      <c r="M51" s="406">
        <f>VLOOKUP(A51,MATERIALES!A6:D399,4,FALSE)</f>
        <v>460.62482033717873</v>
      </c>
      <c r="N51" s="276">
        <f>K51*M51</f>
        <v>138187.44610115362</v>
      </c>
    </row>
    <row r="52" spans="1:14">
      <c r="A52" s="164" t="s">
        <v>867</v>
      </c>
      <c r="B52" s="46" t="str">
        <f>VLOOKUP(A52,MATERIALES!A7:D373,3,FALSE)</f>
        <v>Formaleta (gaviones, juntas de bordillos, juntas de cunetas, muros, concretos clase D,E, F y G)</v>
      </c>
      <c r="C52" s="429"/>
      <c r="D52" s="429"/>
      <c r="E52" s="429"/>
      <c r="F52" s="429"/>
      <c r="G52" s="429"/>
      <c r="H52" s="429"/>
      <c r="I52" s="429"/>
      <c r="J52" s="316" t="str">
        <f>VLOOKUP(A52,MATERIALES!A6:D644,2,FALSE)</f>
        <v>m2</v>
      </c>
      <c r="K52" s="401">
        <v>3.1</v>
      </c>
      <c r="L52" s="425"/>
      <c r="M52" s="406">
        <f>VLOOKUP(A52,MATERIALES!A7:D400,4,FALSE)</f>
        <v>3581.6602975143869</v>
      </c>
      <c r="N52" s="276">
        <f>K52*M52</f>
        <v>11103.1469222946</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1" t="s">
        <v>953</v>
      </c>
      <c r="C59" s="822"/>
      <c r="D59" s="822"/>
      <c r="E59" s="822"/>
      <c r="F59" s="822"/>
      <c r="G59" s="822"/>
      <c r="H59" s="822"/>
      <c r="I59" s="822"/>
      <c r="J59" s="822"/>
      <c r="K59" s="822"/>
      <c r="L59" s="822"/>
      <c r="M59" s="823"/>
      <c r="N59" s="398">
        <f>SUM(N48:N58)</f>
        <v>267916.27042693883</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1229</v>
      </c>
      <c r="B64" s="49" t="str">
        <f>VLOOKUP(A64,TRANSPORTE!A2:D117,3,FALSE)</f>
        <v>Transporte de arena</v>
      </c>
      <c r="C64" s="321"/>
      <c r="D64" s="321"/>
      <c r="E64" s="321"/>
      <c r="F64" s="321"/>
      <c r="G64" s="321"/>
      <c r="H64" s="315" t="s">
        <v>339</v>
      </c>
      <c r="I64" s="283">
        <v>0.55000000000000004</v>
      </c>
      <c r="J64" s="290">
        <v>1</v>
      </c>
      <c r="K64" s="283">
        <f>I64*J64</f>
        <v>0.55000000000000004</v>
      </c>
      <c r="L64" s="908">
        <f>VLOOKUP(A64,TRANSPORTE!A2:D117,4,FALSE)</f>
        <v>878.24631825065774</v>
      </c>
      <c r="M64" s="909"/>
      <c r="N64" s="291">
        <f>K64*L64</f>
        <v>483.03547503786177</v>
      </c>
    </row>
    <row r="65" spans="1:15">
      <c r="A65" t="s">
        <v>1281</v>
      </c>
      <c r="B65" s="49" t="str">
        <f>VLOOKUP(A65,TRANSPORTE!A3:D117,3,FALSE)</f>
        <v>Transporte de material triturado</v>
      </c>
      <c r="C65" s="50"/>
      <c r="D65" s="50"/>
      <c r="E65" s="50"/>
      <c r="F65" s="50"/>
      <c r="G65" s="50"/>
      <c r="H65" s="315" t="s">
        <v>339</v>
      </c>
      <c r="I65" s="283">
        <v>0.95</v>
      </c>
      <c r="J65" s="290">
        <v>1</v>
      </c>
      <c r="K65" s="283">
        <f>I65*J65</f>
        <v>0.95</v>
      </c>
      <c r="L65" s="908">
        <f>VLOOKUP(A65,TRANSPORTE!A3:D117,4,FALSE)</f>
        <v>937.82326147701815</v>
      </c>
      <c r="M65" s="909"/>
      <c r="N65" s="291">
        <f>K65*L65</f>
        <v>890.93209840316717</v>
      </c>
    </row>
    <row r="66" spans="1:15">
      <c r="B66" s="49"/>
      <c r="C66" s="50"/>
      <c r="D66" s="50"/>
      <c r="E66" s="50"/>
      <c r="F66" s="50"/>
      <c r="G66" s="50"/>
      <c r="H66" s="315"/>
      <c r="I66" s="283"/>
      <c r="J66" s="290"/>
      <c r="K66" s="283"/>
      <c r="L66" s="908"/>
      <c r="M66" s="909"/>
      <c r="N66" s="291"/>
    </row>
    <row r="67" spans="1:15">
      <c r="B67" s="49"/>
      <c r="C67" s="50"/>
      <c r="D67" s="50"/>
      <c r="E67" s="50"/>
      <c r="F67" s="50"/>
      <c r="G67" s="50"/>
      <c r="H67" s="315"/>
      <c r="I67" s="283"/>
      <c r="J67" s="290"/>
      <c r="K67" s="283"/>
      <c r="L67" s="908"/>
      <c r="M67" s="909"/>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1373.9675734410289</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s="16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438">
        <v>8</v>
      </c>
      <c r="N75" s="399">
        <f>K75/M75</f>
        <v>62590.494999999995</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75926.27545180099</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N43+N59+N70+N81</f>
        <v>361945.73568212718</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72389.147136425439</v>
      </c>
      <c r="M88" s="857"/>
      <c r="N88" s="54"/>
    </row>
    <row r="89" spans="1:14">
      <c r="B89" s="92" t="s">
        <v>973</v>
      </c>
      <c r="C89" s="93"/>
      <c r="D89" s="93"/>
      <c r="E89" s="93"/>
      <c r="F89" s="93"/>
      <c r="G89" s="93"/>
      <c r="H89" s="93"/>
      <c r="I89" s="90"/>
      <c r="J89" s="91"/>
      <c r="K89" s="308">
        <v>0.05</v>
      </c>
      <c r="L89" s="856">
        <f>N83*K89</f>
        <v>18097.28678410636</v>
      </c>
      <c r="M89" s="857"/>
      <c r="N89" s="54"/>
    </row>
    <row r="90" spans="1:14" ht="15.75" thickBot="1">
      <c r="B90" s="94" t="s">
        <v>974</v>
      </c>
      <c r="C90" s="95"/>
      <c r="D90" s="95"/>
      <c r="E90" s="95"/>
      <c r="F90" s="95"/>
      <c r="G90" s="95"/>
      <c r="H90" s="95"/>
      <c r="I90" s="96"/>
      <c r="J90" s="97"/>
      <c r="K90" s="309">
        <v>0.05</v>
      </c>
      <c r="L90" s="858">
        <f>N83*K90</f>
        <v>18097.28678410636</v>
      </c>
      <c r="M90" s="859"/>
      <c r="N90" s="54"/>
    </row>
    <row r="91" spans="1:14" ht="15.75" thickBot="1">
      <c r="B91" s="821" t="s">
        <v>953</v>
      </c>
      <c r="C91" s="822"/>
      <c r="D91" s="822"/>
      <c r="E91" s="822"/>
      <c r="F91" s="822"/>
      <c r="G91" s="822"/>
      <c r="H91" s="822"/>
      <c r="I91" s="822"/>
      <c r="J91" s="822"/>
      <c r="K91" s="822"/>
      <c r="L91" s="822"/>
      <c r="M91" s="823"/>
      <c r="N91" s="55">
        <f>L88+L89+L90</f>
        <v>108583.72070463815</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470529.45638676535</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1117</v>
      </c>
      <c r="C31" s="84" t="s">
        <v>2112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257</v>
      </c>
      <c r="B36" s="870" t="str">
        <f>VLOOKUP(A36,EQUIPOS!A6:D154,3,FALSE)</f>
        <v>Mezcladora de concreto 1 bulto</v>
      </c>
      <c r="C36" s="871"/>
      <c r="D36" s="871"/>
      <c r="E36" s="871"/>
      <c r="F36" s="871"/>
      <c r="G36" s="871"/>
      <c r="H36" s="872"/>
      <c r="I36" s="271"/>
      <c r="J36" s="272"/>
      <c r="K36" s="273">
        <f>VLOOKUP(A36,EQUIPOS!A6:D163,4,FALSE)</f>
        <v>7376.8560710101601</v>
      </c>
      <c r="L36" s="274"/>
      <c r="M36" s="340">
        <v>1</v>
      </c>
      <c r="N36" s="276">
        <f>K36/M36</f>
        <v>7376.8560710101601</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N81*M41</f>
        <v>3796.3137725900497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11173.16984360021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0.84</v>
      </c>
      <c r="L48" s="271"/>
      <c r="M48" s="406">
        <f>VLOOKUP(A48,MATERIALES!A5:D396,4,FALSE)</f>
        <v>75855.783360586312</v>
      </c>
      <c r="N48" s="276">
        <f>K48*M48</f>
        <v>63718.858022892498</v>
      </c>
    </row>
    <row r="49" spans="1:14">
      <c r="A49" s="164" t="s">
        <v>774</v>
      </c>
      <c r="B49" s="46" t="str">
        <f>VLOOKUP(A49,MATERIALES!A6:D373,3,FALSE)</f>
        <v>Agua</v>
      </c>
      <c r="C49" s="429"/>
      <c r="D49" s="429"/>
      <c r="E49" s="429"/>
      <c r="F49" s="429"/>
      <c r="G49" s="429"/>
      <c r="H49" s="429"/>
      <c r="I49" s="429"/>
      <c r="J49" s="316" t="str">
        <f>VLOOKUP(A49,MATERIALES!A5:D641,2,FALSE)</f>
        <v>lt</v>
      </c>
      <c r="K49" s="401">
        <v>185</v>
      </c>
      <c r="L49" s="425"/>
      <c r="M49" s="406">
        <f>VLOOKUP(A49,MATERIALES!A6:D397,4,FALSE)</f>
        <v>13.192118959537337</v>
      </c>
      <c r="N49" s="276">
        <f>K49*M49</f>
        <v>2440.5420075144075</v>
      </c>
    </row>
    <row r="50" spans="1:14">
      <c r="A50" s="164" t="s">
        <v>802</v>
      </c>
      <c r="B50" s="46" t="str">
        <f>VLOOKUP(A50,MATERIALES!A6:D373,3,FALSE)</f>
        <v>Arena lavada</v>
      </c>
      <c r="C50" s="429"/>
      <c r="D50" s="429"/>
      <c r="E50" s="429"/>
      <c r="F50" s="429"/>
      <c r="G50" s="429"/>
      <c r="H50" s="429"/>
      <c r="I50" s="429"/>
      <c r="J50" s="316" t="str">
        <f>VLOOKUP(A50,MATERIALES!A6:D642,2,FALSE)</f>
        <v>m3</v>
      </c>
      <c r="K50" s="401">
        <v>0.63</v>
      </c>
      <c r="L50" s="425"/>
      <c r="M50" s="406">
        <f>VLOOKUP(A50,MATERIALES!A6:D398,4,FALSE)</f>
        <v>80581.859977840577</v>
      </c>
      <c r="N50" s="276">
        <f>K50*M50</f>
        <v>50766.571786039567</v>
      </c>
    </row>
    <row r="51" spans="1:14">
      <c r="A51" s="164" t="s">
        <v>804</v>
      </c>
      <c r="B51" s="46" t="str">
        <f>VLOOKUP(A51,MATERIALES!A6:D373,3,FALSE)</f>
        <v>Cemento gris</v>
      </c>
      <c r="C51" s="429"/>
      <c r="D51" s="429"/>
      <c r="E51" s="429"/>
      <c r="F51" s="429"/>
      <c r="G51" s="429"/>
      <c r="H51" s="429"/>
      <c r="I51" s="429"/>
      <c r="J51" s="316" t="str">
        <f>VLOOKUP(A51,MATERIALES!A6:D643,2,FALSE)</f>
        <v>kg</v>
      </c>
      <c r="K51" s="401">
        <v>260</v>
      </c>
      <c r="L51" s="425"/>
      <c r="M51" s="406">
        <f>VLOOKUP(A51,MATERIALES!A6:D399,4,FALSE)</f>
        <v>460.62482033717873</v>
      </c>
      <c r="N51" s="276">
        <f>K51*M51</f>
        <v>119762.45328766647</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1" t="s">
        <v>953</v>
      </c>
      <c r="C59" s="822"/>
      <c r="D59" s="822"/>
      <c r="E59" s="822"/>
      <c r="F59" s="822"/>
      <c r="G59" s="822"/>
      <c r="H59" s="822"/>
      <c r="I59" s="822"/>
      <c r="J59" s="822"/>
      <c r="K59" s="822"/>
      <c r="L59" s="822"/>
      <c r="M59" s="823"/>
      <c r="N59" s="398">
        <f>SUM(N48:N58)</f>
        <v>236688.42510411295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1229</v>
      </c>
      <c r="B64" s="49" t="str">
        <f>VLOOKUP(A64,TRANSPORTE!A2:D117,3,FALSE)</f>
        <v>Transporte de arena</v>
      </c>
      <c r="C64" s="321"/>
      <c r="D64" s="321"/>
      <c r="E64" s="321"/>
      <c r="F64" s="321"/>
      <c r="G64" s="321"/>
      <c r="H64" s="315" t="s">
        <v>339</v>
      </c>
      <c r="I64" s="283">
        <v>0.63</v>
      </c>
      <c r="J64" s="290">
        <v>1</v>
      </c>
      <c r="K64" s="283">
        <f>I64*J64</f>
        <v>0.63</v>
      </c>
      <c r="L64" s="908">
        <f>VLOOKUP(A64,TRANSPORTE!A2:D117,4,FALSE)</f>
        <v>878.24631825065774</v>
      </c>
      <c r="M64" s="909"/>
      <c r="N64" s="291">
        <f>K64*L64</f>
        <v>553.29518049791443</v>
      </c>
    </row>
    <row r="65" spans="1:15">
      <c r="A65" t="s">
        <v>1281</v>
      </c>
      <c r="B65" s="49" t="str">
        <f>VLOOKUP(A65,TRANSPORTE!A3:D117,3,FALSE)</f>
        <v>Transporte de material triturado</v>
      </c>
      <c r="C65" s="50"/>
      <c r="D65" s="50"/>
      <c r="E65" s="50"/>
      <c r="F65" s="50"/>
      <c r="G65" s="50"/>
      <c r="H65" s="315" t="s">
        <v>339</v>
      </c>
      <c r="I65" s="283">
        <v>0.84</v>
      </c>
      <c r="J65" s="290">
        <v>1</v>
      </c>
      <c r="K65" s="283">
        <f>I65*J65</f>
        <v>0.84</v>
      </c>
      <c r="L65" s="908">
        <f>VLOOKUP(A65,TRANSPORTE!A3:D117,4,FALSE)</f>
        <v>937.82326147701815</v>
      </c>
      <c r="M65" s="909"/>
      <c r="N65" s="291">
        <f>K65*L65</f>
        <v>787.77153964069521</v>
      </c>
    </row>
    <row r="66" spans="1:15">
      <c r="B66" s="49"/>
      <c r="C66" s="50"/>
      <c r="D66" s="50"/>
      <c r="E66" s="50"/>
      <c r="F66" s="50"/>
      <c r="G66" s="50"/>
      <c r="H66" s="315"/>
      <c r="I66" s="283"/>
      <c r="J66" s="290"/>
      <c r="K66" s="283"/>
      <c r="L66" s="908"/>
      <c r="M66" s="909"/>
      <c r="N66" s="291"/>
    </row>
    <row r="67" spans="1:15">
      <c r="B67" s="49"/>
      <c r="C67" s="50"/>
      <c r="D67" s="50"/>
      <c r="E67" s="50"/>
      <c r="F67" s="50"/>
      <c r="G67" s="50"/>
      <c r="H67" s="315"/>
      <c r="I67" s="283"/>
      <c r="J67" s="290"/>
      <c r="K67" s="283"/>
      <c r="L67" s="908"/>
      <c r="M67" s="909"/>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1341.0667201386095</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s="16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438">
        <v>8</v>
      </c>
      <c r="N75" s="399">
        <f>K75/M75</f>
        <v>62590.494999999995</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8</v>
      </c>
      <c r="N76" s="399">
        <f>K76/M76</f>
        <v>13335.780451800998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75926.27545180099</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N43+N59+N70+N81</f>
        <v>325128.93711965275</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65025.787423930553</v>
      </c>
      <c r="M88" s="857"/>
      <c r="N88" s="54"/>
    </row>
    <row r="89" spans="1:14">
      <c r="B89" s="92" t="s">
        <v>973</v>
      </c>
      <c r="C89" s="93"/>
      <c r="D89" s="93"/>
      <c r="E89" s="93"/>
      <c r="F89" s="93"/>
      <c r="G89" s="93"/>
      <c r="H89" s="93"/>
      <c r="I89" s="90"/>
      <c r="J89" s="91"/>
      <c r="K89" s="308">
        <v>0.05</v>
      </c>
      <c r="L89" s="856">
        <f>N83*K89</f>
        <v>16256.446855982638</v>
      </c>
      <c r="M89" s="857"/>
      <c r="N89" s="54"/>
    </row>
    <row r="90" spans="1:14" ht="15.75" thickBot="1">
      <c r="B90" s="94" t="s">
        <v>974</v>
      </c>
      <c r="C90" s="95"/>
      <c r="D90" s="95"/>
      <c r="E90" s="95"/>
      <c r="F90" s="95"/>
      <c r="G90" s="95"/>
      <c r="H90" s="95"/>
      <c r="I90" s="96"/>
      <c r="J90" s="97"/>
      <c r="K90" s="309">
        <v>0.05</v>
      </c>
      <c r="L90" s="858">
        <f>N83*K90</f>
        <v>16256.446855982638</v>
      </c>
      <c r="M90" s="859"/>
      <c r="N90" s="54"/>
    </row>
    <row r="91" spans="1:14" ht="15.75" thickBot="1">
      <c r="B91" s="821" t="s">
        <v>953</v>
      </c>
      <c r="C91" s="822"/>
      <c r="D91" s="822"/>
      <c r="E91" s="822"/>
      <c r="F91" s="822"/>
      <c r="G91" s="822"/>
      <c r="H91" s="822"/>
      <c r="I91" s="822"/>
      <c r="J91" s="822"/>
      <c r="K91" s="822"/>
      <c r="L91" s="822"/>
      <c r="M91" s="823"/>
      <c r="N91" s="55">
        <f>L88+L89+L90</f>
        <v>97538.681135895822</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422667.61825554859</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1118</v>
      </c>
      <c r="C31" s="84" t="s">
        <v>2113</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257</v>
      </c>
      <c r="B36" s="870" t="str">
        <f>VLOOKUP(A36,EQUIPOS!A6:D154,3,FALSE)</f>
        <v>Mezcladora de concreto 1 bulto</v>
      </c>
      <c r="C36" s="871"/>
      <c r="D36" s="871"/>
      <c r="E36" s="871"/>
      <c r="F36" s="871"/>
      <c r="G36" s="871"/>
      <c r="H36" s="872"/>
      <c r="I36" s="271"/>
      <c r="J36" s="272"/>
      <c r="K36" s="273">
        <f>VLOOKUP(A36,EQUIPOS!A6:D163,4,FALSE)</f>
        <v>7376.8560710101601</v>
      </c>
      <c r="L36" s="274"/>
      <c r="M36" s="340">
        <v>1</v>
      </c>
      <c r="N36" s="276">
        <f>K36/M36</f>
        <v>7376.8560710101601</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N81*M41</f>
        <v>3037.0510180720398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10413.9070890822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75855.783360586312</v>
      </c>
      <c r="N48" s="276">
        <f>K48*M48</f>
        <v>38231.314813735502</v>
      </c>
    </row>
    <row r="49" spans="1:14">
      <c r="A49" s="164" t="s">
        <v>774</v>
      </c>
      <c r="B49" s="46" t="str">
        <f>VLOOKUP(A49,MATERIALES!A6:D373,3,FALSE)</f>
        <v>Agua</v>
      </c>
      <c r="C49" s="429"/>
      <c r="D49" s="429"/>
      <c r="E49" s="429"/>
      <c r="F49" s="429"/>
      <c r="G49" s="429"/>
      <c r="H49" s="429"/>
      <c r="I49" s="429"/>
      <c r="J49" s="316" t="str">
        <f>VLOOKUP(A49,MATERIALES!A5:D641,2,FALSE)</f>
        <v>lt</v>
      </c>
      <c r="K49" s="401">
        <v>111</v>
      </c>
      <c r="L49" s="425"/>
      <c r="M49" s="406">
        <f>VLOOKUP(A49,MATERIALES!A6:D397,4,FALSE)</f>
        <v>13.192118959537337</v>
      </c>
      <c r="N49" s="276">
        <f>K49*M49</f>
        <v>1464.3252045086444</v>
      </c>
    </row>
    <row r="50" spans="1:14">
      <c r="A50" s="164" t="s">
        <v>598</v>
      </c>
      <c r="B50" s="46" t="str">
        <f>VLOOKUP(A50,MATERIALES!A6:D373,3,FALSE)</f>
        <v>Piedra para concreto ciclópeo (rajón o canto rodado)</v>
      </c>
      <c r="C50" s="429"/>
      <c r="D50" s="429"/>
      <c r="E50" s="429"/>
      <c r="F50" s="429"/>
      <c r="G50" s="429"/>
      <c r="H50" s="429"/>
      <c r="I50" s="429"/>
      <c r="J50" s="316" t="str">
        <f>VLOOKUP(A50,MATERIALES!A6:D642,2,FALSE)</f>
        <v>m3</v>
      </c>
      <c r="K50" s="401">
        <v>0.4</v>
      </c>
      <c r="L50" s="425"/>
      <c r="M50" s="406">
        <f>VLOOKUP(A50,MATERIALES!A6:D398,4,FALSE)</f>
        <v>72362.070522802183</v>
      </c>
      <c r="N50" s="276">
        <f>K50*M50</f>
        <v>28944.828209120875</v>
      </c>
    </row>
    <row r="51" spans="1:14">
      <c r="A51" s="164" t="s">
        <v>802</v>
      </c>
      <c r="B51" s="46" t="str">
        <f>VLOOKUP(A51,MATERIALES!A6:D373,3,FALSE)</f>
        <v>Arena lavada</v>
      </c>
      <c r="C51" s="429"/>
      <c r="D51" s="429"/>
      <c r="E51" s="429"/>
      <c r="F51" s="429"/>
      <c r="G51" s="429"/>
      <c r="H51" s="429"/>
      <c r="I51" s="429"/>
      <c r="J51" s="316" t="str">
        <f>VLOOKUP(A51,MATERIALES!A6:D643,2,FALSE)</f>
        <v>m3</v>
      </c>
      <c r="K51" s="401">
        <v>0.378</v>
      </c>
      <c r="L51" s="425"/>
      <c r="M51" s="406">
        <f>VLOOKUP(A51,MATERIALES!A6:D399,4,FALSE)</f>
        <v>80581.859977840577</v>
      </c>
      <c r="N51" s="276">
        <f>K51*M51</f>
        <v>30459.943071623737</v>
      </c>
    </row>
    <row r="52" spans="1:14">
      <c r="A52" s="164" t="s">
        <v>804</v>
      </c>
      <c r="B52" s="46" t="str">
        <f>VLOOKUP(A52,MATERIALES!A7:D373,3,FALSE)</f>
        <v>Cemento gris</v>
      </c>
      <c r="C52" s="429"/>
      <c r="D52" s="429"/>
      <c r="E52" s="429"/>
      <c r="F52" s="429"/>
      <c r="G52" s="429"/>
      <c r="H52" s="429"/>
      <c r="I52" s="429"/>
      <c r="J52" s="316" t="str">
        <f>VLOOKUP(A52,MATERIALES!A6:D644,2,FALSE)</f>
        <v>kg</v>
      </c>
      <c r="K52" s="401">
        <v>156</v>
      </c>
      <c r="L52" s="425"/>
      <c r="M52" s="406">
        <f>VLOOKUP(A52,MATERIALES!A7:D400,4,FALSE)</f>
        <v>460.62482033717873</v>
      </c>
      <c r="N52" s="276">
        <f>K52*M52</f>
        <v>71857.471972599888</v>
      </c>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c r="A55" s="164"/>
      <c r="B55" s="46"/>
      <c r="C55" s="429"/>
      <c r="D55" s="429"/>
      <c r="E55" s="429"/>
      <c r="F55" s="429"/>
      <c r="G55" s="429"/>
      <c r="H55" s="429"/>
      <c r="I55" s="429"/>
      <c r="J55" s="315"/>
      <c r="K55" s="401"/>
      <c r="L55" s="425"/>
      <c r="M55" s="406"/>
      <c r="N55" s="276"/>
    </row>
    <row r="56" spans="1:14">
      <c r="A56" s="164"/>
      <c r="B56" s="46"/>
      <c r="C56" s="429"/>
      <c r="D56" s="429"/>
      <c r="E56" s="429"/>
      <c r="F56" s="429"/>
      <c r="G56" s="429"/>
      <c r="H56" s="429"/>
      <c r="I56" s="429"/>
      <c r="J56" s="315"/>
      <c r="K56" s="401"/>
      <c r="L56" s="425"/>
      <c r="M56" s="406"/>
      <c r="N56" s="276"/>
    </row>
    <row r="57" spans="1:14">
      <c r="A57" s="164"/>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1" t="s">
        <v>953</v>
      </c>
      <c r="C59" s="822"/>
      <c r="D59" s="822"/>
      <c r="E59" s="822"/>
      <c r="F59" s="822"/>
      <c r="G59" s="822"/>
      <c r="H59" s="822"/>
      <c r="I59" s="822"/>
      <c r="J59" s="822"/>
      <c r="K59" s="822"/>
      <c r="L59" s="822"/>
      <c r="M59" s="823"/>
      <c r="N59" s="398">
        <f>SUM(N48:N58)</f>
        <v>170957.88327158865</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A64" t="s">
        <v>1229</v>
      </c>
      <c r="B64" s="49" t="str">
        <f>VLOOKUP(A64,TRANSPORTE!A2:D117,3,FALSE)</f>
        <v>Transporte de arena</v>
      </c>
      <c r="C64" s="321"/>
      <c r="D64" s="321"/>
      <c r="E64" s="321"/>
      <c r="F64" s="321"/>
      <c r="G64" s="321"/>
      <c r="H64" s="315" t="s">
        <v>339</v>
      </c>
      <c r="I64" s="283">
        <v>0.378</v>
      </c>
      <c r="J64" s="290">
        <v>1</v>
      </c>
      <c r="K64" s="283">
        <f>I64*J64</f>
        <v>0.378</v>
      </c>
      <c r="L64" s="908">
        <f>VLOOKUP(A64,TRANSPORTE!A2:D117,4,FALSE)</f>
        <v>878.24631825065774</v>
      </c>
      <c r="M64" s="909"/>
      <c r="N64" s="291">
        <f>K64*L64</f>
        <v>331.97710829874865</v>
      </c>
    </row>
    <row r="65" spans="1:15">
      <c r="A65" t="s">
        <v>1281</v>
      </c>
      <c r="B65" s="49" t="str">
        <f>VLOOKUP(A65,TRANSPORTE!A3:D117,3,FALSE)</f>
        <v>Transporte de material triturado</v>
      </c>
      <c r="C65" s="50"/>
      <c r="D65" s="50"/>
      <c r="E65" s="50"/>
      <c r="F65" s="50"/>
      <c r="G65" s="50"/>
      <c r="H65" s="315" t="s">
        <v>339</v>
      </c>
      <c r="I65" s="283">
        <v>0.504</v>
      </c>
      <c r="J65" s="290">
        <v>1</v>
      </c>
      <c r="K65" s="283">
        <f>I65*J65</f>
        <v>0.504</v>
      </c>
      <c r="L65" s="908">
        <f>VLOOKUP(A65,TRANSPORTE!A3:D117,4,FALSE)</f>
        <v>937.82326147701815</v>
      </c>
      <c r="M65" s="909"/>
      <c r="N65" s="291">
        <f>K65*L65</f>
        <v>472.66292378441716</v>
      </c>
    </row>
    <row r="66" spans="1:15">
      <c r="A66" t="s">
        <v>1308</v>
      </c>
      <c r="B66" s="49" t="str">
        <f>VLOOKUP(A66,TRANSPORTE!A3:D117,3,FALSE)</f>
        <v>Transporte de piedra para Ciclópeo</v>
      </c>
      <c r="C66" s="50"/>
      <c r="D66" s="50"/>
      <c r="E66" s="50"/>
      <c r="F66" s="50"/>
      <c r="G66" s="50"/>
      <c r="H66" s="315" t="s">
        <v>339</v>
      </c>
      <c r="I66" s="283">
        <v>0.4</v>
      </c>
      <c r="J66" s="290">
        <v>1</v>
      </c>
      <c r="K66" s="283">
        <f>I66*J66</f>
        <v>0.4</v>
      </c>
      <c r="L66" s="908">
        <f>VLOOKUP(A66,TRANSPORTE!A3:D117,4,FALSE)</f>
        <v>946.04077088755059</v>
      </c>
      <c r="M66" s="909"/>
      <c r="N66" s="291">
        <f>K66*L66</f>
        <v>378.41630835502025</v>
      </c>
    </row>
    <row r="67" spans="1:15">
      <c r="B67" s="49"/>
      <c r="C67" s="50"/>
      <c r="D67" s="50"/>
      <c r="E67" s="50"/>
      <c r="F67" s="50"/>
      <c r="G67" s="50"/>
      <c r="H67" s="315"/>
      <c r="I67" s="283"/>
      <c r="J67" s="290"/>
      <c r="K67" s="283"/>
      <c r="L67" s="908"/>
      <c r="M67" s="909"/>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f>N64+N65+N66+N67+N68</f>
        <v>1183.056340438186</v>
      </c>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s="165" t="s">
        <v>19</v>
      </c>
      <c r="B75" s="52" t="str">
        <f>VLOOKUP(A75,'MANO DE OBRA'!A8:D68,3,FALSE)</f>
        <v>Obrero (8)</v>
      </c>
      <c r="C75" s="50"/>
      <c r="D75" s="50"/>
      <c r="E75" s="50"/>
      <c r="F75" s="50"/>
      <c r="G75" s="50"/>
      <c r="H75" s="50"/>
      <c r="I75" s="296">
        <f>K75/J75*100</f>
        <v>270661.59999999998</v>
      </c>
      <c r="J75" s="297">
        <v>185</v>
      </c>
      <c r="K75" s="298">
        <f>VLOOKUP(A75,'MANO DE OBRA'!A8:D99,4,FALSE)</f>
        <v>500723.95999999996</v>
      </c>
      <c r="L75" s="53"/>
      <c r="M75" s="438">
        <v>10</v>
      </c>
      <c r="N75" s="399">
        <f>K75/M75</f>
        <v>50072.395999999993</v>
      </c>
      <c r="O75" s="109"/>
    </row>
    <row r="76" spans="1:15">
      <c r="A76" s="165" t="s">
        <v>30</v>
      </c>
      <c r="B76" s="52" t="str">
        <f>VLOOKUP(A76,'MANO DE OBRA'!A8:D69,3,FALSE)</f>
        <v>Oficial</v>
      </c>
      <c r="C76" s="50"/>
      <c r="D76" s="50"/>
      <c r="E76" s="50"/>
      <c r="F76" s="50"/>
      <c r="G76" s="50"/>
      <c r="H76" s="50"/>
      <c r="I76" s="296">
        <f>K76/J76*100</f>
        <v>57668.23979157189</v>
      </c>
      <c r="J76" s="297">
        <v>185</v>
      </c>
      <c r="K76" s="298">
        <f>VLOOKUP(A76,'MANO DE OBRA'!A8:D100,4,FALSE)</f>
        <v>106686.24361440798</v>
      </c>
      <c r="L76" s="53"/>
      <c r="M76" s="438">
        <v>10</v>
      </c>
      <c r="N76" s="399">
        <f>K76/M76</f>
        <v>10668.624361440798</v>
      </c>
    </row>
    <row r="77" spans="1:15">
      <c r="B77" s="52"/>
      <c r="C77" s="50"/>
      <c r="D77" s="50"/>
      <c r="E77" s="50"/>
      <c r="F77" s="50"/>
      <c r="G77" s="50"/>
      <c r="H77" s="50"/>
      <c r="I77" s="296"/>
      <c r="J77" s="297"/>
      <c r="K77" s="298"/>
      <c r="L77" s="53"/>
      <c r="M77" s="436"/>
      <c r="N77" s="399"/>
    </row>
    <row r="78" spans="1:15">
      <c r="B78" s="52"/>
      <c r="C78" s="50"/>
      <c r="D78" s="50"/>
      <c r="E78" s="50"/>
      <c r="F78" s="50"/>
      <c r="G78" s="50"/>
      <c r="H78" s="50"/>
      <c r="I78" s="283"/>
      <c r="J78" s="301"/>
      <c r="K78" s="302"/>
      <c r="L78" s="322"/>
      <c r="M78" s="304"/>
      <c r="N78" s="300"/>
    </row>
    <row r="79" spans="1:15">
      <c r="B79" s="52"/>
      <c r="C79" s="50"/>
      <c r="D79" s="50"/>
      <c r="E79" s="50"/>
      <c r="F79" s="50"/>
      <c r="G79" s="50"/>
      <c r="H79" s="50"/>
      <c r="I79" s="283"/>
      <c r="J79" s="301"/>
      <c r="K79" s="302"/>
      <c r="L79" s="322"/>
      <c r="M79" s="304"/>
      <c r="N79" s="300"/>
    </row>
    <row r="80" spans="1:15" ht="15.75" thickBot="1">
      <c r="B80" s="897"/>
      <c r="C80" s="898"/>
      <c r="D80" s="898"/>
      <c r="E80" s="898"/>
      <c r="F80" s="898"/>
      <c r="G80" s="898"/>
      <c r="H80" s="898"/>
      <c r="I80" s="129"/>
      <c r="J80" s="129"/>
      <c r="K80" s="129"/>
      <c r="L80" s="911"/>
      <c r="M80" s="911"/>
      <c r="N80" s="48"/>
    </row>
    <row r="81" spans="1:14" ht="15.75" thickBot="1">
      <c r="B81" s="910" t="s">
        <v>953</v>
      </c>
      <c r="C81" s="864"/>
      <c r="D81" s="864"/>
      <c r="E81" s="864"/>
      <c r="F81" s="864"/>
      <c r="G81" s="864"/>
      <c r="H81" s="864"/>
      <c r="I81" s="864"/>
      <c r="J81" s="864"/>
      <c r="K81" s="864"/>
      <c r="L81" s="864"/>
      <c r="M81" s="865"/>
      <c r="N81" s="305">
        <f>SUM(N75:N80)</f>
        <v>60741.020361440795</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N43+N59+N70+N81</f>
        <v>243295.86706254986</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48659.173412509976</v>
      </c>
      <c r="M88" s="857"/>
      <c r="N88" s="54"/>
    </row>
    <row r="89" spans="1:14">
      <c r="B89" s="92" t="s">
        <v>973</v>
      </c>
      <c r="C89" s="93"/>
      <c r="D89" s="93"/>
      <c r="E89" s="93"/>
      <c r="F89" s="93"/>
      <c r="G89" s="93"/>
      <c r="H89" s="93"/>
      <c r="I89" s="90"/>
      <c r="J89" s="91"/>
      <c r="K89" s="308">
        <v>0.05</v>
      </c>
      <c r="L89" s="856">
        <f>N83*K89</f>
        <v>12164.793353127494</v>
      </c>
      <c r="M89" s="857"/>
      <c r="N89" s="54"/>
    </row>
    <row r="90" spans="1:14" ht="15.75" thickBot="1">
      <c r="B90" s="94" t="s">
        <v>974</v>
      </c>
      <c r="C90" s="95"/>
      <c r="D90" s="95"/>
      <c r="E90" s="95"/>
      <c r="F90" s="95"/>
      <c r="G90" s="95"/>
      <c r="H90" s="95"/>
      <c r="I90" s="96"/>
      <c r="J90" s="97"/>
      <c r="K90" s="309">
        <v>0.05</v>
      </c>
      <c r="L90" s="858">
        <f>N83*K90</f>
        <v>12164.793353127494</v>
      </c>
      <c r="M90" s="859"/>
      <c r="N90" s="54"/>
    </row>
    <row r="91" spans="1:14" ht="15.75" thickBot="1">
      <c r="B91" s="821" t="s">
        <v>953</v>
      </c>
      <c r="C91" s="822"/>
      <c r="D91" s="822"/>
      <c r="E91" s="822"/>
      <c r="F91" s="822"/>
      <c r="G91" s="822"/>
      <c r="H91" s="822"/>
      <c r="I91" s="822"/>
      <c r="J91" s="822"/>
      <c r="K91" s="822"/>
      <c r="L91" s="822"/>
      <c r="M91" s="823"/>
      <c r="N91" s="55">
        <f>L88+L89+L90</f>
        <v>72988.760118764956</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316284.62718131481</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1119</v>
      </c>
      <c r="C31" s="84" t="s">
        <v>2232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363</v>
      </c>
      <c r="B36" s="870" t="str">
        <f>VLOOKUP(A36,EQUIPOS!A6:D154,3,FALSE)</f>
        <v>Vibrador de concreto, Motor de 3 hp a 18.000 rpm Mangueras de 4 mt</v>
      </c>
      <c r="C36" s="871"/>
      <c r="D36" s="871"/>
      <c r="E36" s="871"/>
      <c r="F36" s="871"/>
      <c r="G36" s="871"/>
      <c r="H36" s="872"/>
      <c r="I36" s="271"/>
      <c r="J36" s="272"/>
      <c r="K36" s="273">
        <f>VLOOKUP(A36,EQUIPOS!A6:D163,4,FALSE)</f>
        <v>5556.0523863461585</v>
      </c>
      <c r="L36" s="274"/>
      <c r="M36" s="340">
        <v>1</v>
      </c>
      <c r="N36" s="276">
        <f>K36/M36</f>
        <v>5556.0523863461585</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0.02</v>
      </c>
      <c r="N41" s="348">
        <f>N78*M41</f>
        <v>1732.1042859671059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7288.1566723132646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2966.0280794026448</v>
      </c>
      <c r="N48" s="276">
        <f>K48*M48</f>
        <v>101177.14984458302</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41892.673099257445</v>
      </c>
      <c r="N49" s="276">
        <f>K49*M49</f>
        <v>6283.9009648886167</v>
      </c>
    </row>
    <row r="50" spans="1:14">
      <c r="A50" s="164" t="s">
        <v>832</v>
      </c>
      <c r="B50" s="46" t="str">
        <f>VLOOKUP(A50,MATERIALES!A6:D373,3,FALSE)</f>
        <v>Concreto Resistencia  21 (Mpa)</v>
      </c>
      <c r="C50" s="429"/>
      <c r="D50" s="429"/>
      <c r="E50" s="429"/>
      <c r="F50" s="429"/>
      <c r="G50" s="429"/>
      <c r="H50" s="429"/>
      <c r="I50" s="429"/>
      <c r="J50" s="316" t="str">
        <f>VLOOKUP(A50,MATERIALES!A6:D642,2,FALSE)</f>
        <v>m3</v>
      </c>
      <c r="K50" s="401">
        <v>0.126</v>
      </c>
      <c r="L50" s="425"/>
      <c r="M50" s="406">
        <f>VLOOKUP(A50,MATERIALES!A6:D398,4,FALSE)</f>
        <v>451498.07270367211</v>
      </c>
      <c r="N50" s="276">
        <f>K50*M50</f>
        <v>56888.757160662688</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32074.438563621778</v>
      </c>
      <c r="N51" s="276">
        <f>K51*M51</f>
        <v>32074.438563621778</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1" t="s">
        <v>953</v>
      </c>
      <c r="C56" s="822"/>
      <c r="D56" s="822"/>
      <c r="E56" s="822"/>
      <c r="F56" s="822"/>
      <c r="G56" s="822"/>
      <c r="H56" s="822"/>
      <c r="I56" s="822"/>
      <c r="J56" s="822"/>
      <c r="K56" s="822"/>
      <c r="L56" s="822"/>
      <c r="M56" s="823"/>
      <c r="N56" s="398">
        <f>SUM(N48:N55)</f>
        <v>196424.24653375609</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07" t="s">
        <v>961</v>
      </c>
      <c r="M60" s="886"/>
      <c r="N60" s="79" t="s">
        <v>951</v>
      </c>
    </row>
    <row r="61" spans="1:14">
      <c r="A61" t="s">
        <v>1239</v>
      </c>
      <c r="B61" s="49" t="str">
        <f>VLOOKUP(A61,TRANSPORTE!A3:D117,3,FALSE)</f>
        <v>Transporte de concreto</v>
      </c>
      <c r="C61" s="321"/>
      <c r="D61" s="321"/>
      <c r="E61" s="321"/>
      <c r="F61" s="321"/>
      <c r="G61" s="321"/>
      <c r="H61" s="315" t="s">
        <v>339</v>
      </c>
      <c r="I61" s="283">
        <v>0.126</v>
      </c>
      <c r="J61" s="290">
        <v>1</v>
      </c>
      <c r="K61" s="283">
        <f>I61*J61</f>
        <v>0.126</v>
      </c>
      <c r="L61" s="908">
        <f>VLOOKUP(A61,TRANSPORTE!A3:D117,4,FALSE)</f>
        <v>921.38824265595326</v>
      </c>
      <c r="M61" s="909"/>
      <c r="N61" s="291">
        <f>K61*L61</f>
        <v>116.09491857465011</v>
      </c>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99"/>
      <c r="M66" s="900"/>
      <c r="N66" s="130"/>
    </row>
    <row r="67" spans="1:15" ht="15.75" thickBot="1">
      <c r="B67" s="910" t="s">
        <v>953</v>
      </c>
      <c r="C67" s="864"/>
      <c r="D67" s="864"/>
      <c r="E67" s="864"/>
      <c r="F67" s="864"/>
      <c r="G67" s="864"/>
      <c r="H67" s="864"/>
      <c r="I67" s="864"/>
      <c r="J67" s="864"/>
      <c r="K67" s="864"/>
      <c r="L67" s="864"/>
      <c r="M67" s="865"/>
      <c r="N67" s="107">
        <f>N61+N62+N63+N64+N65</f>
        <v>116.09491857465011</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975"/>
      <c r="N71" s="101" t="s">
        <v>951</v>
      </c>
    </row>
    <row r="72" spans="1:15">
      <c r="A72" s="165" t="s">
        <v>9</v>
      </c>
      <c r="B72" s="52" t="str">
        <f>VLOOKUP(A72,'MANO DE OBRA'!A8:D68,3,FALSE)</f>
        <v>Obrero (3)</v>
      </c>
      <c r="C72" s="50"/>
      <c r="D72" s="50"/>
      <c r="E72" s="50"/>
      <c r="F72" s="50"/>
      <c r="G72" s="50"/>
      <c r="H72" s="50"/>
      <c r="I72" s="296">
        <f>K72/J72*100</f>
        <v>101498.09999999999</v>
      </c>
      <c r="J72" s="297">
        <v>185</v>
      </c>
      <c r="K72" s="298">
        <f>VLOOKUP(A72,'MANO DE OBRA'!A8:D99,4,FALSE)</f>
        <v>187771.48499999999</v>
      </c>
      <c r="L72" s="53"/>
      <c r="M72" s="435">
        <v>3.4</v>
      </c>
      <c r="N72" s="399">
        <f>K72/M72</f>
        <v>55226.907352941176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97"/>
      <c r="C77" s="898"/>
      <c r="D77" s="898"/>
      <c r="E77" s="898"/>
      <c r="F77" s="898"/>
      <c r="G77" s="898"/>
      <c r="H77" s="898"/>
      <c r="I77" s="129"/>
      <c r="J77" s="129"/>
      <c r="K77" s="129"/>
      <c r="L77" s="911"/>
      <c r="M77" s="911"/>
      <c r="N77" s="48"/>
    </row>
    <row r="78" spans="1:15" ht="15.75" thickBot="1">
      <c r="B78" s="910" t="s">
        <v>953</v>
      </c>
      <c r="C78" s="864"/>
      <c r="D78" s="864"/>
      <c r="E78" s="864"/>
      <c r="F78" s="864"/>
      <c r="G78" s="864"/>
      <c r="H78" s="864"/>
      <c r="I78" s="864"/>
      <c r="J78" s="864"/>
      <c r="K78" s="864"/>
      <c r="L78" s="864"/>
      <c r="M78" s="865"/>
      <c r="N78" s="305">
        <f>SUM(N72:N77)</f>
        <v>86605.214298355291</v>
      </c>
    </row>
    <row r="79" spans="1:15" ht="15.75" thickBot="1">
      <c r="B79" s="36"/>
      <c r="C79" s="37"/>
      <c r="D79" s="37"/>
      <c r="E79" s="37"/>
      <c r="F79" s="37"/>
      <c r="G79" s="37"/>
      <c r="H79" s="37"/>
      <c r="I79" s="37"/>
      <c r="J79" s="37"/>
      <c r="K79" s="37"/>
      <c r="L79" s="37"/>
      <c r="M79" s="37"/>
      <c r="N79" s="38"/>
    </row>
    <row r="80" spans="1:15" ht="15.75" thickBot="1">
      <c r="B80" s="821" t="s">
        <v>967</v>
      </c>
      <c r="C80" s="822"/>
      <c r="D80" s="822"/>
      <c r="E80" s="822"/>
      <c r="F80" s="822"/>
      <c r="G80" s="822"/>
      <c r="H80" s="822"/>
      <c r="I80" s="822"/>
      <c r="J80" s="822"/>
      <c r="K80" s="822"/>
      <c r="L80" s="822"/>
      <c r="M80" s="823"/>
      <c r="N80" s="102">
        <f>N43+N56+N67+N78</f>
        <v>290433.71242299926</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66" t="s">
        <v>969</v>
      </c>
      <c r="C84" s="867"/>
      <c r="D84" s="867"/>
      <c r="E84" s="867"/>
      <c r="F84" s="867"/>
      <c r="G84" s="867"/>
      <c r="H84" s="867"/>
      <c r="I84" s="318"/>
      <c r="J84" s="338"/>
      <c r="K84" s="306" t="s">
        <v>970</v>
      </c>
      <c r="L84" s="868" t="s">
        <v>971</v>
      </c>
      <c r="M84" s="869"/>
      <c r="N84" s="307"/>
    </row>
    <row r="85" spans="1:14">
      <c r="B85" s="854" t="s">
        <v>972</v>
      </c>
      <c r="C85" s="855"/>
      <c r="D85" s="855"/>
      <c r="E85" s="855"/>
      <c r="F85" s="855"/>
      <c r="G85" s="855"/>
      <c r="H85" s="855"/>
      <c r="I85" s="90"/>
      <c r="J85" s="91"/>
      <c r="K85" s="308">
        <v>0.2</v>
      </c>
      <c r="L85" s="856">
        <f>N80*K85</f>
        <v>58086.742484599854</v>
      </c>
      <c r="M85" s="857"/>
      <c r="N85" s="54"/>
    </row>
    <row r="86" spans="1:14">
      <c r="B86" s="92" t="s">
        <v>973</v>
      </c>
      <c r="C86" s="93"/>
      <c r="D86" s="93"/>
      <c r="E86" s="93"/>
      <c r="F86" s="93"/>
      <c r="G86" s="93"/>
      <c r="H86" s="93"/>
      <c r="I86" s="90"/>
      <c r="J86" s="91"/>
      <c r="K86" s="308">
        <v>0.05</v>
      </c>
      <c r="L86" s="856">
        <f>N80*K86</f>
        <v>14521.685621149963</v>
      </c>
      <c r="M86" s="857"/>
      <c r="N86" s="54"/>
    </row>
    <row r="87" spans="1:14" ht="15.75" thickBot="1">
      <c r="B87" s="94" t="s">
        <v>974</v>
      </c>
      <c r="C87" s="95"/>
      <c r="D87" s="95"/>
      <c r="E87" s="95"/>
      <c r="F87" s="95"/>
      <c r="G87" s="95"/>
      <c r="H87" s="95"/>
      <c r="I87" s="96"/>
      <c r="J87" s="97"/>
      <c r="K87" s="309">
        <v>0.05</v>
      </c>
      <c r="L87" s="858">
        <f>N80*K87</f>
        <v>14521.685621149963</v>
      </c>
      <c r="M87" s="859"/>
      <c r="N87" s="54"/>
    </row>
    <row r="88" spans="1:14" ht="15.75" thickBot="1">
      <c r="B88" s="821" t="s">
        <v>953</v>
      </c>
      <c r="C88" s="822"/>
      <c r="D88" s="822"/>
      <c r="E88" s="822"/>
      <c r="F88" s="822"/>
      <c r="G88" s="822"/>
      <c r="H88" s="822"/>
      <c r="I88" s="822"/>
      <c r="J88" s="822"/>
      <c r="K88" s="822"/>
      <c r="L88" s="822"/>
      <c r="M88" s="823"/>
      <c r="N88" s="55">
        <f>L85+L86+L87</f>
        <v>87130.113726899785</v>
      </c>
    </row>
    <row r="89" spans="1:14" ht="15.75" thickBot="1">
      <c r="B89" s="36"/>
      <c r="C89" s="37"/>
      <c r="D89" s="37"/>
      <c r="E89" s="37"/>
      <c r="F89" s="37"/>
      <c r="G89" s="37"/>
      <c r="H89" s="37"/>
      <c r="I89" s="37"/>
      <c r="J89" s="37"/>
      <c r="K89" s="37"/>
      <c r="L89" s="37"/>
      <c r="M89" s="37"/>
      <c r="N89" s="38"/>
    </row>
    <row r="90" spans="1:14" ht="15.75" thickBot="1">
      <c r="A90" t="s">
        <v>2016</v>
      </c>
      <c r="B90" s="821" t="s">
        <v>975</v>
      </c>
      <c r="C90" s="822"/>
      <c r="D90" s="822"/>
      <c r="E90" s="822"/>
      <c r="F90" s="822"/>
      <c r="G90" s="822"/>
      <c r="H90" s="822"/>
      <c r="I90" s="822"/>
      <c r="J90" s="822"/>
      <c r="K90" s="822"/>
      <c r="L90" s="822"/>
      <c r="M90" s="823"/>
      <c r="N90" s="192">
        <f>N80+N88</f>
        <v>377563.82614989905</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1659</v>
      </c>
      <c r="C31" s="84" t="s">
        <v>1660</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363</v>
      </c>
      <c r="B36" s="870" t="str">
        <f>VLOOKUP(A36,EQUIPOS!A6:D154,3,FALSE)</f>
        <v>Vibrador de concreto, Motor de 3 hp a 18.000 rpm Mangueras de 4 mt</v>
      </c>
      <c r="C36" s="871"/>
      <c r="D36" s="871"/>
      <c r="E36" s="871"/>
      <c r="F36" s="871"/>
      <c r="G36" s="871"/>
      <c r="H36" s="872"/>
      <c r="I36" s="271"/>
      <c r="J36" s="272"/>
      <c r="K36" s="273">
        <f>VLOOKUP(A36,EQUIPOS!A6:D163,4,FALSE)</f>
        <v>5556.0523863461585</v>
      </c>
      <c r="L36" s="274"/>
      <c r="M36" s="340">
        <v>1</v>
      </c>
      <c r="N36" s="276">
        <f>K36/M36</f>
        <v>5556.0523863461585</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0.02</v>
      </c>
      <c r="N41" s="348">
        <f>N78*M41</f>
        <v>1732.1042859671059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7288.1566723132646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745</v>
      </c>
      <c r="B48" s="46" t="str">
        <f>VLOOKUP(A48,MATERIALES!A5:D373,3,FALSE)</f>
        <v>Acero PDR-60</v>
      </c>
      <c r="C48" s="285"/>
      <c r="D48" s="285"/>
      <c r="E48" s="285"/>
      <c r="F48" s="285"/>
      <c r="G48" s="285"/>
      <c r="H48" s="285"/>
      <c r="I48" s="285"/>
      <c r="J48" s="315" t="str">
        <f>VLOOKUP(A48,MATERIALES!A4:D640,2,FALSE)</f>
        <v>kg</v>
      </c>
      <c r="K48" s="286">
        <v>34.112000000000002</v>
      </c>
      <c r="L48" s="271"/>
      <c r="M48" s="406">
        <f>VLOOKUP(A48,MATERIALES!A5:D396,4,FALSE)</f>
        <v>2966.0280794026448</v>
      </c>
      <c r="N48" s="276">
        <f>K48*M48</f>
        <v>101177.14984458302</v>
      </c>
    </row>
    <row r="49" spans="1:14">
      <c r="A49" s="164" t="s">
        <v>608</v>
      </c>
      <c r="B49" s="46" t="str">
        <f>VLOOKUP(A49,MATERIALES!A6:D373,3,FALSE)</f>
        <v>Pintura anticorrosiva</v>
      </c>
      <c r="C49" s="429"/>
      <c r="D49" s="429"/>
      <c r="E49" s="429"/>
      <c r="F49" s="429"/>
      <c r="G49" s="429"/>
      <c r="H49" s="429"/>
      <c r="I49" s="429"/>
      <c r="J49" s="316" t="str">
        <f>VLOOKUP(A49,MATERIALES!A5:D641,2,FALSE)</f>
        <v>gal</v>
      </c>
      <c r="K49" s="401">
        <v>0.15</v>
      </c>
      <c r="L49" s="425"/>
      <c r="M49" s="406">
        <f>VLOOKUP(A49,MATERIALES!A6:D397,4,FALSE)</f>
        <v>41892.673099257445</v>
      </c>
      <c r="N49" s="276">
        <f>K49*M49</f>
        <v>6283.9009648886167</v>
      </c>
    </row>
    <row r="50" spans="1:14">
      <c r="A50" s="164" t="s">
        <v>1661</v>
      </c>
      <c r="B50" s="46" t="str">
        <f>VLOOKUP(A50,MATERIALES!A6:D373,3,FALSE)</f>
        <v>Concreto Resistencia  28 (Mpa)</v>
      </c>
      <c r="C50" s="429"/>
      <c r="D50" s="429"/>
      <c r="E50" s="429"/>
      <c r="F50" s="429"/>
      <c r="G50" s="429"/>
      <c r="H50" s="429"/>
      <c r="I50" s="429"/>
      <c r="J50" s="316" t="str">
        <f>VLOOKUP(A50,MATERIALES!A6:D642,2,FALSE)</f>
        <v>m3</v>
      </c>
      <c r="K50" s="401">
        <v>0.126</v>
      </c>
      <c r="L50" s="425"/>
      <c r="M50" s="406">
        <f>VLOOKUP(A50,MATERIALES!A6:D398,4,FALSE)</f>
        <v>448661.76712737157</v>
      </c>
      <c r="N50" s="276">
        <f>K50*M50</f>
        <v>56531.382658048817</v>
      </c>
    </row>
    <row r="51" spans="1:14">
      <c r="A51" s="164" t="s">
        <v>869</v>
      </c>
      <c r="B51" s="46" t="str">
        <f>VLOOKUP(A51,MATERIALES!A6:D373,3,FALSE)</f>
        <v>Formaleta para baranda de concreto</v>
      </c>
      <c r="C51" s="429"/>
      <c r="D51" s="429"/>
      <c r="E51" s="429"/>
      <c r="F51" s="429"/>
      <c r="G51" s="429"/>
      <c r="H51" s="429"/>
      <c r="I51" s="429"/>
      <c r="J51" s="316" t="str">
        <f>VLOOKUP(A51,MATERIALES!A6:D643,2,FALSE)</f>
        <v>m</v>
      </c>
      <c r="K51" s="401">
        <v>1</v>
      </c>
      <c r="L51" s="425"/>
      <c r="M51" s="406">
        <f>VLOOKUP(A51,MATERIALES!A6:D399,4,FALSE)</f>
        <v>32074.438563621778</v>
      </c>
      <c r="N51" s="276">
        <f>K51*M51</f>
        <v>32074.438563621778</v>
      </c>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1" t="s">
        <v>953</v>
      </c>
      <c r="C56" s="822"/>
      <c r="D56" s="822"/>
      <c r="E56" s="822"/>
      <c r="F56" s="822"/>
      <c r="G56" s="822"/>
      <c r="H56" s="822"/>
      <c r="I56" s="822"/>
      <c r="J56" s="822"/>
      <c r="K56" s="822"/>
      <c r="L56" s="822"/>
      <c r="M56" s="823"/>
      <c r="N56" s="398">
        <f>SUM(N48:N55)</f>
        <v>196066.87203114224</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07" t="s">
        <v>961</v>
      </c>
      <c r="M60" s="886"/>
      <c r="N60" s="79" t="s">
        <v>951</v>
      </c>
    </row>
    <row r="61" spans="1:14">
      <c r="A61" t="s">
        <v>1239</v>
      </c>
      <c r="B61" s="49" t="str">
        <f>VLOOKUP(A61,TRANSPORTE!A3:D117,3,FALSE)</f>
        <v>Transporte de concreto</v>
      </c>
      <c r="C61" s="321"/>
      <c r="D61" s="321"/>
      <c r="E61" s="321"/>
      <c r="F61" s="321"/>
      <c r="G61" s="321"/>
      <c r="H61" s="315" t="s">
        <v>339</v>
      </c>
      <c r="I61" s="417">
        <v>0.126</v>
      </c>
      <c r="J61" s="290">
        <v>1</v>
      </c>
      <c r="K61" s="417">
        <f>I61*J61</f>
        <v>0.126</v>
      </c>
      <c r="L61" s="908">
        <f>VLOOKUP(A61,TRANSPORTE!A3:D117,4,FALSE)</f>
        <v>921.38824265595326</v>
      </c>
      <c r="M61" s="909"/>
      <c r="N61" s="291">
        <f>K61*L61</f>
        <v>116.09491857465011</v>
      </c>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99"/>
      <c r="M66" s="900"/>
      <c r="N66" s="130"/>
    </row>
    <row r="67" spans="1:15" ht="15.75" thickBot="1">
      <c r="B67" s="910" t="s">
        <v>953</v>
      </c>
      <c r="C67" s="864"/>
      <c r="D67" s="864"/>
      <c r="E67" s="864"/>
      <c r="F67" s="864"/>
      <c r="G67" s="864"/>
      <c r="H67" s="864"/>
      <c r="I67" s="864"/>
      <c r="J67" s="864"/>
      <c r="K67" s="864"/>
      <c r="L67" s="864"/>
      <c r="M67" s="865"/>
      <c r="N67" s="107">
        <f>N61+N62+N63+N64+N65</f>
        <v>116.09491857465011</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975"/>
      <c r="N71" s="101" t="s">
        <v>951</v>
      </c>
    </row>
    <row r="72" spans="1:15">
      <c r="A72" s="165" t="s">
        <v>9</v>
      </c>
      <c r="B72" s="52" t="str">
        <f>VLOOKUP(A72,'MANO DE OBRA'!A8:D68,3,FALSE)</f>
        <v>Obrero (3)</v>
      </c>
      <c r="C72" s="50"/>
      <c r="D72" s="50"/>
      <c r="E72" s="50"/>
      <c r="F72" s="50"/>
      <c r="G72" s="50"/>
      <c r="H72" s="50"/>
      <c r="I72" s="296">
        <f>K72/J72*100</f>
        <v>101498.09999999999</v>
      </c>
      <c r="J72" s="297">
        <v>185</v>
      </c>
      <c r="K72" s="298">
        <f>VLOOKUP(A72,'MANO DE OBRA'!A8:D99,4,FALSE)</f>
        <v>187771.48499999999</v>
      </c>
      <c r="L72" s="53"/>
      <c r="M72" s="435">
        <v>3.4</v>
      </c>
      <c r="N72" s="399">
        <f>K72/M72</f>
        <v>55226.907352941176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3.4</v>
      </c>
      <c r="N73" s="399">
        <f>K73/M73</f>
        <v>31378.306945414115</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97"/>
      <c r="C77" s="898"/>
      <c r="D77" s="898"/>
      <c r="E77" s="898"/>
      <c r="F77" s="898"/>
      <c r="G77" s="898"/>
      <c r="H77" s="898"/>
      <c r="I77" s="129"/>
      <c r="J77" s="129"/>
      <c r="K77" s="129"/>
      <c r="L77" s="911"/>
      <c r="M77" s="911"/>
      <c r="N77" s="130"/>
    </row>
    <row r="78" spans="1:15" ht="15.75" thickBot="1">
      <c r="B78" s="910" t="s">
        <v>953</v>
      </c>
      <c r="C78" s="864"/>
      <c r="D78" s="864"/>
      <c r="E78" s="864"/>
      <c r="F78" s="864"/>
      <c r="G78" s="864"/>
      <c r="H78" s="864"/>
      <c r="I78" s="864"/>
      <c r="J78" s="864"/>
      <c r="K78" s="864"/>
      <c r="L78" s="864"/>
      <c r="M78" s="865"/>
      <c r="N78" s="464">
        <f>SUM(N72:N77)</f>
        <v>86605.214298355291</v>
      </c>
    </row>
    <row r="79" spans="1:15" ht="15.75" thickBot="1">
      <c r="B79" s="36"/>
      <c r="C79" s="37"/>
      <c r="D79" s="37"/>
      <c r="E79" s="37"/>
      <c r="F79" s="37"/>
      <c r="G79" s="37"/>
      <c r="H79" s="37"/>
      <c r="I79" s="37"/>
      <c r="J79" s="37"/>
      <c r="K79" s="37"/>
      <c r="L79" s="37"/>
      <c r="M79" s="37"/>
      <c r="N79" s="38"/>
    </row>
    <row r="80" spans="1:15" ht="15.75" thickBot="1">
      <c r="B80" s="821" t="s">
        <v>967</v>
      </c>
      <c r="C80" s="822"/>
      <c r="D80" s="822"/>
      <c r="E80" s="822"/>
      <c r="F80" s="822"/>
      <c r="G80" s="822"/>
      <c r="H80" s="822"/>
      <c r="I80" s="822"/>
      <c r="J80" s="822"/>
      <c r="K80" s="822"/>
      <c r="L80" s="822"/>
      <c r="M80" s="823"/>
      <c r="N80" s="102">
        <f>N43+N56+N67+N78</f>
        <v>290076.33792038541</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66" t="s">
        <v>969</v>
      </c>
      <c r="C84" s="867"/>
      <c r="D84" s="867"/>
      <c r="E84" s="867"/>
      <c r="F84" s="867"/>
      <c r="G84" s="867"/>
      <c r="H84" s="867"/>
      <c r="I84" s="318"/>
      <c r="J84" s="338"/>
      <c r="K84" s="306" t="s">
        <v>970</v>
      </c>
      <c r="L84" s="868" t="s">
        <v>971</v>
      </c>
      <c r="M84" s="869"/>
      <c r="N84" s="307"/>
    </row>
    <row r="85" spans="1:14">
      <c r="B85" s="854" t="s">
        <v>972</v>
      </c>
      <c r="C85" s="855"/>
      <c r="D85" s="855"/>
      <c r="E85" s="855"/>
      <c r="F85" s="855"/>
      <c r="G85" s="855"/>
      <c r="H85" s="855"/>
      <c r="I85" s="90"/>
      <c r="J85" s="91"/>
      <c r="K85" s="308">
        <v>0.2</v>
      </c>
      <c r="L85" s="856">
        <f>N80*K85</f>
        <v>58015.267584077083</v>
      </c>
      <c r="M85" s="857"/>
      <c r="N85" s="54"/>
    </row>
    <row r="86" spans="1:14">
      <c r="B86" s="92" t="s">
        <v>973</v>
      </c>
      <c r="C86" s="93"/>
      <c r="D86" s="93"/>
      <c r="E86" s="93"/>
      <c r="F86" s="93"/>
      <c r="G86" s="93"/>
      <c r="H86" s="93"/>
      <c r="I86" s="90"/>
      <c r="J86" s="91"/>
      <c r="K86" s="308">
        <v>0.05</v>
      </c>
      <c r="L86" s="856">
        <f>N80*K86</f>
        <v>14503.816896019271</v>
      </c>
      <c r="M86" s="857"/>
      <c r="N86" s="54"/>
    </row>
    <row r="87" spans="1:14" ht="15.75" thickBot="1">
      <c r="B87" s="94" t="s">
        <v>974</v>
      </c>
      <c r="C87" s="95"/>
      <c r="D87" s="95"/>
      <c r="E87" s="95"/>
      <c r="F87" s="95"/>
      <c r="G87" s="95"/>
      <c r="H87" s="95"/>
      <c r="I87" s="96"/>
      <c r="J87" s="97"/>
      <c r="K87" s="309">
        <v>0.05</v>
      </c>
      <c r="L87" s="858">
        <f>N80*K87</f>
        <v>14503.816896019271</v>
      </c>
      <c r="M87" s="859"/>
      <c r="N87" s="54"/>
    </row>
    <row r="88" spans="1:14" ht="15.75" thickBot="1">
      <c r="B88" s="821" t="s">
        <v>953</v>
      </c>
      <c r="C88" s="822"/>
      <c r="D88" s="822"/>
      <c r="E88" s="822"/>
      <c r="F88" s="822"/>
      <c r="G88" s="822"/>
      <c r="H88" s="822"/>
      <c r="I88" s="822"/>
      <c r="J88" s="822"/>
      <c r="K88" s="822"/>
      <c r="L88" s="822"/>
      <c r="M88" s="823"/>
      <c r="N88" s="55">
        <f>L85+L86+L87</f>
        <v>87022.901376115624</v>
      </c>
    </row>
    <row r="89" spans="1:14" ht="15.75" thickBot="1">
      <c r="B89" s="36"/>
      <c r="C89" s="37"/>
      <c r="D89" s="37"/>
      <c r="E89" s="37"/>
      <c r="F89" s="37"/>
      <c r="G89" s="37"/>
      <c r="H89" s="37"/>
      <c r="I89" s="37"/>
      <c r="J89" s="37"/>
      <c r="K89" s="37"/>
      <c r="L89" s="37"/>
      <c r="M89" s="37"/>
      <c r="N89" s="38"/>
    </row>
    <row r="90" spans="1:14" ht="15.75" thickBot="1">
      <c r="A90" t="s">
        <v>2016</v>
      </c>
      <c r="B90" s="821" t="s">
        <v>975</v>
      </c>
      <c r="C90" s="822"/>
      <c r="D90" s="822"/>
      <c r="E90" s="822"/>
      <c r="F90" s="822"/>
      <c r="G90" s="822"/>
      <c r="H90" s="822"/>
      <c r="I90" s="822"/>
      <c r="J90" s="822"/>
      <c r="K90" s="822"/>
      <c r="L90" s="822"/>
      <c r="M90" s="823"/>
      <c r="N90" s="192">
        <f>N80+N88</f>
        <v>377099.23929650104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5"/>
      <c r="C1" s="927"/>
      <c r="D1" s="928"/>
      <c r="E1" s="928"/>
      <c r="F1" s="928"/>
      <c r="G1" s="928"/>
      <c r="H1" s="928"/>
      <c r="I1" s="928"/>
      <c r="J1" s="929"/>
      <c r="K1" s="930" t="s">
        <v>933</v>
      </c>
      <c r="L1" s="932" t="s">
        <v>2198</v>
      </c>
      <c r="M1" s="933"/>
      <c r="N1" s="934"/>
    </row>
    <row r="2" spans="2:14" ht="22.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1662</v>
      </c>
      <c r="C31" s="84" t="s">
        <v>2121</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156</v>
      </c>
      <c r="B36" s="870" t="str">
        <f>VLOOKUP(A36,EQUIPOS!A6:D154,3,FALSE)</f>
        <v>Cizalla manual de 90 cm.</v>
      </c>
      <c r="C36" s="871"/>
      <c r="D36" s="871"/>
      <c r="E36" s="871"/>
      <c r="F36" s="871"/>
      <c r="G36" s="871"/>
      <c r="H36" s="872"/>
      <c r="I36" s="271"/>
      <c r="J36" s="272"/>
      <c r="K36" s="273">
        <f>VLOOKUP(A36,EQUIPOS!A6:D163,4,FALSE)</f>
        <v>698.14815566259767</v>
      </c>
      <c r="L36" s="274"/>
      <c r="M36" s="340">
        <v>37.5</v>
      </c>
      <c r="N36" s="276">
        <f>K36/M36</f>
        <v>18.617284151002604</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0.02</v>
      </c>
      <c r="N41" s="348">
        <f>N78*M41</f>
        <v>16.927673861440798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35.544958012443402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745</v>
      </c>
      <c r="B48" s="46" t="str">
        <f>VLOOKUP(A48,MATERIALES!A5:D373,3,FALSE)</f>
        <v>Acero PDR-60</v>
      </c>
      <c r="C48" s="285"/>
      <c r="D48" s="285"/>
      <c r="E48" s="285"/>
      <c r="F48" s="285"/>
      <c r="G48" s="285"/>
      <c r="H48" s="285"/>
      <c r="I48" s="272"/>
      <c r="J48" s="228" t="str">
        <f>VLOOKUP(A48,MATERIALES!A4:D640,2,FALSE)</f>
        <v>kg</v>
      </c>
      <c r="K48" s="286">
        <v>1.05</v>
      </c>
      <c r="L48" s="271"/>
      <c r="M48" s="406">
        <f>VLOOKUP(A48,MATERIALES!A5:D396,4,FALSE)</f>
        <v>2966.0280794026448</v>
      </c>
      <c r="N48" s="276">
        <f>K48*M48</f>
        <v>3114.3294833727773</v>
      </c>
    </row>
    <row r="49" spans="1:14">
      <c r="A49" s="164" t="s">
        <v>898</v>
      </c>
      <c r="B49" s="46" t="str">
        <f>VLOOKUP(A49,MATERIALES!A6:D373,3,FALSE)</f>
        <v>Alambre Negro Para Amarre</v>
      </c>
      <c r="C49" s="429"/>
      <c r="D49" s="429"/>
      <c r="E49" s="429"/>
      <c r="F49" s="429"/>
      <c r="G49" s="429"/>
      <c r="H49" s="429"/>
      <c r="I49" s="429"/>
      <c r="J49" s="315" t="str">
        <f>VLOOKUP(A49,MATERIALES!A5:D641,2,FALSE)</f>
        <v>kg</v>
      </c>
      <c r="K49" s="401">
        <v>0.03</v>
      </c>
      <c r="L49" s="425"/>
      <c r="M49" s="406">
        <f>VLOOKUP(A49,MATERIALES!A6:D397,4,FALSE)</f>
        <v>5111.9460968207186</v>
      </c>
      <c r="N49" s="276">
        <f>K49*M49</f>
        <v>153.35838290462155</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1" t="s">
        <v>953</v>
      </c>
      <c r="C56" s="822"/>
      <c r="D56" s="822"/>
      <c r="E56" s="822"/>
      <c r="F56" s="822"/>
      <c r="G56" s="822"/>
      <c r="H56" s="822"/>
      <c r="I56" s="822"/>
      <c r="J56" s="822"/>
      <c r="K56" s="822"/>
      <c r="L56" s="822"/>
      <c r="M56" s="823"/>
      <c r="N56" s="398">
        <f>SUM(N48:N55)</f>
        <v>3267.6878662773988</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07" t="s">
        <v>961</v>
      </c>
      <c r="M60" s="886"/>
      <c r="N60" s="79" t="s">
        <v>951</v>
      </c>
    </row>
    <row r="61" spans="1:14">
      <c r="A61" t="s">
        <v>1222</v>
      </c>
      <c r="B61" s="49" t="str">
        <f>VLOOKUP(A61,TRANSPORTE!A3:D117,3,FALSE)</f>
        <v>Transporte de acero</v>
      </c>
      <c r="C61" s="321"/>
      <c r="D61" s="321"/>
      <c r="E61" s="321"/>
      <c r="F61" s="321"/>
      <c r="G61" s="321"/>
      <c r="H61" s="315" t="s">
        <v>2044</v>
      </c>
      <c r="I61" s="283">
        <v>1.05</v>
      </c>
      <c r="J61" s="290">
        <v>1</v>
      </c>
      <c r="K61" s="283">
        <f>I61*J61</f>
        <v>1.05</v>
      </c>
      <c r="L61" s="908">
        <f>VLOOKUP(A61,TRANSPORTE!A3:D117,4,FALSE)</f>
        <v>0</v>
      </c>
      <c r="M61" s="909"/>
      <c r="N61" s="291">
        <f>K61*L61</f>
        <v>0</v>
      </c>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99"/>
      <c r="M66" s="900"/>
      <c r="N66" s="130"/>
    </row>
    <row r="67" spans="1:15" ht="15.75" thickBot="1">
      <c r="B67" s="910" t="s">
        <v>953</v>
      </c>
      <c r="C67" s="864"/>
      <c r="D67" s="864"/>
      <c r="E67" s="864"/>
      <c r="F67" s="864"/>
      <c r="G67" s="864"/>
      <c r="H67" s="864"/>
      <c r="I67" s="864"/>
      <c r="J67" s="864"/>
      <c r="K67" s="864"/>
      <c r="L67" s="864"/>
      <c r="M67" s="865"/>
      <c r="N67" s="107">
        <f>N61+N62+N63+N64+N65</f>
        <v>0</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s="165" t="s">
        <v>6</v>
      </c>
      <c r="B72" s="52" t="str">
        <f>VLOOKUP(A72,'MANO DE OBRA'!A8:D68,3,FALSE)</f>
        <v xml:space="preserve">Obrero </v>
      </c>
      <c r="C72" s="50"/>
      <c r="D72" s="50"/>
      <c r="E72" s="50"/>
      <c r="F72" s="50"/>
      <c r="G72" s="50"/>
      <c r="H72" s="50"/>
      <c r="I72" s="296">
        <f>K72/J72*100</f>
        <v>33832.699999999997</v>
      </c>
      <c r="J72" s="297">
        <v>185</v>
      </c>
      <c r="K72" s="298">
        <f>VLOOKUP(A72,'MANO DE OBRA'!A8:D99,4,FALSE)</f>
        <v>62590.494999999995</v>
      </c>
      <c r="L72" s="53"/>
      <c r="M72" s="438">
        <v>200</v>
      </c>
      <c r="N72" s="399">
        <f>K72/M72</f>
        <v>312.95247499999999</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97"/>
      <c r="C77" s="898"/>
      <c r="D77" s="898"/>
      <c r="E77" s="898"/>
      <c r="F77" s="898"/>
      <c r="G77" s="898"/>
      <c r="H77" s="898"/>
      <c r="I77" s="129"/>
      <c r="J77" s="129"/>
      <c r="K77" s="129"/>
      <c r="L77" s="911"/>
      <c r="M77" s="911"/>
      <c r="N77" s="48"/>
    </row>
    <row r="78" spans="1:15" ht="15.75" thickBot="1">
      <c r="B78" s="910" t="s">
        <v>953</v>
      </c>
      <c r="C78" s="864"/>
      <c r="D78" s="864"/>
      <c r="E78" s="864"/>
      <c r="F78" s="864"/>
      <c r="G78" s="864"/>
      <c r="H78" s="864"/>
      <c r="I78" s="864"/>
      <c r="J78" s="864"/>
      <c r="K78" s="864"/>
      <c r="L78" s="864"/>
      <c r="M78" s="865"/>
      <c r="N78" s="305">
        <f>SUM(N72:N77)</f>
        <v>846.38369307203993</v>
      </c>
    </row>
    <row r="79" spans="1:15" ht="15.75" thickBot="1">
      <c r="B79" s="36"/>
      <c r="C79" s="37"/>
      <c r="D79" s="37"/>
      <c r="E79" s="37"/>
      <c r="F79" s="37"/>
      <c r="G79" s="37"/>
      <c r="H79" s="37"/>
      <c r="I79" s="37"/>
      <c r="J79" s="37"/>
      <c r="K79" s="37"/>
      <c r="L79" s="37"/>
      <c r="M79" s="37"/>
      <c r="N79" s="38"/>
    </row>
    <row r="80" spans="1:15" ht="15.75" thickBot="1">
      <c r="B80" s="821" t="s">
        <v>967</v>
      </c>
      <c r="C80" s="822"/>
      <c r="D80" s="822"/>
      <c r="E80" s="822"/>
      <c r="F80" s="822"/>
      <c r="G80" s="822"/>
      <c r="H80" s="822"/>
      <c r="I80" s="822"/>
      <c r="J80" s="822"/>
      <c r="K80" s="822"/>
      <c r="L80" s="822"/>
      <c r="M80" s="823"/>
      <c r="N80" s="102">
        <f>N43+N56+N67+N78</f>
        <v>4149.616517361882</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66" t="s">
        <v>969</v>
      </c>
      <c r="C84" s="867"/>
      <c r="D84" s="867"/>
      <c r="E84" s="867"/>
      <c r="F84" s="867"/>
      <c r="G84" s="867"/>
      <c r="H84" s="867"/>
      <c r="I84" s="318"/>
      <c r="J84" s="338"/>
      <c r="K84" s="306" t="s">
        <v>970</v>
      </c>
      <c r="L84" s="868" t="s">
        <v>971</v>
      </c>
      <c r="M84" s="869"/>
      <c r="N84" s="307"/>
    </row>
    <row r="85" spans="1:14">
      <c r="B85" s="854" t="s">
        <v>972</v>
      </c>
      <c r="C85" s="855"/>
      <c r="D85" s="855"/>
      <c r="E85" s="855"/>
      <c r="F85" s="855"/>
      <c r="G85" s="855"/>
      <c r="H85" s="855"/>
      <c r="I85" s="90"/>
      <c r="J85" s="91"/>
      <c r="K85" s="308">
        <v>0.2</v>
      </c>
      <c r="L85" s="856">
        <f>N80*K85</f>
        <v>829.92330347237646</v>
      </c>
      <c r="M85" s="857"/>
      <c r="N85" s="54"/>
    </row>
    <row r="86" spans="1:14">
      <c r="B86" s="92" t="s">
        <v>973</v>
      </c>
      <c r="C86" s="93"/>
      <c r="D86" s="93"/>
      <c r="E86" s="93"/>
      <c r="F86" s="93"/>
      <c r="G86" s="93"/>
      <c r="H86" s="93"/>
      <c r="I86" s="90"/>
      <c r="J86" s="91"/>
      <c r="K86" s="308">
        <v>0.05</v>
      </c>
      <c r="L86" s="856">
        <f>N80*K86</f>
        <v>207.48082586809412</v>
      </c>
      <c r="M86" s="857"/>
      <c r="N86" s="54"/>
    </row>
    <row r="87" spans="1:14" ht="15.75" thickBot="1">
      <c r="B87" s="94" t="s">
        <v>974</v>
      </c>
      <c r="C87" s="95"/>
      <c r="D87" s="95"/>
      <c r="E87" s="95"/>
      <c r="F87" s="95"/>
      <c r="G87" s="95"/>
      <c r="H87" s="95"/>
      <c r="I87" s="96"/>
      <c r="J87" s="97"/>
      <c r="K87" s="309">
        <v>0.05</v>
      </c>
      <c r="L87" s="858">
        <f>N80*K87</f>
        <v>207.48082586809412</v>
      </c>
      <c r="M87" s="859"/>
      <c r="N87" s="54"/>
    </row>
    <row r="88" spans="1:14" ht="15.75" thickBot="1">
      <c r="B88" s="821" t="s">
        <v>953</v>
      </c>
      <c r="C88" s="822"/>
      <c r="D88" s="822"/>
      <c r="E88" s="822"/>
      <c r="F88" s="822"/>
      <c r="G88" s="822"/>
      <c r="H88" s="822"/>
      <c r="I88" s="822"/>
      <c r="J88" s="822"/>
      <c r="K88" s="822"/>
      <c r="L88" s="822"/>
      <c r="M88" s="823"/>
      <c r="N88" s="55">
        <f>L85+L86+L87</f>
        <v>1244.8849552085646</v>
      </c>
    </row>
    <row r="89" spans="1:14" ht="15.75" thickBot="1">
      <c r="B89" s="36"/>
      <c r="C89" s="37"/>
      <c r="D89" s="37"/>
      <c r="E89" s="37"/>
      <c r="F89" s="37"/>
      <c r="G89" s="37"/>
      <c r="H89" s="37"/>
      <c r="I89" s="37"/>
      <c r="J89" s="37"/>
      <c r="K89" s="37"/>
      <c r="L89" s="37"/>
      <c r="M89" s="37"/>
      <c r="N89" s="38"/>
    </row>
    <row r="90" spans="1:14" ht="15.75" thickBot="1">
      <c r="A90" t="s">
        <v>2016</v>
      </c>
      <c r="B90" s="821" t="s">
        <v>975</v>
      </c>
      <c r="C90" s="822"/>
      <c r="D90" s="822"/>
      <c r="E90" s="822"/>
      <c r="F90" s="822"/>
      <c r="G90" s="822"/>
      <c r="H90" s="822"/>
      <c r="I90" s="822"/>
      <c r="J90" s="822"/>
      <c r="K90" s="822"/>
      <c r="L90" s="822"/>
      <c r="M90" s="823"/>
      <c r="N90" s="192">
        <f>N80+N88</f>
        <v>5394.5014725704468</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1663</v>
      </c>
      <c r="C31" s="84" t="s">
        <v>2122</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156</v>
      </c>
      <c r="B36" s="870" t="str">
        <f>VLOOKUP(A36,EQUIPOS!A6:D154,3,FALSE)</f>
        <v>Cizalla manual de 90 cm.</v>
      </c>
      <c r="C36" s="871"/>
      <c r="D36" s="871"/>
      <c r="E36" s="871"/>
      <c r="F36" s="871"/>
      <c r="G36" s="871"/>
      <c r="H36" s="872"/>
      <c r="I36" s="271"/>
      <c r="J36" s="272"/>
      <c r="K36" s="273">
        <f>VLOOKUP(A36,EQUIPOS!A6:D163,4,FALSE)</f>
        <v>698.14815566259767</v>
      </c>
      <c r="L36" s="274"/>
      <c r="M36" s="340">
        <v>37.5</v>
      </c>
      <c r="N36" s="276">
        <f>K36/M36</f>
        <v>18.617284151002604</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0.02</v>
      </c>
      <c r="N41" s="348">
        <f>N78*M41</f>
        <v>16.927673861440798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35.544958012443402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743</v>
      </c>
      <c r="B48" s="46" t="str">
        <f>VLOOKUP(A48,MATERIALES!A5:D373,3,FALSE)</f>
        <v>Acero A-40</v>
      </c>
      <c r="C48" s="285"/>
      <c r="D48" s="285"/>
      <c r="E48" s="285"/>
      <c r="F48" s="285"/>
      <c r="G48" s="285"/>
      <c r="H48" s="285"/>
      <c r="I48" s="285"/>
      <c r="J48" s="315" t="str">
        <f>VLOOKUP(A48,MATERIALES!A4:D640,2,FALSE)</f>
        <v>kg</v>
      </c>
      <c r="K48" s="286">
        <v>1.05</v>
      </c>
      <c r="L48" s="271"/>
      <c r="M48" s="406">
        <f>VLOOKUP(A48,MATERIALES!A5:D396,4,FALSE)</f>
        <v>2402.0649938824236</v>
      </c>
      <c r="N48" s="276">
        <f>K48*M48</f>
        <v>2522.1682435765447</v>
      </c>
    </row>
    <row r="49" spans="1:14">
      <c r="A49" s="164" t="s">
        <v>898</v>
      </c>
      <c r="B49" s="46" t="str">
        <f>VLOOKUP(A49,MATERIALES!A6:D373,3,FALSE)</f>
        <v>Alambre Negro Para Amarre</v>
      </c>
      <c r="C49" s="429"/>
      <c r="D49" s="429"/>
      <c r="E49" s="429"/>
      <c r="F49" s="429"/>
      <c r="G49" s="429"/>
      <c r="H49" s="429"/>
      <c r="I49" s="429"/>
      <c r="J49" s="316" t="str">
        <f>VLOOKUP(A49,MATERIALES!A5:D641,2,FALSE)</f>
        <v>kg</v>
      </c>
      <c r="K49" s="401">
        <v>0.03</v>
      </c>
      <c r="L49" s="425"/>
      <c r="M49" s="406">
        <f>VLOOKUP(A49,MATERIALES!A6:D397,4,FALSE)</f>
        <v>5111.9460968207186</v>
      </c>
      <c r="N49" s="276">
        <f>K49*M49</f>
        <v>153.35838290462155</v>
      </c>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1" t="s">
        <v>953</v>
      </c>
      <c r="C56" s="822"/>
      <c r="D56" s="822"/>
      <c r="E56" s="822"/>
      <c r="F56" s="822"/>
      <c r="G56" s="822"/>
      <c r="H56" s="822"/>
      <c r="I56" s="822"/>
      <c r="J56" s="822"/>
      <c r="K56" s="822"/>
      <c r="L56" s="822"/>
      <c r="M56" s="823"/>
      <c r="N56" s="398">
        <f>SUM(N48:N55)</f>
        <v>2675.5266264811662</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07" t="s">
        <v>961</v>
      </c>
      <c r="M60" s="886"/>
      <c r="N60" s="79" t="s">
        <v>951</v>
      </c>
    </row>
    <row r="61" spans="1:14">
      <c r="A61" t="s">
        <v>1222</v>
      </c>
      <c r="B61" s="49" t="str">
        <f>VLOOKUP(A61,TRANSPORTE!A3:D117,3,FALSE)</f>
        <v>Transporte de acero</v>
      </c>
      <c r="C61" s="321"/>
      <c r="D61" s="321"/>
      <c r="E61" s="321"/>
      <c r="F61" s="321"/>
      <c r="G61" s="321"/>
      <c r="H61" s="315" t="s">
        <v>2044</v>
      </c>
      <c r="I61" s="283">
        <v>1.05</v>
      </c>
      <c r="J61" s="290">
        <v>1</v>
      </c>
      <c r="K61" s="283">
        <f>I61*J61</f>
        <v>1.05</v>
      </c>
      <c r="L61" s="908">
        <f>VLOOKUP(A61,TRANSPORTE!A3:D117,4,FALSE)</f>
        <v>0</v>
      </c>
      <c r="M61" s="909"/>
      <c r="N61" s="291">
        <f>K61*L61</f>
        <v>0</v>
      </c>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99"/>
      <c r="M66" s="900"/>
      <c r="N66" s="130"/>
    </row>
    <row r="67" spans="1:15" ht="15.75" thickBot="1">
      <c r="B67" s="910" t="s">
        <v>953</v>
      </c>
      <c r="C67" s="864"/>
      <c r="D67" s="864"/>
      <c r="E67" s="864"/>
      <c r="F67" s="864"/>
      <c r="G67" s="864"/>
      <c r="H67" s="864"/>
      <c r="I67" s="864"/>
      <c r="J67" s="864"/>
      <c r="K67" s="864"/>
      <c r="L67" s="864"/>
      <c r="M67" s="865"/>
      <c r="N67" s="107">
        <f>N61+N62+N63+N64+N65</f>
        <v>0</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s="165" t="s">
        <v>6</v>
      </c>
      <c r="B72" s="52" t="str">
        <f>VLOOKUP(A72,'MANO DE OBRA'!A8:D68,3,FALSE)</f>
        <v xml:space="preserve">Obrero </v>
      </c>
      <c r="C72" s="50"/>
      <c r="D72" s="50"/>
      <c r="E72" s="50"/>
      <c r="F72" s="50"/>
      <c r="G72" s="50"/>
      <c r="H72" s="50"/>
      <c r="I72" s="296">
        <f>K72/J72*100</f>
        <v>33832.699999999997</v>
      </c>
      <c r="J72" s="297">
        <v>185</v>
      </c>
      <c r="K72" s="298">
        <f>VLOOKUP(A72,'MANO DE OBRA'!A8:D99,4,FALSE)</f>
        <v>62590.494999999995</v>
      </c>
      <c r="L72" s="53"/>
      <c r="M72" s="438">
        <v>200</v>
      </c>
      <c r="N72" s="399">
        <f>K72/M72</f>
        <v>312.95247499999999</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200</v>
      </c>
      <c r="N73" s="399">
        <f>K73/M73</f>
        <v>533.43121807203988</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97"/>
      <c r="C77" s="898"/>
      <c r="D77" s="898"/>
      <c r="E77" s="898"/>
      <c r="F77" s="898"/>
      <c r="G77" s="898"/>
      <c r="H77" s="898"/>
      <c r="I77" s="129"/>
      <c r="J77" s="129"/>
      <c r="K77" s="129"/>
      <c r="L77" s="911"/>
      <c r="M77" s="911"/>
      <c r="N77" s="48"/>
    </row>
    <row r="78" spans="1:15" ht="15.75" thickBot="1">
      <c r="B78" s="910" t="s">
        <v>953</v>
      </c>
      <c r="C78" s="864"/>
      <c r="D78" s="864"/>
      <c r="E78" s="864"/>
      <c r="F78" s="864"/>
      <c r="G78" s="864"/>
      <c r="H78" s="864"/>
      <c r="I78" s="864"/>
      <c r="J78" s="864"/>
      <c r="K78" s="864"/>
      <c r="L78" s="864"/>
      <c r="M78" s="865"/>
      <c r="N78" s="305">
        <f>SUM(N72:N77)</f>
        <v>846.38369307203993</v>
      </c>
    </row>
    <row r="79" spans="1:15" ht="15.75" thickBot="1">
      <c r="B79" s="36"/>
      <c r="C79" s="37"/>
      <c r="D79" s="37"/>
      <c r="E79" s="37"/>
      <c r="F79" s="37"/>
      <c r="G79" s="37"/>
      <c r="H79" s="37"/>
      <c r="I79" s="37"/>
      <c r="J79" s="37"/>
      <c r="K79" s="37"/>
      <c r="L79" s="37"/>
      <c r="M79" s="37"/>
      <c r="N79" s="38"/>
    </row>
    <row r="80" spans="1:15" ht="15.75" thickBot="1">
      <c r="B80" s="821" t="s">
        <v>967</v>
      </c>
      <c r="C80" s="822"/>
      <c r="D80" s="822"/>
      <c r="E80" s="822"/>
      <c r="F80" s="822"/>
      <c r="G80" s="822"/>
      <c r="H80" s="822"/>
      <c r="I80" s="822"/>
      <c r="J80" s="822"/>
      <c r="K80" s="822"/>
      <c r="L80" s="822"/>
      <c r="M80" s="823"/>
      <c r="N80" s="102">
        <f>N43+N56+N67+N78</f>
        <v>3557.4552775656493</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66" t="s">
        <v>969</v>
      </c>
      <c r="C84" s="867"/>
      <c r="D84" s="867"/>
      <c r="E84" s="867"/>
      <c r="F84" s="867"/>
      <c r="G84" s="867"/>
      <c r="H84" s="867"/>
      <c r="I84" s="318"/>
      <c r="J84" s="338"/>
      <c r="K84" s="306" t="s">
        <v>970</v>
      </c>
      <c r="L84" s="868" t="s">
        <v>971</v>
      </c>
      <c r="M84" s="869"/>
      <c r="N84" s="307"/>
    </row>
    <row r="85" spans="1:14">
      <c r="B85" s="854" t="s">
        <v>972</v>
      </c>
      <c r="C85" s="855"/>
      <c r="D85" s="855"/>
      <c r="E85" s="855"/>
      <c r="F85" s="855"/>
      <c r="G85" s="855"/>
      <c r="H85" s="855"/>
      <c r="I85" s="90"/>
      <c r="J85" s="91"/>
      <c r="K85" s="308">
        <v>0.2</v>
      </c>
      <c r="L85" s="856">
        <f>N80*K85</f>
        <v>711.49105551312994</v>
      </c>
      <c r="M85" s="857"/>
      <c r="N85" s="54"/>
    </row>
    <row r="86" spans="1:14">
      <c r="B86" s="92" t="s">
        <v>973</v>
      </c>
      <c r="C86" s="93"/>
      <c r="D86" s="93"/>
      <c r="E86" s="93"/>
      <c r="F86" s="93"/>
      <c r="G86" s="93"/>
      <c r="H86" s="93"/>
      <c r="I86" s="90"/>
      <c r="J86" s="91"/>
      <c r="K86" s="308">
        <v>0.05</v>
      </c>
      <c r="L86" s="856">
        <f>N80*K86</f>
        <v>177.87276387828248</v>
      </c>
      <c r="M86" s="857"/>
      <c r="N86" s="54"/>
    </row>
    <row r="87" spans="1:14" ht="15.75" thickBot="1">
      <c r="B87" s="94" t="s">
        <v>974</v>
      </c>
      <c r="C87" s="95"/>
      <c r="D87" s="95"/>
      <c r="E87" s="95"/>
      <c r="F87" s="95"/>
      <c r="G87" s="95"/>
      <c r="H87" s="95"/>
      <c r="I87" s="96"/>
      <c r="J87" s="97"/>
      <c r="K87" s="309">
        <v>0.05</v>
      </c>
      <c r="L87" s="858">
        <f>N80*K87</f>
        <v>177.87276387828248</v>
      </c>
      <c r="M87" s="859"/>
      <c r="N87" s="54"/>
    </row>
    <row r="88" spans="1:14" ht="15.75" thickBot="1">
      <c r="B88" s="821" t="s">
        <v>953</v>
      </c>
      <c r="C88" s="822"/>
      <c r="D88" s="822"/>
      <c r="E88" s="822"/>
      <c r="F88" s="822"/>
      <c r="G88" s="822"/>
      <c r="H88" s="822"/>
      <c r="I88" s="822"/>
      <c r="J88" s="822"/>
      <c r="K88" s="822"/>
      <c r="L88" s="822"/>
      <c r="M88" s="823"/>
      <c r="N88" s="55">
        <f>L85+L86+L87</f>
        <v>1067.2365832696948</v>
      </c>
    </row>
    <row r="89" spans="1:14" ht="15.75" thickBot="1">
      <c r="B89" s="36"/>
      <c r="C89" s="37"/>
      <c r="D89" s="37"/>
      <c r="E89" s="37"/>
      <c r="F89" s="37"/>
      <c r="G89" s="37"/>
      <c r="H89" s="37"/>
      <c r="I89" s="37"/>
      <c r="J89" s="37"/>
      <c r="K89" s="37"/>
      <c r="L89" s="37"/>
      <c r="M89" s="37"/>
      <c r="N89" s="38"/>
    </row>
    <row r="90" spans="1:14" ht="15.75" thickBot="1">
      <c r="A90" t="s">
        <v>2016</v>
      </c>
      <c r="B90" s="821" t="s">
        <v>975</v>
      </c>
      <c r="C90" s="822"/>
      <c r="D90" s="822"/>
      <c r="E90" s="822"/>
      <c r="F90" s="822"/>
      <c r="G90" s="822"/>
      <c r="H90" s="822"/>
      <c r="I90" s="822"/>
      <c r="J90" s="822"/>
      <c r="K90" s="822"/>
      <c r="L90" s="822"/>
      <c r="M90" s="823"/>
      <c r="N90" s="192">
        <f>N80+N88</f>
        <v>4624.6918608353444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1120</v>
      </c>
      <c r="C31" s="84" t="s">
        <v>2123</v>
      </c>
      <c r="D31" s="85"/>
      <c r="E31" s="85"/>
      <c r="F31" s="85"/>
      <c r="G31" s="85"/>
      <c r="H31" s="85"/>
      <c r="I31" s="85"/>
      <c r="J31" s="85"/>
      <c r="K31" s="457"/>
      <c r="L31" s="310" t="s">
        <v>1664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123</v>
      </c>
      <c r="B36" s="870" t="str">
        <f>VLOOKUP(A36,EQUIPOS!A6:D154,3,FALSE)</f>
        <v>Bomba de inyección de lechada</v>
      </c>
      <c r="C36" s="871"/>
      <c r="D36" s="871"/>
      <c r="E36" s="871"/>
      <c r="F36" s="871"/>
      <c r="G36" s="871"/>
      <c r="H36" s="872"/>
      <c r="I36" s="271"/>
      <c r="J36" s="272"/>
      <c r="K36" s="273">
        <f>VLOOKUP(A36,EQUIPOS!A6:D163,4,FALSE)</f>
        <v>22838.080501928496</v>
      </c>
      <c r="L36" s="274"/>
      <c r="M36" s="340">
        <v>670</v>
      </c>
      <c r="N36" s="276">
        <f>K36/M36</f>
        <v>34.086687316311192</v>
      </c>
    </row>
    <row r="37" spans="1:14">
      <c r="A37" s="116" t="s">
        <v>125</v>
      </c>
      <c r="B37" s="870" t="str">
        <f>VLOOKUP(A37,EQUIPOS!A7:D154,3,FALSE)</f>
        <v>Bomba para gato de tensionamiento</v>
      </c>
      <c r="C37" s="871"/>
      <c r="D37" s="871"/>
      <c r="E37" s="871"/>
      <c r="F37" s="871"/>
      <c r="G37" s="871"/>
      <c r="H37" s="872"/>
      <c r="I37" s="425"/>
      <c r="J37" s="426"/>
      <c r="K37" s="273">
        <f>VLOOKUP(A37,EQUIPOS!A7:D164,4,FALSE)</f>
        <v>56102.603131867261</v>
      </c>
      <c r="L37" s="339"/>
      <c r="M37" s="340">
        <v>670</v>
      </c>
      <c r="N37" s="276">
        <f>K37/M37</f>
        <v>83.735228555025756</v>
      </c>
    </row>
    <row r="38" spans="1:14">
      <c r="A38" s="116" t="s">
        <v>240</v>
      </c>
      <c r="B38" s="870" t="str">
        <f>VLOOKUP(A38,EQUIPOS!A8:D154,3,FALSE)</f>
        <v>Gato para tensionamiento, fuerza Max 200 ton, área de tensión 314 cm2.</v>
      </c>
      <c r="C38" s="871"/>
      <c r="D38" s="871"/>
      <c r="E38" s="871"/>
      <c r="F38" s="871"/>
      <c r="G38" s="871"/>
      <c r="H38" s="872"/>
      <c r="I38" s="332"/>
      <c r="J38" s="334"/>
      <c r="K38" s="273">
        <f>VLOOKUP(A38,EQUIPOS!A8:D165,4,FALSE)</f>
        <v>169184.91654198567</v>
      </c>
      <c r="L38" s="427"/>
      <c r="M38" s="428">
        <v>670</v>
      </c>
      <c r="N38" s="276">
        <f>K38/M38</f>
        <v>252.51480080893384</v>
      </c>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0.02</v>
      </c>
      <c r="N41" s="348">
        <f>N78*M41</f>
        <v>6.9214099586390443</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377.25812663890986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17515.835948525699</v>
      </c>
      <c r="N48" s="276">
        <f t="shared" ref="N48:N53" si="0">K48*M48</f>
        <v>70.063343794102792</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19456.176778824316</v>
      </c>
      <c r="N49" s="276">
        <f t="shared" si="0"/>
        <v>77.824707115297272</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819.01071873794308</v>
      </c>
      <c r="N50" s="276">
        <f t="shared" si="0"/>
        <v>16.380214374758861</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8.5000000000000006E-2</v>
      </c>
      <c r="L51" s="425"/>
      <c r="M51" s="406">
        <f>VLOOKUP(A51,MATERIALES!A6:D399,4,FALSE)</f>
        <v>6079.3681538534556</v>
      </c>
      <c r="N51" s="276">
        <f t="shared" si="0"/>
        <v>516.74629307754378</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80811.622716385857</v>
      </c>
      <c r="N52" s="276">
        <f t="shared" si="0"/>
        <v>80.811622716385855</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5111.9460968207186</v>
      </c>
      <c r="N53" s="276">
        <f t="shared" si="0"/>
        <v>102.23892193641437</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1" t="s">
        <v>953</v>
      </c>
      <c r="C56" s="822"/>
      <c r="D56" s="822"/>
      <c r="E56" s="822"/>
      <c r="F56" s="822"/>
      <c r="G56" s="822"/>
      <c r="H56" s="822"/>
      <c r="I56" s="822"/>
      <c r="J56" s="822"/>
      <c r="K56" s="822"/>
      <c r="L56" s="822"/>
      <c r="M56" s="823"/>
      <c r="N56" s="398">
        <f>SUM(N48:N55)</f>
        <v>864.06510301450294</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07" t="s">
        <v>961</v>
      </c>
      <c r="M60" s="886"/>
      <c r="N60" s="79" t="s">
        <v>951</v>
      </c>
    </row>
    <row r="61" spans="1:14">
      <c r="B61" s="49"/>
      <c r="C61" s="321"/>
      <c r="D61" s="321"/>
      <c r="E61" s="321"/>
      <c r="F61" s="321"/>
      <c r="G61" s="321"/>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99"/>
      <c r="M66" s="900"/>
      <c r="N66" s="130"/>
    </row>
    <row r="67" spans="1:15" ht="15.75" thickBot="1">
      <c r="B67" s="910" t="s">
        <v>953</v>
      </c>
      <c r="C67" s="864"/>
      <c r="D67" s="864"/>
      <c r="E67" s="864"/>
      <c r="F67" s="864"/>
      <c r="G67" s="864"/>
      <c r="H67" s="864"/>
      <c r="I67" s="864"/>
      <c r="J67" s="864"/>
      <c r="K67" s="864"/>
      <c r="L67" s="864"/>
      <c r="M67" s="865"/>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s="165" t="s">
        <v>7</v>
      </c>
      <c r="B72" s="52" t="str">
        <f>VLOOKUP(A72,'MANO DE OBRA'!A8:D68,3,FALSE)</f>
        <v>Obrero (2)</v>
      </c>
      <c r="C72" s="50"/>
      <c r="D72" s="50"/>
      <c r="E72" s="50"/>
      <c r="F72" s="50"/>
      <c r="G72" s="50"/>
      <c r="H72" s="50"/>
      <c r="I72" s="296">
        <f>K72/J72*100</f>
        <v>67665.399999999994</v>
      </c>
      <c r="J72" s="297">
        <v>185</v>
      </c>
      <c r="K72" s="298">
        <f>VLOOKUP(A72,'MANO DE OBRA'!A8:D99,4,FALSE)</f>
        <v>125180.98999999999</v>
      </c>
      <c r="L72" s="53"/>
      <c r="M72" s="438">
        <v>670</v>
      </c>
      <c r="N72" s="399">
        <f>K72/M72</f>
        <v>186.83729850746266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97"/>
      <c r="C77" s="898"/>
      <c r="D77" s="898"/>
      <c r="E77" s="898"/>
      <c r="F77" s="898"/>
      <c r="G77" s="898"/>
      <c r="H77" s="898"/>
      <c r="I77" s="129"/>
      <c r="J77" s="129"/>
      <c r="K77" s="129"/>
      <c r="L77" s="911"/>
      <c r="M77" s="911"/>
      <c r="N77" s="130"/>
    </row>
    <row r="78" spans="1:15" ht="15.75" thickBot="1">
      <c r="B78" s="910" t="s">
        <v>953</v>
      </c>
      <c r="C78" s="864"/>
      <c r="D78" s="864"/>
      <c r="E78" s="864"/>
      <c r="F78" s="864"/>
      <c r="G78" s="864"/>
      <c r="H78" s="864"/>
      <c r="I78" s="864"/>
      <c r="J78" s="864"/>
      <c r="K78" s="864"/>
      <c r="L78" s="864"/>
      <c r="M78" s="865"/>
      <c r="N78" s="464">
        <f>SUM(N72:N77)</f>
        <v>346.07049793195222</v>
      </c>
    </row>
    <row r="79" spans="1:15" ht="15.75" thickBot="1">
      <c r="B79" s="36"/>
      <c r="C79" s="37"/>
      <c r="D79" s="37"/>
      <c r="E79" s="37"/>
      <c r="F79" s="37"/>
      <c r="G79" s="37"/>
      <c r="H79" s="37"/>
      <c r="I79" s="37"/>
      <c r="J79" s="37"/>
      <c r="K79" s="37"/>
      <c r="L79" s="37"/>
      <c r="M79" s="37"/>
      <c r="N79" s="38"/>
    </row>
    <row r="80" spans="1:15" ht="15.75" thickBot="1">
      <c r="B80" s="821" t="s">
        <v>967</v>
      </c>
      <c r="C80" s="822"/>
      <c r="D80" s="822"/>
      <c r="E80" s="822"/>
      <c r="F80" s="822"/>
      <c r="G80" s="822"/>
      <c r="H80" s="822"/>
      <c r="I80" s="822"/>
      <c r="J80" s="822"/>
      <c r="K80" s="822"/>
      <c r="L80" s="822"/>
      <c r="M80" s="823"/>
      <c r="N80" s="102">
        <f>N43+N56+N67+N78</f>
        <v>1587.393727585365</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66" t="s">
        <v>969</v>
      </c>
      <c r="C84" s="867"/>
      <c r="D84" s="867"/>
      <c r="E84" s="867"/>
      <c r="F84" s="867"/>
      <c r="G84" s="867"/>
      <c r="H84" s="867"/>
      <c r="I84" s="318"/>
      <c r="J84" s="338"/>
      <c r="K84" s="306" t="s">
        <v>970</v>
      </c>
      <c r="L84" s="868" t="s">
        <v>971</v>
      </c>
      <c r="M84" s="869"/>
      <c r="N84" s="307"/>
    </row>
    <row r="85" spans="1:14">
      <c r="B85" s="854" t="s">
        <v>972</v>
      </c>
      <c r="C85" s="855"/>
      <c r="D85" s="855"/>
      <c r="E85" s="855"/>
      <c r="F85" s="855"/>
      <c r="G85" s="855"/>
      <c r="H85" s="855"/>
      <c r="I85" s="90"/>
      <c r="J85" s="91"/>
      <c r="K85" s="308">
        <v>0.2</v>
      </c>
      <c r="L85" s="856">
        <f>N80*K85</f>
        <v>317.47874551707304</v>
      </c>
      <c r="M85" s="857"/>
      <c r="N85" s="54"/>
    </row>
    <row r="86" spans="1:14">
      <c r="B86" s="92" t="s">
        <v>973</v>
      </c>
      <c r="C86" s="93"/>
      <c r="D86" s="93"/>
      <c r="E86" s="93"/>
      <c r="F86" s="93"/>
      <c r="G86" s="93"/>
      <c r="H86" s="93"/>
      <c r="I86" s="90"/>
      <c r="J86" s="91"/>
      <c r="K86" s="308">
        <v>0.05</v>
      </c>
      <c r="L86" s="856">
        <f>N80*K86</f>
        <v>79.369686379268259</v>
      </c>
      <c r="M86" s="857"/>
      <c r="N86" s="54"/>
    </row>
    <row r="87" spans="1:14" ht="15.75" thickBot="1">
      <c r="B87" s="94" t="s">
        <v>974</v>
      </c>
      <c r="C87" s="95"/>
      <c r="D87" s="95"/>
      <c r="E87" s="95"/>
      <c r="F87" s="95"/>
      <c r="G87" s="95"/>
      <c r="H87" s="95"/>
      <c r="I87" s="96"/>
      <c r="J87" s="97"/>
      <c r="K87" s="309">
        <v>0.05</v>
      </c>
      <c r="L87" s="858">
        <f>N80*K87</f>
        <v>79.369686379268259</v>
      </c>
      <c r="M87" s="859"/>
      <c r="N87" s="54"/>
    </row>
    <row r="88" spans="1:14" ht="15.75" thickBot="1">
      <c r="B88" s="821" t="s">
        <v>953</v>
      </c>
      <c r="C88" s="822"/>
      <c r="D88" s="822"/>
      <c r="E88" s="822"/>
      <c r="F88" s="822"/>
      <c r="G88" s="822"/>
      <c r="H88" s="822"/>
      <c r="I88" s="822"/>
      <c r="J88" s="822"/>
      <c r="K88" s="822"/>
      <c r="L88" s="822"/>
      <c r="M88" s="823"/>
      <c r="N88" s="55">
        <f>L85+L86+L87</f>
        <v>476.21811827560958</v>
      </c>
    </row>
    <row r="89" spans="1:14" ht="15.75" thickBot="1">
      <c r="B89" s="36"/>
      <c r="C89" s="37"/>
      <c r="D89" s="37"/>
      <c r="E89" s="37"/>
      <c r="F89" s="37"/>
      <c r="G89" s="37"/>
      <c r="H89" s="37"/>
      <c r="I89" s="37"/>
      <c r="J89" s="37"/>
      <c r="K89" s="37"/>
      <c r="L89" s="37"/>
      <c r="M89" s="37"/>
      <c r="N89" s="38"/>
    </row>
    <row r="90" spans="1:14" ht="15.75" thickBot="1">
      <c r="A90" t="s">
        <v>2016</v>
      </c>
      <c r="B90" s="821" t="s">
        <v>975</v>
      </c>
      <c r="C90" s="822"/>
      <c r="D90" s="822"/>
      <c r="E90" s="822"/>
      <c r="F90" s="822"/>
      <c r="G90" s="822"/>
      <c r="H90" s="822"/>
      <c r="I90" s="822"/>
      <c r="J90" s="822"/>
      <c r="K90" s="822"/>
      <c r="L90" s="822"/>
      <c r="M90" s="823"/>
      <c r="N90" s="192">
        <f>N80+N88</f>
        <v>2063.6118458609744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1121</v>
      </c>
      <c r="C31" s="84" t="s">
        <v>2123</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123</v>
      </c>
      <c r="B36" s="870" t="str">
        <f>VLOOKUP(A36,EQUIPOS!A6:D154,3,FALSE)</f>
        <v>Bomba de inyección de lechada</v>
      </c>
      <c r="C36" s="871"/>
      <c r="D36" s="871"/>
      <c r="E36" s="871"/>
      <c r="F36" s="871"/>
      <c r="G36" s="871"/>
      <c r="H36" s="872"/>
      <c r="I36" s="271"/>
      <c r="J36" s="272"/>
      <c r="K36" s="273">
        <f>VLOOKUP(A36,EQUIPOS!A6:D163,4,FALSE)</f>
        <v>22838.080501928496</v>
      </c>
      <c r="L36" s="274"/>
      <c r="M36" s="340">
        <v>670</v>
      </c>
      <c r="N36" s="276">
        <f>K36/M36</f>
        <v>34.086687316311192</v>
      </c>
    </row>
    <row r="37" spans="1:14">
      <c r="A37" s="116" t="s">
        <v>125</v>
      </c>
      <c r="B37" s="870" t="str">
        <f>VLOOKUP(A37,EQUIPOS!A7:D154,3,FALSE)</f>
        <v>Bomba para gato de tensionamiento</v>
      </c>
      <c r="C37" s="871"/>
      <c r="D37" s="871"/>
      <c r="E37" s="871"/>
      <c r="F37" s="871"/>
      <c r="G37" s="871"/>
      <c r="H37" s="872"/>
      <c r="I37" s="425"/>
      <c r="J37" s="426"/>
      <c r="K37" s="273">
        <f>VLOOKUP(A37,EQUIPOS!A7:D164,4,FALSE)</f>
        <v>56102.603131867261</v>
      </c>
      <c r="L37" s="339"/>
      <c r="M37" s="340">
        <v>670</v>
      </c>
      <c r="N37" s="276">
        <f>K37/M37</f>
        <v>83.735228555025756</v>
      </c>
    </row>
    <row r="38" spans="1:14">
      <c r="A38" s="116" t="s">
        <v>240</v>
      </c>
      <c r="B38" s="870" t="str">
        <f>VLOOKUP(A38,EQUIPOS!A8:D154,3,FALSE)</f>
        <v>Gato para tensionamiento, fuerza Max 200 ton, área de tensión 314 cm2.</v>
      </c>
      <c r="C38" s="871"/>
      <c r="D38" s="871"/>
      <c r="E38" s="871"/>
      <c r="F38" s="871"/>
      <c r="G38" s="871"/>
      <c r="H38" s="872"/>
      <c r="I38" s="332"/>
      <c r="J38" s="334"/>
      <c r="K38" s="273">
        <f>VLOOKUP(A38,EQUIPOS!A8:D165,4,FALSE)</f>
        <v>169184.91654198567</v>
      </c>
      <c r="L38" s="427"/>
      <c r="M38" s="428">
        <v>670</v>
      </c>
      <c r="N38" s="276">
        <f>K38/M38</f>
        <v>252.51480080893384</v>
      </c>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0.02</v>
      </c>
      <c r="N41" s="348">
        <f>N78*M41</f>
        <v>6.9214099586390443</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377.25812663890986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432</v>
      </c>
      <c r="B48" s="46" t="str">
        <f>VLOOKUP(A48,MATERIALES!A5:D373,3,FALSE)</f>
        <v>Anclajes o Cuñas para el tensionamiento</v>
      </c>
      <c r="C48" s="285"/>
      <c r="D48" s="285"/>
      <c r="E48" s="285"/>
      <c r="F48" s="285"/>
      <c r="G48" s="285"/>
      <c r="H48" s="285"/>
      <c r="I48" s="285"/>
      <c r="J48" s="315" t="str">
        <f>VLOOKUP(A48,MATERIALES!A4:D640,2,FALSE)</f>
        <v>u</v>
      </c>
      <c r="K48" s="286">
        <v>4.0000000000000001E-3</v>
      </c>
      <c r="L48" s="271"/>
      <c r="M48" s="406">
        <f>VLOOKUP(A48,MATERIALES!A5:D396,4,FALSE)</f>
        <v>17515.835948525699</v>
      </c>
      <c r="N48" s="276">
        <f t="shared" ref="N48:N53" si="0">K48*M48</f>
        <v>70.063343794102792</v>
      </c>
    </row>
    <row r="49" spans="1:14">
      <c r="A49" s="164" t="s">
        <v>445</v>
      </c>
      <c r="B49" s="46" t="str">
        <f>VLOOKUP(A49,MATERIALES!A6:D373,3,FALSE)</f>
        <v>Ductos para tensionimiento</v>
      </c>
      <c r="C49" s="429"/>
      <c r="D49" s="429"/>
      <c r="E49" s="429"/>
      <c r="F49" s="429"/>
      <c r="G49" s="429"/>
      <c r="H49" s="429"/>
      <c r="I49" s="429"/>
      <c r="J49" s="316" t="str">
        <f>VLOOKUP(A49,MATERIALES!A5:D641,2,FALSE)</f>
        <v>m</v>
      </c>
      <c r="K49" s="401">
        <v>4.0000000000000001E-3</v>
      </c>
      <c r="L49" s="425"/>
      <c r="M49" s="406">
        <f>VLOOKUP(A49,MATERIALES!A6:D397,4,FALSE)</f>
        <v>19456.176778824316</v>
      </c>
      <c r="N49" s="276">
        <f t="shared" si="0"/>
        <v>77.824707115297272</v>
      </c>
    </row>
    <row r="50" spans="1:14">
      <c r="A50" s="164" t="s">
        <v>483</v>
      </c>
      <c r="B50" s="46" t="str">
        <f>VLOOKUP(A50,MATERIALES!A6:D373,3,FALSE)</f>
        <v>Lechada para ductos (tensionamiento)</v>
      </c>
      <c r="C50" s="429"/>
      <c r="D50" s="429"/>
      <c r="E50" s="429"/>
      <c r="F50" s="429"/>
      <c r="G50" s="429"/>
      <c r="H50" s="429"/>
      <c r="I50" s="429"/>
      <c r="J50" s="316" t="str">
        <f>VLOOKUP(A50,MATERIALES!A6:D642,2,FALSE)</f>
        <v>lt</v>
      </c>
      <c r="K50" s="401">
        <v>0.02</v>
      </c>
      <c r="L50" s="425"/>
      <c r="M50" s="406">
        <f>VLOOKUP(A50,MATERIALES!A6:D398,4,FALSE)</f>
        <v>819.01071873794308</v>
      </c>
      <c r="N50" s="276">
        <f t="shared" si="0"/>
        <v>16.380214374758861</v>
      </c>
    </row>
    <row r="51" spans="1:14">
      <c r="A51" s="164" t="s">
        <v>691</v>
      </c>
      <c r="B51" s="46" t="str">
        <f>VLOOKUP(A51,MATERIALES!A6:D373,3,FALSE)</f>
        <v>Torón de tensionmiento 1/2´´ o 5/8´´</v>
      </c>
      <c r="C51" s="429"/>
      <c r="D51" s="429"/>
      <c r="E51" s="429"/>
      <c r="F51" s="429"/>
      <c r="G51" s="429"/>
      <c r="H51" s="429"/>
      <c r="I51" s="429"/>
      <c r="J51" s="316" t="str">
        <f>VLOOKUP(A51,MATERIALES!A6:D643,2,FALSE)</f>
        <v>kg</v>
      </c>
      <c r="K51" s="401">
        <v>5.53</v>
      </c>
      <c r="L51" s="425"/>
      <c r="M51" s="406">
        <f>VLOOKUP(A51,MATERIALES!A6:D399,4,FALSE)</f>
        <v>6079.3681538534556</v>
      </c>
      <c r="N51" s="276">
        <f t="shared" si="0"/>
        <v>33618.905890809612</v>
      </c>
    </row>
    <row r="52" spans="1:14">
      <c r="A52" s="164" t="s">
        <v>702</v>
      </c>
      <c r="B52" s="46" t="str">
        <f>VLOOKUP(A52,MATERIALES!A7:D373,3,FALSE)</f>
        <v>Trompetas de 12 torones (tensionamiento)</v>
      </c>
      <c r="C52" s="429"/>
      <c r="D52" s="429"/>
      <c r="E52" s="429"/>
      <c r="F52" s="429"/>
      <c r="G52" s="429"/>
      <c r="H52" s="429"/>
      <c r="I52" s="429"/>
      <c r="J52" s="316" t="str">
        <f>VLOOKUP(A52,MATERIALES!A6:D644,2,FALSE)</f>
        <v>kg</v>
      </c>
      <c r="K52" s="401">
        <v>1E-3</v>
      </c>
      <c r="L52" s="425"/>
      <c r="M52" s="406">
        <f>VLOOKUP(A52,MATERIALES!A7:D400,4,FALSE)</f>
        <v>80811.622716385857</v>
      </c>
      <c r="N52" s="276">
        <f t="shared" si="0"/>
        <v>80.811622716385855</v>
      </c>
    </row>
    <row r="53" spans="1:14">
      <c r="A53" s="164" t="s">
        <v>898</v>
      </c>
      <c r="B53" s="46" t="str">
        <f>VLOOKUP(A53,MATERIALES!A8:D373,3,FALSE)</f>
        <v>Alambre Negro Para Amarre</v>
      </c>
      <c r="C53" s="429"/>
      <c r="D53" s="429"/>
      <c r="E53" s="429"/>
      <c r="F53" s="429"/>
      <c r="G53" s="429"/>
      <c r="H53" s="429"/>
      <c r="I53" s="429"/>
      <c r="J53" s="316" t="str">
        <f>VLOOKUP(A53,MATERIALES!A7:D645,2,FALSE)</f>
        <v>kg</v>
      </c>
      <c r="K53" s="401">
        <v>0.02</v>
      </c>
      <c r="L53" s="425"/>
      <c r="M53" s="406">
        <f>VLOOKUP(A53,MATERIALES!A8:D401,4,FALSE)</f>
        <v>5111.9460968207186</v>
      </c>
      <c r="N53" s="276">
        <f t="shared" si="0"/>
        <v>102.23892193641437</v>
      </c>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1" t="s">
        <v>953</v>
      </c>
      <c r="C56" s="822"/>
      <c r="D56" s="822"/>
      <c r="E56" s="822"/>
      <c r="F56" s="822"/>
      <c r="G56" s="822"/>
      <c r="H56" s="822"/>
      <c r="I56" s="822"/>
      <c r="J56" s="822"/>
      <c r="K56" s="822"/>
      <c r="L56" s="822"/>
      <c r="M56" s="823"/>
      <c r="N56" s="398">
        <f>SUM(N48:N55)</f>
        <v>33966.22470074657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07" t="s">
        <v>961</v>
      </c>
      <c r="M60" s="886"/>
      <c r="N60" s="79" t="s">
        <v>951</v>
      </c>
    </row>
    <row r="61" spans="1:14">
      <c r="B61" s="49"/>
      <c r="C61" s="321"/>
      <c r="D61" s="321"/>
      <c r="E61" s="321"/>
      <c r="F61" s="321"/>
      <c r="G61" s="321"/>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99"/>
      <c r="M66" s="900"/>
      <c r="N66" s="130"/>
    </row>
    <row r="67" spans="1:15" ht="15.75" thickBot="1">
      <c r="B67" s="910" t="s">
        <v>953</v>
      </c>
      <c r="C67" s="864"/>
      <c r="D67" s="864"/>
      <c r="E67" s="864"/>
      <c r="F67" s="864"/>
      <c r="G67" s="864"/>
      <c r="H67" s="864"/>
      <c r="I67" s="864"/>
      <c r="J67" s="864"/>
      <c r="K67" s="864"/>
      <c r="L67" s="864"/>
      <c r="M67" s="865"/>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s="165" t="s">
        <v>7</v>
      </c>
      <c r="B72" s="52" t="str">
        <f>VLOOKUP(A72,'MANO DE OBRA'!A8:D68,3,FALSE)</f>
        <v>Obrero (2)</v>
      </c>
      <c r="C72" s="50"/>
      <c r="D72" s="50"/>
      <c r="E72" s="50"/>
      <c r="F72" s="50"/>
      <c r="G72" s="50"/>
      <c r="H72" s="50"/>
      <c r="I72" s="296">
        <f>K72/J72*100</f>
        <v>67665.399999999994</v>
      </c>
      <c r="J72" s="297">
        <v>185</v>
      </c>
      <c r="K72" s="298">
        <f>VLOOKUP(A72,'MANO DE OBRA'!A8:D99,4,FALSE)</f>
        <v>125180.98999999999</v>
      </c>
      <c r="L72" s="53"/>
      <c r="M72" s="438">
        <v>670</v>
      </c>
      <c r="N72" s="399">
        <f>K72/M72</f>
        <v>186.83729850746266</v>
      </c>
      <c r="O72" s="109"/>
    </row>
    <row r="73" spans="1:15">
      <c r="A73" s="165" t="s">
        <v>30</v>
      </c>
      <c r="B73" s="52" t="str">
        <f>VLOOKUP(A73,'MANO DE OBRA'!A8:D69,3,FALSE)</f>
        <v>Oficial</v>
      </c>
      <c r="C73" s="50"/>
      <c r="D73" s="50"/>
      <c r="E73" s="50"/>
      <c r="F73" s="50"/>
      <c r="G73" s="50"/>
      <c r="H73" s="50"/>
      <c r="I73" s="296">
        <f>K73/J73*100</f>
        <v>57668.23979157189</v>
      </c>
      <c r="J73" s="297">
        <v>185</v>
      </c>
      <c r="K73" s="298">
        <f>VLOOKUP(A73,'MANO DE OBRA'!A8:D100,4,FALSE)</f>
        <v>106686.24361440798</v>
      </c>
      <c r="L73" s="53"/>
      <c r="M73" s="438">
        <v>670</v>
      </c>
      <c r="N73" s="399">
        <f>K73/M73</f>
        <v>159.23319942448953</v>
      </c>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97"/>
      <c r="C77" s="898"/>
      <c r="D77" s="898"/>
      <c r="E77" s="898"/>
      <c r="F77" s="898"/>
      <c r="G77" s="898"/>
      <c r="H77" s="898"/>
      <c r="I77" s="129"/>
      <c r="J77" s="129"/>
      <c r="K77" s="129"/>
      <c r="L77" s="911"/>
      <c r="M77" s="911"/>
      <c r="N77" s="48"/>
    </row>
    <row r="78" spans="1:15" ht="15.75" thickBot="1">
      <c r="B78" s="910" t="s">
        <v>953</v>
      </c>
      <c r="C78" s="864"/>
      <c r="D78" s="864"/>
      <c r="E78" s="864"/>
      <c r="F78" s="864"/>
      <c r="G78" s="864"/>
      <c r="H78" s="864"/>
      <c r="I78" s="864"/>
      <c r="J78" s="864"/>
      <c r="K78" s="864"/>
      <c r="L78" s="864"/>
      <c r="M78" s="865"/>
      <c r="N78" s="305">
        <f>SUM(N72:N77)</f>
        <v>346.07049793195222</v>
      </c>
    </row>
    <row r="79" spans="1:15" ht="15.75" thickBot="1">
      <c r="B79" s="36"/>
      <c r="C79" s="37"/>
      <c r="D79" s="37"/>
      <c r="E79" s="37"/>
      <c r="F79" s="37"/>
      <c r="G79" s="37"/>
      <c r="H79" s="37"/>
      <c r="I79" s="37"/>
      <c r="J79" s="37"/>
      <c r="K79" s="37"/>
      <c r="L79" s="37"/>
      <c r="M79" s="37"/>
      <c r="N79" s="38"/>
    </row>
    <row r="80" spans="1:15" ht="15.75" thickBot="1">
      <c r="B80" s="821" t="s">
        <v>967</v>
      </c>
      <c r="C80" s="822"/>
      <c r="D80" s="822"/>
      <c r="E80" s="822"/>
      <c r="F80" s="822"/>
      <c r="G80" s="822"/>
      <c r="H80" s="822"/>
      <c r="I80" s="822"/>
      <c r="J80" s="822"/>
      <c r="K80" s="822"/>
      <c r="L80" s="822"/>
      <c r="M80" s="823"/>
      <c r="N80" s="102">
        <f>N43+N56+N67+N78</f>
        <v>34689.553325317429</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66" t="s">
        <v>969</v>
      </c>
      <c r="C84" s="867"/>
      <c r="D84" s="867"/>
      <c r="E84" s="867"/>
      <c r="F84" s="867"/>
      <c r="G84" s="867"/>
      <c r="H84" s="867"/>
      <c r="I84" s="318"/>
      <c r="J84" s="338"/>
      <c r="K84" s="306" t="s">
        <v>970</v>
      </c>
      <c r="L84" s="868" t="s">
        <v>971</v>
      </c>
      <c r="M84" s="869"/>
      <c r="N84" s="307"/>
    </row>
    <row r="85" spans="1:14">
      <c r="B85" s="854" t="s">
        <v>972</v>
      </c>
      <c r="C85" s="855"/>
      <c r="D85" s="855"/>
      <c r="E85" s="855"/>
      <c r="F85" s="855"/>
      <c r="G85" s="855"/>
      <c r="H85" s="855"/>
      <c r="I85" s="90"/>
      <c r="J85" s="91"/>
      <c r="K85" s="308">
        <v>0.2</v>
      </c>
      <c r="L85" s="856">
        <f>N80*K85</f>
        <v>6937.9106650634858</v>
      </c>
      <c r="M85" s="857"/>
      <c r="N85" s="54"/>
    </row>
    <row r="86" spans="1:14">
      <c r="B86" s="92" t="s">
        <v>973</v>
      </c>
      <c r="C86" s="93"/>
      <c r="D86" s="93"/>
      <c r="E86" s="93"/>
      <c r="F86" s="93"/>
      <c r="G86" s="93"/>
      <c r="H86" s="93"/>
      <c r="I86" s="90"/>
      <c r="J86" s="91"/>
      <c r="K86" s="308">
        <v>0.05</v>
      </c>
      <c r="L86" s="856">
        <f>N80*K86</f>
        <v>1734.4776662658714</v>
      </c>
      <c r="M86" s="857"/>
      <c r="N86" s="54"/>
    </row>
    <row r="87" spans="1:14" ht="15.75" thickBot="1">
      <c r="B87" s="94" t="s">
        <v>974</v>
      </c>
      <c r="C87" s="95"/>
      <c r="D87" s="95"/>
      <c r="E87" s="95"/>
      <c r="F87" s="95"/>
      <c r="G87" s="95"/>
      <c r="H87" s="95"/>
      <c r="I87" s="96"/>
      <c r="J87" s="97"/>
      <c r="K87" s="309">
        <v>0.05</v>
      </c>
      <c r="L87" s="858">
        <f>N80*K87</f>
        <v>1734.4776662658714</v>
      </c>
      <c r="M87" s="859"/>
      <c r="N87" s="54"/>
    </row>
    <row r="88" spans="1:14" ht="15.75" thickBot="1">
      <c r="B88" s="821" t="s">
        <v>953</v>
      </c>
      <c r="C88" s="822"/>
      <c r="D88" s="822"/>
      <c r="E88" s="822"/>
      <c r="F88" s="822"/>
      <c r="G88" s="822"/>
      <c r="H88" s="822"/>
      <c r="I88" s="822"/>
      <c r="J88" s="822"/>
      <c r="K88" s="822"/>
      <c r="L88" s="822"/>
      <c r="M88" s="823"/>
      <c r="N88" s="55">
        <f>L85+L86+L87</f>
        <v>10406.865997595229</v>
      </c>
    </row>
    <row r="89" spans="1:14" ht="15.75" thickBot="1">
      <c r="B89" s="36"/>
      <c r="C89" s="37"/>
      <c r="D89" s="37"/>
      <c r="E89" s="37"/>
      <c r="F89" s="37"/>
      <c r="G89" s="37"/>
      <c r="H89" s="37"/>
      <c r="I89" s="37"/>
      <c r="J89" s="37"/>
      <c r="K89" s="37"/>
      <c r="L89" s="37"/>
      <c r="M89" s="37"/>
      <c r="N89" s="38"/>
    </row>
    <row r="90" spans="1:14" ht="15.75" thickBot="1">
      <c r="A90" t="s">
        <v>2016</v>
      </c>
      <c r="B90" s="821" t="s">
        <v>975</v>
      </c>
      <c r="C90" s="822"/>
      <c r="D90" s="822"/>
      <c r="E90" s="822"/>
      <c r="F90" s="822"/>
      <c r="G90" s="822"/>
      <c r="H90" s="822"/>
      <c r="I90" s="822"/>
      <c r="J90" s="822"/>
      <c r="K90" s="822"/>
      <c r="L90" s="822"/>
      <c r="M90" s="823"/>
      <c r="N90" s="192">
        <f>N80+N88</f>
        <v>45096.419322912654</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5"/>
      <c r="C1" s="927"/>
      <c r="D1" s="928"/>
      <c r="E1" s="928"/>
      <c r="F1" s="928"/>
      <c r="G1" s="928"/>
      <c r="H1" s="928"/>
      <c r="I1" s="928"/>
      <c r="J1" s="929"/>
      <c r="K1" s="980" t="s">
        <v>933</v>
      </c>
      <c r="L1" s="932" t="s">
        <v>2198</v>
      </c>
      <c r="M1" s="933"/>
      <c r="N1" s="934"/>
    </row>
    <row r="2" spans="2:14">
      <c r="B2" s="916"/>
      <c r="C2" s="938" t="s">
        <v>934</v>
      </c>
      <c r="D2" s="939"/>
      <c r="E2" s="939"/>
      <c r="F2" s="939"/>
      <c r="G2" s="939"/>
      <c r="H2" s="939"/>
      <c r="I2" s="939"/>
      <c r="J2" s="940"/>
      <c r="K2" s="979"/>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79"/>
      <c r="L4" s="935"/>
      <c r="M4" s="936"/>
      <c r="N4" s="93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981" t="s">
        <v>945</v>
      </c>
      <c r="M30" s="798"/>
      <c r="N30" s="74" t="s">
        <v>946</v>
      </c>
    </row>
    <row r="31" spans="1:14" ht="15.75" customHeight="1" thickBot="1">
      <c r="A31" t="s">
        <v>1845</v>
      </c>
      <c r="B31" s="83" t="s">
        <v>1122</v>
      </c>
      <c r="C31" s="84" t="s">
        <v>2124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6" t="s">
        <v>948</v>
      </c>
      <c r="J35" s="893"/>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956"/>
      <c r="D41" s="956"/>
      <c r="E41" s="41"/>
      <c r="F41" s="42"/>
      <c r="G41" s="42"/>
      <c r="H41" s="43"/>
      <c r="I41" s="39"/>
      <c r="J41" s="40"/>
      <c r="K41" s="283"/>
      <c r="L41" s="280"/>
      <c r="M41" s="405">
        <v>0.01</v>
      </c>
      <c r="N41" s="348">
        <f>N78*M41</f>
        <v>19.5595296875</v>
      </c>
    </row>
    <row r="42" spans="1:14" ht="15.75" thickBot="1">
      <c r="B42" s="957"/>
      <c r="C42" s="958"/>
      <c r="D42" s="958"/>
      <c r="E42" s="958"/>
      <c r="F42" s="958"/>
      <c r="G42" s="958"/>
      <c r="H42" s="959"/>
      <c r="I42" s="880"/>
      <c r="J42" s="881"/>
      <c r="K42" s="44"/>
      <c r="L42" s="882"/>
      <c r="M42" s="960"/>
      <c r="N42" s="108"/>
    </row>
    <row r="43" spans="1:14" ht="15.75" thickBot="1">
      <c r="B43" s="821" t="s">
        <v>953</v>
      </c>
      <c r="C43" s="822"/>
      <c r="D43" s="822"/>
      <c r="E43" s="822"/>
      <c r="F43" s="822"/>
      <c r="G43" s="822"/>
      <c r="H43" s="822"/>
      <c r="I43" s="822"/>
      <c r="J43" s="822"/>
      <c r="K43" s="822"/>
      <c r="L43" s="822"/>
      <c r="M43" s="823"/>
      <c r="N43" s="398">
        <f>SUM(N36:N42)</f>
        <v>19.5595296875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917</v>
      </c>
      <c r="B48" s="46" t="str">
        <f>VLOOKUP(A48,MATERIALES!A5:D373,3,FALSE)</f>
        <v>Almohadillas de neopreno dureza 60 (35cm*45cm*5cm con 2 laminas de 3mm)</v>
      </c>
      <c r="C48" s="285"/>
      <c r="D48" s="285"/>
      <c r="E48" s="285"/>
      <c r="F48" s="285"/>
      <c r="G48" s="285"/>
      <c r="H48" s="285"/>
      <c r="I48" s="272"/>
      <c r="J48" s="228" t="str">
        <f>VLOOKUP(A48,MATERIALES!A4:D640,2,FALSE)</f>
        <v>u</v>
      </c>
      <c r="K48" s="286">
        <v>1</v>
      </c>
      <c r="L48" s="271"/>
      <c r="M48" s="406">
        <f>VLOOKUP(A48,MATERIALES!A5:D396,4,FALSE)</f>
        <v>225533.56507549694</v>
      </c>
      <c r="N48" s="276">
        <f>K48*M48</f>
        <v>225533.56507549694</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1" t="s">
        <v>953</v>
      </c>
      <c r="C56" s="822"/>
      <c r="D56" s="822"/>
      <c r="E56" s="822"/>
      <c r="F56" s="822"/>
      <c r="G56" s="822"/>
      <c r="H56" s="822"/>
      <c r="I56" s="822"/>
      <c r="J56" s="822"/>
      <c r="K56" s="822"/>
      <c r="L56" s="822"/>
      <c r="M56" s="823"/>
      <c r="N56" s="398">
        <f>SUM(N48:N55)</f>
        <v>225533.56507549694</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07" t="s">
        <v>961</v>
      </c>
      <c r="M60" s="886"/>
      <c r="N60" s="79" t="s">
        <v>951</v>
      </c>
    </row>
    <row r="61" spans="1:14">
      <c r="B61" s="49"/>
      <c r="C61" s="321"/>
      <c r="D61" s="321"/>
      <c r="E61" s="321"/>
      <c r="F61" s="321"/>
      <c r="G61" s="321"/>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99"/>
      <c r="M66" s="900"/>
      <c r="N66" s="130"/>
    </row>
    <row r="67" spans="1:15" ht="15.75" thickBot="1">
      <c r="B67" s="910" t="s">
        <v>953</v>
      </c>
      <c r="C67" s="864"/>
      <c r="D67" s="864"/>
      <c r="E67" s="864"/>
      <c r="F67" s="864"/>
      <c r="G67" s="864"/>
      <c r="H67" s="864"/>
      <c r="I67" s="864"/>
      <c r="J67" s="864"/>
      <c r="K67" s="864"/>
      <c r="L67" s="864"/>
      <c r="M67" s="865"/>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982"/>
      <c r="I71" s="76" t="s">
        <v>964</v>
      </c>
      <c r="J71" s="78" t="s">
        <v>1410</v>
      </c>
      <c r="K71" s="77" t="s">
        <v>966</v>
      </c>
      <c r="L71" s="862" t="s">
        <v>950</v>
      </c>
      <c r="M71" s="975"/>
      <c r="N71" s="101" t="s">
        <v>951</v>
      </c>
    </row>
    <row r="72" spans="1:15">
      <c r="A72" s="165" t="s">
        <v>6</v>
      </c>
      <c r="B72" s="52" t="str">
        <f>VLOOKUP(A72,'MANO DE OBRA'!A8:D68,3,FALSE)</f>
        <v xml:space="preserve">Obrero </v>
      </c>
      <c r="C72" s="50"/>
      <c r="D72" s="50"/>
      <c r="E72" s="50"/>
      <c r="F72" s="50"/>
      <c r="G72" s="50"/>
      <c r="H72" s="50"/>
      <c r="I72" s="296">
        <f>K72/J72*100</f>
        <v>33832.699999999997</v>
      </c>
      <c r="J72" s="297">
        <v>185</v>
      </c>
      <c r="K72" s="298">
        <f>VLOOKUP(A72,'MANO DE OBRA'!A8:D99,4,FALSE)</f>
        <v>62590.494999999995</v>
      </c>
      <c r="L72" s="53"/>
      <c r="M72" s="438">
        <v>32</v>
      </c>
      <c r="N72" s="399">
        <f>K72/M72</f>
        <v>1955.9529687499999</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97"/>
      <c r="C77" s="898"/>
      <c r="D77" s="898"/>
      <c r="E77" s="898"/>
      <c r="F77" s="898"/>
      <c r="G77" s="898"/>
      <c r="H77" s="881"/>
      <c r="I77" s="129"/>
      <c r="J77" s="129"/>
      <c r="K77" s="129"/>
      <c r="L77" s="983"/>
      <c r="M77" s="883"/>
      <c r="N77" s="130"/>
    </row>
    <row r="78" spans="1:15" ht="15.75" thickBot="1">
      <c r="B78" s="910" t="s">
        <v>953</v>
      </c>
      <c r="C78" s="864"/>
      <c r="D78" s="864"/>
      <c r="E78" s="864"/>
      <c r="F78" s="864"/>
      <c r="G78" s="864"/>
      <c r="H78" s="864"/>
      <c r="I78" s="864"/>
      <c r="J78" s="864"/>
      <c r="K78" s="864"/>
      <c r="L78" s="864"/>
      <c r="M78" s="865"/>
      <c r="N78" s="464">
        <f>SUM(N72:N77)</f>
        <v>1955.9529687499999</v>
      </c>
    </row>
    <row r="79" spans="1:15" ht="15.75" thickBot="1">
      <c r="B79" s="36"/>
      <c r="C79" s="37"/>
      <c r="D79" s="37"/>
      <c r="E79" s="37"/>
      <c r="F79" s="37"/>
      <c r="G79" s="37"/>
      <c r="H79" s="37"/>
      <c r="I79" s="37"/>
      <c r="J79" s="37"/>
      <c r="K79" s="37"/>
      <c r="L79" s="37"/>
      <c r="M79" s="37"/>
      <c r="N79" s="38"/>
    </row>
    <row r="80" spans="1:15" ht="15.75" thickBot="1">
      <c r="B80" s="821" t="s">
        <v>967</v>
      </c>
      <c r="C80" s="822"/>
      <c r="D80" s="822"/>
      <c r="E80" s="822"/>
      <c r="F80" s="822"/>
      <c r="G80" s="822"/>
      <c r="H80" s="822"/>
      <c r="I80" s="822"/>
      <c r="J80" s="822"/>
      <c r="K80" s="822"/>
      <c r="L80" s="822"/>
      <c r="M80" s="823"/>
      <c r="N80" s="102">
        <f>N43+N56+N67+N78</f>
        <v>227509.07757393445</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66" t="s">
        <v>969</v>
      </c>
      <c r="C84" s="867"/>
      <c r="D84" s="867"/>
      <c r="E84" s="867"/>
      <c r="F84" s="867"/>
      <c r="G84" s="867"/>
      <c r="H84" s="867"/>
      <c r="I84" s="318"/>
      <c r="J84" s="338"/>
      <c r="K84" s="306" t="s">
        <v>970</v>
      </c>
      <c r="L84" s="868" t="s">
        <v>971</v>
      </c>
      <c r="M84" s="869"/>
      <c r="N84" s="307"/>
    </row>
    <row r="85" spans="1:14">
      <c r="B85" s="854" t="s">
        <v>972</v>
      </c>
      <c r="C85" s="855"/>
      <c r="D85" s="855"/>
      <c r="E85" s="855"/>
      <c r="F85" s="855"/>
      <c r="G85" s="855"/>
      <c r="H85" s="855"/>
      <c r="I85" s="90"/>
      <c r="J85" s="91"/>
      <c r="K85" s="308">
        <v>0.2</v>
      </c>
      <c r="L85" s="856">
        <f>N80*K85</f>
        <v>45501.815514786897</v>
      </c>
      <c r="M85" s="857"/>
      <c r="N85" s="54"/>
    </row>
    <row r="86" spans="1:14">
      <c r="B86" s="92" t="s">
        <v>973</v>
      </c>
      <c r="C86" s="93"/>
      <c r="D86" s="93"/>
      <c r="E86" s="93"/>
      <c r="F86" s="93"/>
      <c r="G86" s="93"/>
      <c r="H86" s="93"/>
      <c r="I86" s="90"/>
      <c r="J86" s="91"/>
      <c r="K86" s="308">
        <v>0.05</v>
      </c>
      <c r="L86" s="856">
        <f>N80*K86</f>
        <v>11375.453878696724</v>
      </c>
      <c r="M86" s="857"/>
      <c r="N86" s="54"/>
    </row>
    <row r="87" spans="1:14" ht="15.75" thickBot="1">
      <c r="B87" s="94" t="s">
        <v>974</v>
      </c>
      <c r="C87" s="95"/>
      <c r="D87" s="95"/>
      <c r="E87" s="95"/>
      <c r="F87" s="95"/>
      <c r="G87" s="95"/>
      <c r="H87" s="95"/>
      <c r="I87" s="96"/>
      <c r="J87" s="97"/>
      <c r="K87" s="309">
        <v>0.05</v>
      </c>
      <c r="L87" s="858">
        <f>N80*K87</f>
        <v>11375.453878696724</v>
      </c>
      <c r="M87" s="859"/>
      <c r="N87" s="54"/>
    </row>
    <row r="88" spans="1:14" ht="15.75" thickBot="1">
      <c r="B88" s="821" t="s">
        <v>953</v>
      </c>
      <c r="C88" s="822"/>
      <c r="D88" s="822"/>
      <c r="E88" s="822"/>
      <c r="F88" s="822"/>
      <c r="G88" s="822"/>
      <c r="H88" s="822"/>
      <c r="I88" s="822"/>
      <c r="J88" s="822"/>
      <c r="K88" s="822"/>
      <c r="L88" s="822"/>
      <c r="M88" s="823"/>
      <c r="N88" s="55">
        <f>L85+L86+L87</f>
        <v>68252.723272180345</v>
      </c>
    </row>
    <row r="89" spans="1:14" ht="15.75" thickBot="1">
      <c r="B89" s="36"/>
      <c r="C89" s="37"/>
      <c r="D89" s="37"/>
      <c r="E89" s="37"/>
      <c r="F89" s="37"/>
      <c r="G89" s="37"/>
      <c r="H89" s="37"/>
      <c r="I89" s="37"/>
      <c r="J89" s="37"/>
      <c r="K89" s="37"/>
      <c r="L89" s="37"/>
      <c r="M89" s="37"/>
      <c r="N89" s="38"/>
    </row>
    <row r="90" spans="1:14" ht="15.75" thickBot="1">
      <c r="A90" t="s">
        <v>2016</v>
      </c>
      <c r="B90" s="821" t="s">
        <v>975</v>
      </c>
      <c r="C90" s="822"/>
      <c r="D90" s="822"/>
      <c r="E90" s="822"/>
      <c r="F90" s="822"/>
      <c r="G90" s="822"/>
      <c r="H90" s="822"/>
      <c r="I90" s="822"/>
      <c r="J90" s="822"/>
      <c r="K90" s="822"/>
      <c r="L90" s="822"/>
      <c r="M90" s="823"/>
      <c r="N90" s="192">
        <f>N80+N88</f>
        <v>295761.80084611481</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ht="15" customHeight="1">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1123</v>
      </c>
      <c r="C31" s="84" t="s">
        <v>2125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N78*M41</f>
        <v>62.590495000000004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62.590495000000004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4" t="s">
        <v>413</v>
      </c>
      <c r="B48" s="46" t="str">
        <f>VLOOKUP(A48,MATERIALES!A5:D373,3,FALSE)</f>
        <v>Cinta Sika PVC 0,22</v>
      </c>
      <c r="C48" s="285"/>
      <c r="D48" s="285"/>
      <c r="E48" s="285"/>
      <c r="F48" s="285"/>
      <c r="G48" s="285"/>
      <c r="H48" s="285"/>
      <c r="I48" s="272"/>
      <c r="J48" s="228" t="str">
        <f>VLOOKUP(A48,MATERIALES!A4:D640,2,FALSE)</f>
        <v>m</v>
      </c>
      <c r="K48" s="286">
        <v>1.05</v>
      </c>
      <c r="L48" s="271"/>
      <c r="M48" s="406">
        <f>VLOOKUP(A48,MATERIALES!A5:D396,4,FALSE)</f>
        <v>37310.390578662147</v>
      </c>
      <c r="N48" s="276">
        <f>K48*M48</f>
        <v>39175.910107595257</v>
      </c>
    </row>
    <row r="49" spans="1:14">
      <c r="A49" s="164"/>
      <c r="B49" s="46"/>
      <c r="C49" s="429"/>
      <c r="D49" s="429"/>
      <c r="E49" s="429"/>
      <c r="F49" s="429"/>
      <c r="G49" s="429"/>
      <c r="H49" s="429"/>
      <c r="I49" s="429"/>
      <c r="J49" s="315"/>
      <c r="K49" s="401"/>
      <c r="L49" s="425"/>
      <c r="M49" s="406"/>
      <c r="N49" s="276"/>
    </row>
    <row r="50" spans="1:14">
      <c r="A50" s="164"/>
      <c r="B50" s="46"/>
      <c r="C50" s="429"/>
      <c r="D50" s="429"/>
      <c r="E50" s="429"/>
      <c r="F50" s="429"/>
      <c r="G50" s="429"/>
      <c r="H50" s="429"/>
      <c r="I50" s="429"/>
      <c r="J50" s="315"/>
      <c r="K50" s="401"/>
      <c r="L50" s="425"/>
      <c r="M50" s="406"/>
      <c r="N50" s="276"/>
    </row>
    <row r="51" spans="1:14">
      <c r="A51" s="164"/>
      <c r="B51" s="46"/>
      <c r="C51" s="429"/>
      <c r="D51" s="429"/>
      <c r="E51" s="429"/>
      <c r="F51" s="429"/>
      <c r="G51" s="429"/>
      <c r="H51" s="429"/>
      <c r="I51" s="429"/>
      <c r="J51" s="315"/>
      <c r="K51" s="401"/>
      <c r="L51" s="425"/>
      <c r="M51" s="406"/>
      <c r="N51" s="276"/>
    </row>
    <row r="52" spans="1:14">
      <c r="A52" s="164"/>
      <c r="B52" s="46"/>
      <c r="C52" s="429"/>
      <c r="D52" s="429"/>
      <c r="E52" s="429"/>
      <c r="F52" s="429"/>
      <c r="G52" s="429"/>
      <c r="H52" s="429"/>
      <c r="I52" s="429"/>
      <c r="J52" s="315"/>
      <c r="K52" s="401"/>
      <c r="L52" s="425"/>
      <c r="M52" s="406"/>
      <c r="N52" s="276"/>
    </row>
    <row r="53" spans="1:14">
      <c r="A53" s="164"/>
      <c r="B53" s="46"/>
      <c r="C53" s="429"/>
      <c r="D53" s="429"/>
      <c r="E53" s="429"/>
      <c r="F53" s="429"/>
      <c r="G53" s="429"/>
      <c r="H53" s="429"/>
      <c r="I53" s="429"/>
      <c r="J53" s="315"/>
      <c r="K53" s="401"/>
      <c r="L53" s="425"/>
      <c r="M53" s="406"/>
      <c r="N53" s="276"/>
    </row>
    <row r="54" spans="1:14">
      <c r="A54" s="164"/>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1" t="s">
        <v>953</v>
      </c>
      <c r="C56" s="822"/>
      <c r="D56" s="822"/>
      <c r="E56" s="822"/>
      <c r="F56" s="822"/>
      <c r="G56" s="822"/>
      <c r="H56" s="822"/>
      <c r="I56" s="822"/>
      <c r="J56" s="822"/>
      <c r="K56" s="822"/>
      <c r="L56" s="822"/>
      <c r="M56" s="823"/>
      <c r="N56" s="398">
        <f>SUM(N48:N55)</f>
        <v>39175.910107595257</v>
      </c>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07" t="s">
        <v>961</v>
      </c>
      <c r="M60" s="886"/>
      <c r="N60" s="79" t="s">
        <v>951</v>
      </c>
    </row>
    <row r="61" spans="1:14">
      <c r="B61" s="49"/>
      <c r="C61" s="321"/>
      <c r="D61" s="321"/>
      <c r="E61" s="321"/>
      <c r="F61" s="321"/>
      <c r="G61" s="321"/>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99"/>
      <c r="M66" s="900"/>
      <c r="N66" s="130"/>
    </row>
    <row r="67" spans="1:15" ht="15.75" thickBot="1">
      <c r="B67" s="910" t="s">
        <v>953</v>
      </c>
      <c r="C67" s="864"/>
      <c r="D67" s="864"/>
      <c r="E67" s="864"/>
      <c r="F67" s="864"/>
      <c r="G67" s="864"/>
      <c r="H67" s="864"/>
      <c r="I67" s="864"/>
      <c r="J67" s="864"/>
      <c r="K67" s="864"/>
      <c r="L67" s="864"/>
      <c r="M67" s="865"/>
      <c r="N67" s="107"/>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975"/>
      <c r="N71" s="101" t="s">
        <v>951</v>
      </c>
    </row>
    <row r="72" spans="1:15">
      <c r="A72" s="165" t="s">
        <v>7</v>
      </c>
      <c r="B72" s="52" t="str">
        <f>VLOOKUP(A72,'MANO DE OBRA'!A8:D68,3,FALSE)</f>
        <v>Obrero (2)</v>
      </c>
      <c r="C72" s="50"/>
      <c r="D72" s="50"/>
      <c r="E72" s="50"/>
      <c r="F72" s="50"/>
      <c r="G72" s="50"/>
      <c r="H72" s="50"/>
      <c r="I72" s="296">
        <f>K72/J72*100</f>
        <v>67665.399999999994</v>
      </c>
      <c r="J72" s="297">
        <v>185</v>
      </c>
      <c r="K72" s="298">
        <f>VLOOKUP(A72,'MANO DE OBRA'!A8:D99,4,FALSE)</f>
        <v>125180.98999999999</v>
      </c>
      <c r="L72" s="53"/>
      <c r="M72" s="435">
        <v>100</v>
      </c>
      <c r="N72" s="399">
        <f>K72/M72</f>
        <v>1251.8099</v>
      </c>
      <c r="O72" s="109"/>
    </row>
    <row r="73" spans="1:15">
      <c r="A73" s="165"/>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97"/>
      <c r="C77" s="898"/>
      <c r="D77" s="898"/>
      <c r="E77" s="898"/>
      <c r="F77" s="898"/>
      <c r="G77" s="898"/>
      <c r="H77" s="898"/>
      <c r="I77" s="129"/>
      <c r="J77" s="129"/>
      <c r="K77" s="129"/>
      <c r="L77" s="911"/>
      <c r="M77" s="911"/>
      <c r="N77" s="48"/>
    </row>
    <row r="78" spans="1:15" ht="15.75" thickBot="1">
      <c r="B78" s="910" t="s">
        <v>953</v>
      </c>
      <c r="C78" s="864"/>
      <c r="D78" s="864"/>
      <c r="E78" s="864"/>
      <c r="F78" s="864"/>
      <c r="G78" s="864"/>
      <c r="H78" s="864"/>
      <c r="I78" s="864"/>
      <c r="J78" s="864"/>
      <c r="K78" s="864"/>
      <c r="L78" s="864"/>
      <c r="M78" s="865"/>
      <c r="N78" s="305">
        <f>SUM(N72:N77)</f>
        <v>1251.8099</v>
      </c>
    </row>
    <row r="79" spans="1:15" ht="15.75" thickBot="1">
      <c r="B79" s="36"/>
      <c r="C79" s="37"/>
      <c r="D79" s="37"/>
      <c r="E79" s="37"/>
      <c r="F79" s="37"/>
      <c r="G79" s="37"/>
      <c r="H79" s="37"/>
      <c r="I79" s="37"/>
      <c r="J79" s="37"/>
      <c r="K79" s="37"/>
      <c r="L79" s="37"/>
      <c r="M79" s="37"/>
      <c r="N79" s="38"/>
    </row>
    <row r="80" spans="1:15" ht="15.75" thickBot="1">
      <c r="B80" s="821" t="s">
        <v>967</v>
      </c>
      <c r="C80" s="822"/>
      <c r="D80" s="822"/>
      <c r="E80" s="822"/>
      <c r="F80" s="822"/>
      <c r="G80" s="822"/>
      <c r="H80" s="822"/>
      <c r="I80" s="822"/>
      <c r="J80" s="822"/>
      <c r="K80" s="822"/>
      <c r="L80" s="822"/>
      <c r="M80" s="823"/>
      <c r="N80" s="102">
        <f>N43+N56+N67+N78</f>
        <v>40490.310502595254</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66" t="s">
        <v>969</v>
      </c>
      <c r="C84" s="867"/>
      <c r="D84" s="867"/>
      <c r="E84" s="867"/>
      <c r="F84" s="867"/>
      <c r="G84" s="867"/>
      <c r="H84" s="867"/>
      <c r="I84" s="318"/>
      <c r="J84" s="338"/>
      <c r="K84" s="306" t="s">
        <v>970</v>
      </c>
      <c r="L84" s="868" t="s">
        <v>971</v>
      </c>
      <c r="M84" s="869"/>
      <c r="N84" s="307"/>
    </row>
    <row r="85" spans="1:14">
      <c r="B85" s="854" t="s">
        <v>972</v>
      </c>
      <c r="C85" s="855"/>
      <c r="D85" s="855"/>
      <c r="E85" s="855"/>
      <c r="F85" s="855"/>
      <c r="G85" s="855"/>
      <c r="H85" s="855"/>
      <c r="I85" s="90"/>
      <c r="J85" s="91"/>
      <c r="K85" s="308">
        <v>0.2</v>
      </c>
      <c r="L85" s="856">
        <f>N80*K85</f>
        <v>8098.0621005190515</v>
      </c>
      <c r="M85" s="857"/>
      <c r="N85" s="54"/>
    </row>
    <row r="86" spans="1:14">
      <c r="B86" s="92" t="s">
        <v>973</v>
      </c>
      <c r="C86" s="93"/>
      <c r="D86" s="93"/>
      <c r="E86" s="93"/>
      <c r="F86" s="93"/>
      <c r="G86" s="93"/>
      <c r="H86" s="93"/>
      <c r="I86" s="90"/>
      <c r="J86" s="91"/>
      <c r="K86" s="308">
        <v>0.05</v>
      </c>
      <c r="L86" s="856">
        <f>N80*K86</f>
        <v>2024.5155251297629</v>
      </c>
      <c r="M86" s="857"/>
      <c r="N86" s="54"/>
    </row>
    <row r="87" spans="1:14" ht="15.75" thickBot="1">
      <c r="B87" s="94" t="s">
        <v>974</v>
      </c>
      <c r="C87" s="95"/>
      <c r="D87" s="95"/>
      <c r="E87" s="95"/>
      <c r="F87" s="95"/>
      <c r="G87" s="95"/>
      <c r="H87" s="95"/>
      <c r="I87" s="96"/>
      <c r="J87" s="97"/>
      <c r="K87" s="309">
        <v>0.05</v>
      </c>
      <c r="L87" s="858">
        <f>N80*K87</f>
        <v>2024.5155251297629</v>
      </c>
      <c r="M87" s="859"/>
      <c r="N87" s="54"/>
    </row>
    <row r="88" spans="1:14" ht="15.75" thickBot="1">
      <c r="B88" s="821" t="s">
        <v>953</v>
      </c>
      <c r="C88" s="822"/>
      <c r="D88" s="822"/>
      <c r="E88" s="822"/>
      <c r="F88" s="822"/>
      <c r="G88" s="822"/>
      <c r="H88" s="822"/>
      <c r="I88" s="822"/>
      <c r="J88" s="822"/>
      <c r="K88" s="822"/>
      <c r="L88" s="822"/>
      <c r="M88" s="823"/>
      <c r="N88" s="55">
        <f>L85+L86+L87</f>
        <v>12147.093150778575</v>
      </c>
    </row>
    <row r="89" spans="1:14" ht="15.75" thickBot="1">
      <c r="B89" s="36"/>
      <c r="C89" s="37"/>
      <c r="D89" s="37"/>
      <c r="E89" s="37"/>
      <c r="F89" s="37"/>
      <c r="G89" s="37"/>
      <c r="H89" s="37"/>
      <c r="I89" s="37"/>
      <c r="J89" s="37"/>
      <c r="K89" s="37"/>
      <c r="L89" s="37"/>
      <c r="M89" s="37"/>
      <c r="N89" s="38"/>
    </row>
    <row r="90" spans="1:14" ht="15.75" thickBot="1">
      <c r="A90" t="s">
        <v>2016</v>
      </c>
      <c r="B90" s="821" t="s">
        <v>975</v>
      </c>
      <c r="C90" s="822"/>
      <c r="D90" s="822"/>
      <c r="E90" s="822"/>
      <c r="F90" s="822"/>
      <c r="G90" s="822"/>
      <c r="H90" s="822"/>
      <c r="I90" s="822"/>
      <c r="J90" s="822"/>
      <c r="K90" s="822"/>
      <c r="L90" s="822"/>
      <c r="M90" s="823"/>
      <c r="N90" s="192">
        <f>N80+N88</f>
        <v>52637.403653373825</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3"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1124</v>
      </c>
      <c r="C31" s="84" t="s">
        <v>2126</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190</v>
      </c>
      <c r="B36" s="870" t="str">
        <f>VLOOKUP(A36,EQUIPOS!A6:D154,3,FALSE)</f>
        <v>Diferencial de 3 ton</v>
      </c>
      <c r="C36" s="871"/>
      <c r="D36" s="871"/>
      <c r="E36" s="871"/>
      <c r="F36" s="871"/>
      <c r="G36" s="871"/>
      <c r="H36" s="872"/>
      <c r="I36" s="271"/>
      <c r="J36" s="272"/>
      <c r="K36" s="273">
        <f>VLOOKUP(A36,EQUIPOS!A6:D163,4,FALSE)</f>
        <v>3778.9479901140908</v>
      </c>
      <c r="L36" s="274"/>
      <c r="M36" s="340">
        <v>40</v>
      </c>
      <c r="N36" s="276">
        <f>K36/M36</f>
        <v>94.473699752852269</v>
      </c>
    </row>
    <row r="37" spans="1:14">
      <c r="A37" s="116" t="s">
        <v>195</v>
      </c>
      <c r="B37" s="870" t="str">
        <f>VLOOKUP(A37,EQUIPOS!A7:D154,3,FALSE)</f>
        <v xml:space="preserve">Equipo de oxicorte, Capacidad de corte: hasta 6´´ (152mm) </v>
      </c>
      <c r="C37" s="871"/>
      <c r="D37" s="871"/>
      <c r="E37" s="871"/>
      <c r="F37" s="871"/>
      <c r="G37" s="871"/>
      <c r="H37" s="872"/>
      <c r="I37" s="425"/>
      <c r="J37" s="426"/>
      <c r="K37" s="273">
        <f>VLOOKUP(A37,EQUIPOS!A7:D164,4,FALSE)</f>
        <v>16830.468801785664</v>
      </c>
      <c r="L37" s="339"/>
      <c r="M37" s="340">
        <v>40</v>
      </c>
      <c r="N37" s="276">
        <f t="shared" ref="N37:N43" si="0">K37/M37</f>
        <v>420.76172004464161</v>
      </c>
    </row>
    <row r="38" spans="1:14">
      <c r="A38" s="116" t="s">
        <v>204</v>
      </c>
      <c r="B38" s="870" t="str">
        <f>VLOOKUP(A38,EQUIPOS!A8:D154,3,FALSE)</f>
        <v xml:space="preserve">Equipo de soldadura 250 AMP
</v>
      </c>
      <c r="C38" s="871"/>
      <c r="D38" s="871"/>
      <c r="E38" s="871"/>
      <c r="F38" s="871"/>
      <c r="G38" s="871"/>
      <c r="H38" s="872"/>
      <c r="I38" s="425"/>
      <c r="J38" s="426"/>
      <c r="K38" s="273">
        <f>VLOOKUP(A38,EQUIPOS!A8:D165,4,FALSE)</f>
        <v>12673.83410450984</v>
      </c>
      <c r="L38" s="339"/>
      <c r="M38" s="340">
        <v>40</v>
      </c>
      <c r="N38" s="276">
        <f t="shared" si="0"/>
        <v>316.845852612746</v>
      </c>
    </row>
    <row r="39" spans="1:14">
      <c r="A39" s="116" t="s">
        <v>208</v>
      </c>
      <c r="B39" s="870" t="str">
        <f>VLOOKUP(A39,EQUIPOS!A9:D154,3,FALSE)</f>
        <v>Equipo de soldadura 400</v>
      </c>
      <c r="C39" s="871"/>
      <c r="D39" s="871"/>
      <c r="E39" s="871"/>
      <c r="F39" s="871"/>
      <c r="G39" s="871"/>
      <c r="H39" s="872"/>
      <c r="I39" s="425"/>
      <c r="J39" s="426"/>
      <c r="K39" s="273">
        <f>VLOOKUP(A39,EQUIPOS!A9:D166,4,FALSE)</f>
        <v>15111.630123462848</v>
      </c>
      <c r="L39" s="339"/>
      <c r="M39" s="340">
        <v>40</v>
      </c>
      <c r="N39" s="276">
        <f t="shared" si="0"/>
        <v>377.79075308657121</v>
      </c>
    </row>
    <row r="40" spans="1:14">
      <c r="A40" s="116" t="s">
        <v>210</v>
      </c>
      <c r="B40" s="870" t="str">
        <f>VLOOKUP(A40,EQUIPOS!A10:D154,3,FALSE)</f>
        <v>Equipo de soldadura 600</v>
      </c>
      <c r="C40" s="871"/>
      <c r="D40" s="871"/>
      <c r="E40" s="871"/>
      <c r="F40" s="871"/>
      <c r="G40" s="871"/>
      <c r="H40" s="872"/>
      <c r="I40" s="425"/>
      <c r="J40" s="426"/>
      <c r="K40" s="273">
        <f>VLOOKUP(A40,EQUIPOS!A10:D167,4,FALSE)</f>
        <v>17510.929150225813</v>
      </c>
      <c r="L40" s="339"/>
      <c r="M40" s="340">
        <v>40</v>
      </c>
      <c r="N40" s="276">
        <f t="shared" si="0"/>
        <v>437.77322875564533</v>
      </c>
    </row>
    <row r="41" spans="1:14">
      <c r="A41" s="116" t="s">
        <v>202</v>
      </c>
      <c r="B41" s="870" t="str">
        <f>VLOOKUP(A41,EQUIPOS!A11:D155,3,FALSE)</f>
        <v xml:space="preserve">Equipo de rayos X y/o ultrasonido
</v>
      </c>
      <c r="C41" s="871"/>
      <c r="D41" s="871"/>
      <c r="E41" s="871"/>
      <c r="F41" s="871"/>
      <c r="G41" s="871"/>
      <c r="H41" s="872"/>
      <c r="I41" s="425"/>
      <c r="J41" s="426"/>
      <c r="K41" s="273">
        <f>VLOOKUP(A41,EQUIPOS!A11:D168,4,FALSE)</f>
        <v>61525.476734420859</v>
      </c>
      <c r="L41" s="339"/>
      <c r="M41" s="340">
        <v>4000</v>
      </c>
      <c r="N41" s="276">
        <f t="shared" si="0"/>
        <v>15.381369183605214</v>
      </c>
    </row>
    <row r="42" spans="1:14">
      <c r="A42" s="116" t="s">
        <v>294</v>
      </c>
      <c r="B42" s="870" t="str">
        <f>VLOOKUP(A42,EQUIPOS!A12:D156,3,FALSE)</f>
        <v>Puente grúa</v>
      </c>
      <c r="C42" s="871"/>
      <c r="D42" s="871"/>
      <c r="E42" s="871"/>
      <c r="F42" s="871"/>
      <c r="G42" s="871"/>
      <c r="H42" s="872"/>
      <c r="I42" s="425"/>
      <c r="J42" s="426"/>
      <c r="K42" s="273">
        <f>VLOOKUP(A42,EQUIPOS!A12:D169,4,FALSE)</f>
        <v>515649.52257834893</v>
      </c>
      <c r="L42" s="339"/>
      <c r="M42" s="340">
        <v>40000</v>
      </c>
      <c r="N42" s="276">
        <f t="shared" si="0"/>
        <v>12.891238064458724</v>
      </c>
    </row>
    <row r="43" spans="1:14">
      <c r="A43" s="116" t="s">
        <v>334</v>
      </c>
      <c r="B43" s="870" t="str">
        <f>VLOOKUP(A43,EQUIPOS!A13:D157,3,FALSE)</f>
        <v>Taladro industrial</v>
      </c>
      <c r="C43" s="871"/>
      <c r="D43" s="871"/>
      <c r="E43" s="871"/>
      <c r="F43" s="871"/>
      <c r="G43" s="871"/>
      <c r="H43" s="872"/>
      <c r="I43" s="425"/>
      <c r="J43" s="426"/>
      <c r="K43" s="273">
        <f>VLOOKUP(A43,EQUIPOS!A13:D170,4,FALSE)</f>
        <v>3915.2481516517964</v>
      </c>
      <c r="L43" s="339"/>
      <c r="M43" s="340">
        <v>40</v>
      </c>
      <c r="N43" s="276">
        <f t="shared" si="0"/>
        <v>97.881203791294908</v>
      </c>
    </row>
    <row r="44" spans="1:14">
      <c r="B44" s="870"/>
      <c r="C44" s="871"/>
      <c r="D44" s="871"/>
      <c r="E44" s="871"/>
      <c r="F44" s="871"/>
      <c r="G44" s="871"/>
      <c r="H44" s="872"/>
      <c r="I44" s="39"/>
      <c r="J44" s="40"/>
      <c r="K44" s="273"/>
      <c r="L44" s="280"/>
      <c r="M44" s="340"/>
      <c r="N44" s="276"/>
    </row>
    <row r="45" spans="1:14">
      <c r="B45" s="324"/>
      <c r="C45" s="325"/>
      <c r="D45" s="325"/>
      <c r="E45" s="325"/>
      <c r="F45" s="327"/>
      <c r="G45" s="327"/>
      <c r="H45" s="128"/>
      <c r="I45" s="39"/>
      <c r="J45" s="40"/>
      <c r="K45" s="273"/>
      <c r="L45" s="280"/>
      <c r="M45" s="281"/>
      <c r="N45" s="277"/>
    </row>
    <row r="46" spans="1:14">
      <c r="B46" s="878" t="s">
        <v>952</v>
      </c>
      <c r="C46" s="879"/>
      <c r="D46" s="879"/>
      <c r="E46" s="41"/>
      <c r="F46" s="42"/>
      <c r="G46" s="42"/>
      <c r="H46" s="43"/>
      <c r="I46" s="39"/>
      <c r="J46" s="40"/>
      <c r="K46" s="283"/>
      <c r="L46" s="280"/>
      <c r="M46" s="405">
        <v>0.1</v>
      </c>
      <c r="N46" s="348">
        <f>N83*M46</f>
        <v>209.53877274730041</v>
      </c>
    </row>
    <row r="47" spans="1:14" ht="15.75" thickBot="1">
      <c r="B47" s="870"/>
      <c r="C47" s="871"/>
      <c r="D47" s="871"/>
      <c r="E47" s="871"/>
      <c r="F47" s="871"/>
      <c r="G47" s="871"/>
      <c r="H47" s="872"/>
      <c r="I47" s="880"/>
      <c r="J47" s="881"/>
      <c r="K47" s="44"/>
      <c r="L47" s="882"/>
      <c r="M47" s="883"/>
      <c r="N47" s="108"/>
    </row>
    <row r="48" spans="1:14" ht="15.75" thickBot="1">
      <c r="B48" s="821" t="s">
        <v>953</v>
      </c>
      <c r="C48" s="822"/>
      <c r="D48" s="822"/>
      <c r="E48" s="822"/>
      <c r="F48" s="822"/>
      <c r="G48" s="822"/>
      <c r="H48" s="822"/>
      <c r="I48" s="822"/>
      <c r="J48" s="822"/>
      <c r="K48" s="822"/>
      <c r="L48" s="822"/>
      <c r="M48" s="823"/>
      <c r="N48" s="398">
        <f>SUM(N36:N46)</f>
        <v>1983.3378380391155</v>
      </c>
    </row>
    <row r="49" spans="1:14">
      <c r="B49" s="284"/>
      <c r="C49" s="37"/>
      <c r="D49" s="37"/>
      <c r="E49" s="37"/>
      <c r="F49" s="37"/>
      <c r="G49" s="37"/>
      <c r="H49" s="37"/>
      <c r="I49" s="37"/>
      <c r="J49" s="37"/>
      <c r="K49" s="37"/>
      <c r="L49" s="37"/>
      <c r="M49" s="37"/>
      <c r="N49" s="38"/>
    </row>
    <row r="50" spans="1:14">
      <c r="B50" s="67" t="s">
        <v>954</v>
      </c>
      <c r="C50" s="68"/>
      <c r="D50" s="68"/>
      <c r="E50" s="68"/>
      <c r="F50" s="68"/>
      <c r="G50" s="68"/>
      <c r="H50" s="68"/>
      <c r="I50" s="68"/>
      <c r="J50" s="68"/>
      <c r="K50" s="68"/>
      <c r="L50" s="68"/>
      <c r="M50" s="68"/>
      <c r="N50" s="69"/>
    </row>
    <row r="51" spans="1:14" ht="15.75" thickBot="1">
      <c r="B51" s="70"/>
      <c r="C51" s="65"/>
      <c r="D51" s="65"/>
      <c r="E51" s="65"/>
      <c r="F51" s="65"/>
      <c r="G51" s="65"/>
      <c r="H51" s="65"/>
      <c r="I51" s="65"/>
      <c r="J51" s="64"/>
      <c r="K51" s="64"/>
      <c r="L51" s="64"/>
      <c r="M51" s="64"/>
      <c r="N51" s="66"/>
    </row>
    <row r="52" spans="1:14">
      <c r="B52" s="866" t="s">
        <v>944</v>
      </c>
      <c r="C52" s="867"/>
      <c r="D52" s="867"/>
      <c r="E52" s="867"/>
      <c r="F52" s="867"/>
      <c r="G52" s="867"/>
      <c r="H52" s="867"/>
      <c r="I52" s="901"/>
      <c r="J52" s="319" t="s">
        <v>945</v>
      </c>
      <c r="K52" s="88" t="s">
        <v>946</v>
      </c>
      <c r="L52" s="902" t="s">
        <v>955</v>
      </c>
      <c r="M52" s="901"/>
      <c r="N52" s="89" t="s">
        <v>951</v>
      </c>
    </row>
    <row r="53" spans="1:14">
      <c r="A53" s="164" t="s">
        <v>460</v>
      </c>
      <c r="B53" s="46" t="str">
        <f>VLOOKUP(A53,MATERIALES!A5:D373,3,FALSE)</f>
        <v>Fundente</v>
      </c>
      <c r="C53" s="285"/>
      <c r="D53" s="285"/>
      <c r="E53" s="285"/>
      <c r="F53" s="285"/>
      <c r="G53" s="285"/>
      <c r="H53" s="285"/>
      <c r="I53" s="285"/>
      <c r="J53" s="315" t="str">
        <f>VLOOKUP(A53,MATERIALES!A7:D645,2,FALSE)</f>
        <v>kg</v>
      </c>
      <c r="K53" s="286">
        <v>5.0000000000000001E-3</v>
      </c>
      <c r="L53" s="271"/>
      <c r="M53" s="406">
        <f>VLOOKUP(A53,MATERIALES!A5:D396,4,FALSE)</f>
        <v>23995.365044151789</v>
      </c>
      <c r="N53" s="276">
        <f t="shared" ref="N53:N58" si="1">K53*M53</f>
        <v>119.97682522075895</v>
      </c>
    </row>
    <row r="54" spans="1:14">
      <c r="A54" s="164" t="s">
        <v>462</v>
      </c>
      <c r="B54" s="46" t="str">
        <f>VLOOKUP(A54,MATERIALES!A6:D373,3,FALSE)</f>
        <v>Gas propano</v>
      </c>
      <c r="C54" s="429"/>
      <c r="D54" s="429"/>
      <c r="E54" s="429"/>
      <c r="F54" s="429"/>
      <c r="G54" s="429"/>
      <c r="H54" s="429"/>
      <c r="I54" s="429"/>
      <c r="J54" s="316" t="str">
        <f>VLOOKUP(A54,MATERIALES!A8:D646,2,FALSE)</f>
        <v>kg</v>
      </c>
      <c r="K54" s="401">
        <v>5.0000000000000001E-3</v>
      </c>
      <c r="L54" s="425"/>
      <c r="M54" s="406">
        <f>VLOOKUP(A54,MATERIALES!A6:D397,4,FALSE)</f>
        <v>4251.1603347109076</v>
      </c>
      <c r="N54" s="276">
        <f t="shared" si="1"/>
        <v>21.25580167355454</v>
      </c>
    </row>
    <row r="55" spans="1:14">
      <c r="A55" s="164" t="s">
        <v>591</v>
      </c>
      <c r="B55" s="46" t="str">
        <f>VLOOKUP(A55,MATERIALES!A6:D373,3,FALSE)</f>
        <v>Oxigeno industrial</v>
      </c>
      <c r="C55" s="429"/>
      <c r="D55" s="429"/>
      <c r="E55" s="429"/>
      <c r="F55" s="429"/>
      <c r="G55" s="429"/>
      <c r="H55" s="429"/>
      <c r="I55" s="429"/>
      <c r="J55" s="316" t="str">
        <f>VLOOKUP(A55,MATERIALES!A9:D647,2,FALSE)</f>
        <v>kg</v>
      </c>
      <c r="K55" s="401">
        <v>5.0000000000000001E-3</v>
      </c>
      <c r="L55" s="425"/>
      <c r="M55" s="406">
        <f>VLOOKUP(A55,MATERIALES!A6:D398,4,FALSE)</f>
        <v>772539.2810164796</v>
      </c>
      <c r="N55" s="276">
        <f t="shared" si="1"/>
        <v>3862.6964050823981</v>
      </c>
    </row>
    <row r="56" spans="1:14">
      <c r="A56" s="164" t="s">
        <v>662</v>
      </c>
      <c r="B56" s="46" t="str">
        <f>VLOOKUP(A56,MATERIALES!A6:D373,3,FALSE)</f>
        <v>Soldadura 7018</v>
      </c>
      <c r="C56" s="429"/>
      <c r="D56" s="429"/>
      <c r="E56" s="429"/>
      <c r="F56" s="429"/>
      <c r="G56" s="429"/>
      <c r="H56" s="429"/>
      <c r="I56" s="429"/>
      <c r="J56" s="316" t="str">
        <f>VLOOKUP(A56,MATERIALES!A10:D648,2,FALSE)</f>
        <v>kg</v>
      </c>
      <c r="K56" s="401">
        <v>0.01</v>
      </c>
      <c r="L56" s="425"/>
      <c r="M56" s="406">
        <f>VLOOKUP(A56,MATERIALES!A6:D399,4,FALSE)</f>
        <v>10102.964436512344</v>
      </c>
      <c r="N56" s="276">
        <f t="shared" si="1"/>
        <v>101.02964436512345</v>
      </c>
    </row>
    <row r="57" spans="1:14">
      <c r="A57" s="164" t="s">
        <v>665</v>
      </c>
      <c r="B57" s="46" t="str">
        <f>VLOOKUP(A57,MATERIALES!A7:D373,3,FALSE)</f>
        <v>Soldadura L-70</v>
      </c>
      <c r="C57" s="429"/>
      <c r="D57" s="429"/>
      <c r="E57" s="429"/>
      <c r="F57" s="429"/>
      <c r="G57" s="429"/>
      <c r="H57" s="429"/>
      <c r="I57" s="429"/>
      <c r="J57" s="316" t="str">
        <f>VLOOKUP(A57,MATERIALES!A11:D649,2,FALSE)</f>
        <v>kg</v>
      </c>
      <c r="K57" s="401">
        <v>0.01</v>
      </c>
      <c r="L57" s="425"/>
      <c r="M57" s="406">
        <f>VLOOKUP(A57,MATERIALES!A7:D400,4,FALSE)</f>
        <v>19018.638166666326</v>
      </c>
      <c r="N57" s="276">
        <f t="shared" si="1"/>
        <v>190.18638166666327</v>
      </c>
    </row>
    <row r="58" spans="1:14">
      <c r="A58" s="164" t="s">
        <v>742</v>
      </c>
      <c r="B58" s="46" t="str">
        <f>VLOOKUP(A58,MATERIALES!A1:D372,3,FALSE)</f>
        <v>Acero A-36 para estructura metálica</v>
      </c>
      <c r="C58" s="429"/>
      <c r="D58" s="429"/>
      <c r="E58" s="429"/>
      <c r="F58" s="429"/>
      <c r="G58" s="429"/>
      <c r="H58" s="429"/>
      <c r="I58" s="429"/>
      <c r="J58" s="316" t="str">
        <f>VLOOKUP(A58,MATERIALES!A1:D650,2,FALSE)</f>
        <v>kg</v>
      </c>
      <c r="K58" s="401">
        <v>1</v>
      </c>
      <c r="L58" s="425"/>
      <c r="M58" s="406">
        <f>VLOOKUP(A58,MATERIALES!A1:D401,4,FALSE)</f>
        <v>3284.8376209247972</v>
      </c>
      <c r="N58" s="276">
        <f t="shared" si="1"/>
        <v>3284.8376209247972</v>
      </c>
    </row>
    <row r="59" spans="1:14">
      <c r="A59" s="164"/>
      <c r="B59" s="46"/>
      <c r="C59" s="429"/>
      <c r="D59" s="429"/>
      <c r="E59" s="429"/>
      <c r="F59" s="429"/>
      <c r="G59" s="429"/>
      <c r="H59" s="429"/>
      <c r="I59" s="429"/>
      <c r="J59" s="315"/>
      <c r="K59" s="401"/>
      <c r="L59" s="425"/>
      <c r="M59" s="406"/>
      <c r="N59" s="276"/>
    </row>
    <row r="60" spans="1:14" ht="15.75" thickBot="1">
      <c r="B60" s="46"/>
      <c r="C60" s="314"/>
      <c r="D60" s="314"/>
      <c r="E60" s="314"/>
      <c r="F60" s="314"/>
      <c r="G60" s="314"/>
      <c r="H60" s="314"/>
      <c r="I60" s="314"/>
      <c r="J60" s="439"/>
      <c r="K60" s="129"/>
      <c r="L60" s="329"/>
      <c r="M60" s="406"/>
      <c r="N60" s="276"/>
    </row>
    <row r="61" spans="1:14" ht="15.75" thickBot="1">
      <c r="B61" s="821" t="s">
        <v>953</v>
      </c>
      <c r="C61" s="822"/>
      <c r="D61" s="822"/>
      <c r="E61" s="822"/>
      <c r="F61" s="822"/>
      <c r="G61" s="822"/>
      <c r="H61" s="822"/>
      <c r="I61" s="822"/>
      <c r="J61" s="822"/>
      <c r="K61" s="822"/>
      <c r="L61" s="822"/>
      <c r="M61" s="823"/>
      <c r="N61" s="398">
        <f>SUM(N53:N60)</f>
        <v>7579.9826789332956</v>
      </c>
    </row>
    <row r="62" spans="1:14">
      <c r="B62" s="36"/>
      <c r="C62" s="37"/>
      <c r="D62" s="37"/>
      <c r="E62" s="37"/>
      <c r="F62" s="37"/>
      <c r="G62" s="37"/>
      <c r="H62" s="37"/>
      <c r="I62" s="37"/>
      <c r="J62" s="37"/>
      <c r="K62" s="37"/>
      <c r="L62" s="37"/>
      <c r="M62" s="37"/>
      <c r="N62" s="38"/>
    </row>
    <row r="63" spans="1:14">
      <c r="B63" s="67" t="s">
        <v>956</v>
      </c>
      <c r="C63" s="68"/>
      <c r="D63" s="68"/>
      <c r="E63" s="68"/>
      <c r="F63" s="68"/>
      <c r="G63" s="68"/>
      <c r="H63" s="68"/>
      <c r="I63" s="68"/>
      <c r="J63" s="68"/>
      <c r="K63" s="68"/>
      <c r="L63" s="68"/>
      <c r="M63" s="68"/>
      <c r="N63" s="69"/>
    </row>
    <row r="64" spans="1:14" ht="15.75" thickBot="1">
      <c r="B64" s="71"/>
      <c r="C64" s="64"/>
      <c r="D64" s="64"/>
      <c r="E64" s="64"/>
      <c r="F64" s="64"/>
      <c r="G64" s="64"/>
      <c r="H64" s="64"/>
      <c r="I64" s="64"/>
      <c r="J64" s="64"/>
      <c r="K64" s="64"/>
      <c r="L64" s="64"/>
      <c r="M64" s="64"/>
      <c r="N64" s="66"/>
    </row>
    <row r="65" spans="1:15" ht="25.5">
      <c r="B65" s="317" t="s">
        <v>957</v>
      </c>
      <c r="C65" s="318"/>
      <c r="D65" s="318"/>
      <c r="E65" s="318"/>
      <c r="F65" s="318"/>
      <c r="G65" s="318"/>
      <c r="H65" s="76" t="s">
        <v>945</v>
      </c>
      <c r="I65" s="77" t="s">
        <v>958</v>
      </c>
      <c r="J65" s="78" t="s">
        <v>959</v>
      </c>
      <c r="K65" s="76" t="s">
        <v>960</v>
      </c>
      <c r="L65" s="907" t="s">
        <v>961</v>
      </c>
      <c r="M65" s="886"/>
      <c r="N65" s="79" t="s">
        <v>951</v>
      </c>
    </row>
    <row r="66" spans="1:15">
      <c r="B66" s="49"/>
      <c r="C66" s="321"/>
      <c r="D66" s="321"/>
      <c r="E66" s="321"/>
      <c r="F66" s="321"/>
      <c r="G66" s="321"/>
      <c r="H66" s="315"/>
      <c r="I66" s="283"/>
      <c r="J66" s="290"/>
      <c r="K66" s="283"/>
      <c r="L66" s="908"/>
      <c r="M66" s="909"/>
      <c r="N66" s="291"/>
    </row>
    <row r="67" spans="1:15">
      <c r="B67" s="49"/>
      <c r="C67" s="50"/>
      <c r="D67" s="50"/>
      <c r="E67" s="50"/>
      <c r="F67" s="50"/>
      <c r="G67" s="50"/>
      <c r="H67" s="315"/>
      <c r="I67" s="283"/>
      <c r="J67" s="290"/>
      <c r="K67" s="283"/>
      <c r="L67" s="908"/>
      <c r="M67" s="909"/>
      <c r="N67" s="291"/>
    </row>
    <row r="68" spans="1:15">
      <c r="B68" s="49"/>
      <c r="C68" s="50"/>
      <c r="D68" s="50"/>
      <c r="E68" s="50"/>
      <c r="F68" s="50"/>
      <c r="G68" s="50"/>
      <c r="H68" s="315"/>
      <c r="I68" s="283"/>
      <c r="J68" s="290"/>
      <c r="K68" s="283"/>
      <c r="L68" s="908"/>
      <c r="M68" s="909"/>
      <c r="N68" s="291"/>
    </row>
    <row r="69" spans="1:15">
      <c r="B69" s="49"/>
      <c r="C69" s="50"/>
      <c r="D69" s="50"/>
      <c r="E69" s="50"/>
      <c r="F69" s="50"/>
      <c r="G69" s="50"/>
      <c r="H69" s="315"/>
      <c r="I69" s="283"/>
      <c r="J69" s="290"/>
      <c r="K69" s="283"/>
      <c r="L69" s="908"/>
      <c r="M69" s="909"/>
      <c r="N69" s="291"/>
    </row>
    <row r="70" spans="1:15">
      <c r="B70" s="49"/>
      <c r="C70" s="50"/>
      <c r="D70" s="50"/>
      <c r="E70" s="50"/>
      <c r="F70" s="50"/>
      <c r="G70" s="50"/>
      <c r="H70" s="292"/>
      <c r="I70" s="283"/>
      <c r="J70" s="283"/>
      <c r="K70" s="283"/>
      <c r="L70" s="293"/>
      <c r="M70" s="294"/>
      <c r="N70" s="295"/>
    </row>
    <row r="71" spans="1:15" ht="15.75" thickBot="1">
      <c r="B71" s="451"/>
      <c r="C71" s="452"/>
      <c r="D71" s="452"/>
      <c r="E71" s="452"/>
      <c r="F71" s="452"/>
      <c r="G71" s="452"/>
      <c r="H71" s="51"/>
      <c r="I71" s="129"/>
      <c r="J71" s="129"/>
      <c r="K71" s="129"/>
      <c r="L71" s="899"/>
      <c r="M71" s="900"/>
      <c r="N71" s="130"/>
    </row>
    <row r="72" spans="1:15" ht="15.75" thickBot="1">
      <c r="B72" s="910" t="s">
        <v>953</v>
      </c>
      <c r="C72" s="864"/>
      <c r="D72" s="864"/>
      <c r="E72" s="864"/>
      <c r="F72" s="864"/>
      <c r="G72" s="864"/>
      <c r="H72" s="864"/>
      <c r="I72" s="864"/>
      <c r="J72" s="864"/>
      <c r="K72" s="864"/>
      <c r="L72" s="864"/>
      <c r="M72" s="865"/>
      <c r="N72" s="107"/>
    </row>
    <row r="73" spans="1:15">
      <c r="B73" s="36"/>
      <c r="C73" s="37"/>
      <c r="D73" s="37"/>
      <c r="E73" s="37"/>
      <c r="F73" s="37"/>
      <c r="G73" s="37"/>
      <c r="H73" s="37"/>
      <c r="I73" s="37"/>
      <c r="J73" s="37"/>
      <c r="K73" s="37"/>
      <c r="L73" s="37"/>
      <c r="M73" s="37"/>
      <c r="N73" s="38"/>
    </row>
    <row r="74" spans="1:15">
      <c r="B74" s="67" t="s">
        <v>962</v>
      </c>
      <c r="C74" s="68"/>
      <c r="D74" s="68"/>
      <c r="E74" s="68"/>
      <c r="F74" s="68"/>
      <c r="G74" s="68"/>
      <c r="H74" s="68"/>
      <c r="I74" s="68"/>
      <c r="J74" s="68"/>
      <c r="K74" s="68"/>
      <c r="L74" s="68"/>
      <c r="M74" s="68"/>
      <c r="N74" s="69"/>
    </row>
    <row r="75" spans="1:15" ht="15.75" thickBot="1">
      <c r="B75" s="71"/>
      <c r="C75" s="64"/>
      <c r="D75" s="64"/>
      <c r="E75" s="64"/>
      <c r="F75" s="64"/>
      <c r="G75" s="64"/>
      <c r="H75" s="64"/>
      <c r="I75" s="64"/>
      <c r="J75" s="64"/>
      <c r="K75" s="64"/>
      <c r="L75" s="64"/>
      <c r="M75" s="64"/>
      <c r="N75" s="66"/>
    </row>
    <row r="76" spans="1:15" ht="25.5">
      <c r="B76" s="860" t="s">
        <v>963</v>
      </c>
      <c r="C76" s="861"/>
      <c r="D76" s="861"/>
      <c r="E76" s="861"/>
      <c r="F76" s="861"/>
      <c r="G76" s="861"/>
      <c r="H76" s="861"/>
      <c r="I76" s="76" t="s">
        <v>964</v>
      </c>
      <c r="J76" s="78" t="s">
        <v>1410</v>
      </c>
      <c r="K76" s="77" t="s">
        <v>966</v>
      </c>
      <c r="L76" s="862" t="s">
        <v>950</v>
      </c>
      <c r="M76" s="863"/>
      <c r="N76" s="101" t="s">
        <v>951</v>
      </c>
    </row>
    <row r="77" spans="1:15">
      <c r="A77" s="165" t="s">
        <v>2</v>
      </c>
      <c r="B77" s="52" t="str">
        <f>VLOOKUP(A77,'MANO DE OBRA'!A8:D68,3,FALSE)</f>
        <v>Soldador (2)</v>
      </c>
      <c r="C77" s="50"/>
      <c r="D77" s="50"/>
      <c r="E77" s="50"/>
      <c r="F77" s="50"/>
      <c r="G77" s="50"/>
      <c r="H77" s="50"/>
      <c r="I77" s="296">
        <f t="shared" ref="I77:I80" si="2">K77/J77*100</f>
        <v>115336.47958314378</v>
      </c>
      <c r="J77" s="297">
        <v>185</v>
      </c>
      <c r="K77" s="298">
        <f>VLOOKUP(A77,'MANO DE OBRA'!A8:D99,4,FALSE)</f>
        <v>213372.48722881597</v>
      </c>
      <c r="L77" s="53"/>
      <c r="M77" s="438">
        <v>320</v>
      </c>
      <c r="N77" s="399">
        <f t="shared" ref="N77:N80" si="3">K77/M77</f>
        <v>666.78902259004985</v>
      </c>
      <c r="O77" s="109"/>
    </row>
    <row r="78" spans="1:15">
      <c r="A78" s="165" t="s">
        <v>4</v>
      </c>
      <c r="B78" s="52" t="str">
        <f>VLOOKUP(A78,'MANO DE OBRA'!A8:D69,3,FALSE)</f>
        <v>Inspector de fabricación y montaje</v>
      </c>
      <c r="C78" s="50"/>
      <c r="D78" s="50"/>
      <c r="E78" s="50"/>
      <c r="F78" s="50"/>
      <c r="G78" s="50"/>
      <c r="H78" s="50"/>
      <c r="I78" s="296">
        <f t="shared" si="2"/>
        <v>87942.625377371514</v>
      </c>
      <c r="J78" s="297">
        <v>185</v>
      </c>
      <c r="K78" s="298">
        <f>VLOOKUP(A78,'MANO DE OBRA'!A8:D100,4,FALSE)</f>
        <v>162693.85694813728</v>
      </c>
      <c r="L78" s="53"/>
      <c r="M78" s="438">
        <v>320</v>
      </c>
      <c r="N78" s="399">
        <f t="shared" si="3"/>
        <v>508.41830296292903</v>
      </c>
    </row>
    <row r="79" spans="1:15">
      <c r="A79" t="s">
        <v>9</v>
      </c>
      <c r="B79" s="52" t="str">
        <f>VLOOKUP(A79,'MANO DE OBRA'!A9:D70,3,FALSE)</f>
        <v>Obrero (3)</v>
      </c>
      <c r="C79" s="50"/>
      <c r="D79" s="50"/>
      <c r="E79" s="50"/>
      <c r="F79" s="50"/>
      <c r="G79" s="50"/>
      <c r="H79" s="50"/>
      <c r="I79" s="296">
        <f t="shared" si="2"/>
        <v>101498.09999999999</v>
      </c>
      <c r="J79" s="297">
        <v>185</v>
      </c>
      <c r="K79" s="298">
        <f>VLOOKUP(A79,'MANO DE OBRA'!A9:D101,4,FALSE)</f>
        <v>187771.48499999999</v>
      </c>
      <c r="L79" s="53"/>
      <c r="M79" s="438">
        <v>320</v>
      </c>
      <c r="N79" s="399">
        <f t="shared" si="3"/>
        <v>586.78589062499998</v>
      </c>
    </row>
    <row r="80" spans="1:15">
      <c r="A80" t="s">
        <v>30</v>
      </c>
      <c r="B80" s="52" t="str">
        <f>VLOOKUP(A80,'MANO DE OBRA'!A10:D71,3,FALSE)</f>
        <v>Oficial</v>
      </c>
      <c r="C80" s="50"/>
      <c r="D80" s="50"/>
      <c r="E80" s="50"/>
      <c r="F80" s="50"/>
      <c r="G80" s="50"/>
      <c r="H80" s="50"/>
      <c r="I80" s="296">
        <f t="shared" si="2"/>
        <v>57668.23979157189</v>
      </c>
      <c r="J80" s="297">
        <v>185</v>
      </c>
      <c r="K80" s="298">
        <f>VLOOKUP(A80,'MANO DE OBRA'!A10:D102,4,FALSE)</f>
        <v>106686.24361440798</v>
      </c>
      <c r="L80" s="322"/>
      <c r="M80" s="438">
        <v>320</v>
      </c>
      <c r="N80" s="399">
        <f t="shared" si="3"/>
        <v>333.39451129502493</v>
      </c>
    </row>
    <row r="81" spans="1:14">
      <c r="B81" s="52"/>
      <c r="C81" s="50"/>
      <c r="D81" s="50"/>
      <c r="E81" s="50"/>
      <c r="F81" s="50"/>
      <c r="G81" s="50"/>
      <c r="H81" s="50"/>
      <c r="I81" s="296"/>
      <c r="J81" s="297"/>
      <c r="K81" s="298"/>
      <c r="L81" s="322"/>
      <c r="M81" s="438"/>
      <c r="N81" s="399"/>
    </row>
    <row r="82" spans="1:14" ht="15.75" thickBot="1">
      <c r="B82" s="897"/>
      <c r="C82" s="898" t="e">
        <f>VLOOKUP(B82,'MANO DE OBRA'!B12:E73,3,FALSE)</f>
        <v>#N/A</v>
      </c>
      <c r="D82" s="898" t="e">
        <f>VLOOKUP(C82,'MANO DE OBRA'!C12:F73,3,FALSE)</f>
        <v>#N/A</v>
      </c>
      <c r="E82" s="898" t="e">
        <f>VLOOKUP(D82,'MANO DE OBRA'!D12:G73,3,FALSE)</f>
        <v>#N/A</v>
      </c>
      <c r="F82" s="898" t="e">
        <f>VLOOKUP(E82,'MANO DE OBRA'!E12:H73,3,FALSE)</f>
        <v>#N/A</v>
      </c>
      <c r="G82" s="898" t="e">
        <f>VLOOKUP(F82,'MANO DE OBRA'!F12:I73,3,FALSE)</f>
        <v>#N/A</v>
      </c>
      <c r="H82" s="898" t="e">
        <f>VLOOKUP(G82,'MANO DE OBRA'!G12:J73,3,FALSE)</f>
        <v>#N/A</v>
      </c>
      <c r="I82" s="474"/>
      <c r="J82" s="475"/>
      <c r="K82" s="478"/>
      <c r="L82" s="479"/>
      <c r="M82" s="480"/>
      <c r="N82" s="444"/>
    </row>
    <row r="83" spans="1:14" ht="15.75" thickBot="1">
      <c r="B83" s="910" t="s">
        <v>953</v>
      </c>
      <c r="C83" s="864"/>
      <c r="D83" s="864"/>
      <c r="E83" s="864"/>
      <c r="F83" s="864"/>
      <c r="G83" s="864"/>
      <c r="H83" s="864"/>
      <c r="I83" s="864"/>
      <c r="J83" s="864"/>
      <c r="K83" s="864"/>
      <c r="L83" s="864"/>
      <c r="M83" s="865"/>
      <c r="N83" s="464">
        <f>SUM(N77:N82)</f>
        <v>2095.3877274730039</v>
      </c>
    </row>
    <row r="84" spans="1:14" ht="15.75" thickBot="1">
      <c r="B84" s="36"/>
      <c r="C84" s="37"/>
      <c r="D84" s="37"/>
      <c r="E84" s="37"/>
      <c r="F84" s="37"/>
      <c r="G84" s="37"/>
      <c r="H84" s="37"/>
      <c r="I84" s="37"/>
      <c r="J84" s="37"/>
      <c r="K84" s="37"/>
      <c r="L84" s="37"/>
      <c r="M84" s="37"/>
      <c r="N84" s="38"/>
    </row>
    <row r="85" spans="1:14" ht="15.75" thickBot="1">
      <c r="B85" s="821" t="s">
        <v>967</v>
      </c>
      <c r="C85" s="822"/>
      <c r="D85" s="822"/>
      <c r="E85" s="822"/>
      <c r="F85" s="822"/>
      <c r="G85" s="822"/>
      <c r="H85" s="822"/>
      <c r="I85" s="822"/>
      <c r="J85" s="822"/>
      <c r="K85" s="822"/>
      <c r="L85" s="822"/>
      <c r="M85" s="823"/>
      <c r="N85" s="102">
        <f>N48+N61+N72+N83</f>
        <v>11658.708244445415</v>
      </c>
    </row>
    <row r="86" spans="1:14">
      <c r="B86" s="36"/>
      <c r="C86" s="37"/>
      <c r="D86" s="37"/>
      <c r="E86" s="37"/>
      <c r="F86" s="37"/>
      <c r="G86" s="37"/>
      <c r="H86" s="37"/>
      <c r="I86" s="37"/>
      <c r="J86" s="37"/>
      <c r="K86" s="37"/>
      <c r="L86" s="37"/>
      <c r="M86" s="37"/>
      <c r="N86" s="38"/>
    </row>
    <row r="87" spans="1:14">
      <c r="B87" s="67" t="s">
        <v>968</v>
      </c>
      <c r="C87" s="68"/>
      <c r="D87" s="68"/>
      <c r="E87" s="68"/>
      <c r="F87" s="68"/>
      <c r="G87" s="68"/>
      <c r="H87" s="68"/>
      <c r="I87" s="68"/>
      <c r="J87" s="68"/>
      <c r="K87" s="68"/>
      <c r="L87" s="68"/>
      <c r="M87" s="68"/>
      <c r="N87" s="69"/>
    </row>
    <row r="88" spans="1:14" ht="15.75" thickBot="1">
      <c r="B88" s="71"/>
      <c r="C88" s="64"/>
      <c r="D88" s="64"/>
      <c r="E88" s="64"/>
      <c r="F88" s="64"/>
      <c r="G88" s="64"/>
      <c r="H88" s="64"/>
      <c r="I88" s="64"/>
      <c r="J88" s="64"/>
      <c r="K88" s="64"/>
      <c r="L88" s="64"/>
      <c r="M88" s="64"/>
      <c r="N88" s="66"/>
    </row>
    <row r="89" spans="1:14">
      <c r="B89" s="866" t="s">
        <v>969</v>
      </c>
      <c r="C89" s="867"/>
      <c r="D89" s="867"/>
      <c r="E89" s="867"/>
      <c r="F89" s="867"/>
      <c r="G89" s="867"/>
      <c r="H89" s="867"/>
      <c r="I89" s="318"/>
      <c r="J89" s="338"/>
      <c r="K89" s="306" t="s">
        <v>970</v>
      </c>
      <c r="L89" s="868" t="s">
        <v>971</v>
      </c>
      <c r="M89" s="869"/>
      <c r="N89" s="307"/>
    </row>
    <row r="90" spans="1:14">
      <c r="B90" s="854" t="s">
        <v>972</v>
      </c>
      <c r="C90" s="855"/>
      <c r="D90" s="855"/>
      <c r="E90" s="855"/>
      <c r="F90" s="855"/>
      <c r="G90" s="855"/>
      <c r="H90" s="855"/>
      <c r="I90" s="90"/>
      <c r="J90" s="91"/>
      <c r="K90" s="308">
        <v>0.2</v>
      </c>
      <c r="L90" s="856">
        <f>N85*K90</f>
        <v>2331.7416488890831</v>
      </c>
      <c r="M90" s="857"/>
      <c r="N90" s="54"/>
    </row>
    <row r="91" spans="1:14">
      <c r="B91" s="92" t="s">
        <v>973</v>
      </c>
      <c r="C91" s="93"/>
      <c r="D91" s="93"/>
      <c r="E91" s="93"/>
      <c r="F91" s="93"/>
      <c r="G91" s="93"/>
      <c r="H91" s="93"/>
      <c r="I91" s="90"/>
      <c r="J91" s="91"/>
      <c r="K91" s="308">
        <v>0.05</v>
      </c>
      <c r="L91" s="856">
        <f>N85*K91</f>
        <v>582.93541222227077</v>
      </c>
      <c r="M91" s="857"/>
      <c r="N91" s="54"/>
    </row>
    <row r="92" spans="1:14" ht="15.75" thickBot="1">
      <c r="B92" s="94" t="s">
        <v>974</v>
      </c>
      <c r="C92" s="95"/>
      <c r="D92" s="95"/>
      <c r="E92" s="95"/>
      <c r="F92" s="95"/>
      <c r="G92" s="95"/>
      <c r="H92" s="95"/>
      <c r="I92" s="96"/>
      <c r="J92" s="97"/>
      <c r="K92" s="309">
        <v>0.05</v>
      </c>
      <c r="L92" s="858">
        <f>N85*K92</f>
        <v>582.93541222227077</v>
      </c>
      <c r="M92" s="859"/>
      <c r="N92" s="54"/>
    </row>
    <row r="93" spans="1:14" ht="15.75" thickBot="1">
      <c r="B93" s="821" t="s">
        <v>953</v>
      </c>
      <c r="C93" s="822"/>
      <c r="D93" s="822"/>
      <c r="E93" s="822"/>
      <c r="F93" s="822"/>
      <c r="G93" s="822"/>
      <c r="H93" s="822"/>
      <c r="I93" s="822"/>
      <c r="J93" s="822"/>
      <c r="K93" s="822"/>
      <c r="L93" s="822"/>
      <c r="M93" s="823"/>
      <c r="N93" s="55">
        <f>L90+L91+L92</f>
        <v>3497.6124733336246</v>
      </c>
    </row>
    <row r="94" spans="1:14" ht="15.75" thickBot="1">
      <c r="B94" s="36"/>
      <c r="C94" s="37"/>
      <c r="D94" s="37"/>
      <c r="E94" s="37"/>
      <c r="F94" s="37"/>
      <c r="G94" s="37"/>
      <c r="H94" s="37"/>
      <c r="I94" s="37"/>
      <c r="J94" s="37"/>
      <c r="K94" s="37"/>
      <c r="L94" s="37"/>
      <c r="M94" s="37"/>
      <c r="N94" s="38"/>
    </row>
    <row r="95" spans="1:14" ht="15.75" thickBot="1">
      <c r="A95" t="s">
        <v>2016</v>
      </c>
      <c r="B95" s="821" t="s">
        <v>975</v>
      </c>
      <c r="C95" s="822"/>
      <c r="D95" s="822"/>
      <c r="E95" s="822"/>
      <c r="F95" s="822"/>
      <c r="G95" s="822"/>
      <c r="H95" s="822"/>
      <c r="I95" s="822"/>
      <c r="J95" s="822"/>
      <c r="K95" s="822"/>
      <c r="L95" s="822"/>
      <c r="M95" s="823"/>
      <c r="N95" s="192">
        <f>N85+N93</f>
        <v>15156.320717779039</v>
      </c>
    </row>
    <row r="96" spans="1:14">
      <c r="B96" s="243"/>
      <c r="C96" s="244"/>
      <c r="D96" s="244"/>
      <c r="E96" s="244"/>
      <c r="F96" s="244"/>
      <c r="G96" s="244"/>
      <c r="H96" s="244"/>
      <c r="I96" s="244"/>
      <c r="J96" s="244"/>
      <c r="K96" s="244"/>
      <c r="L96" s="244"/>
      <c r="M96" s="244"/>
      <c r="N96" s="245"/>
    </row>
    <row r="97" spans="2:14">
      <c r="B97" s="246"/>
      <c r="C97" s="247"/>
      <c r="D97" s="247"/>
      <c r="E97" s="247"/>
      <c r="F97" s="247"/>
      <c r="G97" s="247"/>
      <c r="H97" s="247"/>
      <c r="I97" s="247"/>
      <c r="J97" s="247"/>
      <c r="K97" s="247"/>
      <c r="L97" s="247"/>
      <c r="M97" s="247"/>
      <c r="N97" s="248"/>
    </row>
    <row r="98" spans="2:14">
      <c r="B98" s="246"/>
      <c r="C98" s="247"/>
      <c r="D98" s="247"/>
      <c r="E98" s="247"/>
      <c r="F98" s="247"/>
      <c r="G98" s="247"/>
      <c r="H98" s="247"/>
      <c r="I98" s="247"/>
      <c r="J98" s="247"/>
      <c r="K98" s="247"/>
      <c r="L98" s="247"/>
      <c r="M98" s="247"/>
      <c r="N98" s="248"/>
    </row>
    <row r="99" spans="2:14">
      <c r="B99" s="246"/>
      <c r="C99" s="247"/>
      <c r="D99" s="247"/>
      <c r="E99" s="247"/>
      <c r="F99" s="247"/>
      <c r="G99" s="247"/>
      <c r="H99" s="247"/>
      <c r="I99" s="247"/>
      <c r="J99" s="247"/>
      <c r="K99" s="247"/>
      <c r="L99" s="247"/>
      <c r="M99" s="247"/>
      <c r="N99" s="248"/>
    </row>
    <row r="100" spans="2:14">
      <c r="B100" s="246"/>
      <c r="C100" s="247"/>
      <c r="D100" s="247"/>
      <c r="E100" s="421" t="s">
        <v>976</v>
      </c>
      <c r="F100" s="421"/>
      <c r="G100" s="421"/>
      <c r="H100" s="421"/>
      <c r="I100" s="421"/>
      <c r="J100" s="421"/>
      <c r="K100" s="247"/>
      <c r="L100" s="247"/>
      <c r="M100" s="247"/>
      <c r="N100" s="248"/>
    </row>
    <row r="101" spans="2:14">
      <c r="B101" s="246"/>
      <c r="C101" s="247"/>
      <c r="D101" s="247"/>
      <c r="E101" s="247" t="s">
        <v>977</v>
      </c>
      <c r="F101" s="247"/>
      <c r="G101" s="247"/>
      <c r="H101" s="247"/>
      <c r="I101" s="247"/>
      <c r="J101" s="247"/>
      <c r="K101" s="247"/>
      <c r="L101" s="247"/>
      <c r="M101" s="247"/>
      <c r="N101" s="248"/>
    </row>
    <row r="102" spans="2:14">
      <c r="B102" s="246"/>
      <c r="C102" s="247"/>
      <c r="D102" s="247"/>
      <c r="E102" s="247" t="s">
        <v>978</v>
      </c>
      <c r="F102" s="247"/>
      <c r="G102" s="247"/>
      <c r="H102" s="247"/>
      <c r="I102" s="247"/>
      <c r="J102" s="247"/>
      <c r="K102" s="247"/>
      <c r="L102" s="247"/>
      <c r="M102" s="247"/>
      <c r="N102" s="248"/>
    </row>
    <row r="103" spans="2:14">
      <c r="B103" s="246"/>
      <c r="C103" s="247"/>
      <c r="D103" s="247"/>
      <c r="E103" s="247" t="s">
        <v>979</v>
      </c>
      <c r="F103" s="247"/>
      <c r="G103" s="247"/>
      <c r="H103" s="247"/>
      <c r="I103" s="247"/>
      <c r="J103" s="247"/>
      <c r="K103" s="247"/>
      <c r="L103" s="247"/>
      <c r="M103" s="247"/>
      <c r="N103" s="248"/>
    </row>
    <row r="104" spans="2:14" ht="15.75" thickBot="1">
      <c r="B104" s="246"/>
      <c r="C104" s="247"/>
      <c r="D104" s="247"/>
      <c r="E104" s="247"/>
      <c r="F104" s="247" t="s">
        <v>980</v>
      </c>
      <c r="G104" s="247"/>
      <c r="H104" s="247"/>
      <c r="I104" s="247"/>
      <c r="J104" s="247"/>
      <c r="K104" s="247"/>
      <c r="L104" s="247"/>
      <c r="M104" s="247"/>
      <c r="N104" s="248"/>
    </row>
    <row r="105" spans="2:14">
      <c r="B105" s="231" t="s">
        <v>2216</v>
      </c>
      <c r="C105" s="232"/>
      <c r="D105" s="232"/>
      <c r="E105" s="232"/>
      <c r="F105" s="232"/>
      <c r="G105" s="232"/>
      <c r="H105" s="232"/>
      <c r="I105" s="232"/>
      <c r="J105" s="232"/>
      <c r="K105" s="232"/>
      <c r="L105" s="232"/>
      <c r="M105" s="232"/>
      <c r="N105" s="233"/>
    </row>
    <row r="106" spans="2:14">
      <c r="B106" s="249"/>
      <c r="C106" s="250"/>
      <c r="D106" s="250"/>
      <c r="E106" s="250"/>
      <c r="F106" s="250"/>
      <c r="G106" s="250"/>
      <c r="H106" s="250"/>
      <c r="I106" s="250"/>
      <c r="J106" s="250"/>
      <c r="K106" s="250"/>
      <c r="L106" s="250"/>
      <c r="M106" s="250"/>
      <c r="N106" s="251"/>
    </row>
    <row r="107" spans="2:14">
      <c r="B107" s="249"/>
      <c r="C107" s="250"/>
      <c r="D107" s="250"/>
      <c r="E107" s="250"/>
      <c r="F107" s="250"/>
      <c r="G107" s="250"/>
      <c r="H107" s="250"/>
      <c r="I107" s="250"/>
      <c r="J107" s="250"/>
      <c r="K107" s="250"/>
      <c r="L107" s="250"/>
      <c r="M107" s="250"/>
      <c r="N107" s="251"/>
    </row>
    <row r="108" spans="2:14">
      <c r="B108" s="249"/>
      <c r="C108" s="250"/>
      <c r="D108" s="250"/>
      <c r="E108" s="250"/>
      <c r="F108" s="250"/>
      <c r="G108" s="250"/>
      <c r="H108" s="250"/>
      <c r="I108" s="250"/>
      <c r="J108" s="250"/>
      <c r="K108" s="250"/>
      <c r="L108" s="250"/>
      <c r="M108" s="250"/>
      <c r="N108" s="251"/>
    </row>
    <row r="109" spans="2:14" ht="15.75" thickBot="1">
      <c r="B109" s="252"/>
      <c r="C109" s="253"/>
      <c r="D109" s="253"/>
      <c r="E109" s="253"/>
      <c r="F109" s="253"/>
      <c r="G109" s="253"/>
      <c r="H109" s="253"/>
      <c r="I109" s="253"/>
      <c r="J109" s="253"/>
      <c r="K109" s="253"/>
      <c r="L109" s="253"/>
      <c r="M109" s="253"/>
      <c r="N109" s="254"/>
    </row>
    <row r="110" spans="2:14">
      <c r="B110" s="255"/>
      <c r="C110" s="256"/>
      <c r="D110" s="256"/>
      <c r="E110" s="256"/>
      <c r="F110" s="256"/>
      <c r="G110" s="256"/>
      <c r="H110" s="256"/>
      <c r="I110" s="256"/>
      <c r="J110" s="256"/>
      <c r="K110" s="256"/>
      <c r="L110" s="256"/>
      <c r="M110" s="256"/>
      <c r="N110" s="257"/>
    </row>
    <row r="111" spans="2:14">
      <c r="B111" s="258" t="s">
        <v>2217</v>
      </c>
      <c r="C111" s="259"/>
      <c r="D111" s="259"/>
      <c r="E111" s="259"/>
      <c r="F111" s="259"/>
      <c r="G111" s="259"/>
      <c r="H111" s="259"/>
      <c r="I111" s="259"/>
      <c r="J111" s="259"/>
      <c r="K111" s="259"/>
      <c r="L111" s="259"/>
      <c r="M111" s="259"/>
      <c r="N111" s="260"/>
    </row>
    <row r="112" spans="2:14" ht="15" customHeight="1">
      <c r="B112" s="965" t="s">
        <v>2218</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2219</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58"/>
      <c r="C119" s="259"/>
      <c r="D119" s="259"/>
      <c r="E119" s="259"/>
      <c r="F119" s="259"/>
      <c r="G119" s="259"/>
      <c r="H119" s="259"/>
      <c r="I119" s="259"/>
      <c r="J119" s="259"/>
      <c r="K119" s="259"/>
      <c r="L119" s="259"/>
      <c r="M119" s="259"/>
      <c r="N119" s="260"/>
    </row>
    <row r="120" spans="2:14">
      <c r="B120" s="246"/>
      <c r="C120" s="247"/>
      <c r="D120" s="247"/>
      <c r="E120" s="247" t="s">
        <v>976</v>
      </c>
      <c r="F120" s="421"/>
      <c r="G120" s="421"/>
      <c r="H120" s="247"/>
      <c r="I120" s="247"/>
      <c r="J120" s="247"/>
      <c r="K120" s="247"/>
      <c r="L120" s="247"/>
      <c r="M120" s="247"/>
      <c r="N120" s="248"/>
    </row>
    <row r="121" spans="2:14">
      <c r="B121" s="246"/>
      <c r="C121" s="247"/>
      <c r="D121" s="247"/>
      <c r="E121" s="422" t="s">
        <v>977</v>
      </c>
      <c r="F121" s="247"/>
      <c r="G121" s="247"/>
      <c r="H121" s="422"/>
      <c r="I121" s="422"/>
      <c r="J121" s="422"/>
      <c r="K121" s="247"/>
      <c r="L121" s="247"/>
      <c r="M121" s="247"/>
      <c r="N121" s="248"/>
    </row>
    <row r="122" spans="2:14">
      <c r="B122" s="246"/>
      <c r="C122" s="247"/>
      <c r="D122" s="247"/>
      <c r="E122" s="261" t="s">
        <v>981</v>
      </c>
      <c r="F122" s="247"/>
      <c r="G122" s="247"/>
      <c r="H122" s="261"/>
      <c r="I122" s="261"/>
      <c r="J122" s="261"/>
      <c r="K122" s="247"/>
      <c r="L122" s="247"/>
      <c r="M122" s="247"/>
      <c r="N122" s="248"/>
    </row>
    <row r="123" spans="2:14">
      <c r="B123" s="262"/>
      <c r="C123" s="259"/>
      <c r="D123" s="259"/>
      <c r="E123" s="247" t="s">
        <v>979</v>
      </c>
      <c r="F123" s="247"/>
      <c r="G123" s="247"/>
      <c r="H123" s="247"/>
      <c r="I123" s="247"/>
      <c r="J123" s="247"/>
      <c r="K123" s="259"/>
      <c r="L123" s="259"/>
      <c r="M123" s="259"/>
      <c r="N123" s="260"/>
    </row>
    <row r="124" spans="2:14">
      <c r="B124" s="262"/>
      <c r="C124" s="259"/>
      <c r="D124" s="259"/>
      <c r="E124" s="259"/>
      <c r="F124" s="247"/>
      <c r="G124" s="247"/>
      <c r="H124" s="247"/>
      <c r="I124" s="247"/>
      <c r="J124" s="247"/>
      <c r="K124" s="259"/>
      <c r="L124" s="259"/>
      <c r="M124" s="259"/>
      <c r="N124" s="260"/>
    </row>
    <row r="125" spans="2:14">
      <c r="B125" s="262" t="s">
        <v>2220</v>
      </c>
      <c r="C125" s="261"/>
      <c r="D125" s="261"/>
      <c r="E125" s="247"/>
      <c r="F125" s="247"/>
      <c r="G125" s="247"/>
      <c r="H125" s="247"/>
      <c r="I125" s="247"/>
      <c r="J125" s="971"/>
      <c r="K125" s="971"/>
      <c r="L125" s="971"/>
      <c r="M125" s="971"/>
      <c r="N125" s="972"/>
    </row>
    <row r="126" spans="2:14" ht="15.75" thickBot="1">
      <c r="B126" s="423" t="s">
        <v>2221</v>
      </c>
      <c r="C126" s="424"/>
      <c r="D126" s="424"/>
      <c r="E126" s="263"/>
      <c r="F126" s="263"/>
      <c r="G126" s="263"/>
      <c r="H126" s="263"/>
      <c r="I126" s="263"/>
      <c r="J126" s="973"/>
      <c r="K126" s="973"/>
      <c r="L126" s="973"/>
      <c r="M126" s="973"/>
      <c r="N126" s="974"/>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1125</v>
      </c>
      <c r="C31" s="84" t="s">
        <v>2128</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190</v>
      </c>
      <c r="B36" s="870" t="str">
        <f>VLOOKUP(A36,EQUIPOS!A6:D154,3,FALSE)</f>
        <v>Diferencial de 3 ton</v>
      </c>
      <c r="C36" s="871"/>
      <c r="D36" s="871"/>
      <c r="E36" s="871"/>
      <c r="F36" s="871"/>
      <c r="G36" s="871"/>
      <c r="H36" s="872"/>
      <c r="I36" s="271"/>
      <c r="J36" s="272"/>
      <c r="K36" s="273">
        <f>VLOOKUP(A36,EQUIPOS!A6:D163,4,FALSE)</f>
        <v>3778.9479901140908</v>
      </c>
      <c r="L36" s="274"/>
      <c r="M36" s="340">
        <v>40</v>
      </c>
      <c r="N36" s="276">
        <f t="shared" ref="N36:N41" si="0">K36/M36</f>
        <v>94.473699752852269</v>
      </c>
    </row>
    <row r="37" spans="1:14">
      <c r="A37" s="116" t="s">
        <v>334</v>
      </c>
      <c r="B37" s="870" t="str">
        <f>VLOOKUP(A37,EQUIPOS!A7:D154,3,FALSE)</f>
        <v>Taladro industrial</v>
      </c>
      <c r="C37" s="871"/>
      <c r="D37" s="871"/>
      <c r="E37" s="871"/>
      <c r="F37" s="871"/>
      <c r="G37" s="871"/>
      <c r="H37" s="872"/>
      <c r="I37" s="425"/>
      <c r="J37" s="426"/>
      <c r="K37" s="273">
        <f>VLOOKUP(A37,EQUIPOS!A7:D164,4,FALSE)</f>
        <v>3915.2481516517964</v>
      </c>
      <c r="L37" s="339"/>
      <c r="M37" s="340">
        <v>40</v>
      </c>
      <c r="N37" s="276">
        <f t="shared" si="0"/>
        <v>97.881203791294908</v>
      </c>
    </row>
    <row r="38" spans="1:14">
      <c r="A38" s="116" t="s">
        <v>195</v>
      </c>
      <c r="B38" s="870" t="str">
        <f>VLOOKUP(A38,EQUIPOS!A8:D154,3,FALSE)</f>
        <v xml:space="preserve">Equipo de oxicorte, Capacidad de corte: hasta 6´´ (152mm) </v>
      </c>
      <c r="C38" s="871"/>
      <c r="D38" s="871"/>
      <c r="E38" s="871"/>
      <c r="F38" s="871"/>
      <c r="G38" s="871"/>
      <c r="H38" s="872"/>
      <c r="I38" s="425"/>
      <c r="J38" s="426"/>
      <c r="K38" s="273">
        <f>VLOOKUP(A38,EQUIPOS!A8:D165,4,FALSE)</f>
        <v>16830.468801785664</v>
      </c>
      <c r="L38" s="339"/>
      <c r="M38" s="340">
        <v>40</v>
      </c>
      <c r="N38" s="276">
        <f t="shared" si="0"/>
        <v>420.76172004464161</v>
      </c>
    </row>
    <row r="39" spans="1:14">
      <c r="A39" s="116" t="s">
        <v>204</v>
      </c>
      <c r="B39" s="870" t="str">
        <f>VLOOKUP(A39,EQUIPOS!A9:D154,3,FALSE)</f>
        <v xml:space="preserve">Equipo de soldadura 250 AMP
</v>
      </c>
      <c r="C39" s="871"/>
      <c r="D39" s="871"/>
      <c r="E39" s="871"/>
      <c r="F39" s="871"/>
      <c r="G39" s="871"/>
      <c r="H39" s="872"/>
      <c r="I39" s="425"/>
      <c r="J39" s="426"/>
      <c r="K39" s="273">
        <f>VLOOKUP(A39,EQUIPOS!A9:D166,4,FALSE)</f>
        <v>12673.83410450984</v>
      </c>
      <c r="L39" s="339"/>
      <c r="M39" s="340">
        <v>40</v>
      </c>
      <c r="N39" s="276">
        <f t="shared" si="0"/>
        <v>316.845852612746</v>
      </c>
    </row>
    <row r="40" spans="1:14">
      <c r="A40" s="116" t="s">
        <v>208</v>
      </c>
      <c r="B40" s="870" t="str">
        <f>VLOOKUP(A40,EQUIPOS!A10:D154,3,FALSE)</f>
        <v>Equipo de soldadura 400</v>
      </c>
      <c r="C40" s="871"/>
      <c r="D40" s="871"/>
      <c r="E40" s="871"/>
      <c r="F40" s="871"/>
      <c r="G40" s="871"/>
      <c r="H40" s="872"/>
      <c r="I40" s="425"/>
      <c r="J40" s="426"/>
      <c r="K40" s="273">
        <f>VLOOKUP(A40,EQUIPOS!A10:D167,4,FALSE)</f>
        <v>15111.630123462848</v>
      </c>
      <c r="L40" s="339"/>
      <c r="M40" s="340">
        <v>40</v>
      </c>
      <c r="N40" s="276">
        <f t="shared" si="0"/>
        <v>377.79075308657121</v>
      </c>
    </row>
    <row r="41" spans="1:14">
      <c r="A41" s="116" t="s">
        <v>210</v>
      </c>
      <c r="B41" s="870" t="str">
        <f>VLOOKUP(A41,EQUIPOS!A11:D155,3,FALSE)</f>
        <v>Equipo de soldadura 600</v>
      </c>
      <c r="C41" s="871"/>
      <c r="D41" s="871"/>
      <c r="E41" s="871"/>
      <c r="F41" s="871"/>
      <c r="G41" s="871"/>
      <c r="H41" s="872"/>
      <c r="I41" s="425"/>
      <c r="J41" s="426"/>
      <c r="K41" s="273">
        <f>VLOOKUP(A41,EQUIPOS!A11:D168,4,FALSE)</f>
        <v>17510.929150225813</v>
      </c>
      <c r="L41" s="339"/>
      <c r="M41" s="340">
        <v>40</v>
      </c>
      <c r="N41" s="276">
        <f t="shared" si="0"/>
        <v>437.77322875564533</v>
      </c>
    </row>
    <row r="42" spans="1:14">
      <c r="B42" s="870"/>
      <c r="C42" s="871"/>
      <c r="D42" s="871"/>
      <c r="E42" s="871"/>
      <c r="F42" s="871"/>
      <c r="G42" s="871"/>
      <c r="H42" s="872"/>
      <c r="I42" s="39"/>
      <c r="J42" s="40"/>
      <c r="K42" s="273"/>
      <c r="L42" s="280"/>
      <c r="M42" s="340"/>
      <c r="N42" s="276"/>
    </row>
    <row r="43" spans="1:14">
      <c r="B43" s="324"/>
      <c r="C43" s="325"/>
      <c r="D43" s="325"/>
      <c r="E43" s="325"/>
      <c r="F43" s="327"/>
      <c r="G43" s="327"/>
      <c r="H43" s="128"/>
      <c r="I43" s="39"/>
      <c r="J43" s="40"/>
      <c r="K43" s="273"/>
      <c r="L43" s="280"/>
      <c r="M43" s="281"/>
      <c r="N43" s="277"/>
    </row>
    <row r="44" spans="1:14">
      <c r="B44" s="878" t="s">
        <v>952</v>
      </c>
      <c r="C44" s="879"/>
      <c r="D44" s="879"/>
      <c r="E44" s="41"/>
      <c r="F44" s="42"/>
      <c r="G44" s="42"/>
      <c r="H44" s="43"/>
      <c r="I44" s="39"/>
      <c r="J44" s="40"/>
      <c r="K44" s="283"/>
      <c r="L44" s="280"/>
      <c r="M44" s="405">
        <v>0.05</v>
      </c>
      <c r="N44" s="348">
        <f>N81*M44</f>
        <v>104.76938637365021</v>
      </c>
    </row>
    <row r="45" spans="1:14" ht="15.75" thickBot="1">
      <c r="B45" s="870"/>
      <c r="C45" s="871"/>
      <c r="D45" s="871"/>
      <c r="E45" s="871"/>
      <c r="F45" s="871"/>
      <c r="G45" s="871"/>
      <c r="H45" s="872"/>
      <c r="I45" s="880"/>
      <c r="J45" s="881"/>
      <c r="K45" s="44"/>
      <c r="L45" s="882"/>
      <c r="M45" s="883"/>
      <c r="N45" s="108"/>
    </row>
    <row r="46" spans="1:14" ht="15.75" thickBot="1">
      <c r="B46" s="821" t="s">
        <v>953</v>
      </c>
      <c r="C46" s="822"/>
      <c r="D46" s="822"/>
      <c r="E46" s="822"/>
      <c r="F46" s="822"/>
      <c r="G46" s="822"/>
      <c r="H46" s="822"/>
      <c r="I46" s="822"/>
      <c r="J46" s="822"/>
      <c r="K46" s="822"/>
      <c r="L46" s="822"/>
      <c r="M46" s="823"/>
      <c r="N46" s="398">
        <f>SUM(N36:N44)</f>
        <v>1850.2958444174014</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66" t="s">
        <v>944</v>
      </c>
      <c r="C50" s="867"/>
      <c r="D50" s="867"/>
      <c r="E50" s="867"/>
      <c r="F50" s="867"/>
      <c r="G50" s="867"/>
      <c r="H50" s="867"/>
      <c r="I50" s="901"/>
      <c r="J50" s="319" t="s">
        <v>945</v>
      </c>
      <c r="K50" s="88" t="s">
        <v>946</v>
      </c>
      <c r="L50" s="902" t="s">
        <v>955</v>
      </c>
      <c r="M50" s="901"/>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23995.365044151789</v>
      </c>
      <c r="N51" s="276">
        <f t="shared" ref="N51:N56" si="1">K51*M51</f>
        <v>119.97682522075895</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4251.1603347109076</v>
      </c>
      <c r="N52" s="276">
        <f t="shared" si="1"/>
        <v>21.25580167355454</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772539.2810164796</v>
      </c>
      <c r="N53" s="276">
        <f t="shared" si="1"/>
        <v>3862.6964050823981</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10102.964436512344</v>
      </c>
      <c r="N54" s="276">
        <f t="shared" si="1"/>
        <v>101.02964436512345</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19018.638166666326</v>
      </c>
      <c r="N55" s="276">
        <f t="shared" si="1"/>
        <v>190.18638166666327</v>
      </c>
    </row>
    <row r="56" spans="1:14">
      <c r="A56" s="166" t="s">
        <v>742</v>
      </c>
      <c r="B56" s="46" t="str">
        <f>VLOOKUP(A56,MATERIALES!A1:D373,3,FALSE)</f>
        <v>Acero A-36 para estructura metálica</v>
      </c>
      <c r="C56" s="429"/>
      <c r="D56" s="429"/>
      <c r="E56" s="429"/>
      <c r="F56" s="429"/>
      <c r="G56" s="429"/>
      <c r="H56" s="429"/>
      <c r="I56" s="429"/>
      <c r="J56" s="316" t="str">
        <f>VLOOKUP(A56,MATERIALES!A1:D648,2,FALSE)</f>
        <v>kg</v>
      </c>
      <c r="K56" s="401">
        <v>1</v>
      </c>
      <c r="L56" s="425"/>
      <c r="M56" s="406">
        <f>VLOOKUP(A56,MATERIALES!A1:D401,4,FALSE)</f>
        <v>3284.8376209247972</v>
      </c>
      <c r="N56" s="276">
        <f t="shared" si="1"/>
        <v>3284.8376209247972</v>
      </c>
    </row>
    <row r="57" spans="1:14">
      <c r="A57" s="166"/>
      <c r="B57" s="46"/>
      <c r="C57" s="429"/>
      <c r="D57" s="429"/>
      <c r="E57" s="429"/>
      <c r="F57" s="429"/>
      <c r="G57" s="429"/>
      <c r="H57" s="429"/>
      <c r="I57" s="429"/>
      <c r="J57" s="315"/>
      <c r="K57" s="401"/>
      <c r="L57" s="425"/>
      <c r="M57" s="406"/>
      <c r="N57" s="276"/>
    </row>
    <row r="58" spans="1:14" ht="15.75" thickBot="1">
      <c r="B58" s="46"/>
      <c r="C58" s="314"/>
      <c r="D58" s="314"/>
      <c r="E58" s="314"/>
      <c r="F58" s="314"/>
      <c r="G58" s="314"/>
      <c r="H58" s="314"/>
      <c r="I58" s="314"/>
      <c r="J58" s="439"/>
      <c r="K58" s="129"/>
      <c r="L58" s="329"/>
      <c r="M58" s="406"/>
      <c r="N58" s="276"/>
    </row>
    <row r="59" spans="1:14" ht="15.75" thickBot="1">
      <c r="B59" s="821" t="s">
        <v>953</v>
      </c>
      <c r="C59" s="822"/>
      <c r="D59" s="822"/>
      <c r="E59" s="822"/>
      <c r="F59" s="822"/>
      <c r="G59" s="822"/>
      <c r="H59" s="822"/>
      <c r="I59" s="822"/>
      <c r="J59" s="822"/>
      <c r="K59" s="822"/>
      <c r="L59" s="822"/>
      <c r="M59" s="823"/>
      <c r="N59" s="398">
        <f>SUM(N51:N58)</f>
        <v>7579.9826789332956</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B64" s="49"/>
      <c r="C64" s="321"/>
      <c r="D64" s="321"/>
      <c r="E64" s="321"/>
      <c r="F64" s="321"/>
      <c r="G64" s="321"/>
      <c r="H64" s="315"/>
      <c r="I64" s="283"/>
      <c r="J64" s="290"/>
      <c r="K64" s="283"/>
      <c r="L64" s="908"/>
      <c r="M64" s="909"/>
      <c r="N64" s="291"/>
    </row>
    <row r="65" spans="1:15">
      <c r="B65" s="49"/>
      <c r="C65" s="50"/>
      <c r="D65" s="50"/>
      <c r="E65" s="50"/>
      <c r="F65" s="50"/>
      <c r="G65" s="50"/>
      <c r="H65" s="315"/>
      <c r="I65" s="283"/>
      <c r="J65" s="290"/>
      <c r="K65" s="283"/>
      <c r="L65" s="908"/>
      <c r="M65" s="909"/>
      <c r="N65" s="291"/>
    </row>
    <row r="66" spans="1:15">
      <c r="B66" s="49"/>
      <c r="C66" s="50"/>
      <c r="D66" s="50"/>
      <c r="E66" s="50"/>
      <c r="F66" s="50"/>
      <c r="G66" s="50"/>
      <c r="H66" s="315"/>
      <c r="I66" s="283"/>
      <c r="J66" s="290"/>
      <c r="K66" s="283"/>
      <c r="L66" s="908"/>
      <c r="M66" s="909"/>
      <c r="N66" s="291"/>
    </row>
    <row r="67" spans="1:15">
      <c r="B67" s="49"/>
      <c r="C67" s="50"/>
      <c r="D67" s="50"/>
      <c r="E67" s="50"/>
      <c r="F67" s="50"/>
      <c r="G67" s="50"/>
      <c r="H67" s="315"/>
      <c r="I67" s="283"/>
      <c r="J67" s="290"/>
      <c r="K67" s="283"/>
      <c r="L67" s="908"/>
      <c r="M67" s="909"/>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101498.09999999999</v>
      </c>
      <c r="J77" s="297">
        <v>185</v>
      </c>
      <c r="K77" s="298">
        <f>VLOOKUP(A77,'MANO DE OBRA'!A9:D101,4,FALSE)</f>
        <v>187771.48499999999</v>
      </c>
      <c r="L77" s="53"/>
      <c r="M77" s="438">
        <v>320</v>
      </c>
      <c r="N77" s="399">
        <f>K77/M77</f>
        <v>586.78589062499998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5"/>
      <c r="N79" s="399"/>
    </row>
    <row r="80" spans="1:15" ht="15.75" thickBot="1">
      <c r="B80" s="897"/>
      <c r="C80" s="898"/>
      <c r="D80" s="898"/>
      <c r="E80" s="898"/>
      <c r="F80" s="898"/>
      <c r="G80" s="898"/>
      <c r="H80" s="898"/>
      <c r="I80" s="474"/>
      <c r="J80" s="475"/>
      <c r="K80" s="476"/>
      <c r="L80" s="479"/>
      <c r="M80" s="480"/>
      <c r="N80" s="444"/>
    </row>
    <row r="81" spans="1:14" ht="15.75" thickBot="1">
      <c r="B81" s="910" t="s">
        <v>953</v>
      </c>
      <c r="C81" s="864"/>
      <c r="D81" s="864"/>
      <c r="E81" s="864"/>
      <c r="F81" s="864"/>
      <c r="G81" s="864"/>
      <c r="H81" s="864"/>
      <c r="I81" s="864"/>
      <c r="J81" s="864"/>
      <c r="K81" s="864"/>
      <c r="L81" s="864"/>
      <c r="M81" s="865"/>
      <c r="N81" s="305">
        <f>SUM(N75:N80)</f>
        <v>2095.3877274730039</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N46+N59+N70+N81</f>
        <v>11525.6662508237</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2305.1332501647403</v>
      </c>
      <c r="M88" s="857"/>
      <c r="N88" s="54"/>
    </row>
    <row r="89" spans="1:14">
      <c r="B89" s="92" t="s">
        <v>973</v>
      </c>
      <c r="C89" s="93"/>
      <c r="D89" s="93"/>
      <c r="E89" s="93"/>
      <c r="F89" s="93"/>
      <c r="G89" s="93"/>
      <c r="H89" s="93"/>
      <c r="I89" s="90"/>
      <c r="J89" s="91"/>
      <c r="K89" s="308">
        <v>0.05</v>
      </c>
      <c r="L89" s="856">
        <f>N83*K89</f>
        <v>576.28331254118507</v>
      </c>
      <c r="M89" s="857"/>
      <c r="N89" s="54"/>
    </row>
    <row r="90" spans="1:14" ht="15.75" thickBot="1">
      <c r="B90" s="94" t="s">
        <v>974</v>
      </c>
      <c r="C90" s="95"/>
      <c r="D90" s="95"/>
      <c r="E90" s="95"/>
      <c r="F90" s="95"/>
      <c r="G90" s="95"/>
      <c r="H90" s="95"/>
      <c r="I90" s="96"/>
      <c r="J90" s="97"/>
      <c r="K90" s="309">
        <v>0.05</v>
      </c>
      <c r="L90" s="858">
        <f>N83*K90</f>
        <v>576.28331254118507</v>
      </c>
      <c r="M90" s="859"/>
      <c r="N90" s="54"/>
    </row>
    <row r="91" spans="1:14" ht="15.75" thickBot="1">
      <c r="B91" s="821" t="s">
        <v>953</v>
      </c>
      <c r="C91" s="822"/>
      <c r="D91" s="822"/>
      <c r="E91" s="822"/>
      <c r="F91" s="822"/>
      <c r="G91" s="822"/>
      <c r="H91" s="822"/>
      <c r="I91" s="822"/>
      <c r="J91" s="822"/>
      <c r="K91" s="822"/>
      <c r="L91" s="822"/>
      <c r="M91" s="823"/>
      <c r="N91" s="55">
        <f>L88+L89+L90</f>
        <v>3457.6998752471109</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14983.36612607081</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1126</v>
      </c>
      <c r="C31" s="84" t="s">
        <v>2129</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c r="B48" s="46"/>
      <c r="C48" s="285"/>
      <c r="D48" s="285"/>
      <c r="E48" s="285"/>
      <c r="F48" s="285"/>
      <c r="G48" s="285"/>
      <c r="H48" s="285"/>
      <c r="I48" s="272"/>
      <c r="J48" s="228"/>
      <c r="K48" s="286"/>
      <c r="L48" s="271"/>
      <c r="M48" s="406"/>
      <c r="N48" s="276"/>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A52" s="166"/>
      <c r="B52" s="46"/>
      <c r="C52" s="429"/>
      <c r="D52" s="429"/>
      <c r="E52" s="429"/>
      <c r="F52" s="429"/>
      <c r="G52" s="429"/>
      <c r="H52" s="429"/>
      <c r="I52" s="429"/>
      <c r="J52" s="315"/>
      <c r="K52" s="401"/>
      <c r="L52" s="425"/>
      <c r="M52" s="406"/>
      <c r="N52" s="276"/>
    </row>
    <row r="53" spans="1:14">
      <c r="A53" s="166"/>
      <c r="B53" s="46"/>
      <c r="C53" s="429"/>
      <c r="D53" s="429"/>
      <c r="E53" s="429"/>
      <c r="F53" s="429"/>
      <c r="G53" s="429"/>
      <c r="H53" s="429"/>
      <c r="I53" s="429"/>
      <c r="J53" s="315"/>
      <c r="K53" s="401"/>
      <c r="L53" s="425"/>
      <c r="M53" s="406"/>
      <c r="N53" s="276"/>
    </row>
    <row r="54" spans="1:14">
      <c r="A54" s="166"/>
      <c r="B54" s="46"/>
      <c r="C54" s="429"/>
      <c r="D54" s="429"/>
      <c r="E54" s="429"/>
      <c r="F54" s="429"/>
      <c r="G54" s="429"/>
      <c r="H54" s="429"/>
      <c r="I54" s="429"/>
      <c r="J54" s="315"/>
      <c r="K54" s="401"/>
      <c r="L54" s="425"/>
      <c r="M54" s="406"/>
      <c r="N54" s="276"/>
    </row>
    <row r="55" spans="1:14" ht="15.75" thickBot="1">
      <c r="B55" s="46"/>
      <c r="C55" s="314"/>
      <c r="D55" s="314"/>
      <c r="E55" s="314"/>
      <c r="F55" s="314"/>
      <c r="G55" s="314"/>
      <c r="H55" s="314"/>
      <c r="I55" s="314"/>
      <c r="J55" s="439"/>
      <c r="K55" s="129"/>
      <c r="L55" s="329"/>
      <c r="M55" s="406"/>
      <c r="N55" s="276"/>
    </row>
    <row r="56" spans="1:14" ht="15.75" thickBot="1">
      <c r="B56" s="821" t="s">
        <v>953</v>
      </c>
      <c r="C56" s="822"/>
      <c r="D56" s="822"/>
      <c r="E56" s="822"/>
      <c r="F56" s="822"/>
      <c r="G56" s="822"/>
      <c r="H56" s="822"/>
      <c r="I56" s="822"/>
      <c r="J56" s="822"/>
      <c r="K56" s="822"/>
      <c r="L56" s="822"/>
      <c r="M56" s="823"/>
      <c r="N56" s="398"/>
    </row>
    <row r="57" spans="1:14">
      <c r="B57" s="36"/>
      <c r="C57" s="37"/>
      <c r="D57" s="37"/>
      <c r="E57" s="37"/>
      <c r="F57" s="37"/>
      <c r="G57" s="37"/>
      <c r="H57" s="37"/>
      <c r="I57" s="37"/>
      <c r="J57" s="37"/>
      <c r="K57" s="37"/>
      <c r="L57" s="37"/>
      <c r="M57" s="37"/>
      <c r="N57" s="38"/>
    </row>
    <row r="58" spans="1:14">
      <c r="B58" s="67" t="s">
        <v>956</v>
      </c>
      <c r="C58" s="68"/>
      <c r="D58" s="68"/>
      <c r="E58" s="68"/>
      <c r="F58" s="68"/>
      <c r="G58" s="68"/>
      <c r="H58" s="68"/>
      <c r="I58" s="68"/>
      <c r="J58" s="68"/>
      <c r="K58" s="68"/>
      <c r="L58" s="68"/>
      <c r="M58" s="68"/>
      <c r="N58" s="69"/>
    </row>
    <row r="59" spans="1:14" ht="15.75" thickBot="1">
      <c r="B59" s="71"/>
      <c r="C59" s="64"/>
      <c r="D59" s="64"/>
      <c r="E59" s="64"/>
      <c r="F59" s="64"/>
      <c r="G59" s="64"/>
      <c r="H59" s="64"/>
      <c r="I59" s="64"/>
      <c r="J59" s="64"/>
      <c r="K59" s="64"/>
      <c r="L59" s="64"/>
      <c r="M59" s="64"/>
      <c r="N59" s="66"/>
    </row>
    <row r="60" spans="1:14" ht="25.5">
      <c r="B60" s="317" t="s">
        <v>957</v>
      </c>
      <c r="C60" s="318"/>
      <c r="D60" s="318"/>
      <c r="E60" s="318"/>
      <c r="F60" s="318"/>
      <c r="G60" s="318"/>
      <c r="H60" s="76" t="s">
        <v>945</v>
      </c>
      <c r="I60" s="77" t="s">
        <v>958</v>
      </c>
      <c r="J60" s="78" t="s">
        <v>959</v>
      </c>
      <c r="K60" s="76" t="s">
        <v>960</v>
      </c>
      <c r="L60" s="907" t="s">
        <v>961</v>
      </c>
      <c r="M60" s="886"/>
      <c r="N60" s="79" t="s">
        <v>951</v>
      </c>
    </row>
    <row r="61" spans="1:14">
      <c r="A61" t="s">
        <v>1325</v>
      </c>
      <c r="B61" s="49" t="str">
        <f>VLOOKUP(A61,TRANSPORTE!A3:D117,3,FALSE)</f>
        <v xml:space="preserve">Transporte de estructuras metálicas </v>
      </c>
      <c r="C61" s="321"/>
      <c r="D61" s="321"/>
      <c r="E61" s="321"/>
      <c r="F61" s="321"/>
      <c r="G61" s="321"/>
      <c r="H61" s="315" t="s">
        <v>2044</v>
      </c>
      <c r="I61" s="283">
        <v>1</v>
      </c>
      <c r="J61" s="290">
        <v>1</v>
      </c>
      <c r="K61" s="283">
        <f>I61*J61</f>
        <v>1</v>
      </c>
      <c r="L61" s="908">
        <f>VLOOKUP(A61,TRANSPORTE!A3:D117,4,FALSE)</f>
        <v>0</v>
      </c>
      <c r="M61" s="909"/>
      <c r="N61" s="291">
        <f>K61*L61</f>
        <v>0</v>
      </c>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315"/>
      <c r="I64" s="283"/>
      <c r="J64" s="290"/>
      <c r="K64" s="283"/>
      <c r="L64" s="908"/>
      <c r="M64" s="909"/>
      <c r="N64" s="291"/>
    </row>
    <row r="65" spans="1:15">
      <c r="B65" s="49"/>
      <c r="C65" s="50"/>
      <c r="D65" s="50"/>
      <c r="E65" s="50"/>
      <c r="F65" s="50"/>
      <c r="G65" s="50"/>
      <c r="H65" s="292"/>
      <c r="I65" s="283"/>
      <c r="J65" s="283"/>
      <c r="K65" s="283"/>
      <c r="L65" s="293"/>
      <c r="M65" s="294"/>
      <c r="N65" s="295"/>
    </row>
    <row r="66" spans="1:15" ht="15.75" thickBot="1">
      <c r="B66" s="451"/>
      <c r="C66" s="452"/>
      <c r="D66" s="452"/>
      <c r="E66" s="452"/>
      <c r="F66" s="452"/>
      <c r="G66" s="452"/>
      <c r="H66" s="51"/>
      <c r="I66" s="129"/>
      <c r="J66" s="129"/>
      <c r="K66" s="129"/>
      <c r="L66" s="899"/>
      <c r="M66" s="900"/>
      <c r="N66" s="130"/>
    </row>
    <row r="67" spans="1:15" ht="15.75" thickBot="1">
      <c r="B67" s="910" t="s">
        <v>953</v>
      </c>
      <c r="C67" s="864"/>
      <c r="D67" s="864"/>
      <c r="E67" s="864"/>
      <c r="F67" s="864"/>
      <c r="G67" s="864"/>
      <c r="H67" s="864"/>
      <c r="I67" s="864"/>
      <c r="J67" s="864"/>
      <c r="K67" s="864"/>
      <c r="L67" s="864"/>
      <c r="M67" s="865"/>
      <c r="N67" s="107">
        <f>N61+N62+N63+N64+N65</f>
        <v>0</v>
      </c>
    </row>
    <row r="68" spans="1:15">
      <c r="B68" s="36"/>
      <c r="C68" s="37"/>
      <c r="D68" s="37"/>
      <c r="E68" s="37"/>
      <c r="F68" s="37"/>
      <c r="G68" s="37"/>
      <c r="H68" s="37"/>
      <c r="I68" s="37"/>
      <c r="J68" s="37"/>
      <c r="K68" s="37"/>
      <c r="L68" s="37"/>
      <c r="M68" s="37"/>
      <c r="N68" s="38"/>
    </row>
    <row r="69" spans="1:15">
      <c r="B69" s="67" t="s">
        <v>962</v>
      </c>
      <c r="C69" s="68"/>
      <c r="D69" s="68"/>
      <c r="E69" s="68"/>
      <c r="F69" s="68"/>
      <c r="G69" s="68"/>
      <c r="H69" s="68"/>
      <c r="I69" s="68"/>
      <c r="J69" s="68"/>
      <c r="K69" s="68"/>
      <c r="L69" s="68"/>
      <c r="M69" s="68"/>
      <c r="N69" s="69"/>
    </row>
    <row r="70" spans="1:15" ht="15.75" thickBot="1">
      <c r="B70" s="71"/>
      <c r="C70" s="64"/>
      <c r="D70" s="64"/>
      <c r="E70" s="64"/>
      <c r="F70" s="64"/>
      <c r="G70" s="64"/>
      <c r="H70" s="64"/>
      <c r="I70" s="64"/>
      <c r="J70" s="64"/>
      <c r="K70" s="64"/>
      <c r="L70" s="64"/>
      <c r="M70" s="64"/>
      <c r="N70" s="66"/>
    </row>
    <row r="71" spans="1:15" ht="25.5">
      <c r="B71" s="860" t="s">
        <v>963</v>
      </c>
      <c r="C71" s="861"/>
      <c r="D71" s="861"/>
      <c r="E71" s="861"/>
      <c r="F71" s="861"/>
      <c r="G71" s="861"/>
      <c r="H71" s="861"/>
      <c r="I71" s="76" t="s">
        <v>964</v>
      </c>
      <c r="J71" s="78" t="s">
        <v>1410</v>
      </c>
      <c r="K71" s="77" t="s">
        <v>966</v>
      </c>
      <c r="L71" s="862" t="s">
        <v>950</v>
      </c>
      <c r="M71" s="863"/>
      <c r="N71" s="101" t="s">
        <v>951</v>
      </c>
    </row>
    <row r="72" spans="1:15">
      <c r="A72" s="167"/>
      <c r="B72" s="52"/>
      <c r="C72" s="50"/>
      <c r="D72" s="50"/>
      <c r="E72" s="50"/>
      <c r="F72" s="50"/>
      <c r="G72" s="50"/>
      <c r="H72" s="50"/>
      <c r="I72" s="296"/>
      <c r="J72" s="297"/>
      <c r="K72" s="298"/>
      <c r="L72" s="53"/>
      <c r="M72" s="438"/>
      <c r="N72" s="399"/>
      <c r="O72" s="109"/>
    </row>
    <row r="73" spans="1:15">
      <c r="A73" s="167"/>
      <c r="B73" s="52"/>
      <c r="C73" s="50"/>
      <c r="D73" s="50"/>
      <c r="E73" s="50"/>
      <c r="F73" s="50"/>
      <c r="G73" s="50"/>
      <c r="H73" s="50"/>
      <c r="I73" s="296"/>
      <c r="J73" s="297"/>
      <c r="K73" s="298"/>
      <c r="L73" s="53"/>
      <c r="M73" s="438"/>
      <c r="N73" s="399"/>
    </row>
    <row r="74" spans="1:15">
      <c r="B74" s="52"/>
      <c r="C74" s="50"/>
      <c r="D74" s="50"/>
      <c r="E74" s="50"/>
      <c r="F74" s="50"/>
      <c r="G74" s="50"/>
      <c r="H74" s="50"/>
      <c r="I74" s="296"/>
      <c r="J74" s="297"/>
      <c r="K74" s="298"/>
      <c r="L74" s="53"/>
      <c r="M74" s="436"/>
      <c r="N74" s="399"/>
    </row>
    <row r="75" spans="1:15">
      <c r="B75" s="52"/>
      <c r="C75" s="50"/>
      <c r="D75" s="50"/>
      <c r="E75" s="50"/>
      <c r="F75" s="50"/>
      <c r="G75" s="50"/>
      <c r="H75" s="50"/>
      <c r="I75" s="283"/>
      <c r="J75" s="301"/>
      <c r="K75" s="302"/>
      <c r="L75" s="322"/>
      <c r="M75" s="304"/>
      <c r="N75" s="300"/>
    </row>
    <row r="76" spans="1:15">
      <c r="B76" s="52"/>
      <c r="C76" s="50"/>
      <c r="D76" s="50"/>
      <c r="E76" s="50"/>
      <c r="F76" s="50"/>
      <c r="G76" s="50"/>
      <c r="H76" s="50"/>
      <c r="I76" s="283"/>
      <c r="J76" s="301"/>
      <c r="K76" s="302"/>
      <c r="L76" s="322"/>
      <c r="M76" s="304"/>
      <c r="N76" s="300"/>
    </row>
    <row r="77" spans="1:15" ht="15.75" thickBot="1">
      <c r="B77" s="897"/>
      <c r="C77" s="898"/>
      <c r="D77" s="898"/>
      <c r="E77" s="898"/>
      <c r="F77" s="898"/>
      <c r="G77" s="898"/>
      <c r="H77" s="898"/>
      <c r="I77" s="129"/>
      <c r="J77" s="129"/>
      <c r="K77" s="129"/>
      <c r="L77" s="911"/>
      <c r="M77" s="911"/>
      <c r="N77" s="130"/>
    </row>
    <row r="78" spans="1:15" ht="15.75" thickBot="1">
      <c r="B78" s="910" t="s">
        <v>953</v>
      </c>
      <c r="C78" s="864"/>
      <c r="D78" s="864"/>
      <c r="E78" s="864"/>
      <c r="F78" s="864"/>
      <c r="G78" s="864"/>
      <c r="H78" s="864"/>
      <c r="I78" s="864"/>
      <c r="J78" s="864"/>
      <c r="K78" s="864"/>
      <c r="L78" s="864"/>
      <c r="M78" s="865"/>
      <c r="N78" s="464"/>
    </row>
    <row r="79" spans="1:15" ht="15.75" thickBot="1">
      <c r="B79" s="36"/>
      <c r="C79" s="37"/>
      <c r="D79" s="37"/>
      <c r="E79" s="37"/>
      <c r="F79" s="37"/>
      <c r="G79" s="37"/>
      <c r="H79" s="37"/>
      <c r="I79" s="37"/>
      <c r="J79" s="37"/>
      <c r="K79" s="37"/>
      <c r="L79" s="37"/>
      <c r="M79" s="37"/>
      <c r="N79" s="38"/>
    </row>
    <row r="80" spans="1:15" ht="15.75" thickBot="1">
      <c r="B80" s="821" t="s">
        <v>967</v>
      </c>
      <c r="C80" s="822"/>
      <c r="D80" s="822"/>
      <c r="E80" s="822"/>
      <c r="F80" s="822"/>
      <c r="G80" s="822"/>
      <c r="H80" s="822"/>
      <c r="I80" s="822"/>
      <c r="J80" s="822"/>
      <c r="K80" s="822"/>
      <c r="L80" s="822"/>
      <c r="M80" s="823"/>
      <c r="N80" s="102">
        <f>N43+N56+N67+N78</f>
        <v>0</v>
      </c>
    </row>
    <row r="81" spans="1:14">
      <c r="B81" s="36"/>
      <c r="C81" s="37"/>
      <c r="D81" s="37"/>
      <c r="E81" s="37"/>
      <c r="F81" s="37"/>
      <c r="G81" s="37"/>
      <c r="H81" s="37"/>
      <c r="I81" s="37"/>
      <c r="J81" s="37"/>
      <c r="K81" s="37"/>
      <c r="L81" s="37"/>
      <c r="M81" s="37"/>
      <c r="N81" s="38"/>
    </row>
    <row r="82" spans="1:14">
      <c r="B82" s="67" t="s">
        <v>968</v>
      </c>
      <c r="C82" s="68"/>
      <c r="D82" s="68"/>
      <c r="E82" s="68"/>
      <c r="F82" s="68"/>
      <c r="G82" s="68"/>
      <c r="H82" s="68"/>
      <c r="I82" s="68"/>
      <c r="J82" s="68"/>
      <c r="K82" s="68"/>
      <c r="L82" s="68"/>
      <c r="M82" s="68"/>
      <c r="N82" s="69"/>
    </row>
    <row r="83" spans="1:14" ht="15.75" thickBot="1">
      <c r="B83" s="71"/>
      <c r="C83" s="64"/>
      <c r="D83" s="64"/>
      <c r="E83" s="64"/>
      <c r="F83" s="64"/>
      <c r="G83" s="64"/>
      <c r="H83" s="64"/>
      <c r="I83" s="64"/>
      <c r="J83" s="64"/>
      <c r="K83" s="64"/>
      <c r="L83" s="64"/>
      <c r="M83" s="64"/>
      <c r="N83" s="66"/>
    </row>
    <row r="84" spans="1:14">
      <c r="B84" s="866" t="s">
        <v>969</v>
      </c>
      <c r="C84" s="867"/>
      <c r="D84" s="867"/>
      <c r="E84" s="867"/>
      <c r="F84" s="867"/>
      <c r="G84" s="867"/>
      <c r="H84" s="867"/>
      <c r="I84" s="318"/>
      <c r="J84" s="338"/>
      <c r="K84" s="306" t="s">
        <v>970</v>
      </c>
      <c r="L84" s="868" t="s">
        <v>971</v>
      </c>
      <c r="M84" s="869"/>
      <c r="N84" s="307"/>
    </row>
    <row r="85" spans="1:14">
      <c r="B85" s="854" t="s">
        <v>972</v>
      </c>
      <c r="C85" s="855"/>
      <c r="D85" s="855"/>
      <c r="E85" s="855"/>
      <c r="F85" s="855"/>
      <c r="G85" s="855"/>
      <c r="H85" s="855"/>
      <c r="I85" s="90"/>
      <c r="J85" s="91"/>
      <c r="K85" s="308">
        <v>0.2</v>
      </c>
      <c r="L85" s="856">
        <f>N80*K85</f>
        <v>0</v>
      </c>
      <c r="M85" s="857"/>
      <c r="N85" s="54"/>
    </row>
    <row r="86" spans="1:14">
      <c r="B86" s="92" t="s">
        <v>973</v>
      </c>
      <c r="C86" s="93"/>
      <c r="D86" s="93"/>
      <c r="E86" s="93"/>
      <c r="F86" s="93"/>
      <c r="G86" s="93"/>
      <c r="H86" s="93"/>
      <c r="I86" s="90"/>
      <c r="J86" s="91"/>
      <c r="K86" s="308">
        <v>0.05</v>
      </c>
      <c r="L86" s="856">
        <f>N80*K86</f>
        <v>0</v>
      </c>
      <c r="M86" s="857"/>
      <c r="N86" s="54"/>
    </row>
    <row r="87" spans="1:14" ht="15.75" thickBot="1">
      <c r="B87" s="94" t="s">
        <v>974</v>
      </c>
      <c r="C87" s="95"/>
      <c r="D87" s="95"/>
      <c r="E87" s="95"/>
      <c r="F87" s="95"/>
      <c r="G87" s="95"/>
      <c r="H87" s="95"/>
      <c r="I87" s="96"/>
      <c r="J87" s="97"/>
      <c r="K87" s="309">
        <v>0.05</v>
      </c>
      <c r="L87" s="858">
        <f>N80*K87</f>
        <v>0</v>
      </c>
      <c r="M87" s="859"/>
      <c r="N87" s="54"/>
    </row>
    <row r="88" spans="1:14" ht="15.75" thickBot="1">
      <c r="B88" s="821" t="s">
        <v>953</v>
      </c>
      <c r="C88" s="822"/>
      <c r="D88" s="822"/>
      <c r="E88" s="822"/>
      <c r="F88" s="822"/>
      <c r="G88" s="822"/>
      <c r="H88" s="822"/>
      <c r="I88" s="822"/>
      <c r="J88" s="822"/>
      <c r="K88" s="822"/>
      <c r="L88" s="822"/>
      <c r="M88" s="823"/>
      <c r="N88" s="55">
        <f>L85+L86+L87</f>
        <v>0</v>
      </c>
    </row>
    <row r="89" spans="1:14" ht="15.75" thickBot="1">
      <c r="B89" s="36"/>
      <c r="C89" s="37"/>
      <c r="D89" s="37"/>
      <c r="E89" s="37"/>
      <c r="F89" s="37"/>
      <c r="G89" s="37"/>
      <c r="H89" s="37"/>
      <c r="I89" s="37"/>
      <c r="J89" s="37"/>
      <c r="K89" s="37"/>
      <c r="L89" s="37"/>
      <c r="M89" s="37"/>
      <c r="N89" s="38"/>
    </row>
    <row r="90" spans="1:14" ht="15.75" thickBot="1">
      <c r="A90" t="s">
        <v>2016</v>
      </c>
      <c r="B90" s="821" t="s">
        <v>975</v>
      </c>
      <c r="C90" s="822"/>
      <c r="D90" s="822"/>
      <c r="E90" s="822"/>
      <c r="F90" s="822"/>
      <c r="G90" s="822"/>
      <c r="H90" s="822"/>
      <c r="I90" s="822"/>
      <c r="J90" s="822"/>
      <c r="K90" s="822"/>
      <c r="L90" s="822"/>
      <c r="M90" s="823"/>
      <c r="N90" s="55">
        <f>N80+N88</f>
        <v>0</v>
      </c>
    </row>
    <row r="91" spans="1:14">
      <c r="B91" s="243"/>
      <c r="C91" s="244"/>
      <c r="D91" s="244"/>
      <c r="E91" s="244"/>
      <c r="F91" s="244"/>
      <c r="G91" s="244"/>
      <c r="H91" s="244"/>
      <c r="I91" s="244"/>
      <c r="J91" s="244"/>
      <c r="K91" s="244"/>
      <c r="L91" s="244"/>
      <c r="M91" s="244"/>
      <c r="N91" s="245"/>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247"/>
      <c r="F94" s="247"/>
      <c r="G94" s="247"/>
      <c r="H94" s="247"/>
      <c r="I94" s="247"/>
      <c r="J94" s="247"/>
      <c r="K94" s="247"/>
      <c r="L94" s="247"/>
      <c r="M94" s="247"/>
      <c r="N94" s="248"/>
    </row>
    <row r="95" spans="1:14">
      <c r="B95" s="246"/>
      <c r="C95" s="247"/>
      <c r="D95" s="247"/>
      <c r="E95" s="421" t="s">
        <v>976</v>
      </c>
      <c r="F95" s="421"/>
      <c r="G95" s="421"/>
      <c r="H95" s="421"/>
      <c r="I95" s="421"/>
      <c r="J95" s="421"/>
      <c r="K95" s="247"/>
      <c r="L95" s="247"/>
      <c r="M95" s="247"/>
      <c r="N95" s="248"/>
    </row>
    <row r="96" spans="1:14">
      <c r="B96" s="246"/>
      <c r="C96" s="247"/>
      <c r="D96" s="247"/>
      <c r="E96" s="247" t="s">
        <v>977</v>
      </c>
      <c r="F96" s="247"/>
      <c r="G96" s="247"/>
      <c r="H96" s="247"/>
      <c r="I96" s="247"/>
      <c r="J96" s="247"/>
      <c r="K96" s="247"/>
      <c r="L96" s="247"/>
      <c r="M96" s="247"/>
      <c r="N96" s="248"/>
    </row>
    <row r="97" spans="2:14">
      <c r="B97" s="246"/>
      <c r="C97" s="247"/>
      <c r="D97" s="247"/>
      <c r="E97" s="247" t="s">
        <v>978</v>
      </c>
      <c r="F97" s="247"/>
      <c r="G97" s="247"/>
      <c r="H97" s="247"/>
      <c r="I97" s="247"/>
      <c r="J97" s="247"/>
      <c r="K97" s="247"/>
      <c r="L97" s="247"/>
      <c r="M97" s="247"/>
      <c r="N97" s="248"/>
    </row>
    <row r="98" spans="2:14">
      <c r="B98" s="246"/>
      <c r="C98" s="247"/>
      <c r="D98" s="247"/>
      <c r="E98" s="247" t="s">
        <v>979</v>
      </c>
      <c r="F98" s="247"/>
      <c r="G98" s="247"/>
      <c r="H98" s="247"/>
      <c r="I98" s="247"/>
      <c r="J98" s="247"/>
      <c r="K98" s="247"/>
      <c r="L98" s="247"/>
      <c r="M98" s="247"/>
      <c r="N98" s="248"/>
    </row>
    <row r="99" spans="2:14" ht="15.75" thickBot="1">
      <c r="B99" s="246"/>
      <c r="C99" s="247"/>
      <c r="D99" s="247"/>
      <c r="E99" s="247"/>
      <c r="F99" s="247" t="s">
        <v>980</v>
      </c>
      <c r="G99" s="247"/>
      <c r="H99" s="247"/>
      <c r="I99" s="247"/>
      <c r="J99" s="247"/>
      <c r="K99" s="247"/>
      <c r="L99" s="247"/>
      <c r="M99" s="247"/>
      <c r="N99" s="248"/>
    </row>
    <row r="100" spans="2:14">
      <c r="B100" s="231" t="s">
        <v>2216</v>
      </c>
      <c r="C100" s="232"/>
      <c r="D100" s="232"/>
      <c r="E100" s="232"/>
      <c r="F100" s="232"/>
      <c r="G100" s="232"/>
      <c r="H100" s="232"/>
      <c r="I100" s="232"/>
      <c r="J100" s="232"/>
      <c r="K100" s="232"/>
      <c r="L100" s="232"/>
      <c r="M100" s="232"/>
      <c r="N100" s="233"/>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c r="B103" s="249"/>
      <c r="C103" s="250"/>
      <c r="D103" s="250"/>
      <c r="E103" s="250"/>
      <c r="F103" s="250"/>
      <c r="G103" s="250"/>
      <c r="H103" s="250"/>
      <c r="I103" s="250"/>
      <c r="J103" s="250"/>
      <c r="K103" s="250"/>
      <c r="L103" s="250"/>
      <c r="M103" s="250"/>
      <c r="N103" s="251"/>
    </row>
    <row r="104" spans="2:14" ht="15.75" thickBot="1">
      <c r="B104" s="252"/>
      <c r="C104" s="253"/>
      <c r="D104" s="253"/>
      <c r="E104" s="253"/>
      <c r="F104" s="253"/>
      <c r="G104" s="253"/>
      <c r="H104" s="253"/>
      <c r="I104" s="253"/>
      <c r="J104" s="253"/>
      <c r="K104" s="253"/>
      <c r="L104" s="253"/>
      <c r="M104" s="253"/>
      <c r="N104" s="254"/>
    </row>
    <row r="105" spans="2:14">
      <c r="B105" s="255"/>
      <c r="C105" s="256"/>
      <c r="D105" s="256"/>
      <c r="E105" s="256"/>
      <c r="F105" s="256"/>
      <c r="G105" s="256"/>
      <c r="H105" s="256"/>
      <c r="I105" s="256"/>
      <c r="J105" s="256"/>
      <c r="K105" s="256"/>
      <c r="L105" s="256"/>
      <c r="M105" s="256"/>
      <c r="N105" s="257"/>
    </row>
    <row r="106" spans="2:14">
      <c r="B106" s="258" t="s">
        <v>2217</v>
      </c>
      <c r="C106" s="259"/>
      <c r="D106" s="259"/>
      <c r="E106" s="259"/>
      <c r="F106" s="259"/>
      <c r="G106" s="259"/>
      <c r="H106" s="259"/>
      <c r="I106" s="259"/>
      <c r="J106" s="259"/>
      <c r="K106" s="259"/>
      <c r="L106" s="259"/>
      <c r="M106" s="259"/>
      <c r="N106" s="260"/>
    </row>
    <row r="107" spans="2:14" ht="15" customHeight="1">
      <c r="B107" s="965" t="s">
        <v>2218</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2219</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58"/>
      <c r="C114" s="259"/>
      <c r="D114" s="259"/>
      <c r="E114" s="259"/>
      <c r="F114" s="259"/>
      <c r="G114" s="259"/>
      <c r="H114" s="259"/>
      <c r="I114" s="259"/>
      <c r="J114" s="259"/>
      <c r="K114" s="259"/>
      <c r="L114" s="259"/>
      <c r="M114" s="259"/>
      <c r="N114" s="260"/>
    </row>
    <row r="115" spans="2:14">
      <c r="B115" s="246"/>
      <c r="C115" s="247"/>
      <c r="D115" s="247"/>
      <c r="E115" s="247" t="s">
        <v>976</v>
      </c>
      <c r="F115" s="421"/>
      <c r="G115" s="421"/>
      <c r="H115" s="247"/>
      <c r="I115" s="247"/>
      <c r="J115" s="247"/>
      <c r="K115" s="247"/>
      <c r="L115" s="247"/>
      <c r="M115" s="247"/>
      <c r="N115" s="248"/>
    </row>
    <row r="116" spans="2:14">
      <c r="B116" s="246"/>
      <c r="C116" s="247"/>
      <c r="D116" s="247"/>
      <c r="E116" s="422" t="s">
        <v>977</v>
      </c>
      <c r="F116" s="247"/>
      <c r="G116" s="247"/>
      <c r="H116" s="422"/>
      <c r="I116" s="422"/>
      <c r="J116" s="422"/>
      <c r="K116" s="247"/>
      <c r="L116" s="247"/>
      <c r="M116" s="247"/>
      <c r="N116" s="248"/>
    </row>
    <row r="117" spans="2:14">
      <c r="B117" s="246"/>
      <c r="C117" s="247"/>
      <c r="D117" s="247"/>
      <c r="E117" s="261" t="s">
        <v>981</v>
      </c>
      <c r="F117" s="247"/>
      <c r="G117" s="247"/>
      <c r="H117" s="261"/>
      <c r="I117" s="261"/>
      <c r="J117" s="261"/>
      <c r="K117" s="247"/>
      <c r="L117" s="247"/>
      <c r="M117" s="247"/>
      <c r="N117" s="248"/>
    </row>
    <row r="118" spans="2:14">
      <c r="B118" s="262"/>
      <c r="C118" s="259"/>
      <c r="D118" s="259"/>
      <c r="E118" s="247" t="s">
        <v>979</v>
      </c>
      <c r="F118" s="247"/>
      <c r="G118" s="247"/>
      <c r="H118" s="247"/>
      <c r="I118" s="247"/>
      <c r="J118" s="247"/>
      <c r="K118" s="259"/>
      <c r="L118" s="259"/>
      <c r="M118" s="259"/>
      <c r="N118" s="260"/>
    </row>
    <row r="119" spans="2:14">
      <c r="B119" s="262"/>
      <c r="C119" s="259"/>
      <c r="D119" s="259"/>
      <c r="E119" s="259"/>
      <c r="F119" s="247"/>
      <c r="G119" s="247"/>
      <c r="H119" s="247"/>
      <c r="I119" s="247"/>
      <c r="J119" s="247"/>
      <c r="K119" s="259"/>
      <c r="L119" s="259"/>
      <c r="M119" s="259"/>
      <c r="N119" s="260"/>
    </row>
    <row r="120" spans="2:14">
      <c r="B120" s="262" t="s">
        <v>2220</v>
      </c>
      <c r="C120" s="261"/>
      <c r="D120" s="261"/>
      <c r="E120" s="247"/>
      <c r="F120" s="247"/>
      <c r="G120" s="247"/>
      <c r="H120" s="247"/>
      <c r="I120" s="247"/>
      <c r="J120" s="971"/>
      <c r="K120" s="971"/>
      <c r="L120" s="971"/>
      <c r="M120" s="971"/>
      <c r="N120" s="972"/>
    </row>
    <row r="121" spans="2:14" ht="15.75" thickBot="1">
      <c r="B121" s="423" t="s">
        <v>2221</v>
      </c>
      <c r="C121" s="424"/>
      <c r="D121" s="424"/>
      <c r="E121" s="263"/>
      <c r="F121" s="263"/>
      <c r="G121" s="263"/>
      <c r="H121" s="263"/>
      <c r="I121" s="263"/>
      <c r="J121" s="973"/>
      <c r="K121" s="973"/>
      <c r="L121" s="973"/>
      <c r="M121" s="973"/>
      <c r="N121" s="974"/>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1127</v>
      </c>
      <c r="C31" s="84" t="s">
        <v>2130</v>
      </c>
      <c r="D31" s="85"/>
      <c r="E31" s="85"/>
      <c r="F31" s="85"/>
      <c r="G31" s="85"/>
      <c r="H31" s="85"/>
      <c r="I31" s="85"/>
      <c r="J31" s="85"/>
      <c r="K31" s="457"/>
      <c r="L31" s="310" t="s">
        <v>377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190</v>
      </c>
      <c r="B36" s="870" t="str">
        <f>VLOOKUP(A36,EQUIPOS!A6:D154,3,FALSE)</f>
        <v>Diferencial de 3 ton</v>
      </c>
      <c r="C36" s="871"/>
      <c r="D36" s="871"/>
      <c r="E36" s="871"/>
      <c r="F36" s="871"/>
      <c r="G36" s="871"/>
      <c r="H36" s="872"/>
      <c r="I36" s="271"/>
      <c r="J36" s="272"/>
      <c r="K36" s="273">
        <f>VLOOKUP(A36,EQUIPOS!A6:D163,4,FALSE)</f>
        <v>3778.9479901140908</v>
      </c>
      <c r="L36" s="274"/>
      <c r="M36" s="340">
        <v>40</v>
      </c>
      <c r="N36" s="276">
        <f t="shared" ref="N36:N41" si="0">K36/M36</f>
        <v>94.473699752852269</v>
      </c>
    </row>
    <row r="37" spans="1:14">
      <c r="A37" s="116" t="s">
        <v>195</v>
      </c>
      <c r="B37" s="870" t="str">
        <f>VLOOKUP(A37,EQUIPOS!A7:D154,3,FALSE)</f>
        <v xml:space="preserve">Equipo de oxicorte, Capacidad de corte: hasta 6´´ (152mm) </v>
      </c>
      <c r="C37" s="871"/>
      <c r="D37" s="871"/>
      <c r="E37" s="871"/>
      <c r="F37" s="871"/>
      <c r="G37" s="871"/>
      <c r="H37" s="872"/>
      <c r="I37" s="425"/>
      <c r="J37" s="426"/>
      <c r="K37" s="273">
        <f>VLOOKUP(A37,EQUIPOS!A7:D164,4,FALSE)</f>
        <v>16830.468801785664</v>
      </c>
      <c r="L37" s="339"/>
      <c r="M37" s="340">
        <v>400</v>
      </c>
      <c r="N37" s="276">
        <f t="shared" si="0"/>
        <v>42.076172004464162</v>
      </c>
    </row>
    <row r="38" spans="1:14">
      <c r="A38" s="116" t="s">
        <v>204</v>
      </c>
      <c r="B38" s="870" t="str">
        <f>VLOOKUP(A38,EQUIPOS!A8:D154,3,FALSE)</f>
        <v xml:space="preserve">Equipo de soldadura 250 AMP
</v>
      </c>
      <c r="C38" s="871"/>
      <c r="D38" s="871"/>
      <c r="E38" s="871"/>
      <c r="F38" s="871"/>
      <c r="G38" s="871"/>
      <c r="H38" s="872"/>
      <c r="I38" s="425"/>
      <c r="J38" s="426"/>
      <c r="K38" s="273">
        <f>VLOOKUP(A38,EQUIPOS!A8:D165,4,FALSE)</f>
        <v>12673.83410450984</v>
      </c>
      <c r="L38" s="339"/>
      <c r="M38" s="340">
        <v>400</v>
      </c>
      <c r="N38" s="276">
        <f t="shared" si="0"/>
        <v>31.684585261274602</v>
      </c>
    </row>
    <row r="39" spans="1:14">
      <c r="A39" s="116" t="s">
        <v>208</v>
      </c>
      <c r="B39" s="870" t="str">
        <f>VLOOKUP(A39,EQUIPOS!A9:D154,3,FALSE)</f>
        <v>Equipo de soldadura 400</v>
      </c>
      <c r="C39" s="871"/>
      <c r="D39" s="871"/>
      <c r="E39" s="871"/>
      <c r="F39" s="871"/>
      <c r="G39" s="871"/>
      <c r="H39" s="872"/>
      <c r="I39" s="425"/>
      <c r="J39" s="426"/>
      <c r="K39" s="273">
        <f>VLOOKUP(A39,EQUIPOS!A9:D166,4,FALSE)</f>
        <v>15111.630123462848</v>
      </c>
      <c r="L39" s="339"/>
      <c r="M39" s="340">
        <v>400</v>
      </c>
      <c r="N39" s="276">
        <f t="shared" si="0"/>
        <v>37.77907530865712</v>
      </c>
    </row>
    <row r="40" spans="1:14">
      <c r="A40" s="116" t="s">
        <v>210</v>
      </c>
      <c r="B40" s="870" t="str">
        <f>VLOOKUP(A40,EQUIPOS!A10:D154,3,FALSE)</f>
        <v>Equipo de soldadura 600</v>
      </c>
      <c r="C40" s="871"/>
      <c r="D40" s="871"/>
      <c r="E40" s="871"/>
      <c r="F40" s="871"/>
      <c r="G40" s="871"/>
      <c r="H40" s="872"/>
      <c r="I40" s="425"/>
      <c r="J40" s="426"/>
      <c r="K40" s="273">
        <f>VLOOKUP(A40,EQUIPOS!A10:D167,4,FALSE)</f>
        <v>17510.929150225813</v>
      </c>
      <c r="L40" s="339"/>
      <c r="M40" s="340">
        <v>400</v>
      </c>
      <c r="N40" s="276">
        <f t="shared" si="0"/>
        <v>43.777322875564529</v>
      </c>
    </row>
    <row r="41" spans="1:14">
      <c r="A41" s="116" t="s">
        <v>243</v>
      </c>
      <c r="B41" s="870" t="str">
        <f>VLOOKUP(A41,EQUIPOS!A11:D155,3,FALSE)</f>
        <v>Grúa 10 ton</v>
      </c>
      <c r="C41" s="871"/>
      <c r="D41" s="871"/>
      <c r="E41" s="871"/>
      <c r="F41" s="871"/>
      <c r="G41" s="871"/>
      <c r="H41" s="872"/>
      <c r="I41" s="425"/>
      <c r="J41" s="426"/>
      <c r="K41" s="273">
        <f>VLOOKUP(A41,EQUIPOS!A11:D168,4,FALSE)</f>
        <v>198037.89195879566</v>
      </c>
      <c r="L41" s="339"/>
      <c r="M41" s="340">
        <v>400</v>
      </c>
      <c r="N41" s="276">
        <f t="shared" si="0"/>
        <v>495.09472989698918</v>
      </c>
    </row>
    <row r="42" spans="1:14">
      <c r="B42" s="870"/>
      <c r="C42" s="871"/>
      <c r="D42" s="871"/>
      <c r="E42" s="871"/>
      <c r="F42" s="871"/>
      <c r="G42" s="871"/>
      <c r="H42" s="872"/>
      <c r="I42" s="39"/>
      <c r="J42" s="40"/>
      <c r="K42" s="273"/>
      <c r="L42" s="280"/>
      <c r="M42" s="340"/>
      <c r="N42" s="276"/>
    </row>
    <row r="43" spans="1:14">
      <c r="B43" s="324"/>
      <c r="C43" s="325"/>
      <c r="D43" s="325"/>
      <c r="E43" s="325"/>
      <c r="F43" s="327"/>
      <c r="G43" s="327"/>
      <c r="H43" s="128"/>
      <c r="I43" s="39"/>
      <c r="J43" s="40"/>
      <c r="K43" s="273"/>
      <c r="L43" s="280"/>
      <c r="M43" s="281"/>
      <c r="N43" s="277"/>
    </row>
    <row r="44" spans="1:14">
      <c r="B44" s="878" t="s">
        <v>952</v>
      </c>
      <c r="C44" s="879"/>
      <c r="D44" s="879"/>
      <c r="E44" s="41"/>
      <c r="F44" s="42"/>
      <c r="G44" s="42"/>
      <c r="H44" s="43"/>
      <c r="I44" s="39"/>
      <c r="J44" s="40"/>
      <c r="K44" s="283"/>
      <c r="L44" s="280"/>
      <c r="M44" s="405">
        <v>0.05</v>
      </c>
      <c r="N44" s="348">
        <f>N81*M44</f>
        <v>104.76938637365021</v>
      </c>
    </row>
    <row r="45" spans="1:14" ht="15.75" thickBot="1">
      <c r="B45" s="870"/>
      <c r="C45" s="871"/>
      <c r="D45" s="871"/>
      <c r="E45" s="871"/>
      <c r="F45" s="871"/>
      <c r="G45" s="871"/>
      <c r="H45" s="872"/>
      <c r="I45" s="880"/>
      <c r="J45" s="881"/>
      <c r="K45" s="44"/>
      <c r="L45" s="882"/>
      <c r="M45" s="883"/>
      <c r="N45" s="108"/>
    </row>
    <row r="46" spans="1:14" ht="15.75" thickBot="1">
      <c r="B46" s="821" t="s">
        <v>953</v>
      </c>
      <c r="C46" s="822"/>
      <c r="D46" s="822"/>
      <c r="E46" s="822"/>
      <c r="F46" s="822"/>
      <c r="G46" s="822"/>
      <c r="H46" s="822"/>
      <c r="I46" s="822"/>
      <c r="J46" s="822"/>
      <c r="K46" s="822"/>
      <c r="L46" s="822"/>
      <c r="M46" s="823"/>
      <c r="N46" s="398">
        <f>SUM(N36:N44)</f>
        <v>849.65497147345195</v>
      </c>
    </row>
    <row r="47" spans="1:14">
      <c r="B47" s="284"/>
      <c r="C47" s="37"/>
      <c r="D47" s="37"/>
      <c r="E47" s="37"/>
      <c r="F47" s="37"/>
      <c r="G47" s="37"/>
      <c r="H47" s="37"/>
      <c r="I47" s="37"/>
      <c r="J47" s="37"/>
      <c r="K47" s="37"/>
      <c r="L47" s="37"/>
      <c r="M47" s="37"/>
      <c r="N47" s="38"/>
    </row>
    <row r="48" spans="1:14">
      <c r="B48" s="67" t="s">
        <v>954</v>
      </c>
      <c r="C48" s="68"/>
      <c r="D48" s="68"/>
      <c r="E48" s="68"/>
      <c r="F48" s="68"/>
      <c r="G48" s="68"/>
      <c r="H48" s="68"/>
      <c r="I48" s="68"/>
      <c r="J48" s="68"/>
      <c r="K48" s="68"/>
      <c r="L48" s="68"/>
      <c r="M48" s="68"/>
      <c r="N48" s="69"/>
    </row>
    <row r="49" spans="1:14" ht="15.75" thickBot="1">
      <c r="B49" s="70"/>
      <c r="C49" s="65"/>
      <c r="D49" s="65"/>
      <c r="E49" s="65"/>
      <c r="F49" s="65"/>
      <c r="G49" s="65"/>
      <c r="H49" s="65"/>
      <c r="I49" s="65"/>
      <c r="J49" s="64"/>
      <c r="K49" s="64"/>
      <c r="L49" s="64"/>
      <c r="M49" s="64"/>
      <c r="N49" s="66"/>
    </row>
    <row r="50" spans="1:14">
      <c r="B50" s="866" t="s">
        <v>944</v>
      </c>
      <c r="C50" s="867"/>
      <c r="D50" s="867"/>
      <c r="E50" s="867"/>
      <c r="F50" s="867"/>
      <c r="G50" s="867"/>
      <c r="H50" s="867"/>
      <c r="I50" s="901"/>
      <c r="J50" s="319" t="s">
        <v>945</v>
      </c>
      <c r="K50" s="88" t="s">
        <v>946</v>
      </c>
      <c r="L50" s="902" t="s">
        <v>955</v>
      </c>
      <c r="M50" s="901"/>
      <c r="N50" s="89" t="s">
        <v>951</v>
      </c>
    </row>
    <row r="51" spans="1:14">
      <c r="A51" s="166" t="s">
        <v>460</v>
      </c>
      <c r="B51" s="46" t="str">
        <f>VLOOKUP(A51,MATERIALES!A5:D373,3,FALSE)</f>
        <v>Fundente</v>
      </c>
      <c r="C51" s="285"/>
      <c r="D51" s="285"/>
      <c r="E51" s="285"/>
      <c r="F51" s="285"/>
      <c r="G51" s="285"/>
      <c r="H51" s="285"/>
      <c r="I51" s="285"/>
      <c r="J51" s="315" t="str">
        <f>VLOOKUP(A51,MATERIALES!A6:D643,2,FALSE)</f>
        <v>kg</v>
      </c>
      <c r="K51" s="286">
        <v>5.0000000000000001E-3</v>
      </c>
      <c r="L51" s="271"/>
      <c r="M51" s="406">
        <f>VLOOKUP(A51,MATERIALES!A5:D396,4,FALSE)</f>
        <v>23995.365044151789</v>
      </c>
      <c r="N51" s="276">
        <f>K51*M51</f>
        <v>119.97682522075895</v>
      </c>
    </row>
    <row r="52" spans="1:14">
      <c r="A52" s="166" t="s">
        <v>462</v>
      </c>
      <c r="B52" s="46" t="str">
        <f>VLOOKUP(A52,MATERIALES!A6:D373,3,FALSE)</f>
        <v>Gas propano</v>
      </c>
      <c r="C52" s="429"/>
      <c r="D52" s="429"/>
      <c r="E52" s="429"/>
      <c r="F52" s="429"/>
      <c r="G52" s="429"/>
      <c r="H52" s="429"/>
      <c r="I52" s="429"/>
      <c r="J52" s="316" t="str">
        <f>VLOOKUP(A52,MATERIALES!A6:D644,2,FALSE)</f>
        <v>kg</v>
      </c>
      <c r="K52" s="401">
        <v>5.0000000000000001E-3</v>
      </c>
      <c r="L52" s="425"/>
      <c r="M52" s="406">
        <f>VLOOKUP(A52,MATERIALES!A6:D397,4,FALSE)</f>
        <v>4251.1603347109076</v>
      </c>
      <c r="N52" s="276">
        <f t="shared" ref="N52:N58" si="1">K52*M52</f>
        <v>21.25580167355454</v>
      </c>
    </row>
    <row r="53" spans="1:14">
      <c r="A53" s="166" t="s">
        <v>591</v>
      </c>
      <c r="B53" s="46" t="str">
        <f>VLOOKUP(A53,MATERIALES!A6:D373,3,FALSE)</f>
        <v>Oxigeno industrial</v>
      </c>
      <c r="C53" s="429"/>
      <c r="D53" s="429"/>
      <c r="E53" s="429"/>
      <c r="F53" s="429"/>
      <c r="G53" s="429"/>
      <c r="H53" s="429"/>
      <c r="I53" s="429"/>
      <c r="J53" s="316" t="str">
        <f>VLOOKUP(A53,MATERIALES!A7:D645,2,FALSE)</f>
        <v>kg</v>
      </c>
      <c r="K53" s="401">
        <v>5.0000000000000001E-3</v>
      </c>
      <c r="L53" s="425"/>
      <c r="M53" s="406">
        <f>VLOOKUP(A53,MATERIALES!A6:D398,4,FALSE)</f>
        <v>772539.2810164796</v>
      </c>
      <c r="N53" s="276">
        <f t="shared" si="1"/>
        <v>3862.6964050823981</v>
      </c>
    </row>
    <row r="54" spans="1:14">
      <c r="A54" s="166" t="s">
        <v>662</v>
      </c>
      <c r="B54" s="46" t="str">
        <f>VLOOKUP(A54,MATERIALES!A6:D373,3,FALSE)</f>
        <v>Soldadura 7018</v>
      </c>
      <c r="C54" s="429"/>
      <c r="D54" s="429"/>
      <c r="E54" s="429"/>
      <c r="F54" s="429"/>
      <c r="G54" s="429"/>
      <c r="H54" s="429"/>
      <c r="I54" s="429"/>
      <c r="J54" s="316" t="str">
        <f>VLOOKUP(A54,MATERIALES!A8:D646,2,FALSE)</f>
        <v>kg</v>
      </c>
      <c r="K54" s="401">
        <v>0.01</v>
      </c>
      <c r="L54" s="425"/>
      <c r="M54" s="406">
        <f>VLOOKUP(A54,MATERIALES!A6:D399,4,FALSE)</f>
        <v>10102.964436512344</v>
      </c>
      <c r="N54" s="276">
        <f t="shared" si="1"/>
        <v>101.02964436512345</v>
      </c>
    </row>
    <row r="55" spans="1:14">
      <c r="A55" s="166" t="s">
        <v>665</v>
      </c>
      <c r="B55" s="46" t="str">
        <f>VLOOKUP(A55,MATERIALES!A7:D373,3,FALSE)</f>
        <v>Soldadura L-70</v>
      </c>
      <c r="C55" s="429"/>
      <c r="D55" s="429"/>
      <c r="E55" s="429"/>
      <c r="F55" s="429"/>
      <c r="G55" s="429"/>
      <c r="H55" s="429"/>
      <c r="I55" s="429"/>
      <c r="J55" s="316" t="str">
        <f>VLOOKUP(A55,MATERIALES!A9:D647,2,FALSE)</f>
        <v>kg</v>
      </c>
      <c r="K55" s="401">
        <v>0.01</v>
      </c>
      <c r="L55" s="425"/>
      <c r="M55" s="406">
        <f>VLOOKUP(A55,MATERIALES!A7:D400,4,FALSE)</f>
        <v>19018.638166666326</v>
      </c>
      <c r="N55" s="276">
        <f t="shared" si="1"/>
        <v>190.18638166666327</v>
      </c>
    </row>
    <row r="56" spans="1:14">
      <c r="A56" s="166" t="s">
        <v>608</v>
      </c>
      <c r="B56" s="46" t="str">
        <f>VLOOKUP(A56,MATERIALES!A8:D373,3,FALSE)</f>
        <v>Pintura anticorrosiva</v>
      </c>
      <c r="C56" s="429"/>
      <c r="D56" s="429"/>
      <c r="E56" s="429"/>
      <c r="F56" s="429"/>
      <c r="G56" s="429"/>
      <c r="H56" s="429"/>
      <c r="I56" s="429"/>
      <c r="J56" s="316" t="str">
        <f>VLOOKUP(A56,MATERIALES!A10:D648,2,FALSE)</f>
        <v>gal</v>
      </c>
      <c r="K56" s="440">
        <v>5.0000000000000001E-4</v>
      </c>
      <c r="L56" s="425"/>
      <c r="M56" s="406">
        <f>VLOOKUP(A56,MATERIALES!A8:D401,4,FALSE)</f>
        <v>41892.673099257445</v>
      </c>
      <c r="N56" s="276">
        <f t="shared" si="1"/>
        <v>20.946336549628722</v>
      </c>
    </row>
    <row r="57" spans="1:14">
      <c r="A57" s="166" t="s">
        <v>607</v>
      </c>
      <c r="B57" s="46" t="str">
        <f>VLOOKUP(A57,MATERIALES!A9:D373,3,FALSE)</f>
        <v xml:space="preserve">Pintura acrílica, esmalte o similar </v>
      </c>
      <c r="C57" s="429"/>
      <c r="D57" s="429"/>
      <c r="E57" s="429"/>
      <c r="F57" s="429"/>
      <c r="G57" s="429"/>
      <c r="H57" s="429"/>
      <c r="I57" s="429"/>
      <c r="J57" s="316" t="str">
        <f>VLOOKUP(A57,MATERIALES!A11:D649,2,FALSE)</f>
        <v>gal</v>
      </c>
      <c r="K57" s="401">
        <v>1E-3</v>
      </c>
      <c r="L57" s="425"/>
      <c r="M57" s="406">
        <f>VLOOKUP(A57,MATERIALES!A9:D402,4,FALSE)</f>
        <v>66620.200745663562</v>
      </c>
      <c r="N57" s="276">
        <f t="shared" si="1"/>
        <v>66.620200745663567</v>
      </c>
    </row>
    <row r="58" spans="1:14" ht="15.75" thickBot="1">
      <c r="A58" t="s">
        <v>840</v>
      </c>
      <c r="B58" s="46" t="str">
        <f>VLOOKUP(A58,MATERIALES!A10:D373,3,FALSE)</f>
        <v>Disolvente para pintura (TINNER)</v>
      </c>
      <c r="C58" s="314"/>
      <c r="D58" s="314"/>
      <c r="E58" s="314"/>
      <c r="F58" s="314"/>
      <c r="G58" s="314"/>
      <c r="H58" s="314"/>
      <c r="I58" s="314"/>
      <c r="J58" s="437" t="str">
        <f>VLOOKUP(A58,MATERIALES!A11:D650,2,FALSE)</f>
        <v>gal</v>
      </c>
      <c r="K58" s="129">
        <v>1E-3</v>
      </c>
      <c r="L58" s="329"/>
      <c r="M58" s="406">
        <f>VLOOKUP(A58,MATERIALES!A10:D403,4,FALSE)</f>
        <v>20434.592268323333</v>
      </c>
      <c r="N58" s="276">
        <f t="shared" si="1"/>
        <v>20.434592268323332</v>
      </c>
    </row>
    <row r="59" spans="1:14" ht="15.75" thickBot="1">
      <c r="B59" s="821" t="s">
        <v>953</v>
      </c>
      <c r="C59" s="822"/>
      <c r="D59" s="822"/>
      <c r="E59" s="822"/>
      <c r="F59" s="822"/>
      <c r="G59" s="822"/>
      <c r="H59" s="822"/>
      <c r="I59" s="822"/>
      <c r="J59" s="822"/>
      <c r="K59" s="822"/>
      <c r="L59" s="822"/>
      <c r="M59" s="823"/>
      <c r="N59" s="398">
        <f>SUM(N51:N58)</f>
        <v>4403.1461875721134</v>
      </c>
    </row>
    <row r="60" spans="1:14">
      <c r="B60" s="36"/>
      <c r="C60" s="37"/>
      <c r="D60" s="37"/>
      <c r="E60" s="37"/>
      <c r="F60" s="37"/>
      <c r="G60" s="37"/>
      <c r="H60" s="37"/>
      <c r="I60" s="37"/>
      <c r="J60" s="37"/>
      <c r="K60" s="37"/>
      <c r="L60" s="37"/>
      <c r="M60" s="37"/>
      <c r="N60" s="38"/>
    </row>
    <row r="61" spans="1:14">
      <c r="B61" s="67" t="s">
        <v>956</v>
      </c>
      <c r="C61" s="68"/>
      <c r="D61" s="68"/>
      <c r="E61" s="68"/>
      <c r="F61" s="68"/>
      <c r="G61" s="68"/>
      <c r="H61" s="68"/>
      <c r="I61" s="68"/>
      <c r="J61" s="68"/>
      <c r="K61" s="68"/>
      <c r="L61" s="68"/>
      <c r="M61" s="68"/>
      <c r="N61" s="69"/>
    </row>
    <row r="62" spans="1:14" ht="15.75" thickBot="1">
      <c r="B62" s="71"/>
      <c r="C62" s="64"/>
      <c r="D62" s="64"/>
      <c r="E62" s="64"/>
      <c r="F62" s="64"/>
      <c r="G62" s="64"/>
      <c r="H62" s="64"/>
      <c r="I62" s="64"/>
      <c r="J62" s="64"/>
      <c r="K62" s="64"/>
      <c r="L62" s="64"/>
      <c r="M62" s="64"/>
      <c r="N62" s="66"/>
    </row>
    <row r="63" spans="1:14" ht="25.5">
      <c r="B63" s="317" t="s">
        <v>957</v>
      </c>
      <c r="C63" s="318"/>
      <c r="D63" s="318"/>
      <c r="E63" s="318"/>
      <c r="F63" s="318"/>
      <c r="G63" s="318"/>
      <c r="H63" s="76" t="s">
        <v>945</v>
      </c>
      <c r="I63" s="77" t="s">
        <v>958</v>
      </c>
      <c r="J63" s="78" t="s">
        <v>959</v>
      </c>
      <c r="K63" s="76" t="s">
        <v>960</v>
      </c>
      <c r="L63" s="907" t="s">
        <v>961</v>
      </c>
      <c r="M63" s="886"/>
      <c r="N63" s="79" t="s">
        <v>951</v>
      </c>
    </row>
    <row r="64" spans="1:14">
      <c r="B64" s="49"/>
      <c r="C64" s="321"/>
      <c r="D64" s="321"/>
      <c r="E64" s="321"/>
      <c r="F64" s="321"/>
      <c r="G64" s="321"/>
      <c r="H64" s="315"/>
      <c r="I64" s="283"/>
      <c r="J64" s="290"/>
      <c r="K64" s="283"/>
      <c r="L64" s="908"/>
      <c r="M64" s="909"/>
      <c r="N64" s="291"/>
    </row>
    <row r="65" spans="1:15">
      <c r="B65" s="49"/>
      <c r="C65" s="50"/>
      <c r="D65" s="50"/>
      <c r="E65" s="50"/>
      <c r="F65" s="50"/>
      <c r="G65" s="50"/>
      <c r="H65" s="315"/>
      <c r="I65" s="283"/>
      <c r="J65" s="290"/>
      <c r="K65" s="283"/>
      <c r="L65" s="908"/>
      <c r="M65" s="909"/>
      <c r="N65" s="291"/>
    </row>
    <row r="66" spans="1:15">
      <c r="B66" s="49"/>
      <c r="C66" s="50"/>
      <c r="D66" s="50"/>
      <c r="E66" s="50"/>
      <c r="F66" s="50"/>
      <c r="G66" s="50"/>
      <c r="H66" s="315"/>
      <c r="I66" s="283"/>
      <c r="J66" s="290"/>
      <c r="K66" s="283"/>
      <c r="L66" s="908"/>
      <c r="M66" s="909"/>
      <c r="N66" s="291"/>
    </row>
    <row r="67" spans="1:15">
      <c r="B67" s="49"/>
      <c r="C67" s="50"/>
      <c r="D67" s="50"/>
      <c r="E67" s="50"/>
      <c r="F67" s="50"/>
      <c r="G67" s="50"/>
      <c r="H67" s="315"/>
      <c r="I67" s="283"/>
      <c r="J67" s="290"/>
      <c r="K67" s="283"/>
      <c r="L67" s="908"/>
      <c r="M67" s="909"/>
      <c r="N67" s="291"/>
    </row>
    <row r="68" spans="1:15">
      <c r="B68" s="49"/>
      <c r="C68" s="50"/>
      <c r="D68" s="50"/>
      <c r="E68" s="50"/>
      <c r="F68" s="50"/>
      <c r="G68" s="50"/>
      <c r="H68" s="292"/>
      <c r="I68" s="283"/>
      <c r="J68" s="283"/>
      <c r="K68" s="283"/>
      <c r="L68" s="293"/>
      <c r="M68" s="294"/>
      <c r="N68" s="295"/>
    </row>
    <row r="69" spans="1:15" ht="15.75" thickBot="1">
      <c r="B69" s="451"/>
      <c r="C69" s="452"/>
      <c r="D69" s="452"/>
      <c r="E69" s="452"/>
      <c r="F69" s="452"/>
      <c r="G69" s="452"/>
      <c r="H69" s="51"/>
      <c r="I69" s="129"/>
      <c r="J69" s="129"/>
      <c r="K69" s="129"/>
      <c r="L69" s="899"/>
      <c r="M69" s="900"/>
      <c r="N69" s="130"/>
    </row>
    <row r="70" spans="1:15" ht="15.75" thickBot="1">
      <c r="B70" s="910" t="s">
        <v>953</v>
      </c>
      <c r="C70" s="864"/>
      <c r="D70" s="864"/>
      <c r="E70" s="864"/>
      <c r="F70" s="864"/>
      <c r="G70" s="864"/>
      <c r="H70" s="864"/>
      <c r="I70" s="864"/>
      <c r="J70" s="864"/>
      <c r="K70" s="864"/>
      <c r="L70" s="864"/>
      <c r="M70" s="865"/>
      <c r="N70" s="107"/>
    </row>
    <row r="71" spans="1:15">
      <c r="B71" s="36"/>
      <c r="C71" s="37"/>
      <c r="D71" s="37"/>
      <c r="E71" s="37"/>
      <c r="F71" s="37"/>
      <c r="G71" s="37"/>
      <c r="H71" s="37"/>
      <c r="I71" s="37"/>
      <c r="J71" s="37"/>
      <c r="K71" s="37"/>
      <c r="L71" s="37"/>
      <c r="M71" s="37"/>
      <c r="N71" s="38"/>
    </row>
    <row r="72" spans="1:15">
      <c r="B72" s="67" t="s">
        <v>962</v>
      </c>
      <c r="C72" s="68"/>
      <c r="D72" s="68"/>
      <c r="E72" s="68"/>
      <c r="F72" s="68"/>
      <c r="G72" s="68"/>
      <c r="H72" s="68"/>
      <c r="I72" s="68"/>
      <c r="J72" s="68"/>
      <c r="K72" s="68"/>
      <c r="L72" s="68"/>
      <c r="M72" s="68"/>
      <c r="N72" s="69"/>
    </row>
    <row r="73" spans="1:15" ht="15.75" thickBot="1">
      <c r="B73" s="71"/>
      <c r="C73" s="64"/>
      <c r="D73" s="64"/>
      <c r="E73" s="64"/>
      <c r="F73" s="64"/>
      <c r="G73" s="64"/>
      <c r="H73" s="64"/>
      <c r="I73" s="64"/>
      <c r="J73" s="64"/>
      <c r="K73" s="64"/>
      <c r="L73" s="64"/>
      <c r="M73" s="64"/>
      <c r="N73" s="66"/>
    </row>
    <row r="74" spans="1:15" ht="25.5">
      <c r="B74" s="860" t="s">
        <v>963</v>
      </c>
      <c r="C74" s="861"/>
      <c r="D74" s="861"/>
      <c r="E74" s="861"/>
      <c r="F74" s="861"/>
      <c r="G74" s="861"/>
      <c r="H74" s="861"/>
      <c r="I74" s="76" t="s">
        <v>964</v>
      </c>
      <c r="J74" s="78" t="s">
        <v>1410</v>
      </c>
      <c r="K74" s="77" t="s">
        <v>966</v>
      </c>
      <c r="L74" s="862" t="s">
        <v>950</v>
      </c>
      <c r="M74" s="863"/>
      <c r="N74" s="101" t="s">
        <v>951</v>
      </c>
    </row>
    <row r="75" spans="1:15">
      <c r="A75" s="167" t="s">
        <v>2</v>
      </c>
      <c r="B75" s="52" t="str">
        <f>VLOOKUP(A75,'MANO DE OBRA'!A8:D68,3,FALSE)</f>
        <v>Soldador (2)</v>
      </c>
      <c r="C75" s="50"/>
      <c r="D75" s="50"/>
      <c r="E75" s="50"/>
      <c r="F75" s="50"/>
      <c r="G75" s="50"/>
      <c r="H75" s="50"/>
      <c r="I75" s="296">
        <f>K75/J75*100</f>
        <v>115336.47958314378</v>
      </c>
      <c r="J75" s="297">
        <v>185</v>
      </c>
      <c r="K75" s="298">
        <f>VLOOKUP(A75,'MANO DE OBRA'!A8:D99,4,FALSE)</f>
        <v>213372.48722881597</v>
      </c>
      <c r="L75" s="53"/>
      <c r="M75" s="438">
        <v>320</v>
      </c>
      <c r="N75" s="399">
        <f>K75/M75</f>
        <v>666.78902259004985</v>
      </c>
      <c r="O75" s="109"/>
    </row>
    <row r="76" spans="1:15">
      <c r="A76" s="167" t="s">
        <v>4</v>
      </c>
      <c r="B76" s="52" t="str">
        <f>VLOOKUP(A76,'MANO DE OBRA'!A8:D69,3,FALSE)</f>
        <v>Inspector de fabricación y montaje</v>
      </c>
      <c r="C76" s="50"/>
      <c r="D76" s="50"/>
      <c r="E76" s="50"/>
      <c r="F76" s="50"/>
      <c r="G76" s="50"/>
      <c r="H76" s="50"/>
      <c r="I76" s="296">
        <f>K76/J76*100</f>
        <v>87942.625377371514</v>
      </c>
      <c r="J76" s="297">
        <v>185</v>
      </c>
      <c r="K76" s="298">
        <f>VLOOKUP(A76,'MANO DE OBRA'!A8:D100,4,FALSE)</f>
        <v>162693.85694813728</v>
      </c>
      <c r="L76" s="53"/>
      <c r="M76" s="438">
        <v>320</v>
      </c>
      <c r="N76" s="399">
        <f>K76/M76</f>
        <v>508.41830296292903</v>
      </c>
    </row>
    <row r="77" spans="1:15">
      <c r="A77" t="s">
        <v>9</v>
      </c>
      <c r="B77" s="52" t="str">
        <f>VLOOKUP(A77,'MANO DE OBRA'!A9:D70,3,FALSE)</f>
        <v>Obrero (3)</v>
      </c>
      <c r="C77" s="50"/>
      <c r="D77" s="50"/>
      <c r="E77" s="50"/>
      <c r="F77" s="50"/>
      <c r="G77" s="50"/>
      <c r="H77" s="50"/>
      <c r="I77" s="296">
        <f>K77/J77*100</f>
        <v>101498.09999999999</v>
      </c>
      <c r="J77" s="297">
        <v>185</v>
      </c>
      <c r="K77" s="298">
        <f>VLOOKUP(A77,'MANO DE OBRA'!A9:D101,4,FALSE)</f>
        <v>187771.48499999999</v>
      </c>
      <c r="L77" s="53"/>
      <c r="M77" s="438">
        <v>320</v>
      </c>
      <c r="N77" s="399">
        <f>K77/M77</f>
        <v>586.78589062499998</v>
      </c>
    </row>
    <row r="78" spans="1:15">
      <c r="A78" t="s">
        <v>30</v>
      </c>
      <c r="B78" s="52" t="str">
        <f>VLOOKUP(A78,'MANO DE OBRA'!A10:D71,3,FALSE)</f>
        <v>Oficial</v>
      </c>
      <c r="C78" s="50"/>
      <c r="D78" s="50"/>
      <c r="E78" s="50"/>
      <c r="F78" s="50"/>
      <c r="G78" s="50"/>
      <c r="H78" s="50"/>
      <c r="I78" s="296">
        <f>K78/J78*100</f>
        <v>57668.23979157189</v>
      </c>
      <c r="J78" s="297">
        <v>185</v>
      </c>
      <c r="K78" s="298">
        <f>VLOOKUP(A78,'MANO DE OBRA'!A10:D102,4,FALSE)</f>
        <v>106686.24361440798</v>
      </c>
      <c r="L78" s="322"/>
      <c r="M78" s="438">
        <v>320</v>
      </c>
      <c r="N78" s="399">
        <f>K78/M78</f>
        <v>333.39451129502493</v>
      </c>
    </row>
    <row r="79" spans="1:15">
      <c r="B79" s="52"/>
      <c r="C79" s="50"/>
      <c r="D79" s="50"/>
      <c r="E79" s="50"/>
      <c r="F79" s="50"/>
      <c r="G79" s="50"/>
      <c r="H79" s="50"/>
      <c r="I79" s="296"/>
      <c r="J79" s="297"/>
      <c r="K79" s="298"/>
      <c r="L79" s="322"/>
      <c r="M79" s="438"/>
      <c r="N79" s="399"/>
    </row>
    <row r="80" spans="1:15" ht="15.75" thickBot="1">
      <c r="B80" s="897"/>
      <c r="C80" s="898"/>
      <c r="D80" s="898"/>
      <c r="E80" s="898"/>
      <c r="F80" s="898"/>
      <c r="G80" s="898"/>
      <c r="H80" s="898"/>
      <c r="I80" s="474"/>
      <c r="J80" s="475"/>
      <c r="K80" s="478"/>
      <c r="L80" s="479"/>
      <c r="M80" s="480"/>
      <c r="N80" s="399"/>
    </row>
    <row r="81" spans="1:14" ht="15.75" thickBot="1">
      <c r="B81" s="910" t="s">
        <v>953</v>
      </c>
      <c r="C81" s="864"/>
      <c r="D81" s="864"/>
      <c r="E81" s="864"/>
      <c r="F81" s="864"/>
      <c r="G81" s="864"/>
      <c r="H81" s="864"/>
      <c r="I81" s="864"/>
      <c r="J81" s="864"/>
      <c r="K81" s="864"/>
      <c r="L81" s="864"/>
      <c r="M81" s="865"/>
      <c r="N81" s="305">
        <f>SUM(N75:N80)</f>
        <v>2095.3877274730039</v>
      </c>
    </row>
    <row r="82" spans="1:14" ht="15.75" thickBot="1">
      <c r="B82" s="36"/>
      <c r="C82" s="37"/>
      <c r="D82" s="37"/>
      <c r="E82" s="37"/>
      <c r="F82" s="37"/>
      <c r="G82" s="37"/>
      <c r="H82" s="37"/>
      <c r="I82" s="37"/>
      <c r="J82" s="37"/>
      <c r="K82" s="37"/>
      <c r="L82" s="37"/>
      <c r="M82" s="37"/>
      <c r="N82" s="38"/>
    </row>
    <row r="83" spans="1:14" ht="15.75" thickBot="1">
      <c r="B83" s="821" t="s">
        <v>967</v>
      </c>
      <c r="C83" s="822"/>
      <c r="D83" s="822"/>
      <c r="E83" s="822"/>
      <c r="F83" s="822"/>
      <c r="G83" s="822"/>
      <c r="H83" s="822"/>
      <c r="I83" s="822"/>
      <c r="J83" s="822"/>
      <c r="K83" s="822"/>
      <c r="L83" s="822"/>
      <c r="M83" s="823"/>
      <c r="N83" s="102">
        <f>N46+N59+N70+N81</f>
        <v>7348.1888865185692</v>
      </c>
    </row>
    <row r="84" spans="1:14">
      <c r="B84" s="36"/>
      <c r="C84" s="37"/>
      <c r="D84" s="37"/>
      <c r="E84" s="37"/>
      <c r="F84" s="37"/>
      <c r="G84" s="37"/>
      <c r="H84" s="37"/>
      <c r="I84" s="37"/>
      <c r="J84" s="37"/>
      <c r="K84" s="37"/>
      <c r="L84" s="37"/>
      <c r="M84" s="37"/>
      <c r="N84" s="38"/>
    </row>
    <row r="85" spans="1:14">
      <c r="B85" s="67" t="s">
        <v>968</v>
      </c>
      <c r="C85" s="68"/>
      <c r="D85" s="68"/>
      <c r="E85" s="68"/>
      <c r="F85" s="68"/>
      <c r="G85" s="68"/>
      <c r="H85" s="68"/>
      <c r="I85" s="68"/>
      <c r="J85" s="68"/>
      <c r="K85" s="68"/>
      <c r="L85" s="68"/>
      <c r="M85" s="68"/>
      <c r="N85" s="69"/>
    </row>
    <row r="86" spans="1:14" ht="15.75" thickBot="1">
      <c r="B86" s="71"/>
      <c r="C86" s="64"/>
      <c r="D86" s="64"/>
      <c r="E86" s="64"/>
      <c r="F86" s="64"/>
      <c r="G86" s="64"/>
      <c r="H86" s="64"/>
      <c r="I86" s="64"/>
      <c r="J86" s="64"/>
      <c r="K86" s="64"/>
      <c r="L86" s="64"/>
      <c r="M86" s="64"/>
      <c r="N86" s="66"/>
    </row>
    <row r="87" spans="1:14">
      <c r="B87" s="866" t="s">
        <v>969</v>
      </c>
      <c r="C87" s="867"/>
      <c r="D87" s="867"/>
      <c r="E87" s="867"/>
      <c r="F87" s="867"/>
      <c r="G87" s="867"/>
      <c r="H87" s="867"/>
      <c r="I87" s="318"/>
      <c r="J87" s="338"/>
      <c r="K87" s="306" t="s">
        <v>970</v>
      </c>
      <c r="L87" s="868" t="s">
        <v>971</v>
      </c>
      <c r="M87" s="869"/>
      <c r="N87" s="307"/>
    </row>
    <row r="88" spans="1:14">
      <c r="B88" s="854" t="s">
        <v>972</v>
      </c>
      <c r="C88" s="855"/>
      <c r="D88" s="855"/>
      <c r="E88" s="855"/>
      <c r="F88" s="855"/>
      <c r="G88" s="855"/>
      <c r="H88" s="855"/>
      <c r="I88" s="90"/>
      <c r="J88" s="91"/>
      <c r="K88" s="308">
        <v>0.2</v>
      </c>
      <c r="L88" s="856">
        <f>N83*K88</f>
        <v>1469.6377773037138</v>
      </c>
      <c r="M88" s="857"/>
      <c r="N88" s="54"/>
    </row>
    <row r="89" spans="1:14">
      <c r="B89" s="92" t="s">
        <v>973</v>
      </c>
      <c r="C89" s="93"/>
      <c r="D89" s="93"/>
      <c r="E89" s="93"/>
      <c r="F89" s="93"/>
      <c r="G89" s="93"/>
      <c r="H89" s="93"/>
      <c r="I89" s="90"/>
      <c r="J89" s="91"/>
      <c r="K89" s="308">
        <v>0.05</v>
      </c>
      <c r="L89" s="856">
        <f>N83*K89</f>
        <v>367.40944432592846</v>
      </c>
      <c r="M89" s="857"/>
      <c r="N89" s="54"/>
    </row>
    <row r="90" spans="1:14" ht="15.75" thickBot="1">
      <c r="B90" s="94" t="s">
        <v>974</v>
      </c>
      <c r="C90" s="95"/>
      <c r="D90" s="95"/>
      <c r="E90" s="95"/>
      <c r="F90" s="95"/>
      <c r="G90" s="95"/>
      <c r="H90" s="95"/>
      <c r="I90" s="96"/>
      <c r="J90" s="97"/>
      <c r="K90" s="309">
        <v>0.05</v>
      </c>
      <c r="L90" s="858">
        <f>N83*K90</f>
        <v>367.40944432592846</v>
      </c>
      <c r="M90" s="859"/>
      <c r="N90" s="54"/>
    </row>
    <row r="91" spans="1:14" ht="15.75" thickBot="1">
      <c r="B91" s="821" t="s">
        <v>953</v>
      </c>
      <c r="C91" s="822"/>
      <c r="D91" s="822"/>
      <c r="E91" s="822"/>
      <c r="F91" s="822"/>
      <c r="G91" s="822"/>
      <c r="H91" s="822"/>
      <c r="I91" s="822"/>
      <c r="J91" s="822"/>
      <c r="K91" s="822"/>
      <c r="L91" s="822"/>
      <c r="M91" s="823"/>
      <c r="N91" s="55">
        <f>L88+L89+L90</f>
        <v>2204.4566659555708</v>
      </c>
    </row>
    <row r="92" spans="1:14" ht="15.75" thickBot="1">
      <c r="B92" s="36"/>
      <c r="C92" s="37"/>
      <c r="D92" s="37"/>
      <c r="E92" s="37"/>
      <c r="F92" s="37"/>
      <c r="G92" s="37"/>
      <c r="H92" s="37"/>
      <c r="I92" s="37"/>
      <c r="J92" s="37"/>
      <c r="K92" s="37"/>
      <c r="L92" s="37"/>
      <c r="M92" s="37"/>
      <c r="N92" s="38"/>
    </row>
    <row r="93" spans="1:14" ht="15.75" thickBot="1">
      <c r="A93" t="s">
        <v>2016</v>
      </c>
      <c r="B93" s="821" t="s">
        <v>975</v>
      </c>
      <c r="C93" s="822"/>
      <c r="D93" s="822"/>
      <c r="E93" s="822"/>
      <c r="F93" s="822"/>
      <c r="G93" s="822"/>
      <c r="H93" s="822"/>
      <c r="I93" s="822"/>
      <c r="J93" s="822"/>
      <c r="K93" s="822"/>
      <c r="L93" s="822"/>
      <c r="M93" s="823"/>
      <c r="N93" s="192">
        <f>N83+N91</f>
        <v>9552.6455524741395</v>
      </c>
    </row>
    <row r="94" spans="1:14">
      <c r="B94" s="243"/>
      <c r="C94" s="244"/>
      <c r="D94" s="244"/>
      <c r="E94" s="244"/>
      <c r="F94" s="244"/>
      <c r="G94" s="244"/>
      <c r="H94" s="244"/>
      <c r="I94" s="244"/>
      <c r="J94" s="244"/>
      <c r="K94" s="244"/>
      <c r="L94" s="244"/>
      <c r="M94" s="244"/>
      <c r="N94" s="245"/>
    </row>
    <row r="95" spans="1:14">
      <c r="B95" s="246"/>
      <c r="C95" s="247"/>
      <c r="D95" s="247"/>
      <c r="E95" s="247"/>
      <c r="F95" s="247"/>
      <c r="G95" s="247"/>
      <c r="H95" s="247"/>
      <c r="I95" s="247"/>
      <c r="J95" s="247"/>
      <c r="K95" s="247"/>
      <c r="L95" s="247"/>
      <c r="M95" s="247"/>
      <c r="N95" s="248"/>
    </row>
    <row r="96" spans="1:14">
      <c r="B96" s="246"/>
      <c r="C96" s="247"/>
      <c r="D96" s="247"/>
      <c r="E96" s="247"/>
      <c r="F96" s="247"/>
      <c r="G96" s="247"/>
      <c r="H96" s="247"/>
      <c r="I96" s="247"/>
      <c r="J96" s="247"/>
      <c r="K96" s="247"/>
      <c r="L96" s="247"/>
      <c r="M96" s="247"/>
      <c r="N96" s="248"/>
    </row>
    <row r="97" spans="2:14">
      <c r="B97" s="246"/>
      <c r="C97" s="247"/>
      <c r="D97" s="247"/>
      <c r="E97" s="247"/>
      <c r="F97" s="247"/>
      <c r="G97" s="247"/>
      <c r="H97" s="247"/>
      <c r="I97" s="247"/>
      <c r="J97" s="247"/>
      <c r="K97" s="247"/>
      <c r="L97" s="247"/>
      <c r="M97" s="247"/>
      <c r="N97" s="248"/>
    </row>
    <row r="98" spans="2:14">
      <c r="B98" s="246"/>
      <c r="C98" s="247"/>
      <c r="D98" s="247"/>
      <c r="E98" s="421" t="s">
        <v>976</v>
      </c>
      <c r="F98" s="421"/>
      <c r="G98" s="421"/>
      <c r="H98" s="421"/>
      <c r="I98" s="421"/>
      <c r="J98" s="421"/>
      <c r="K98" s="247"/>
      <c r="L98" s="247"/>
      <c r="M98" s="247"/>
      <c r="N98" s="248"/>
    </row>
    <row r="99" spans="2:14">
      <c r="B99" s="246"/>
      <c r="C99" s="247"/>
      <c r="D99" s="247"/>
      <c r="E99" s="247" t="s">
        <v>977</v>
      </c>
      <c r="F99" s="247"/>
      <c r="G99" s="247"/>
      <c r="H99" s="247"/>
      <c r="I99" s="247"/>
      <c r="J99" s="247"/>
      <c r="K99" s="247"/>
      <c r="L99" s="247"/>
      <c r="M99" s="247"/>
      <c r="N99" s="248"/>
    </row>
    <row r="100" spans="2:14">
      <c r="B100" s="246"/>
      <c r="C100" s="247"/>
      <c r="D100" s="247"/>
      <c r="E100" s="247" t="s">
        <v>978</v>
      </c>
      <c r="F100" s="247"/>
      <c r="G100" s="247"/>
      <c r="H100" s="247"/>
      <c r="I100" s="247"/>
      <c r="J100" s="247"/>
      <c r="K100" s="247"/>
      <c r="L100" s="247"/>
      <c r="M100" s="247"/>
      <c r="N100" s="248"/>
    </row>
    <row r="101" spans="2:14">
      <c r="B101" s="246"/>
      <c r="C101" s="247"/>
      <c r="D101" s="247"/>
      <c r="E101" s="247" t="s">
        <v>979</v>
      </c>
      <c r="F101" s="247"/>
      <c r="G101" s="247"/>
      <c r="H101" s="247"/>
      <c r="I101" s="247"/>
      <c r="J101" s="247"/>
      <c r="K101" s="247"/>
      <c r="L101" s="247"/>
      <c r="M101" s="247"/>
      <c r="N101" s="248"/>
    </row>
    <row r="102" spans="2:14" ht="15.75" thickBot="1">
      <c r="B102" s="246"/>
      <c r="C102" s="247"/>
      <c r="D102" s="247"/>
      <c r="E102" s="247"/>
      <c r="F102" s="247" t="s">
        <v>980</v>
      </c>
      <c r="G102" s="247"/>
      <c r="H102" s="247"/>
      <c r="I102" s="247"/>
      <c r="J102" s="247"/>
      <c r="K102" s="247"/>
      <c r="L102" s="247"/>
      <c r="M102" s="247"/>
      <c r="N102" s="248"/>
    </row>
    <row r="103" spans="2:14">
      <c r="B103" s="231" t="s">
        <v>2216</v>
      </c>
      <c r="C103" s="232"/>
      <c r="D103" s="232"/>
      <c r="E103" s="232"/>
      <c r="F103" s="232"/>
      <c r="G103" s="232"/>
      <c r="H103" s="232"/>
      <c r="I103" s="232"/>
      <c r="J103" s="232"/>
      <c r="K103" s="232"/>
      <c r="L103" s="232"/>
      <c r="M103" s="232"/>
      <c r="N103" s="233"/>
    </row>
    <row r="104" spans="2:14">
      <c r="B104" s="249"/>
      <c r="C104" s="250"/>
      <c r="D104" s="250"/>
      <c r="E104" s="250"/>
      <c r="F104" s="250"/>
      <c r="G104" s="250"/>
      <c r="H104" s="250"/>
      <c r="I104" s="250"/>
      <c r="J104" s="250"/>
      <c r="K104" s="250"/>
      <c r="L104" s="250"/>
      <c r="M104" s="250"/>
      <c r="N104" s="251"/>
    </row>
    <row r="105" spans="2:14">
      <c r="B105" s="249"/>
      <c r="C105" s="250"/>
      <c r="D105" s="250"/>
      <c r="E105" s="250"/>
      <c r="F105" s="250"/>
      <c r="G105" s="250"/>
      <c r="H105" s="250"/>
      <c r="I105" s="250"/>
      <c r="J105" s="250"/>
      <c r="K105" s="250"/>
      <c r="L105" s="250"/>
      <c r="M105" s="250"/>
      <c r="N105" s="251"/>
    </row>
    <row r="106" spans="2:14">
      <c r="B106" s="249"/>
      <c r="C106" s="250"/>
      <c r="D106" s="250"/>
      <c r="E106" s="250"/>
      <c r="F106" s="250"/>
      <c r="G106" s="250"/>
      <c r="H106" s="250"/>
      <c r="I106" s="250"/>
      <c r="J106" s="250"/>
      <c r="K106" s="250"/>
      <c r="L106" s="250"/>
      <c r="M106" s="250"/>
      <c r="N106" s="251"/>
    </row>
    <row r="107" spans="2:14" ht="15.75" thickBot="1">
      <c r="B107" s="252"/>
      <c r="C107" s="253"/>
      <c r="D107" s="253"/>
      <c r="E107" s="253"/>
      <c r="F107" s="253"/>
      <c r="G107" s="253"/>
      <c r="H107" s="253"/>
      <c r="I107" s="253"/>
      <c r="J107" s="253"/>
      <c r="K107" s="253"/>
      <c r="L107" s="253"/>
      <c r="M107" s="253"/>
      <c r="N107" s="254"/>
    </row>
    <row r="108" spans="2:14">
      <c r="B108" s="255"/>
      <c r="C108" s="256"/>
      <c r="D108" s="256"/>
      <c r="E108" s="256"/>
      <c r="F108" s="256"/>
      <c r="G108" s="256"/>
      <c r="H108" s="256"/>
      <c r="I108" s="256"/>
      <c r="J108" s="256"/>
      <c r="K108" s="256"/>
      <c r="L108" s="256"/>
      <c r="M108" s="256"/>
      <c r="N108" s="257"/>
    </row>
    <row r="109" spans="2:14">
      <c r="B109" s="258" t="s">
        <v>2217</v>
      </c>
      <c r="C109" s="259"/>
      <c r="D109" s="259"/>
      <c r="E109" s="259"/>
      <c r="F109" s="259"/>
      <c r="G109" s="259"/>
      <c r="H109" s="259"/>
      <c r="I109" s="259"/>
      <c r="J109" s="259"/>
      <c r="K109" s="259"/>
      <c r="L109" s="259"/>
      <c r="M109" s="259"/>
      <c r="N109" s="260"/>
    </row>
    <row r="110" spans="2:14" ht="15" customHeight="1">
      <c r="B110" s="965" t="s">
        <v>2218</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2219</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58"/>
      <c r="C117" s="259"/>
      <c r="D117" s="259"/>
      <c r="E117" s="259"/>
      <c r="F117" s="259"/>
      <c r="G117" s="259"/>
      <c r="H117" s="259"/>
      <c r="I117" s="259"/>
      <c r="J117" s="259"/>
      <c r="K117" s="259"/>
      <c r="L117" s="259"/>
      <c r="M117" s="259"/>
      <c r="N117" s="260"/>
    </row>
    <row r="118" spans="2:14">
      <c r="B118" s="246"/>
      <c r="C118" s="247"/>
      <c r="D118" s="247"/>
      <c r="E118" s="247" t="s">
        <v>976</v>
      </c>
      <c r="F118" s="421"/>
      <c r="G118" s="421"/>
      <c r="H118" s="247"/>
      <c r="I118" s="247"/>
      <c r="J118" s="247"/>
      <c r="K118" s="247"/>
      <c r="L118" s="247"/>
      <c r="M118" s="247"/>
      <c r="N118" s="248"/>
    </row>
    <row r="119" spans="2:14">
      <c r="B119" s="246"/>
      <c r="C119" s="247"/>
      <c r="D119" s="247"/>
      <c r="E119" s="422" t="s">
        <v>977</v>
      </c>
      <c r="F119" s="247"/>
      <c r="G119" s="247"/>
      <c r="H119" s="422"/>
      <c r="I119" s="422"/>
      <c r="J119" s="422"/>
      <c r="K119" s="247"/>
      <c r="L119" s="247"/>
      <c r="M119" s="247"/>
      <c r="N119" s="248"/>
    </row>
    <row r="120" spans="2:14">
      <c r="B120" s="246"/>
      <c r="C120" s="247"/>
      <c r="D120" s="247"/>
      <c r="E120" s="261" t="s">
        <v>981</v>
      </c>
      <c r="F120" s="247"/>
      <c r="G120" s="247"/>
      <c r="H120" s="261"/>
      <c r="I120" s="261"/>
      <c r="J120" s="261"/>
      <c r="K120" s="247"/>
      <c r="L120" s="247"/>
      <c r="M120" s="247"/>
      <c r="N120" s="248"/>
    </row>
    <row r="121" spans="2:14">
      <c r="B121" s="262"/>
      <c r="C121" s="259"/>
      <c r="D121" s="259"/>
      <c r="E121" s="247" t="s">
        <v>979</v>
      </c>
      <c r="F121" s="247"/>
      <c r="G121" s="247"/>
      <c r="H121" s="247"/>
      <c r="I121" s="247"/>
      <c r="J121" s="247"/>
      <c r="K121" s="259"/>
      <c r="L121" s="259"/>
      <c r="M121" s="259"/>
      <c r="N121" s="260"/>
    </row>
    <row r="122" spans="2:14">
      <c r="B122" s="262"/>
      <c r="C122" s="259"/>
      <c r="D122" s="259"/>
      <c r="E122" s="259"/>
      <c r="F122" s="247"/>
      <c r="G122" s="247"/>
      <c r="H122" s="247"/>
      <c r="I122" s="247"/>
      <c r="J122" s="247"/>
      <c r="K122" s="259"/>
      <c r="L122" s="259"/>
      <c r="M122" s="259"/>
      <c r="N122" s="260"/>
    </row>
    <row r="123" spans="2:14">
      <c r="B123" s="262" t="s">
        <v>2220</v>
      </c>
      <c r="C123" s="261"/>
      <c r="D123" s="261"/>
      <c r="E123" s="247"/>
      <c r="F123" s="247"/>
      <c r="G123" s="247"/>
      <c r="H123" s="247"/>
      <c r="I123" s="247"/>
      <c r="J123" s="971"/>
      <c r="K123" s="971"/>
      <c r="L123" s="971"/>
      <c r="M123" s="971"/>
      <c r="N123" s="972"/>
    </row>
    <row r="124" spans="2:14" ht="15.75" thickBot="1">
      <c r="B124" s="423" t="s">
        <v>2221</v>
      </c>
      <c r="C124" s="424"/>
      <c r="D124" s="424"/>
      <c r="E124" s="263"/>
      <c r="F124" s="263"/>
      <c r="G124" s="263"/>
      <c r="H124" s="263"/>
      <c r="I124" s="263"/>
      <c r="J124" s="973"/>
      <c r="K124" s="973"/>
      <c r="L124" s="973"/>
      <c r="M124" s="973"/>
      <c r="N124" s="974"/>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42.75" customHeight="1" thickBot="1">
      <c r="A31" t="s">
        <v>1845</v>
      </c>
      <c r="B31" s="83" t="s">
        <v>1128</v>
      </c>
      <c r="C31" s="963" t="s">
        <v>2132</v>
      </c>
      <c r="D31" s="964"/>
      <c r="E31" s="964"/>
      <c r="F31" s="964"/>
      <c r="G31" s="964"/>
      <c r="H31" s="964"/>
      <c r="I31" s="964"/>
      <c r="J31" s="964"/>
      <c r="K31" s="472"/>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188</v>
      </c>
      <c r="B36" s="870" t="str">
        <f>VLOOKUP(A36,EQUIPOS!A6:D154,3,FALSE)</f>
        <v>Diferencial</v>
      </c>
      <c r="C36" s="871"/>
      <c r="D36" s="871"/>
      <c r="E36" s="871"/>
      <c r="F36" s="871"/>
      <c r="G36" s="871"/>
      <c r="H36" s="872"/>
      <c r="I36" s="271"/>
      <c r="J36" s="272"/>
      <c r="K36" s="273">
        <f>VLOOKUP(A36,EQUIPOS!A6:D163,4,FALSE)</f>
        <v>2289.0103464347471</v>
      </c>
      <c r="L36" s="274"/>
      <c r="M36" s="340">
        <v>4</v>
      </c>
      <c r="N36" s="276">
        <f>K36/M36</f>
        <v>572.25258660868678</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N75*M41</f>
        <v>1115.7756987950249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1688.0282854037118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0.01</v>
      </c>
      <c r="L48" s="271"/>
      <c r="M48" s="406">
        <f>VLOOKUP(A48,MATERIALES!A5:D396,4,FALSE)</f>
        <v>429023.09936960699</v>
      </c>
      <c r="N48" s="276">
        <f>K48*M48</f>
        <v>4290.2309936960701</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181943.50600344568</v>
      </c>
      <c r="N49" s="276">
        <f>K49*M49</f>
        <v>181943.50600344568</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0.36499999999999999</v>
      </c>
      <c r="L50" s="425"/>
      <c r="M50" s="406">
        <f>VLOOKUP(A50,MATERIALES!A6:D398,4,FALSE)</f>
        <v>413283.80210763233</v>
      </c>
      <c r="N50" s="276">
        <f>K50*M50</f>
        <v>150848.5877692858</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337082.32476642757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908">
        <f>VLOOKUP(A58,TRANSPORTE!A1:D117,4,FALSE)</f>
        <v>2.0543773526331175</v>
      </c>
      <c r="M58" s="909"/>
      <c r="N58" s="291">
        <f>K58*L58</f>
        <v>0.57522565873727294</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313"/>
      <c r="C63" s="314"/>
      <c r="D63" s="314"/>
      <c r="E63" s="314"/>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f>
        <v>0.57522565873727294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32</v>
      </c>
      <c r="N69" s="399">
        <f>K69/M69</f>
        <v>7823.8118749999994</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11157.756987950248</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349928.68526544026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69985.737053088058</v>
      </c>
      <c r="M82" s="857"/>
      <c r="N82" s="54"/>
    </row>
    <row r="83" spans="1:14">
      <c r="B83" s="92" t="s">
        <v>973</v>
      </c>
      <c r="C83" s="93"/>
      <c r="D83" s="93"/>
      <c r="E83" s="93"/>
      <c r="F83" s="93"/>
      <c r="G83" s="93"/>
      <c r="H83" s="93"/>
      <c r="I83" s="90"/>
      <c r="J83" s="91"/>
      <c r="K83" s="308">
        <v>0.05</v>
      </c>
      <c r="L83" s="856">
        <f>N77*K83</f>
        <v>17496.434263272015</v>
      </c>
      <c r="M83" s="857"/>
      <c r="N83" s="54"/>
    </row>
    <row r="84" spans="1:14" ht="15.75" thickBot="1">
      <c r="B84" s="94" t="s">
        <v>974</v>
      </c>
      <c r="C84" s="95"/>
      <c r="D84" s="95"/>
      <c r="E84" s="95"/>
      <c r="F84" s="95"/>
      <c r="G84" s="95"/>
      <c r="H84" s="95"/>
      <c r="I84" s="96"/>
      <c r="J84" s="97"/>
      <c r="K84" s="309">
        <v>0.05</v>
      </c>
      <c r="L84" s="858">
        <f>N77*K84</f>
        <v>17496.434263272015</v>
      </c>
      <c r="M84" s="859"/>
      <c r="N84" s="54"/>
    </row>
    <row r="85" spans="1:14" ht="15.75" thickBot="1">
      <c r="B85" s="821" t="s">
        <v>953</v>
      </c>
      <c r="C85" s="822"/>
      <c r="D85" s="822"/>
      <c r="E85" s="822"/>
      <c r="F85" s="822"/>
      <c r="G85" s="822"/>
      <c r="H85" s="822"/>
      <c r="I85" s="822"/>
      <c r="J85" s="822"/>
      <c r="K85" s="822"/>
      <c r="L85" s="822"/>
      <c r="M85" s="823"/>
      <c r="N85" s="55">
        <f>L82+L83+L84</f>
        <v>104978.60557963207</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454907.29084507236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45" customHeight="1" thickBot="1">
      <c r="A31" t="s">
        <v>1845</v>
      </c>
      <c r="B31" s="83" t="s">
        <v>1129</v>
      </c>
      <c r="C31" s="984" t="s">
        <v>2133</v>
      </c>
      <c r="D31" s="985"/>
      <c r="E31" s="985"/>
      <c r="F31" s="985"/>
      <c r="G31" s="985"/>
      <c r="H31" s="985"/>
      <c r="I31" s="985"/>
      <c r="J31" s="985"/>
      <c r="K31" s="481"/>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188</v>
      </c>
      <c r="B36" s="870" t="str">
        <f>VLOOKUP(A36,EQUIPOS!A6:D154,3,FALSE)</f>
        <v>Diferencial</v>
      </c>
      <c r="C36" s="871"/>
      <c r="D36" s="871"/>
      <c r="E36" s="871"/>
      <c r="F36" s="871"/>
      <c r="G36" s="871"/>
      <c r="H36" s="872"/>
      <c r="I36" s="271"/>
      <c r="J36" s="272"/>
      <c r="K36" s="273">
        <f>VLOOKUP(A36,EQUIPOS!A6:D163,4,FALSE)</f>
        <v>2289.0103464347471</v>
      </c>
      <c r="L36" s="274"/>
      <c r="M36" s="445">
        <v>4</v>
      </c>
      <c r="N36" s="276">
        <f>K36/M36</f>
        <v>572.25258660868678</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N75*M41</f>
        <v>1115.7756987950249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1688.0282854037118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429023.09936960699</v>
      </c>
      <c r="N48" s="276">
        <f>K48*M48</f>
        <v>8580.4619873921401</v>
      </c>
    </row>
    <row r="49" spans="1:14">
      <c r="A49" s="166" t="s">
        <v>718</v>
      </c>
      <c r="B49" s="46" t="str">
        <f>VLOOKUP(A49,MATERIALES!A6:D373,3,FALSE)</f>
        <v>Tubo concreto simple 450 mm</v>
      </c>
      <c r="C49" s="429"/>
      <c r="D49" s="429"/>
      <c r="E49" s="429"/>
      <c r="F49" s="429"/>
      <c r="G49" s="429"/>
      <c r="H49" s="429"/>
      <c r="I49" s="429"/>
      <c r="J49" s="316" t="str">
        <f>VLOOKUP(A49,MATERIALES!A5:D641,2,FALSE)</f>
        <v>m</v>
      </c>
      <c r="K49" s="401">
        <v>1</v>
      </c>
      <c r="L49" s="425"/>
      <c r="M49" s="406">
        <f>VLOOKUP(A49,MATERIALES!A6:D397,4,FALSE)</f>
        <v>181943.50600344568</v>
      </c>
      <c r="N49" s="276">
        <f>K49*M49</f>
        <v>181943.50600344568</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0.46</v>
      </c>
      <c r="L50" s="425"/>
      <c r="M50" s="406">
        <f>VLOOKUP(A50,MATERIALES!A6:D398,4,FALSE)</f>
        <v>413283.80210763233</v>
      </c>
      <c r="N50" s="276">
        <f>K50*M50</f>
        <v>190110.54896951088</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380634.5169603487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908">
        <f>VLOOKUP(A58,TRANSPORTE!A1:D117,4,FALSE)</f>
        <v>2.0543773526331175</v>
      </c>
      <c r="M58" s="909"/>
      <c r="N58" s="291">
        <f>K58*L58</f>
        <v>0.57522565873727294</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314"/>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f>
        <v>0.57522565873727294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32</v>
      </c>
      <c r="N69" s="399">
        <f>K69/M69</f>
        <v>7823.8118749999994</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32</v>
      </c>
      <c r="N70" s="399">
        <f>K70/M70</f>
        <v>3333.9451129502495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11157.756987950248</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393480.87745936139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78696.175491872287</v>
      </c>
      <c r="M82" s="857"/>
      <c r="N82" s="54"/>
    </row>
    <row r="83" spans="1:14">
      <c r="B83" s="92" t="s">
        <v>973</v>
      </c>
      <c r="C83" s="93"/>
      <c r="D83" s="93"/>
      <c r="E83" s="93"/>
      <c r="F83" s="93"/>
      <c r="G83" s="93"/>
      <c r="H83" s="93"/>
      <c r="I83" s="90"/>
      <c r="J83" s="91"/>
      <c r="K83" s="308">
        <v>0.05</v>
      </c>
      <c r="L83" s="856">
        <f>N77*K83</f>
        <v>19674.043872968072</v>
      </c>
      <c r="M83" s="857"/>
      <c r="N83" s="54"/>
    </row>
    <row r="84" spans="1:14" ht="15.75" thickBot="1">
      <c r="B84" s="94" t="s">
        <v>974</v>
      </c>
      <c r="C84" s="95"/>
      <c r="D84" s="95"/>
      <c r="E84" s="95"/>
      <c r="F84" s="95"/>
      <c r="G84" s="95"/>
      <c r="H84" s="95"/>
      <c r="I84" s="96"/>
      <c r="J84" s="97"/>
      <c r="K84" s="309">
        <v>0.05</v>
      </c>
      <c r="L84" s="858">
        <f>N77*K84</f>
        <v>19674.043872968072</v>
      </c>
      <c r="M84" s="859"/>
      <c r="N84" s="54"/>
    </row>
    <row r="85" spans="1:14" ht="15.75" thickBot="1">
      <c r="B85" s="821" t="s">
        <v>953</v>
      </c>
      <c r="C85" s="822"/>
      <c r="D85" s="822"/>
      <c r="E85" s="822"/>
      <c r="F85" s="822"/>
      <c r="G85" s="822"/>
      <c r="H85" s="822"/>
      <c r="I85" s="822"/>
      <c r="J85" s="822"/>
      <c r="K85" s="822"/>
      <c r="L85" s="822"/>
      <c r="M85" s="823"/>
      <c r="N85" s="55">
        <f>L82+L83+L84</f>
        <v>118044.26323780844</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511525.14069716982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1677</v>
      </c>
      <c r="C31" s="84" t="s">
        <v>2134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310</v>
      </c>
      <c r="B36" s="870" t="str">
        <f>VLOOKUP(A36,EQUIPOS!A6:D154,3,FALSE)</f>
        <v>Retroexcavadora A25C</v>
      </c>
      <c r="C36" s="871"/>
      <c r="D36" s="871"/>
      <c r="E36" s="871"/>
      <c r="F36" s="871"/>
      <c r="G36" s="871"/>
      <c r="H36" s="872"/>
      <c r="I36" s="271"/>
      <c r="J36" s="272"/>
      <c r="K36" s="273">
        <f>VLOOKUP(A36,EQUIPOS!A6:D163,4,FALSE)</f>
        <v>123424.47833900992</v>
      </c>
      <c r="L36" s="274"/>
      <c r="M36" s="340">
        <v>3</v>
      </c>
      <c r="N36" s="276">
        <f>K36/M36</f>
        <v>41141.49277966997</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N75*M41</f>
        <v>1487.7009317267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42629.193711396671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0.02</v>
      </c>
      <c r="L48" s="271"/>
      <c r="M48" s="406">
        <f>VLOOKUP(A48,MATERIALES!A5:D396,4,FALSE)</f>
        <v>429023.09936960699</v>
      </c>
      <c r="N48" s="276">
        <f>K48*M48</f>
        <v>8580.4619873921401</v>
      </c>
    </row>
    <row r="49" spans="1:14">
      <c r="A49" s="166" t="s">
        <v>548</v>
      </c>
      <c r="B49" s="46" t="str">
        <f>VLOOKUP(A49,MATERIALES!A6:D373,3,FALSE)</f>
        <v>Material para solado y atraque</v>
      </c>
      <c r="C49" s="429"/>
      <c r="D49" s="429"/>
      <c r="E49" s="429"/>
      <c r="F49" s="429"/>
      <c r="G49" s="429"/>
      <c r="H49" s="429"/>
      <c r="I49" s="429"/>
      <c r="J49" s="316" t="str">
        <f>VLOOKUP(A49,MATERIALES!A5:D641,2,FALSE)</f>
        <v>m3</v>
      </c>
      <c r="K49" s="401">
        <v>0.46</v>
      </c>
      <c r="L49" s="425"/>
      <c r="M49" s="406">
        <f>VLOOKUP(A49,MATERIALES!A6:D397,4,FALSE)</f>
        <v>40220.572021136082</v>
      </c>
      <c r="N49" s="276">
        <f>K49*M49</f>
        <v>18501.463129722597</v>
      </c>
    </row>
    <row r="50" spans="1:14">
      <c r="A50" s="166" t="s">
        <v>714</v>
      </c>
      <c r="B50" s="46" t="str">
        <f>VLOOKUP(A50,MATERIALES!A6:D373,3,FALSE)</f>
        <v>Tubo concreto reforzado 900mm (tipo 1)</v>
      </c>
      <c r="C50" s="429"/>
      <c r="D50" s="429"/>
      <c r="E50" s="429"/>
      <c r="F50" s="429"/>
      <c r="G50" s="429"/>
      <c r="H50" s="429"/>
      <c r="I50" s="429"/>
      <c r="J50" s="316" t="str">
        <f>VLOOKUP(A50,MATERIALES!A6:D642,2,FALSE)</f>
        <v>m</v>
      </c>
      <c r="K50" s="401">
        <v>1</v>
      </c>
      <c r="L50" s="425"/>
      <c r="M50" s="406">
        <f>VLOOKUP(A50,MATERIALES!A6:D398,4,FALSE)</f>
        <v>353218.98514161224</v>
      </c>
      <c r="N50" s="276">
        <f>K50*M50</f>
        <v>353218.98514161224</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380300.91025872697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1319</v>
      </c>
      <c r="B58" s="49" t="str">
        <f>VLOOKUP(A58,TRANSPORTE!A1:D117,3,FALSE)</f>
        <v>Transporte de Tubería de Concreto Reforzado</v>
      </c>
      <c r="C58" s="321"/>
      <c r="D58" s="321"/>
      <c r="E58" s="321"/>
      <c r="F58" s="321"/>
      <c r="G58" s="321"/>
      <c r="H58" s="315" t="s">
        <v>344</v>
      </c>
      <c r="I58" s="283">
        <v>0.28000000000000003</v>
      </c>
      <c r="J58" s="290">
        <v>1</v>
      </c>
      <c r="K58" s="283">
        <f>I58*J58</f>
        <v>0.28000000000000003</v>
      </c>
      <c r="L58" s="908">
        <f>VLOOKUP(A58,TRANSPORTE!A1:D117,4,FALSE)</f>
        <v>2.0543773526331175</v>
      </c>
      <c r="M58" s="909"/>
      <c r="N58" s="291">
        <f>K58*L58</f>
        <v>0.57522565873727294</v>
      </c>
    </row>
    <row r="59" spans="1:14">
      <c r="A59" t="s">
        <v>1323</v>
      </c>
      <c r="B59" s="49" t="str">
        <f>VLOOKUP(A59,TRANSPORTE!A1:D117,3,FALSE)</f>
        <v>Transporte de Material de Solado y Atraque Tubería de Concreto Reforzado</v>
      </c>
      <c r="C59" s="50"/>
      <c r="D59" s="50"/>
      <c r="E59" s="50"/>
      <c r="F59" s="50"/>
      <c r="G59" s="50"/>
      <c r="H59" s="315" t="s">
        <v>339</v>
      </c>
      <c r="I59" s="283">
        <v>0.46</v>
      </c>
      <c r="J59" s="290">
        <v>1</v>
      </c>
      <c r="K59" s="283">
        <f>I59*J59</f>
        <v>0.46</v>
      </c>
      <c r="L59" s="908">
        <f>VLOOKUP(A59,TRANSPORTE!A1:D117,4,FALSE)</f>
        <v>1014.8624122007601</v>
      </c>
      <c r="M59" s="909"/>
      <c r="N59" s="291">
        <f>K59*L59</f>
        <v>466.83670961234969</v>
      </c>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313"/>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467.41193527108697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24</v>
      </c>
      <c r="N69" s="399">
        <f>K69/M69</f>
        <v>10431.749166666666</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24</v>
      </c>
      <c r="N70" s="399">
        <f>K70/M70</f>
        <v>4445.260150600333</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130"/>
    </row>
    <row r="75" spans="1:15" ht="15.75" thickBot="1">
      <c r="B75" s="910" t="s">
        <v>953</v>
      </c>
      <c r="C75" s="864"/>
      <c r="D75" s="864"/>
      <c r="E75" s="864"/>
      <c r="F75" s="864"/>
      <c r="G75" s="864"/>
      <c r="H75" s="864"/>
      <c r="I75" s="864"/>
      <c r="J75" s="864"/>
      <c r="K75" s="864"/>
      <c r="L75" s="864"/>
      <c r="M75" s="865"/>
      <c r="N75" s="464">
        <f>SUM(N69:N74)</f>
        <v>14877.009317266999</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438274.52522266173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87654.905044532352</v>
      </c>
      <c r="M82" s="857"/>
      <c r="N82" s="54"/>
    </row>
    <row r="83" spans="1:14">
      <c r="B83" s="92" t="s">
        <v>973</v>
      </c>
      <c r="C83" s="93"/>
      <c r="D83" s="93"/>
      <c r="E83" s="93"/>
      <c r="F83" s="93"/>
      <c r="G83" s="93"/>
      <c r="H83" s="93"/>
      <c r="I83" s="90"/>
      <c r="J83" s="91"/>
      <c r="K83" s="308">
        <v>0.05</v>
      </c>
      <c r="L83" s="856">
        <f>N77*K83</f>
        <v>21913.726261133088</v>
      </c>
      <c r="M83" s="857"/>
      <c r="N83" s="54"/>
    </row>
    <row r="84" spans="1:14" ht="15.75" thickBot="1">
      <c r="B84" s="94" t="s">
        <v>974</v>
      </c>
      <c r="C84" s="95"/>
      <c r="D84" s="95"/>
      <c r="E84" s="95"/>
      <c r="F84" s="95"/>
      <c r="G84" s="95"/>
      <c r="H84" s="95"/>
      <c r="I84" s="96"/>
      <c r="J84" s="97"/>
      <c r="K84" s="309">
        <v>0.05</v>
      </c>
      <c r="L84" s="858">
        <f>N77*K84</f>
        <v>21913.726261133088</v>
      </c>
      <c r="M84" s="859"/>
      <c r="N84" s="54"/>
    </row>
    <row r="85" spans="1:14" ht="15.75" thickBot="1">
      <c r="B85" s="821" t="s">
        <v>953</v>
      </c>
      <c r="C85" s="822"/>
      <c r="D85" s="822"/>
      <c r="E85" s="822"/>
      <c r="F85" s="822"/>
      <c r="G85" s="822"/>
      <c r="H85" s="822"/>
      <c r="I85" s="822"/>
      <c r="J85" s="822"/>
      <c r="K85" s="822"/>
      <c r="L85" s="822"/>
      <c r="M85" s="823"/>
      <c r="N85" s="55">
        <f>L82+L83+L84</f>
        <v>131482.35756679854</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569756.88278946024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1130</v>
      </c>
      <c r="C31" s="84" t="s">
        <v>2136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160</v>
      </c>
      <c r="B36" s="870" t="str">
        <f>VLOOKUP(A36,EQUIPOS!A6:D154,3,FALSE)</f>
        <v>COMPACTADOR MANUAL VIBRATORIO (RANA) con motor de 6 HP</v>
      </c>
      <c r="C36" s="871"/>
      <c r="D36" s="871"/>
      <c r="E36" s="871"/>
      <c r="F36" s="871"/>
      <c r="G36" s="871"/>
      <c r="H36" s="872"/>
      <c r="I36" s="271"/>
      <c r="J36" s="272"/>
      <c r="K36" s="273">
        <f>VLOOKUP(A36,EQUIPOS!A6:D163,4,FALSE)</f>
        <v>5714.2021920998313</v>
      </c>
      <c r="L36" s="274"/>
      <c r="M36" s="340">
        <v>0.5</v>
      </c>
      <c r="N36" s="276">
        <f>K36/M36</f>
        <v>11428.404384199663</v>
      </c>
    </row>
    <row r="37" spans="1:14">
      <c r="A37" s="116" t="s">
        <v>320</v>
      </c>
      <c r="B37" s="870" t="str">
        <f>VLOOKUP(A37,EQUIPOS!A7:D154,3,FALSE)</f>
        <v>Retroexcavadora sobre llantas, motor 62HP, Profundidad de excavación de 5.41 metros.</v>
      </c>
      <c r="C37" s="871"/>
      <c r="D37" s="871"/>
      <c r="E37" s="871"/>
      <c r="F37" s="871"/>
      <c r="G37" s="871"/>
      <c r="H37" s="872"/>
      <c r="I37" s="425"/>
      <c r="J37" s="426"/>
      <c r="K37" s="273">
        <f>VLOOKUP(A37,EQUIPOS!A7:D164,4,FALSE)</f>
        <v>122017.77743520093</v>
      </c>
      <c r="L37" s="339"/>
      <c r="M37" s="340">
        <v>1.5</v>
      </c>
      <c r="N37" s="276">
        <f>K37/M37</f>
        <v>81345.184956800615</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N75*M41</f>
        <v>2975.4018634534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95748.991204453676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40220.572021136082</v>
      </c>
      <c r="N48" s="276">
        <f>K48*M48</f>
        <v>23327.931772258926</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196552.67840788665</v>
      </c>
      <c r="N49" s="276">
        <f>K49*M49</f>
        <v>196552.67840788665</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219880.61018014557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908">
        <f>VLOOKUP(A58,TRANSPORTE!A1:D117,4,FALSE)</f>
        <v>733.41271489002293</v>
      </c>
      <c r="M58" s="909"/>
      <c r="N58" s="291">
        <f>K58*L58</f>
        <v>733.41271489002293</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908">
        <f>VLOOKUP(A59,TRANSPORTE!A1:D117,4,FALSE)</f>
        <v>1014.8624122007601</v>
      </c>
      <c r="M59" s="909"/>
      <c r="N59" s="291">
        <f>K59*L59</f>
        <v>588.62019907644083</v>
      </c>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f>
        <v>1322.0329139664636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12</v>
      </c>
      <c r="N69" s="399">
        <f>K69/M69</f>
        <v>20863.498333333333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29754.018634533997</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346705.65293309966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69341.13058661994</v>
      </c>
      <c r="M82" s="857"/>
      <c r="N82" s="54"/>
    </row>
    <row r="83" spans="1:14">
      <c r="B83" s="92" t="s">
        <v>973</v>
      </c>
      <c r="C83" s="93"/>
      <c r="D83" s="93"/>
      <c r="E83" s="93"/>
      <c r="F83" s="93"/>
      <c r="G83" s="93"/>
      <c r="H83" s="93"/>
      <c r="I83" s="90"/>
      <c r="J83" s="91"/>
      <c r="K83" s="308">
        <v>0.05</v>
      </c>
      <c r="L83" s="856">
        <f>N77*K83</f>
        <v>17335.282646654985</v>
      </c>
      <c r="M83" s="857"/>
      <c r="N83" s="54"/>
    </row>
    <row r="84" spans="1:14" ht="15.75" thickBot="1">
      <c r="B84" s="94" t="s">
        <v>974</v>
      </c>
      <c r="C84" s="95"/>
      <c r="D84" s="95"/>
      <c r="E84" s="95"/>
      <c r="F84" s="95"/>
      <c r="G84" s="95"/>
      <c r="H84" s="95"/>
      <c r="I84" s="96"/>
      <c r="J84" s="97"/>
      <c r="K84" s="309">
        <v>0.05</v>
      </c>
      <c r="L84" s="858">
        <f>N77*K84</f>
        <v>17335.282646654985</v>
      </c>
      <c r="M84" s="859"/>
      <c r="N84" s="54"/>
    </row>
    <row r="85" spans="1:14" ht="15.75" thickBot="1">
      <c r="B85" s="821" t="s">
        <v>953</v>
      </c>
      <c r="C85" s="822"/>
      <c r="D85" s="822"/>
      <c r="E85" s="822"/>
      <c r="F85" s="822"/>
      <c r="G85" s="822"/>
      <c r="H85" s="822"/>
      <c r="I85" s="822"/>
      <c r="J85" s="822"/>
      <c r="K85" s="822"/>
      <c r="L85" s="822"/>
      <c r="M85" s="823"/>
      <c r="N85" s="55">
        <f>L82+L83+L84</f>
        <v>104011.69587992992</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450717.34881302959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1131</v>
      </c>
      <c r="C31" s="84" t="s">
        <v>2135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160</v>
      </c>
      <c r="B36" s="870" t="str">
        <f>VLOOKUP(A36,EQUIPOS!A6:D154,3,FALSE)</f>
        <v>COMPACTADOR MANUAL VIBRATORIO (RANA) con motor de 6 HP</v>
      </c>
      <c r="C36" s="871"/>
      <c r="D36" s="871"/>
      <c r="E36" s="871"/>
      <c r="F36" s="871"/>
      <c r="G36" s="871"/>
      <c r="H36" s="872"/>
      <c r="I36" s="271"/>
      <c r="J36" s="272"/>
      <c r="K36" s="273">
        <f>VLOOKUP(A36,EQUIPOS!A6:D163,4,FALSE)</f>
        <v>5714.2021920998313</v>
      </c>
      <c r="L36" s="274"/>
      <c r="M36" s="340">
        <v>0.5</v>
      </c>
      <c r="N36" s="276">
        <f>K36/M36</f>
        <v>11428.404384199663</v>
      </c>
    </row>
    <row r="37" spans="1:14">
      <c r="A37" s="116" t="s">
        <v>303</v>
      </c>
      <c r="B37" s="870" t="str">
        <f>VLOOKUP(A37,EQUIPOS!A7:D154,3,FALSE)</f>
        <v>Retrocargador, pala de 1,1 m3 de capacidad, profundidad de excavación de 4.400 mm y una altura de 5.680 mm</v>
      </c>
      <c r="C37" s="871"/>
      <c r="D37" s="871"/>
      <c r="E37" s="871"/>
      <c r="F37" s="871"/>
      <c r="G37" s="871"/>
      <c r="H37" s="872"/>
      <c r="I37" s="425"/>
      <c r="J37" s="426"/>
      <c r="K37" s="273">
        <f>VLOOKUP(A37,EQUIPOS!A7:D164,4,FALSE)</f>
        <v>123799.04366842652</v>
      </c>
      <c r="L37" s="339"/>
      <c r="M37" s="340">
        <v>1.5</v>
      </c>
      <c r="N37" s="276">
        <f>K37/M37</f>
        <v>82532.695778951005</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N75*M41</f>
        <v>2975.4018634534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96936.502026604066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548</v>
      </c>
      <c r="B48" s="46" t="str">
        <f>VLOOKUP(A48,MATERIALES!A5:D373,3,FALSE)</f>
        <v>Material para solado y atraque</v>
      </c>
      <c r="C48" s="285"/>
      <c r="D48" s="285"/>
      <c r="E48" s="285"/>
      <c r="F48" s="285"/>
      <c r="G48" s="285"/>
      <c r="H48" s="285"/>
      <c r="I48" s="285"/>
      <c r="J48" s="315" t="str">
        <f>VLOOKUP(A48,MATERIALES!A4:D640,2,FALSE)</f>
        <v>m3</v>
      </c>
      <c r="K48" s="286">
        <v>0.57999999999999996</v>
      </c>
      <c r="L48" s="271"/>
      <c r="M48" s="406">
        <f>VLOOKUP(A48,MATERIALES!A5:D396,4,FALSE)</f>
        <v>40220.572021136082</v>
      </c>
      <c r="N48" s="276">
        <f>K48*M48</f>
        <v>23327.931772258926</v>
      </c>
    </row>
    <row r="49" spans="1:14">
      <c r="A49" s="166" t="s">
        <v>726</v>
      </c>
      <c r="B49" s="46" t="str">
        <f>VLOOKUP(A49,MATERIALES!A6:D373,3,FALSE)</f>
        <v>Tubo corrugado de acero galvanizado MP-68</v>
      </c>
      <c r="C49" s="429"/>
      <c r="D49" s="429"/>
      <c r="E49" s="429"/>
      <c r="F49" s="429"/>
      <c r="G49" s="429"/>
      <c r="H49" s="429"/>
      <c r="I49" s="429"/>
      <c r="J49" s="316" t="str">
        <f>VLOOKUP(A49,MATERIALES!A5:D641,2,FALSE)</f>
        <v>m</v>
      </c>
      <c r="K49" s="401">
        <v>1</v>
      </c>
      <c r="L49" s="425"/>
      <c r="M49" s="406">
        <f>VLOOKUP(A49,MATERIALES!A6:D397,4,FALSE)</f>
        <v>196552.67840788665</v>
      </c>
      <c r="N49" s="276">
        <f>K49*M49</f>
        <v>196552.67840788665</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219880.61018014557</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1318</v>
      </c>
      <c r="B58" s="49" t="str">
        <f>VLOOKUP(A58,TRANSPORTE!A1:D117,3,FALSE)</f>
        <v>Transporte de tubería</v>
      </c>
      <c r="C58" s="321"/>
      <c r="D58" s="321"/>
      <c r="E58" s="321"/>
      <c r="F58" s="321"/>
      <c r="G58" s="321"/>
      <c r="H58" s="315" t="s">
        <v>1306</v>
      </c>
      <c r="I58" s="283">
        <v>1</v>
      </c>
      <c r="J58" s="290">
        <v>1</v>
      </c>
      <c r="K58" s="283">
        <f>I58*J58</f>
        <v>1</v>
      </c>
      <c r="L58" s="908">
        <f>VLOOKUP(A58,TRANSPORTE!A1:D117,4,FALSE)</f>
        <v>733.41271489002293</v>
      </c>
      <c r="M58" s="909"/>
      <c r="N58" s="291">
        <f>K58*L58</f>
        <v>733.41271489002293</v>
      </c>
    </row>
    <row r="59" spans="1:14">
      <c r="A59" t="s">
        <v>1323</v>
      </c>
      <c r="B59" s="49" t="str">
        <f>VLOOKUP(A59,TRANSPORTE!A1:D117,3,FALSE)</f>
        <v>Transporte de Material de Solado y Atraque Tubería de Concreto Reforzado</v>
      </c>
      <c r="C59" s="50"/>
      <c r="D59" s="50"/>
      <c r="E59" s="50"/>
      <c r="F59" s="50"/>
      <c r="G59" s="50"/>
      <c r="H59" s="315" t="s">
        <v>339</v>
      </c>
      <c r="I59" s="283">
        <v>0.57999999999999996</v>
      </c>
      <c r="J59" s="290">
        <v>1</v>
      </c>
      <c r="K59" s="283">
        <f>I59*J59</f>
        <v>0.57999999999999996</v>
      </c>
      <c r="L59" s="908">
        <f>VLOOKUP(A59,TRANSPORTE!A1:D117,4,FALSE)</f>
        <v>1014.8624122007601</v>
      </c>
      <c r="M59" s="909"/>
      <c r="N59" s="291">
        <f>K59*L59</f>
        <v>588.62019907644083</v>
      </c>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1322.0329139664636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12</v>
      </c>
      <c r="N69" s="399">
        <f>K69/M69</f>
        <v>20863.498333333333</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v>
      </c>
      <c r="N70" s="399">
        <f>K70/M70</f>
        <v>8890.5203012006659</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29754.018634533997</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347893.16375525005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69578.632751050012</v>
      </c>
      <c r="M82" s="857"/>
      <c r="N82" s="54"/>
    </row>
    <row r="83" spans="1:14">
      <c r="B83" s="92" t="s">
        <v>973</v>
      </c>
      <c r="C83" s="93"/>
      <c r="D83" s="93"/>
      <c r="E83" s="93"/>
      <c r="F83" s="93"/>
      <c r="G83" s="93"/>
      <c r="H83" s="93"/>
      <c r="I83" s="90"/>
      <c r="J83" s="91"/>
      <c r="K83" s="308">
        <v>0.05</v>
      </c>
      <c r="L83" s="856">
        <f>N77*K83</f>
        <v>17394.658187762503</v>
      </c>
      <c r="M83" s="857"/>
      <c r="N83" s="54"/>
    </row>
    <row r="84" spans="1:14" ht="15.75" thickBot="1">
      <c r="B84" s="94" t="s">
        <v>974</v>
      </c>
      <c r="C84" s="95"/>
      <c r="D84" s="95"/>
      <c r="E84" s="95"/>
      <c r="F84" s="95"/>
      <c r="G84" s="95"/>
      <c r="H84" s="95"/>
      <c r="I84" s="96"/>
      <c r="J84" s="97"/>
      <c r="K84" s="309">
        <v>0.05</v>
      </c>
      <c r="L84" s="858">
        <f>N77*K84</f>
        <v>17394.658187762503</v>
      </c>
      <c r="M84" s="859"/>
      <c r="N84" s="54"/>
    </row>
    <row r="85" spans="1:14" ht="15.75" thickBot="1">
      <c r="B85" s="821" t="s">
        <v>953</v>
      </c>
      <c r="C85" s="822"/>
      <c r="D85" s="822"/>
      <c r="E85" s="822"/>
      <c r="F85" s="822"/>
      <c r="G85" s="822"/>
      <c r="H85" s="822"/>
      <c r="I85" s="822"/>
      <c r="J85" s="822"/>
      <c r="K85" s="822"/>
      <c r="L85" s="822"/>
      <c r="M85" s="823"/>
      <c r="N85" s="55">
        <f>L82+L83+L84</f>
        <v>104367.94912657501</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452261.11288182507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1678</v>
      </c>
      <c r="C31" s="84" t="s">
        <v>1679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147.22886430720399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147.22886430720399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713</v>
      </c>
      <c r="B48" s="46" t="str">
        <f>VLOOKUP(A48,MATERIALES!A5:D373,3,FALSE)</f>
        <v>Tubería de Plástico</v>
      </c>
      <c r="C48" s="285"/>
      <c r="D48" s="285"/>
      <c r="E48" s="285"/>
      <c r="F48" s="285"/>
      <c r="G48" s="285"/>
      <c r="H48" s="285"/>
      <c r="I48" s="272"/>
      <c r="J48" s="228" t="str">
        <f>VLOOKUP(A48,MATERIALES!A4:D640,2,FALSE)</f>
        <v>m</v>
      </c>
      <c r="K48" s="286">
        <v>1</v>
      </c>
      <c r="L48" s="271"/>
      <c r="M48" s="406">
        <f>VLOOKUP(A48,MATERIALES!A5:D396,4,FALSE)</f>
        <v>11735.48915775509</v>
      </c>
      <c r="N48" s="276">
        <f>K48*M48</f>
        <v>11735.48915775509</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11735.48915775509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B58" s="49"/>
      <c r="C58" s="321"/>
      <c r="D58" s="321"/>
      <c r="E58" s="321"/>
      <c r="F58" s="321"/>
      <c r="G58" s="321"/>
      <c r="H58" s="315"/>
      <c r="I58" s="283"/>
      <c r="J58" s="290"/>
      <c r="K58" s="283"/>
      <c r="L58" s="908"/>
      <c r="M58" s="909"/>
      <c r="N58" s="291"/>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8">
        <v>100</v>
      </c>
      <c r="N69" s="399">
        <f>K69/M69</f>
        <v>1877.7148499999998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2944.5772861440796</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14827.295308206374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2965.4590616412752</v>
      </c>
      <c r="M82" s="857"/>
      <c r="N82" s="54"/>
    </row>
    <row r="83" spans="1:14">
      <c r="B83" s="92" t="s">
        <v>973</v>
      </c>
      <c r="C83" s="93"/>
      <c r="D83" s="93"/>
      <c r="E83" s="93"/>
      <c r="F83" s="93"/>
      <c r="G83" s="93"/>
      <c r="H83" s="93"/>
      <c r="I83" s="90"/>
      <c r="J83" s="91"/>
      <c r="K83" s="308">
        <v>0.05</v>
      </c>
      <c r="L83" s="856">
        <f>N77*K83</f>
        <v>741.3647654103188</v>
      </c>
      <c r="M83" s="857"/>
      <c r="N83" s="54"/>
    </row>
    <row r="84" spans="1:14" ht="15.75" thickBot="1">
      <c r="B84" s="94" t="s">
        <v>974</v>
      </c>
      <c r="C84" s="95"/>
      <c r="D84" s="95"/>
      <c r="E84" s="95"/>
      <c r="F84" s="95"/>
      <c r="G84" s="95"/>
      <c r="H84" s="95"/>
      <c r="I84" s="96"/>
      <c r="J84" s="97"/>
      <c r="K84" s="309">
        <v>0.05</v>
      </c>
      <c r="L84" s="858">
        <f>N77*K84</f>
        <v>741.3647654103188</v>
      </c>
      <c r="M84" s="859"/>
      <c r="N84" s="54"/>
    </row>
    <row r="85" spans="1:14" ht="15.75" thickBot="1">
      <c r="B85" s="821" t="s">
        <v>953</v>
      </c>
      <c r="C85" s="822"/>
      <c r="D85" s="822"/>
      <c r="E85" s="822"/>
      <c r="F85" s="822"/>
      <c r="G85" s="822"/>
      <c r="H85" s="822"/>
      <c r="I85" s="822"/>
      <c r="J85" s="822"/>
      <c r="K85" s="822"/>
      <c r="L85" s="822"/>
      <c r="M85" s="823"/>
      <c r="N85" s="55">
        <f>L82+L83+L84</f>
        <v>4448.1885924619128</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19275.483900668289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986" t="s">
        <v>944</v>
      </c>
      <c r="D30" s="987"/>
      <c r="E30" s="987"/>
      <c r="F30" s="987"/>
      <c r="G30" s="987"/>
      <c r="H30" s="987"/>
      <c r="I30" s="987"/>
      <c r="J30" s="458"/>
      <c r="K30" s="311"/>
      <c r="L30" s="797" t="s">
        <v>945</v>
      </c>
      <c r="M30" s="798"/>
      <c r="N30" s="74" t="s">
        <v>946</v>
      </c>
    </row>
    <row r="31" spans="1:14" ht="30" customHeight="1" thickBot="1">
      <c r="A31" t="s">
        <v>1845</v>
      </c>
      <c r="B31" s="83" t="s">
        <v>1132</v>
      </c>
      <c r="C31" s="988" t="s">
        <v>2137</v>
      </c>
      <c r="D31" s="989"/>
      <c r="E31" s="989"/>
      <c r="F31" s="989"/>
      <c r="G31" s="989"/>
      <c r="H31" s="989"/>
      <c r="I31" s="989"/>
      <c r="J31" s="989"/>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2231.5513975900499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2231.5513975900499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69541.155751954444</v>
      </c>
      <c r="N48" s="276">
        <f>K48*M48</f>
        <v>76495.271327149894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7406.2754525335868</v>
      </c>
      <c r="N49" s="276">
        <f>K49*M49</f>
        <v>8517.2167704136245</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429023.09936960699</v>
      </c>
      <c r="N50" s="276">
        <f>K50*M50</f>
        <v>51482.771924352834</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3581.6602975143869</v>
      </c>
      <c r="N51" s="276">
        <f>K51*M51</f>
        <v>7163.3205950287738</v>
      </c>
    </row>
    <row r="52" spans="1:14" ht="15.75" thickBot="1">
      <c r="A52" t="s">
        <v>921</v>
      </c>
      <c r="B52" s="46" t="str">
        <f>VLOOKUP(A52,MATERIALES!A7:D373,3,FALSE)</f>
        <v>Malla para gaviones (2M3)</v>
      </c>
      <c r="C52" s="314"/>
      <c r="D52" s="314"/>
      <c r="E52" s="314"/>
      <c r="F52" s="314"/>
      <c r="G52" s="314"/>
      <c r="H52" s="314"/>
      <c r="I52" s="314"/>
      <c r="J52" s="437" t="str">
        <f>VLOOKUP(A52,MATERIALES!A6:D644,2,FALSE)</f>
        <v>u</v>
      </c>
      <c r="K52" s="129">
        <v>0.5</v>
      </c>
      <c r="L52" s="329"/>
      <c r="M52" s="406">
        <f>VLOOKUP(A52,MATERIALES!A7:D400,4,FALSE)</f>
        <v>117019.59188732933</v>
      </c>
      <c r="N52" s="276">
        <f>K52*M52</f>
        <v>58509.795943664663</v>
      </c>
    </row>
    <row r="53" spans="1:14" ht="15.75" thickBot="1">
      <c r="B53" s="821" t="s">
        <v>953</v>
      </c>
      <c r="C53" s="822"/>
      <c r="D53" s="822"/>
      <c r="E53" s="822"/>
      <c r="F53" s="822"/>
      <c r="G53" s="822"/>
      <c r="H53" s="822"/>
      <c r="I53" s="822"/>
      <c r="J53" s="822"/>
      <c r="K53" s="822"/>
      <c r="L53" s="822"/>
      <c r="M53" s="823"/>
      <c r="N53" s="398">
        <f>SUM(N48:N52)</f>
        <v>202168.37656060979</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08">
        <f>VLOOKUP(A58,TRANSPORTE!A1:D117,4,FALSE)</f>
        <v>946.04077088755059</v>
      </c>
      <c r="M58" s="909"/>
      <c r="N58" s="291">
        <f>K58*L58</f>
        <v>1040.6448479763058</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313"/>
      <c r="C63" s="314"/>
      <c r="D63" s="314"/>
      <c r="E63" s="314"/>
      <c r="F63" s="314"/>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1040.6448479763058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8</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130"/>
    </row>
    <row r="75" spans="1:15" ht="15.75" thickBot="1">
      <c r="B75" s="910" t="s">
        <v>953</v>
      </c>
      <c r="C75" s="864"/>
      <c r="D75" s="864"/>
      <c r="E75" s="864"/>
      <c r="F75" s="864"/>
      <c r="G75" s="864"/>
      <c r="H75" s="864"/>
      <c r="I75" s="864"/>
      <c r="J75" s="864"/>
      <c r="K75" s="864"/>
      <c r="L75" s="864"/>
      <c r="M75" s="865"/>
      <c r="N75" s="464">
        <f>SUM(N69:N74)</f>
        <v>44631.027951800992</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250071.60075797714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50014.320151595428</v>
      </c>
      <c r="M82" s="857"/>
      <c r="N82" s="54"/>
    </row>
    <row r="83" spans="1:14">
      <c r="B83" s="92" t="s">
        <v>973</v>
      </c>
      <c r="C83" s="93"/>
      <c r="D83" s="93"/>
      <c r="E83" s="93"/>
      <c r="F83" s="93"/>
      <c r="G83" s="93"/>
      <c r="H83" s="93"/>
      <c r="I83" s="90"/>
      <c r="J83" s="91"/>
      <c r="K83" s="308">
        <v>0.05</v>
      </c>
      <c r="L83" s="856">
        <f>N77*K83</f>
        <v>12503.580037898857</v>
      </c>
      <c r="M83" s="857"/>
      <c r="N83" s="54"/>
    </row>
    <row r="84" spans="1:14" ht="15.75" thickBot="1">
      <c r="B84" s="94" t="s">
        <v>974</v>
      </c>
      <c r="C84" s="95"/>
      <c r="D84" s="95"/>
      <c r="E84" s="95"/>
      <c r="F84" s="95"/>
      <c r="G84" s="95"/>
      <c r="H84" s="95"/>
      <c r="I84" s="96"/>
      <c r="J84" s="97"/>
      <c r="K84" s="309">
        <v>0.05</v>
      </c>
      <c r="L84" s="858">
        <f>N77*K84</f>
        <v>12503.580037898857</v>
      </c>
      <c r="M84" s="859"/>
      <c r="N84" s="54"/>
    </row>
    <row r="85" spans="1:14" ht="15.75" thickBot="1">
      <c r="B85" s="821" t="s">
        <v>953</v>
      </c>
      <c r="C85" s="822"/>
      <c r="D85" s="822"/>
      <c r="E85" s="822"/>
      <c r="F85" s="822"/>
      <c r="G85" s="822"/>
      <c r="H85" s="822"/>
      <c r="I85" s="822"/>
      <c r="J85" s="822"/>
      <c r="K85" s="822"/>
      <c r="L85" s="822"/>
      <c r="M85" s="823"/>
      <c r="N85" s="55">
        <f>L82+L83+L84</f>
        <v>75021.480227393142</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325093.08098537027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986" t="s">
        <v>944</v>
      </c>
      <c r="D30" s="987"/>
      <c r="E30" s="987"/>
      <c r="F30" s="987"/>
      <c r="G30" s="987"/>
      <c r="H30" s="987"/>
      <c r="I30" s="987"/>
      <c r="J30" s="458"/>
      <c r="K30" s="311"/>
      <c r="L30" s="797" t="s">
        <v>945</v>
      </c>
      <c r="M30" s="798"/>
      <c r="N30" s="74" t="s">
        <v>946</v>
      </c>
    </row>
    <row r="31" spans="1:14" ht="27" customHeight="1" thickBot="1">
      <c r="A31" t="s">
        <v>1845</v>
      </c>
      <c r="B31" s="83" t="s">
        <v>1133</v>
      </c>
      <c r="C31" s="988" t="s">
        <v>2138</v>
      </c>
      <c r="D31" s="989"/>
      <c r="E31" s="989"/>
      <c r="F31" s="989"/>
      <c r="G31" s="989"/>
      <c r="H31" s="989"/>
      <c r="I31" s="989"/>
      <c r="J31" s="989"/>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2231.5513975900499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2231.5513975900499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69541.155751954444</v>
      </c>
      <c r="N48" s="276">
        <f>K48*M48</f>
        <v>76495.271327149894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7406.2754525335868</v>
      </c>
      <c r="N49" s="276">
        <f>K49*M49</f>
        <v>8517.2167704136245</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429023.09936960699</v>
      </c>
      <c r="N50" s="276">
        <f>K50*M50</f>
        <v>51482.771924352834</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3581.6602975143869</v>
      </c>
      <c r="N51" s="276">
        <f>K51*M51</f>
        <v>7163.3205950287738</v>
      </c>
    </row>
    <row r="52" spans="1:14" ht="15.75" thickBot="1">
      <c r="A52" t="s">
        <v>925</v>
      </c>
      <c r="B52" s="46" t="str">
        <f>VLOOKUP(A52,MATERIALES!A7:D373,3,FALSE)</f>
        <v>Malla Ciclónica Para Gaviones Galvanizada Aleación Zn-5A1-Mm Cal 12 (2M3)</v>
      </c>
      <c r="C52" s="314"/>
      <c r="D52" s="314"/>
      <c r="E52" s="314"/>
      <c r="F52" s="314"/>
      <c r="G52" s="314"/>
      <c r="H52" s="314"/>
      <c r="I52" s="314"/>
      <c r="J52" s="437" t="str">
        <f>VLOOKUP(A52,MATERIALES!A6:D644,2,FALSE)</f>
        <v>u</v>
      </c>
      <c r="K52" s="129">
        <v>0.5</v>
      </c>
      <c r="L52" s="329"/>
      <c r="M52" s="406">
        <f>VLOOKUP(A52,MATERIALES!A7:D400,4,FALSE)</f>
        <v>82665.115430200836</v>
      </c>
      <c r="N52" s="276">
        <f>K52*M52</f>
        <v>41332.557715100418</v>
      </c>
    </row>
    <row r="53" spans="1:14" ht="15.75" thickBot="1">
      <c r="B53" s="821" t="s">
        <v>953</v>
      </c>
      <c r="C53" s="822"/>
      <c r="D53" s="822"/>
      <c r="E53" s="822"/>
      <c r="F53" s="822"/>
      <c r="G53" s="822"/>
      <c r="H53" s="822"/>
      <c r="I53" s="822"/>
      <c r="J53" s="822"/>
      <c r="K53" s="822"/>
      <c r="L53" s="822"/>
      <c r="M53" s="823"/>
      <c r="N53" s="398">
        <f>SUM(N48:N52)</f>
        <v>184991.13833204555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08">
        <f>VLOOKUP(A58,TRANSPORTE!A1:D117,4,FALSE)</f>
        <v>946.04077088755059</v>
      </c>
      <c r="M58" s="909"/>
      <c r="N58" s="291">
        <f>K58*L58</f>
        <v>1040.6448479763058</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1040.6448479763058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8</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44631.027951800992</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232894.3625294129</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46578.87250588258</v>
      </c>
      <c r="M82" s="857"/>
      <c r="N82" s="54"/>
    </row>
    <row r="83" spans="1:14">
      <c r="B83" s="92" t="s">
        <v>973</v>
      </c>
      <c r="C83" s="93"/>
      <c r="D83" s="93"/>
      <c r="E83" s="93"/>
      <c r="F83" s="93"/>
      <c r="G83" s="93"/>
      <c r="H83" s="93"/>
      <c r="I83" s="90"/>
      <c r="J83" s="91"/>
      <c r="K83" s="308">
        <v>0.05</v>
      </c>
      <c r="L83" s="856">
        <f>N77*K83</f>
        <v>11644.718126470645</v>
      </c>
      <c r="M83" s="857"/>
      <c r="N83" s="54"/>
    </row>
    <row r="84" spans="1:14" ht="15.75" thickBot="1">
      <c r="B84" s="94" t="s">
        <v>974</v>
      </c>
      <c r="C84" s="95"/>
      <c r="D84" s="95"/>
      <c r="E84" s="95"/>
      <c r="F84" s="95"/>
      <c r="G84" s="95"/>
      <c r="H84" s="95"/>
      <c r="I84" s="96"/>
      <c r="J84" s="97"/>
      <c r="K84" s="309">
        <v>0.05</v>
      </c>
      <c r="L84" s="858">
        <f>N77*K84</f>
        <v>11644.718126470645</v>
      </c>
      <c r="M84" s="859"/>
      <c r="N84" s="54"/>
    </row>
    <row r="85" spans="1:14" ht="15.75" thickBot="1">
      <c r="B85" s="821" t="s">
        <v>953</v>
      </c>
      <c r="C85" s="822"/>
      <c r="D85" s="822"/>
      <c r="E85" s="822"/>
      <c r="F85" s="822"/>
      <c r="G85" s="822"/>
      <c r="H85" s="822"/>
      <c r="I85" s="822"/>
      <c r="J85" s="822"/>
      <c r="K85" s="822"/>
      <c r="L85" s="822"/>
      <c r="M85" s="823"/>
      <c r="N85" s="55">
        <f>L82+L83+L84</f>
        <v>69868.30875882387</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302762.67128823674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986" t="s">
        <v>944</v>
      </c>
      <c r="D30" s="987"/>
      <c r="E30" s="987"/>
      <c r="F30" s="987"/>
      <c r="G30" s="987"/>
      <c r="H30" s="987"/>
      <c r="I30" s="987"/>
      <c r="J30" s="458"/>
      <c r="K30" s="311"/>
      <c r="L30" s="797" t="s">
        <v>945</v>
      </c>
      <c r="M30" s="798"/>
      <c r="N30" s="74" t="s">
        <v>946</v>
      </c>
    </row>
    <row r="31" spans="1:14" ht="27" customHeight="1" thickBot="1">
      <c r="A31" t="s">
        <v>1845</v>
      </c>
      <c r="B31" s="83" t="s">
        <v>1680</v>
      </c>
      <c r="C31" s="988" t="s">
        <v>2139</v>
      </c>
      <c r="D31" s="989"/>
      <c r="E31" s="989"/>
      <c r="F31" s="989"/>
      <c r="G31" s="989"/>
      <c r="H31" s="989"/>
      <c r="I31" s="989"/>
      <c r="J31" s="989"/>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2231.5513975900499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2231.5513975900499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69541.155751954444</v>
      </c>
      <c r="N48" s="276">
        <f>K48*M48</f>
        <v>76495.271327149894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7406.2754525335868</v>
      </c>
      <c r="N49" s="276">
        <f>K49*M49</f>
        <v>8517.2167704136245</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429023.09936960699</v>
      </c>
      <c r="N50" s="276">
        <f>K50*M50</f>
        <v>51482.771924352834</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3581.6602975143869</v>
      </c>
      <c r="N51" s="276">
        <f>K51*M51</f>
        <v>7163.3205950287738</v>
      </c>
    </row>
    <row r="52" spans="1:14" ht="15.75" thickBot="1">
      <c r="A52" t="s">
        <v>927</v>
      </c>
      <c r="B52" s="46" t="str">
        <f>VLOOKUP(A52,MATERIALES!A7:D373,3,FALSE)</f>
        <v>Malla Ciclónica Para Gaviones Galvanizada Y Plastificada Con Pvc Cal 12 (2M3)</v>
      </c>
      <c r="C52" s="314"/>
      <c r="D52" s="314"/>
      <c r="E52" s="314"/>
      <c r="F52" s="314"/>
      <c r="G52" s="314"/>
      <c r="H52" s="314"/>
      <c r="I52" s="314"/>
      <c r="J52" s="437" t="str">
        <f>VLOOKUP(A52,MATERIALES!A6:D644,2,FALSE)</f>
        <v>u</v>
      </c>
      <c r="K52" s="129">
        <v>0.5</v>
      </c>
      <c r="L52" s="329"/>
      <c r="M52" s="406">
        <f>VLOOKUP(A52,MATERIALES!A7:D400,4,FALSE)</f>
        <v>109940.9207222909</v>
      </c>
      <c r="N52" s="276">
        <f>K52*M52</f>
        <v>54970.460361145451</v>
      </c>
    </row>
    <row r="53" spans="1:14" ht="15.75" thickBot="1">
      <c r="B53" s="821" t="s">
        <v>953</v>
      </c>
      <c r="C53" s="822"/>
      <c r="D53" s="822"/>
      <c r="E53" s="822"/>
      <c r="F53" s="822"/>
      <c r="G53" s="822"/>
      <c r="H53" s="822"/>
      <c r="I53" s="822"/>
      <c r="J53" s="822"/>
      <c r="K53" s="822"/>
      <c r="L53" s="822"/>
      <c r="M53" s="823"/>
      <c r="N53" s="398">
        <f>SUM(N48:N52)</f>
        <v>198629.0409780906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08">
        <f>VLOOKUP(A58,TRANSPORTE!A1:D117,4,FALSE)</f>
        <v>946.04077088755059</v>
      </c>
      <c r="M58" s="909"/>
      <c r="N58" s="291">
        <f>K58*L58</f>
        <v>1040.6448479763058</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1040.6448479763058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75"/>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8</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130"/>
    </row>
    <row r="75" spans="1:15" ht="15.75" thickBot="1">
      <c r="B75" s="910" t="s">
        <v>953</v>
      </c>
      <c r="C75" s="864"/>
      <c r="D75" s="864"/>
      <c r="E75" s="864"/>
      <c r="F75" s="864"/>
      <c r="G75" s="864"/>
      <c r="H75" s="864"/>
      <c r="I75" s="864"/>
      <c r="J75" s="864"/>
      <c r="K75" s="864"/>
      <c r="L75" s="864"/>
      <c r="M75" s="865"/>
      <c r="N75" s="464">
        <f>SUM(N69:N74)</f>
        <v>44631.027951800992</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246532.26517545796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49306.453035091596</v>
      </c>
      <c r="M82" s="857"/>
      <c r="N82" s="54"/>
    </row>
    <row r="83" spans="1:14">
      <c r="B83" s="92" t="s">
        <v>973</v>
      </c>
      <c r="C83" s="93"/>
      <c r="D83" s="93"/>
      <c r="E83" s="93"/>
      <c r="F83" s="93"/>
      <c r="G83" s="93"/>
      <c r="H83" s="93"/>
      <c r="I83" s="90"/>
      <c r="J83" s="91"/>
      <c r="K83" s="308">
        <v>0.05</v>
      </c>
      <c r="L83" s="856">
        <f>N77*K83</f>
        <v>12326.613258772899</v>
      </c>
      <c r="M83" s="857"/>
      <c r="N83" s="54"/>
    </row>
    <row r="84" spans="1:14" ht="15.75" thickBot="1">
      <c r="B84" s="94" t="s">
        <v>974</v>
      </c>
      <c r="C84" s="95"/>
      <c r="D84" s="95"/>
      <c r="E84" s="95"/>
      <c r="F84" s="95"/>
      <c r="G84" s="95"/>
      <c r="H84" s="95"/>
      <c r="I84" s="96"/>
      <c r="J84" s="97"/>
      <c r="K84" s="309">
        <v>0.05</v>
      </c>
      <c r="L84" s="858">
        <f>N77*K84</f>
        <v>12326.613258772899</v>
      </c>
      <c r="M84" s="859"/>
      <c r="N84" s="54"/>
    </row>
    <row r="85" spans="1:14" ht="15.75" thickBot="1">
      <c r="B85" s="821" t="s">
        <v>953</v>
      </c>
      <c r="C85" s="822"/>
      <c r="D85" s="822"/>
      <c r="E85" s="822"/>
      <c r="F85" s="822"/>
      <c r="G85" s="822"/>
      <c r="H85" s="822"/>
      <c r="I85" s="822"/>
      <c r="J85" s="822"/>
      <c r="K85" s="822"/>
      <c r="L85" s="822"/>
      <c r="M85" s="823"/>
      <c r="N85" s="55">
        <f>L82+L83+L84</f>
        <v>73959.67955263739</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320491.94472809532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986" t="s">
        <v>944</v>
      </c>
      <c r="D30" s="987"/>
      <c r="E30" s="987"/>
      <c r="F30" s="987"/>
      <c r="G30" s="987"/>
      <c r="H30" s="987"/>
      <c r="I30" s="987"/>
      <c r="J30" s="458"/>
      <c r="K30" s="311"/>
      <c r="L30" s="797" t="s">
        <v>945</v>
      </c>
      <c r="M30" s="798"/>
      <c r="N30" s="74" t="s">
        <v>946</v>
      </c>
    </row>
    <row r="31" spans="1:14" ht="28.5" customHeight="1" thickBot="1">
      <c r="A31" t="s">
        <v>1845</v>
      </c>
      <c r="B31" s="83" t="s">
        <v>1681</v>
      </c>
      <c r="C31" s="988" t="s">
        <v>2140</v>
      </c>
      <c r="D31" s="989"/>
      <c r="E31" s="989"/>
      <c r="F31" s="989"/>
      <c r="G31" s="989"/>
      <c r="H31" s="989"/>
      <c r="I31" s="989"/>
      <c r="J31" s="989"/>
      <c r="K31" s="481"/>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2231.5513975900499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2231.5513975900499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69541.155751954444</v>
      </c>
      <c r="N48" s="276">
        <f>K48*M48</f>
        <v>76495.271327149894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7406.2754525335868</v>
      </c>
      <c r="N49" s="276">
        <f>K49*M49</f>
        <v>8517.2167704136245</v>
      </c>
    </row>
    <row r="50" spans="1:14">
      <c r="A50" s="166" t="s">
        <v>587</v>
      </c>
      <c r="B50" s="46" t="str">
        <f>VLOOKUP(A50,MATERIALES!A6:D373,3,FALSE)</f>
        <v>Mortero 1:3 De recubrimiento</v>
      </c>
      <c r="C50" s="429"/>
      <c r="D50" s="429"/>
      <c r="E50" s="429"/>
      <c r="F50" s="429"/>
      <c r="G50" s="429"/>
      <c r="H50" s="429"/>
      <c r="I50" s="429"/>
      <c r="J50" s="316" t="str">
        <f>VLOOKUP(A50,MATERIALES!A6:D642,2,FALSE)</f>
        <v>m3</v>
      </c>
      <c r="K50" s="401">
        <v>0.12</v>
      </c>
      <c r="L50" s="425"/>
      <c r="M50" s="406">
        <f>VLOOKUP(A50,MATERIALES!A6:D398,4,FALSE)</f>
        <v>429023.09936960699</v>
      </c>
      <c r="N50" s="276">
        <f>K50*M50</f>
        <v>51482.771924352834</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2</v>
      </c>
      <c r="L51" s="425"/>
      <c r="M51" s="406">
        <f>VLOOKUP(A51,MATERIALES!A6:D399,4,FALSE)</f>
        <v>3581.6602975143869</v>
      </c>
      <c r="N51" s="276">
        <f>K51*M51</f>
        <v>7163.3205950287738</v>
      </c>
    </row>
    <row r="52" spans="1:14" ht="15.75" thickBot="1">
      <c r="A52" t="s">
        <v>929</v>
      </c>
      <c r="B52" s="46" t="str">
        <f>VLOOKUP(A52,MATERIALES!A7:D373,3,FALSE)</f>
        <v>Malla Ciclónica Para Gaviones Galvanizada Aleación Zn-5A1-Mm Y Plastificada Pvc Cal 12 (2M3)</v>
      </c>
      <c r="C52" s="314"/>
      <c r="D52" s="314"/>
      <c r="E52" s="314"/>
      <c r="F52" s="314"/>
      <c r="G52" s="314"/>
      <c r="H52" s="314"/>
      <c r="I52" s="314"/>
      <c r="J52" s="437" t="str">
        <f>VLOOKUP(A52,MATERIALES!A6:D644,2,FALSE)</f>
        <v>u</v>
      </c>
      <c r="K52" s="129">
        <v>0.5</v>
      </c>
      <c r="L52" s="329"/>
      <c r="M52" s="406">
        <f>VLOOKUP(A52,MATERIALES!A7:D400,4,FALSE)</f>
        <v>131329.74292868745</v>
      </c>
      <c r="N52" s="276">
        <f>K52*M52</f>
        <v>65664.871464343727</v>
      </c>
    </row>
    <row r="53" spans="1:14" ht="15.75" thickBot="1">
      <c r="B53" s="821" t="s">
        <v>953</v>
      </c>
      <c r="C53" s="822"/>
      <c r="D53" s="822"/>
      <c r="E53" s="822"/>
      <c r="F53" s="822"/>
      <c r="G53" s="822"/>
      <c r="H53" s="822"/>
      <c r="I53" s="822"/>
      <c r="J53" s="822"/>
      <c r="K53" s="822"/>
      <c r="L53" s="822"/>
      <c r="M53" s="823"/>
      <c r="N53" s="398">
        <f>SUM(N48:N52)</f>
        <v>209323.45208128885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1311</v>
      </c>
      <c r="B58" s="49" t="str">
        <f>VLOOKUP(A58,TRANSPORTE!A1:D117,3,FALSE)</f>
        <v>Transporte de piedra para gaviones</v>
      </c>
      <c r="C58" s="321"/>
      <c r="D58" s="321"/>
      <c r="E58" s="321"/>
      <c r="F58" s="321"/>
      <c r="G58" s="321"/>
      <c r="H58" s="315" t="s">
        <v>339</v>
      </c>
      <c r="I58" s="283">
        <v>1.1000000000000001</v>
      </c>
      <c r="J58" s="290">
        <v>1</v>
      </c>
      <c r="K58" s="283">
        <f>I58*J58</f>
        <v>1.1000000000000001</v>
      </c>
      <c r="L58" s="908">
        <f>VLOOKUP(A58,TRANSPORTE!A1:D117,4,FALSE)</f>
        <v>946.04077088755059</v>
      </c>
      <c r="M58" s="909"/>
      <c r="N58" s="291">
        <f>K58*L58</f>
        <v>1040.6448479763058</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1040.6448479763058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75"/>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8</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8</v>
      </c>
      <c r="N70" s="399">
        <f>K70/M70</f>
        <v>13335.780451800998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130"/>
    </row>
    <row r="75" spans="1:15" ht="15.75" thickBot="1">
      <c r="B75" s="910" t="s">
        <v>953</v>
      </c>
      <c r="C75" s="864"/>
      <c r="D75" s="864"/>
      <c r="E75" s="864"/>
      <c r="F75" s="864"/>
      <c r="G75" s="864"/>
      <c r="H75" s="864"/>
      <c r="I75" s="864"/>
      <c r="J75" s="864"/>
      <c r="K75" s="864"/>
      <c r="L75" s="864"/>
      <c r="M75" s="865"/>
      <c r="N75" s="464">
        <f>SUM(N69:N74)</f>
        <v>44631.027951800992</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257226.6762786562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51445.335255731246</v>
      </c>
      <c r="M82" s="857"/>
      <c r="N82" s="54"/>
    </row>
    <row r="83" spans="1:14">
      <c r="B83" s="92" t="s">
        <v>973</v>
      </c>
      <c r="C83" s="93"/>
      <c r="D83" s="93"/>
      <c r="E83" s="93"/>
      <c r="F83" s="93"/>
      <c r="G83" s="93"/>
      <c r="H83" s="93"/>
      <c r="I83" s="90"/>
      <c r="J83" s="91"/>
      <c r="K83" s="308">
        <v>0.05</v>
      </c>
      <c r="L83" s="856">
        <f>N77*K83</f>
        <v>12861.333813932812</v>
      </c>
      <c r="M83" s="857"/>
      <c r="N83" s="54"/>
    </row>
    <row r="84" spans="1:14" ht="15.75" thickBot="1">
      <c r="B84" s="94" t="s">
        <v>974</v>
      </c>
      <c r="C84" s="95"/>
      <c r="D84" s="95"/>
      <c r="E84" s="95"/>
      <c r="F84" s="95"/>
      <c r="G84" s="95"/>
      <c r="H84" s="95"/>
      <c r="I84" s="96"/>
      <c r="J84" s="97"/>
      <c r="K84" s="309">
        <v>0.05</v>
      </c>
      <c r="L84" s="858">
        <f>N77*K84</f>
        <v>12861.333813932812</v>
      </c>
      <c r="M84" s="859"/>
      <c r="N84" s="54"/>
    </row>
    <row r="85" spans="1:14" ht="15.75" thickBot="1">
      <c r="B85" s="821" t="s">
        <v>953</v>
      </c>
      <c r="C85" s="822"/>
      <c r="D85" s="822"/>
      <c r="E85" s="822"/>
      <c r="F85" s="822"/>
      <c r="G85" s="822"/>
      <c r="H85" s="822"/>
      <c r="I85" s="822"/>
      <c r="J85" s="822"/>
      <c r="K85" s="822"/>
      <c r="L85" s="822"/>
      <c r="M85" s="823"/>
      <c r="N85" s="55">
        <f>L82+L83+L84</f>
        <v>77168.00288359687</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334394.67916225304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1682</v>
      </c>
      <c r="C31" s="84" t="s">
        <v>2141</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257</v>
      </c>
      <c r="B36" s="870" t="str">
        <f>VLOOKUP(A36,EQUIPOS!A6:D154,3,FALSE)</f>
        <v>Mezcladora de concreto 1 bulto</v>
      </c>
      <c r="C36" s="871"/>
      <c r="D36" s="871"/>
      <c r="E36" s="871"/>
      <c r="F36" s="871"/>
      <c r="G36" s="871"/>
      <c r="H36" s="872"/>
      <c r="I36" s="271"/>
      <c r="J36" s="272"/>
      <c r="K36" s="273">
        <f>VLOOKUP(A36,EQUIPOS!A6:D163,4,FALSE)</f>
        <v>7376.8560710101601</v>
      </c>
      <c r="L36" s="274"/>
      <c r="M36" s="340">
        <v>1</v>
      </c>
      <c r="N36" s="276">
        <f>K36*M36</f>
        <v>7376.8560710101601</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3796.3137725900497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11173.16984360021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757</v>
      </c>
      <c r="B48" s="46" t="str">
        <f>VLOOKUP(A48,MATERIALES!A5:D373,3,FALSE)</f>
        <v>Agregado para concreto hidráulico</v>
      </c>
      <c r="C48" s="285"/>
      <c r="D48" s="285"/>
      <c r="E48" s="285"/>
      <c r="F48" s="285"/>
      <c r="G48" s="285"/>
      <c r="H48" s="285"/>
      <c r="I48" s="285"/>
      <c r="J48" s="315" t="str">
        <f>VLOOKUP(A48,MATERIALES!A4:D640,2,FALSE)</f>
        <v>m3</v>
      </c>
      <c r="K48" s="286">
        <v>0.504</v>
      </c>
      <c r="L48" s="271"/>
      <c r="M48" s="406">
        <f>VLOOKUP(A48,MATERIALES!A5:D396,4,FALSE)</f>
        <v>75855.783360586312</v>
      </c>
      <c r="N48" s="276">
        <f t="shared" ref="N48:N53" si="0">K48*M48</f>
        <v>38231.314813735502</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6" t="str">
        <f>VLOOKUP(A49,MATERIALES!A5:D641,2,FALSE)</f>
        <v>m2</v>
      </c>
      <c r="K49" s="401">
        <v>2</v>
      </c>
      <c r="L49" s="425"/>
      <c r="M49" s="406">
        <f>VLOOKUP(A49,MATERIALES!A6:D397,4,FALSE)</f>
        <v>3581.6602975143869</v>
      </c>
      <c r="N49" s="276">
        <f t="shared" si="0"/>
        <v>7163.3205950287738</v>
      </c>
    </row>
    <row r="50" spans="1:14">
      <c r="A50" s="166" t="s">
        <v>774</v>
      </c>
      <c r="B50" s="46" t="str">
        <f>VLOOKUP(A50,MATERIALES!A6:D373,3,FALSE)</f>
        <v>Agua</v>
      </c>
      <c r="C50" s="429"/>
      <c r="D50" s="429"/>
      <c r="E50" s="429"/>
      <c r="F50" s="429"/>
      <c r="G50" s="429"/>
      <c r="H50" s="429"/>
      <c r="I50" s="429"/>
      <c r="J50" s="316" t="str">
        <f>VLOOKUP(A50,MATERIALES!A6:D642,2,FALSE)</f>
        <v>lt</v>
      </c>
      <c r="K50" s="401">
        <v>111</v>
      </c>
      <c r="L50" s="425"/>
      <c r="M50" s="406">
        <f>VLOOKUP(A50,MATERIALES!A6:D398,4,FALSE)</f>
        <v>13.192118959537337</v>
      </c>
      <c r="N50" s="276">
        <f t="shared" si="0"/>
        <v>1464.3252045086444</v>
      </c>
    </row>
    <row r="51" spans="1:14">
      <c r="A51" s="166" t="s">
        <v>598</v>
      </c>
      <c r="B51" s="46" t="str">
        <f>VLOOKUP(A51,MATERIALES!A6:D373,3,FALSE)</f>
        <v>Piedra para concreto ciclópeo (rajón o canto rodado)</v>
      </c>
      <c r="C51" s="429"/>
      <c r="D51" s="429"/>
      <c r="E51" s="429"/>
      <c r="F51" s="429"/>
      <c r="G51" s="429"/>
      <c r="H51" s="429"/>
      <c r="I51" s="429"/>
      <c r="J51" s="316" t="str">
        <f>VLOOKUP(A51,MATERIALES!A6:D643,2,FALSE)</f>
        <v>m3</v>
      </c>
      <c r="K51" s="401">
        <v>0.4</v>
      </c>
      <c r="L51" s="425"/>
      <c r="M51" s="406">
        <f>VLOOKUP(A51,MATERIALES!A6:D399,4,FALSE)</f>
        <v>72362.070522802183</v>
      </c>
      <c r="N51" s="276">
        <f t="shared" si="0"/>
        <v>28944.828209120875</v>
      </c>
    </row>
    <row r="52" spans="1:14">
      <c r="A52" t="s">
        <v>802</v>
      </c>
      <c r="B52" s="324" t="str">
        <f>VLOOKUP(A52,MATERIALES!A7:D373,3,FALSE)</f>
        <v>Arena lavada</v>
      </c>
      <c r="C52" s="50"/>
      <c r="D52" s="50"/>
      <c r="E52" s="50"/>
      <c r="F52" s="50"/>
      <c r="G52" s="50"/>
      <c r="H52" s="50"/>
      <c r="I52" s="50"/>
      <c r="J52" s="316" t="str">
        <f>VLOOKUP(A52,MATERIALES!A6:D644,2,FALSE)</f>
        <v>m3</v>
      </c>
      <c r="K52" s="172">
        <v>0.378</v>
      </c>
      <c r="L52" s="322"/>
      <c r="M52" s="430">
        <f>VLOOKUP(A52,MATERIALES!A7:D400,4,FALSE)</f>
        <v>80581.859977840577</v>
      </c>
      <c r="N52" s="277">
        <f t="shared" si="0"/>
        <v>30459.943071623737</v>
      </c>
    </row>
    <row r="53" spans="1:14">
      <c r="A53" t="s">
        <v>804</v>
      </c>
      <c r="B53" s="171" t="str">
        <f>VLOOKUP(A53,MATERIALES!A8:D373,3,FALSE)</f>
        <v>Cemento gris</v>
      </c>
      <c r="C53" s="321"/>
      <c r="D53" s="321"/>
      <c r="E53" s="321"/>
      <c r="F53" s="321"/>
      <c r="G53" s="321"/>
      <c r="H53" s="321"/>
      <c r="I53" s="321"/>
      <c r="J53" s="316" t="str">
        <f>VLOOKUP(A53,MATERIALES!A7:D645,2,FALSE)</f>
        <v>kg</v>
      </c>
      <c r="K53" s="47">
        <v>156</v>
      </c>
      <c r="L53" s="322"/>
      <c r="M53" s="430">
        <f>VLOOKUP(A53,MATERIALES!A8:D401,4,FALSE)</f>
        <v>460.62482033717873</v>
      </c>
      <c r="N53" s="277">
        <f t="shared" si="0"/>
        <v>71857.471972599888</v>
      </c>
    </row>
    <row r="54" spans="1:14">
      <c r="B54" s="324"/>
      <c r="C54" s="321"/>
      <c r="D54" s="321"/>
      <c r="E54" s="321"/>
      <c r="F54" s="321"/>
      <c r="G54" s="321"/>
      <c r="H54" s="321"/>
      <c r="I54" s="321"/>
      <c r="J54" s="315"/>
      <c r="K54" s="47"/>
      <c r="L54" s="322"/>
      <c r="M54" s="430"/>
      <c r="N54" s="277"/>
    </row>
    <row r="55" spans="1:14" ht="15.75" thickBot="1">
      <c r="B55" s="910" t="s">
        <v>953</v>
      </c>
      <c r="C55" s="864"/>
      <c r="D55" s="864"/>
      <c r="E55" s="864"/>
      <c r="F55" s="864"/>
      <c r="G55" s="864"/>
      <c r="H55" s="864"/>
      <c r="I55" s="864"/>
      <c r="J55" s="864"/>
      <c r="K55" s="864"/>
      <c r="L55" s="864"/>
      <c r="M55" s="865"/>
      <c r="N55" s="107">
        <f>SUM(N48:N54)</f>
        <v>178121.2038666174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1311</v>
      </c>
      <c r="B60" s="49" t="str">
        <f>VLOOKUP(A60,TRANSPORTE!A1:D117,3,FALSE)</f>
        <v>Transporte de piedra para gaviones</v>
      </c>
      <c r="C60" s="321"/>
      <c r="D60" s="321"/>
      <c r="E60" s="321"/>
      <c r="F60" s="321"/>
      <c r="G60" s="321"/>
      <c r="H60" s="315" t="s">
        <v>339</v>
      </c>
      <c r="I60" s="283">
        <v>0.4</v>
      </c>
      <c r="J60" s="290">
        <v>1</v>
      </c>
      <c r="K60" s="283">
        <f>I60*J60</f>
        <v>0.4</v>
      </c>
      <c r="L60" s="908">
        <f>VLOOKUP(A60,TRANSPORTE!A1:D117,4,FALSE)</f>
        <v>946.04077088755059</v>
      </c>
      <c r="M60" s="909"/>
      <c r="N60" s="291">
        <f>K60*L60</f>
        <v>378.41630835502025</v>
      </c>
    </row>
    <row r="61" spans="1:14">
      <c r="A61" t="s">
        <v>1229</v>
      </c>
      <c r="B61" s="49" t="str">
        <f>VLOOKUP(A61,TRANSPORTE!A1:D117,3,FALSE)</f>
        <v>Transporte de arena</v>
      </c>
      <c r="C61" s="50"/>
      <c r="D61" s="50"/>
      <c r="E61" s="50"/>
      <c r="F61" s="50"/>
      <c r="G61" s="50"/>
      <c r="H61" s="315" t="s">
        <v>339</v>
      </c>
      <c r="I61" s="283">
        <v>0.378</v>
      </c>
      <c r="J61" s="290">
        <v>1</v>
      </c>
      <c r="K61" s="283">
        <f>I61*J61</f>
        <v>0.378</v>
      </c>
      <c r="L61" s="908">
        <f>VLOOKUP(A61,TRANSPORTE!A1:D117,4,FALSE)</f>
        <v>878.24631825065774</v>
      </c>
      <c r="M61" s="909"/>
      <c r="N61" s="291">
        <f t="shared" ref="N61:N62" si="1">K61*L61</f>
        <v>331.97710829874865</v>
      </c>
    </row>
    <row r="62" spans="1:14">
      <c r="A62" t="s">
        <v>1281</v>
      </c>
      <c r="B62" s="49" t="str">
        <f>VLOOKUP(A62,TRANSPORTE!A1:D117,3,FALSE)</f>
        <v>Transporte de material triturado</v>
      </c>
      <c r="C62" s="50"/>
      <c r="D62" s="50"/>
      <c r="E62" s="50"/>
      <c r="F62" s="50"/>
      <c r="G62" s="50"/>
      <c r="H62" s="315" t="s">
        <v>339</v>
      </c>
      <c r="I62" s="283">
        <v>0.504</v>
      </c>
      <c r="J62" s="290">
        <v>1</v>
      </c>
      <c r="K62" s="283">
        <f>I62*J62</f>
        <v>0.504</v>
      </c>
      <c r="L62" s="908">
        <f>VLOOKUP(A62,TRANSPORTE!A1:D117,4,FALSE)</f>
        <v>937.82326147701815</v>
      </c>
      <c r="M62" s="909"/>
      <c r="N62" s="291">
        <f t="shared" si="1"/>
        <v>472.66292378441716</v>
      </c>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1183.056340438186</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7" t="s">
        <v>19</v>
      </c>
      <c r="B71" s="52" t="str">
        <f>VLOOKUP(A71,'MANO DE OBRA'!A8:D68,3,FALSE)</f>
        <v>Obrero (8)</v>
      </c>
      <c r="C71" s="50"/>
      <c r="D71" s="50"/>
      <c r="E71" s="50"/>
      <c r="F71" s="50"/>
      <c r="G71" s="50"/>
      <c r="H71" s="50"/>
      <c r="I71" s="296">
        <f>K71/J71*100</f>
        <v>270661.59999999998</v>
      </c>
      <c r="J71" s="297">
        <v>185</v>
      </c>
      <c r="K71" s="298">
        <f>VLOOKUP(A71,'MANO DE OBRA'!A8:D99,4,FALSE)</f>
        <v>500723.95999999996</v>
      </c>
      <c r="L71" s="53"/>
      <c r="M71" s="438">
        <v>8</v>
      </c>
      <c r="N71" s="399">
        <f>K71/M71</f>
        <v>62590.494999999995</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v>
      </c>
      <c r="N72" s="399">
        <f>K72/M72</f>
        <v>13335.780451800998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75926.27545180099</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266403.70550245681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53280.741100491367</v>
      </c>
      <c r="M84" s="857"/>
      <c r="N84" s="54"/>
    </row>
    <row r="85" spans="1:14">
      <c r="B85" s="92" t="s">
        <v>973</v>
      </c>
      <c r="C85" s="93"/>
      <c r="D85" s="93"/>
      <c r="E85" s="93"/>
      <c r="F85" s="93"/>
      <c r="G85" s="93"/>
      <c r="H85" s="93"/>
      <c r="I85" s="90"/>
      <c r="J85" s="91"/>
      <c r="K85" s="308">
        <v>0.05</v>
      </c>
      <c r="L85" s="856">
        <f>N79*K85</f>
        <v>13320.185275122842</v>
      </c>
      <c r="M85" s="857"/>
      <c r="N85" s="54"/>
    </row>
    <row r="86" spans="1:14" ht="15.75" thickBot="1">
      <c r="B86" s="94" t="s">
        <v>974</v>
      </c>
      <c r="C86" s="95"/>
      <c r="D86" s="95"/>
      <c r="E86" s="95"/>
      <c r="F86" s="95"/>
      <c r="G86" s="95"/>
      <c r="H86" s="95"/>
      <c r="I86" s="96"/>
      <c r="J86" s="97"/>
      <c r="K86" s="309">
        <v>0.05</v>
      </c>
      <c r="L86" s="858">
        <f>N79*K86</f>
        <v>13320.185275122842</v>
      </c>
      <c r="M86" s="859"/>
      <c r="N86" s="54"/>
    </row>
    <row r="87" spans="1:14" ht="15.75" thickBot="1">
      <c r="B87" s="821" t="s">
        <v>953</v>
      </c>
      <c r="C87" s="822"/>
      <c r="D87" s="822"/>
      <c r="E87" s="822"/>
      <c r="F87" s="822"/>
      <c r="G87" s="822"/>
      <c r="H87" s="822"/>
      <c r="I87" s="822"/>
      <c r="J87" s="822"/>
      <c r="K87" s="822"/>
      <c r="L87" s="822"/>
      <c r="M87" s="823"/>
      <c r="N87" s="55">
        <f>L84+L85+L86</f>
        <v>79921.111650737046</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346324.81715319387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1134</v>
      </c>
      <c r="C31" s="84" t="s">
        <v>2142</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1472.28864307204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1472.28864307204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0.5</v>
      </c>
      <c r="L48" s="271"/>
      <c r="M48" s="406">
        <f>VLOOKUP(A48,MATERIALES!A5:D396,4,FALSE)</f>
        <v>1650.114213188795</v>
      </c>
      <c r="N48" s="276">
        <f>K48*M48</f>
        <v>825.05710659439751</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1.01</v>
      </c>
      <c r="L49" s="425"/>
      <c r="M49" s="406">
        <f>VLOOKUP(A49,MATERIALES!A6:D397,4,FALSE)</f>
        <v>413283.80210763233</v>
      </c>
      <c r="N49" s="276">
        <f>K49*M49</f>
        <v>417416.64012870868</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3581.6602975143869</v>
      </c>
      <c r="N50" s="276">
        <f>K50*M50</f>
        <v>1074.498089254316</v>
      </c>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c r="B54" s="324"/>
      <c r="C54" s="321"/>
      <c r="D54" s="321"/>
      <c r="E54" s="321"/>
      <c r="F54" s="321"/>
      <c r="G54" s="321"/>
      <c r="H54" s="321"/>
      <c r="I54" s="321"/>
      <c r="J54" s="315"/>
      <c r="K54" s="47"/>
      <c r="L54" s="322"/>
      <c r="M54" s="430"/>
      <c r="N54" s="277"/>
    </row>
    <row r="55" spans="1:14" ht="15.75" thickBot="1">
      <c r="B55" s="910" t="s">
        <v>953</v>
      </c>
      <c r="C55" s="864"/>
      <c r="D55" s="864"/>
      <c r="E55" s="864"/>
      <c r="F55" s="864"/>
      <c r="G55" s="864"/>
      <c r="H55" s="864"/>
      <c r="I55" s="864"/>
      <c r="J55" s="864"/>
      <c r="K55" s="864"/>
      <c r="L55" s="864"/>
      <c r="M55" s="865"/>
      <c r="N55" s="107">
        <f>SUM(N48:N54)</f>
        <v>419316.19532455737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1239</v>
      </c>
      <c r="B60" s="49" t="str">
        <f>VLOOKUP(A60,TRANSPORTE!A1:D117,3,FALSE)</f>
        <v>Transporte de concreto</v>
      </c>
      <c r="C60" s="321"/>
      <c r="D60" s="321"/>
      <c r="E60" s="321"/>
      <c r="F60" s="321"/>
      <c r="G60" s="321"/>
      <c r="H60" s="315" t="s">
        <v>339</v>
      </c>
      <c r="I60" s="283">
        <v>1.01</v>
      </c>
      <c r="J60" s="290">
        <v>1</v>
      </c>
      <c r="K60" s="283">
        <f>I60*J60</f>
        <v>1.01</v>
      </c>
      <c r="L60" s="908">
        <f>VLOOKUP(A60,TRANSPORTE!A1:D117,4,FALSE)</f>
        <v>921.38824265595326</v>
      </c>
      <c r="M60" s="909"/>
      <c r="N60" s="291">
        <f>K60*L60</f>
        <v>930.60212508251277</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930.60212508251277</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7"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10</v>
      </c>
      <c r="N71" s="399">
        <f>K71/M71</f>
        <v>18777.148499999999</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29445.772861440797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451164.85895415273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90232.971790830547</v>
      </c>
      <c r="M84" s="857"/>
      <c r="N84" s="54"/>
    </row>
    <row r="85" spans="1:14">
      <c r="B85" s="92" t="s">
        <v>973</v>
      </c>
      <c r="C85" s="93"/>
      <c r="D85" s="93"/>
      <c r="E85" s="93"/>
      <c r="F85" s="93"/>
      <c r="G85" s="93"/>
      <c r="H85" s="93"/>
      <c r="I85" s="90"/>
      <c r="J85" s="91"/>
      <c r="K85" s="308">
        <v>0.05</v>
      </c>
      <c r="L85" s="856">
        <f>N79*K85</f>
        <v>22558.242947707637</v>
      </c>
      <c r="M85" s="857"/>
      <c r="N85" s="54"/>
    </row>
    <row r="86" spans="1:14" ht="15.75" thickBot="1">
      <c r="B86" s="94" t="s">
        <v>974</v>
      </c>
      <c r="C86" s="95"/>
      <c r="D86" s="95"/>
      <c r="E86" s="95"/>
      <c r="F86" s="95"/>
      <c r="G86" s="95"/>
      <c r="H86" s="95"/>
      <c r="I86" s="96"/>
      <c r="J86" s="97"/>
      <c r="K86" s="309">
        <v>0.05</v>
      </c>
      <c r="L86" s="858">
        <f>N79*K86</f>
        <v>22558.242947707637</v>
      </c>
      <c r="M86" s="859"/>
      <c r="N86" s="54"/>
    </row>
    <row r="87" spans="1:14" ht="15.75" thickBot="1">
      <c r="B87" s="821" t="s">
        <v>953</v>
      </c>
      <c r="C87" s="822"/>
      <c r="D87" s="822"/>
      <c r="E87" s="822"/>
      <c r="F87" s="822"/>
      <c r="G87" s="822"/>
      <c r="H87" s="822"/>
      <c r="I87" s="822"/>
      <c r="J87" s="822"/>
      <c r="K87" s="822"/>
      <c r="L87" s="822"/>
      <c r="M87" s="823"/>
      <c r="N87" s="55">
        <f>L84+L85+L86</f>
        <v>135349.45768624582</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586514.31664039858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29.25" customHeight="1" thickBot="1">
      <c r="A31" t="s">
        <v>1845</v>
      </c>
      <c r="B31" s="83" t="s">
        <v>1135</v>
      </c>
      <c r="C31" s="963" t="s">
        <v>2143</v>
      </c>
      <c r="D31" s="964"/>
      <c r="E31" s="964"/>
      <c r="F31" s="964"/>
      <c r="G31" s="964"/>
      <c r="H31" s="964"/>
      <c r="I31" s="964"/>
      <c r="J31" s="990"/>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77.289077871469317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77.289077871469317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805</v>
      </c>
      <c r="B48" s="46" t="str">
        <f>VLOOKUP(A48,MATERIALES!A5:D373,3,FALSE)</f>
        <v>Cemento Asfaltico 60-70</v>
      </c>
      <c r="C48" s="285"/>
      <c r="D48" s="285"/>
      <c r="E48" s="285"/>
      <c r="F48" s="285"/>
      <c r="G48" s="285"/>
      <c r="H48" s="285"/>
      <c r="I48" s="285"/>
      <c r="J48" s="315" t="str">
        <f>VLOOKUP(A48,MATERIALES!A4:D640,2,FALSE)</f>
        <v>kg</v>
      </c>
      <c r="K48" s="286">
        <v>0.05</v>
      </c>
      <c r="L48" s="271"/>
      <c r="M48" s="406">
        <f>VLOOKUP(A48,MATERIALES!A5:D396,4,FALSE)</f>
        <v>1650.114213188795</v>
      </c>
      <c r="N48" s="276">
        <f>K48*M48</f>
        <v>82.505710659439757</v>
      </c>
    </row>
    <row r="49" spans="1:14">
      <c r="A49" s="166" t="s">
        <v>429</v>
      </c>
      <c r="B49" s="46" t="str">
        <f>VLOOKUP(A49,MATERIALES!A6:D373,3,FALSE)</f>
        <v>Cuneta prefabricada de concreto tipo V de (0,8*0,3*0,22)</v>
      </c>
      <c r="C49" s="429"/>
      <c r="D49" s="429"/>
      <c r="E49" s="429"/>
      <c r="F49" s="429"/>
      <c r="G49" s="429"/>
      <c r="H49" s="429"/>
      <c r="I49" s="429"/>
      <c r="J49" s="316" t="str">
        <f>VLOOKUP(A49,MATERIALES!A5:D641,2,FALSE)</f>
        <v>m</v>
      </c>
      <c r="K49" s="401">
        <v>1</v>
      </c>
      <c r="L49" s="425"/>
      <c r="M49" s="406">
        <f>VLOOKUP(A49,MATERIALES!A6:D397,4,FALSE)</f>
        <v>36931.337027224778</v>
      </c>
      <c r="N49" s="276">
        <f>K49*M49</f>
        <v>36931.337027224778</v>
      </c>
    </row>
    <row r="50" spans="1:14">
      <c r="A50" s="166"/>
      <c r="B50" s="46"/>
      <c r="C50" s="429"/>
      <c r="D50" s="429"/>
      <c r="E50" s="429"/>
      <c r="F50" s="429"/>
      <c r="G50" s="429"/>
      <c r="H50" s="429"/>
      <c r="I50" s="429"/>
      <c r="J50" s="315"/>
      <c r="K50" s="401"/>
      <c r="L50" s="425"/>
      <c r="M50" s="406"/>
      <c r="N50" s="276"/>
    </row>
    <row r="51" spans="1:14">
      <c r="A51" s="166"/>
      <c r="B51" s="324"/>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324"/>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37013.842737884217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7"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150</v>
      </c>
      <c r="N71" s="399">
        <f>K71/M71</f>
        <v>834.53993333333324</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150</v>
      </c>
      <c r="N72" s="399">
        <f>K72/M72</f>
        <v>711.24162409605321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1545.7815574293863</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38636.913373185074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7727.382674637015</v>
      </c>
      <c r="M84" s="857"/>
      <c r="N84" s="54"/>
    </row>
    <row r="85" spans="1:14">
      <c r="B85" s="92" t="s">
        <v>973</v>
      </c>
      <c r="C85" s="93"/>
      <c r="D85" s="93"/>
      <c r="E85" s="93"/>
      <c r="F85" s="93"/>
      <c r="G85" s="93"/>
      <c r="H85" s="93"/>
      <c r="I85" s="90"/>
      <c r="J85" s="91"/>
      <c r="K85" s="308">
        <v>0.05</v>
      </c>
      <c r="L85" s="856">
        <f>N79*K85</f>
        <v>1931.8456686592538</v>
      </c>
      <c r="M85" s="857"/>
      <c r="N85" s="54"/>
    </row>
    <row r="86" spans="1:14" ht="15.75" thickBot="1">
      <c r="B86" s="94" t="s">
        <v>974</v>
      </c>
      <c r="C86" s="95"/>
      <c r="D86" s="95"/>
      <c r="E86" s="95"/>
      <c r="F86" s="95"/>
      <c r="G86" s="95"/>
      <c r="H86" s="95"/>
      <c r="I86" s="96"/>
      <c r="J86" s="97"/>
      <c r="K86" s="309">
        <v>0.05</v>
      </c>
      <c r="L86" s="858">
        <f>N79*K86</f>
        <v>1931.8456686592538</v>
      </c>
      <c r="M86" s="859"/>
      <c r="N86" s="54"/>
    </row>
    <row r="87" spans="1:14" ht="15.75" thickBot="1">
      <c r="B87" s="821" t="s">
        <v>953</v>
      </c>
      <c r="C87" s="822"/>
      <c r="D87" s="822"/>
      <c r="E87" s="822"/>
      <c r="F87" s="822"/>
      <c r="G87" s="822"/>
      <c r="H87" s="822"/>
      <c r="I87" s="822"/>
      <c r="J87" s="822"/>
      <c r="K87" s="822"/>
      <c r="L87" s="822"/>
      <c r="M87" s="823"/>
      <c r="N87" s="55">
        <f>L84+L85+L86</f>
        <v>11591.074011955523</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50227.987385140601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1683</v>
      </c>
      <c r="C31" s="963" t="s">
        <v>2144</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160</v>
      </c>
      <c r="B36" s="870" t="str">
        <f>VLOOKUP(A36,EQUIPOS!A6:D154,3,FALSE)</f>
        <v>COMPACTADOR MANUAL VIBRATORIO (RANA) con motor de 6 HP</v>
      </c>
      <c r="C36" s="871"/>
      <c r="D36" s="871"/>
      <c r="E36" s="871"/>
      <c r="F36" s="871"/>
      <c r="G36" s="871"/>
      <c r="H36" s="872"/>
      <c r="I36" s="271"/>
      <c r="J36" s="272"/>
      <c r="K36" s="273">
        <f>VLOOKUP(A36,EQUIPOS!A6:D163,4,FALSE)</f>
        <v>5714.2021920998313</v>
      </c>
      <c r="L36" s="274"/>
      <c r="M36" s="340">
        <v>1.25</v>
      </c>
      <c r="N36" s="276">
        <f>K36/M36</f>
        <v>4571.3617536798647</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2098.1935930720401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6669.5553467519048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0.5</v>
      </c>
      <c r="L48" s="271"/>
      <c r="M48" s="406">
        <f>VLOOKUP(A48,MATERIALES!A5:D396,4,FALSE)</f>
        <v>25513.558067745213</v>
      </c>
      <c r="N48" s="276">
        <f>K48*M48</f>
        <v>12756.779033872606</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0.5</v>
      </c>
      <c r="L49" s="425"/>
      <c r="M49" s="406">
        <f>VLOOKUP(A49,MATERIALES!A6:D397,4,FALSE)</f>
        <v>1650.114213188795</v>
      </c>
      <c r="N49" s="276">
        <f>K49*M49</f>
        <v>825.05710659439751</v>
      </c>
    </row>
    <row r="50" spans="1:14">
      <c r="A50" s="166" t="s">
        <v>833</v>
      </c>
      <c r="B50" s="46" t="str">
        <f>VLOOKUP(A50,MATERIALES!A6:D373,3,FALSE)</f>
        <v>Concreto Resistencia  14 (Mpa)</v>
      </c>
      <c r="C50" s="429"/>
      <c r="D50" s="429"/>
      <c r="E50" s="429"/>
      <c r="F50" s="429"/>
      <c r="G50" s="429"/>
      <c r="H50" s="429"/>
      <c r="I50" s="429"/>
      <c r="J50" s="316" t="str">
        <f>VLOOKUP(A50,MATERIALES!A6:D642,2,FALSE)</f>
        <v>m3</v>
      </c>
      <c r="K50" s="401">
        <v>1.01</v>
      </c>
      <c r="L50" s="425"/>
      <c r="M50" s="406">
        <f>VLOOKUP(A50,MATERIALES!A6:D398,4,FALSE)</f>
        <v>413283.80210763233</v>
      </c>
      <c r="N50" s="276">
        <f>K50*M50</f>
        <v>417416.64012870868</v>
      </c>
    </row>
    <row r="51" spans="1:14">
      <c r="A51" s="166" t="s">
        <v>867</v>
      </c>
      <c r="B51" s="46" t="str">
        <f>VLOOKUP(A51,MATERIALES!A6:D373,3,FALSE)</f>
        <v>Formaleta (gaviones, juntas de bordillos, juntas de cunetas, muros, concretos clase D,E, F y G)</v>
      </c>
      <c r="C51" s="429"/>
      <c r="D51" s="429"/>
      <c r="E51" s="429"/>
      <c r="F51" s="429"/>
      <c r="G51" s="429"/>
      <c r="H51" s="429"/>
      <c r="I51" s="429"/>
      <c r="J51" s="316" t="str">
        <f>VLOOKUP(A51,MATERIALES!A6:D643,2,FALSE)</f>
        <v>m2</v>
      </c>
      <c r="K51" s="401">
        <v>0.3</v>
      </c>
      <c r="L51" s="425"/>
      <c r="M51" s="406">
        <f>VLOOKUP(A51,MATERIALES!A6:D399,4,FALSE)</f>
        <v>3581.6602975143869</v>
      </c>
      <c r="N51" s="276">
        <f>K51*M51</f>
        <v>1074.498089254316</v>
      </c>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432072.97435843002</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1239</v>
      </c>
      <c r="B58" s="49" t="str">
        <f>VLOOKUP(A58,TRANSPORTE!A1:D117,3,FALSE)</f>
        <v>Transporte de concreto</v>
      </c>
      <c r="C58" s="321"/>
      <c r="D58" s="321"/>
      <c r="E58" s="321"/>
      <c r="F58" s="321"/>
      <c r="G58" s="321"/>
      <c r="H58" s="315" t="s">
        <v>1999</v>
      </c>
      <c r="I58" s="283">
        <v>1.01</v>
      </c>
      <c r="J58" s="290">
        <v>1</v>
      </c>
      <c r="K58" s="283">
        <f>I58*J58</f>
        <v>1.01</v>
      </c>
      <c r="L58" s="908">
        <f>VLOOKUP(A58,TRANSPORTE!A1:D117,4,FALSE)</f>
        <v>921.38824265595326</v>
      </c>
      <c r="M58" s="909"/>
      <c r="N58" s="291">
        <f>K58*L58</f>
        <v>930.60212508251277</v>
      </c>
    </row>
    <row r="59" spans="1:14">
      <c r="A59" t="s">
        <v>1291</v>
      </c>
      <c r="B59" s="49" t="str">
        <f>VLOOKUP(A59,TRANSPORTE!A1:D117,3,FALSE)</f>
        <v>Transporte de material seleccionado para relleno</v>
      </c>
      <c r="C59" s="50"/>
      <c r="D59" s="50"/>
      <c r="E59" s="50"/>
      <c r="F59" s="50"/>
      <c r="G59" s="50"/>
      <c r="H59" s="315" t="s">
        <v>1999</v>
      </c>
      <c r="I59" s="283">
        <v>0.5</v>
      </c>
      <c r="J59" s="290">
        <v>1</v>
      </c>
      <c r="K59" s="283">
        <f>I59*J59</f>
        <v>0.5</v>
      </c>
      <c r="L59" s="908">
        <f>VLOOKUP(A59,TRANSPORTE!A1:D117,4,FALSE)</f>
        <v>878.24631825065774</v>
      </c>
      <c r="M59" s="909"/>
      <c r="N59" s="291">
        <f>K59*L59</f>
        <v>439.12315912532887</v>
      </c>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313"/>
      <c r="C63" s="314"/>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1369.7252842078417</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13</v>
      </c>
      <c r="B69" s="52" t="str">
        <f>VLOOKUP(A69,'MANO DE OBRA'!A8:D68,3,FALSE)</f>
        <v>Obrero (5)</v>
      </c>
      <c r="C69" s="50"/>
      <c r="D69" s="50"/>
      <c r="E69" s="50"/>
      <c r="F69" s="50"/>
      <c r="G69" s="50"/>
      <c r="H69" s="50"/>
      <c r="I69" s="296">
        <f>K69/J69*100</f>
        <v>169163.49999999997</v>
      </c>
      <c r="J69" s="297">
        <v>185</v>
      </c>
      <c r="K69" s="298">
        <f>VLOOKUP(A69,'MANO DE OBRA'!A8:D99,4,FALSE)</f>
        <v>312952.47499999998</v>
      </c>
      <c r="L69" s="53"/>
      <c r="M69" s="438">
        <v>10</v>
      </c>
      <c r="N69" s="399">
        <f>K69/M69</f>
        <v>31295.247499999998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130"/>
    </row>
    <row r="75" spans="1:15" ht="15.75" thickBot="1">
      <c r="B75" s="910" t="s">
        <v>953</v>
      </c>
      <c r="C75" s="864"/>
      <c r="D75" s="864"/>
      <c r="E75" s="864"/>
      <c r="F75" s="864"/>
      <c r="G75" s="864"/>
      <c r="H75" s="864"/>
      <c r="I75" s="864"/>
      <c r="J75" s="864"/>
      <c r="K75" s="864"/>
      <c r="L75" s="864"/>
      <c r="M75" s="865"/>
      <c r="N75" s="464">
        <f>SUM(N69:N74)</f>
        <v>41963.871861440799</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482076.12685083051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96415.22537016611</v>
      </c>
      <c r="M82" s="857"/>
      <c r="N82" s="54"/>
    </row>
    <row r="83" spans="1:14">
      <c r="B83" s="92" t="s">
        <v>973</v>
      </c>
      <c r="C83" s="93"/>
      <c r="D83" s="93"/>
      <c r="E83" s="93"/>
      <c r="F83" s="93"/>
      <c r="G83" s="93"/>
      <c r="H83" s="93"/>
      <c r="I83" s="90"/>
      <c r="J83" s="91"/>
      <c r="K83" s="308">
        <v>0.05</v>
      </c>
      <c r="L83" s="856">
        <f>N77*K83</f>
        <v>24103.806342541528</v>
      </c>
      <c r="M83" s="857"/>
      <c r="N83" s="54"/>
    </row>
    <row r="84" spans="1:14" ht="15.75" thickBot="1">
      <c r="B84" s="94" t="s">
        <v>974</v>
      </c>
      <c r="C84" s="95"/>
      <c r="D84" s="95"/>
      <c r="E84" s="95"/>
      <c r="F84" s="95"/>
      <c r="G84" s="95"/>
      <c r="H84" s="95"/>
      <c r="I84" s="96"/>
      <c r="J84" s="97"/>
      <c r="K84" s="309">
        <v>0.05</v>
      </c>
      <c r="L84" s="858">
        <f>N77*K84</f>
        <v>24103.806342541528</v>
      </c>
      <c r="M84" s="859"/>
      <c r="N84" s="54"/>
    </row>
    <row r="85" spans="1:14" ht="15.75" thickBot="1">
      <c r="B85" s="821" t="s">
        <v>953</v>
      </c>
      <c r="C85" s="822"/>
      <c r="D85" s="822"/>
      <c r="E85" s="822"/>
      <c r="F85" s="822"/>
      <c r="G85" s="822"/>
      <c r="H85" s="822"/>
      <c r="I85" s="822"/>
      <c r="J85" s="822"/>
      <c r="K85" s="822"/>
      <c r="L85" s="822"/>
      <c r="M85" s="823"/>
      <c r="N85" s="55">
        <f>L82+L83+L84</f>
        <v>144622.83805524916</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626698.96490607969</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31.5" customHeight="1" thickBot="1">
      <c r="A31" t="s">
        <v>1845</v>
      </c>
      <c r="B31" s="83" t="s">
        <v>1684</v>
      </c>
      <c r="C31" s="963" t="s">
        <v>2145</v>
      </c>
      <c r="D31" s="964"/>
      <c r="E31" s="964"/>
      <c r="F31" s="964"/>
      <c r="G31" s="964"/>
      <c r="H31" s="964"/>
      <c r="I31" s="964"/>
      <c r="J31" s="990"/>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160</v>
      </c>
      <c r="B36" s="870" t="str">
        <f>VLOOKUP(A36,EQUIPOS!A6:D154,3,FALSE)</f>
        <v>COMPACTADOR MANUAL VIBRATORIO (RANA) con motor de 6 HP</v>
      </c>
      <c r="C36" s="871"/>
      <c r="D36" s="871"/>
      <c r="E36" s="871"/>
      <c r="F36" s="871"/>
      <c r="G36" s="871"/>
      <c r="H36" s="872"/>
      <c r="I36" s="271"/>
      <c r="J36" s="272"/>
      <c r="K36" s="273">
        <f>VLOOKUP(A36,EQUIPOS!A6:D163,4,FALSE)</f>
        <v>5714.2021920998313</v>
      </c>
      <c r="L36" s="274"/>
      <c r="M36" s="340">
        <v>18.75</v>
      </c>
      <c r="N36" s="276">
        <f>K36/M36</f>
        <v>304.75745024532432</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119.016074538136</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423.77352478346029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550</v>
      </c>
      <c r="B48" s="46" t="str">
        <f>VLOOKUP(A48,MATERIALES!A5:D373,3,FALSE)</f>
        <v>Material seleccionado para Relleno</v>
      </c>
      <c r="C48" s="285"/>
      <c r="D48" s="285"/>
      <c r="E48" s="285"/>
      <c r="F48" s="285"/>
      <c r="G48" s="285"/>
      <c r="H48" s="285"/>
      <c r="I48" s="285"/>
      <c r="J48" s="315" t="str">
        <f>VLOOKUP(A48,MATERIALES!A4:D640,2,FALSE)</f>
        <v>m3</v>
      </c>
      <c r="K48" s="286">
        <v>0.05</v>
      </c>
      <c r="L48" s="271"/>
      <c r="M48" s="406">
        <f>VLOOKUP(A48,MATERIALES!A5:D396,4,FALSE)</f>
        <v>25513.558067745213</v>
      </c>
      <c r="N48" s="276">
        <f>K48*M48</f>
        <v>1275.6779033872608</v>
      </c>
    </row>
    <row r="49" spans="1:14">
      <c r="A49" s="166" t="s">
        <v>805</v>
      </c>
      <c r="B49" s="46" t="str">
        <f>VLOOKUP(A49,MATERIALES!A6:D373,3,FALSE)</f>
        <v>Cemento Asfaltico 60-70</v>
      </c>
      <c r="C49" s="429"/>
      <c r="D49" s="429"/>
      <c r="E49" s="429"/>
      <c r="F49" s="429"/>
      <c r="G49" s="429"/>
      <c r="H49" s="429"/>
      <c r="I49" s="429"/>
      <c r="J49" s="316" t="str">
        <f>VLOOKUP(A49,MATERIALES!A5:D641,2,FALSE)</f>
        <v>kg</v>
      </c>
      <c r="K49" s="401">
        <v>0.05</v>
      </c>
      <c r="L49" s="425"/>
      <c r="M49" s="406">
        <f>VLOOKUP(A49,MATERIALES!A6:D397,4,FALSE)</f>
        <v>1650.114213188795</v>
      </c>
      <c r="N49" s="276">
        <f>K49*M49</f>
        <v>82.505710659439757</v>
      </c>
    </row>
    <row r="50" spans="1:14">
      <c r="A50" s="166" t="s">
        <v>429</v>
      </c>
      <c r="B50" s="46" t="str">
        <f>VLOOKUP(A50,MATERIALES!A6:D373,3,FALSE)</f>
        <v>Cuneta prefabricada de concreto tipo V de (0,8*0,3*0,22)</v>
      </c>
      <c r="C50" s="429"/>
      <c r="D50" s="429"/>
      <c r="E50" s="429"/>
      <c r="F50" s="429"/>
      <c r="G50" s="429"/>
      <c r="H50" s="429"/>
      <c r="I50" s="429"/>
      <c r="J50" s="316" t="str">
        <f>VLOOKUP(A50,MATERIALES!A6:D642,2,FALSE)</f>
        <v>m</v>
      </c>
      <c r="K50" s="401">
        <v>1</v>
      </c>
      <c r="L50" s="425"/>
      <c r="M50" s="406">
        <f>VLOOKUP(A50,MATERIALES!A6:D398,4,FALSE)</f>
        <v>36931.337027224778</v>
      </c>
      <c r="N50" s="276">
        <f>K50*M50</f>
        <v>36931.337027224778</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38289.520641271476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1291</v>
      </c>
      <c r="B58" s="49" t="str">
        <f>VLOOKUP(A58,TRANSPORTE!A1:D117,3,FALSE)</f>
        <v>Transporte de material seleccionado para relleno</v>
      </c>
      <c r="C58" s="321"/>
      <c r="D58" s="321"/>
      <c r="E58" s="321"/>
      <c r="F58" s="321"/>
      <c r="G58" s="321"/>
      <c r="H58" s="315" t="s">
        <v>1999</v>
      </c>
      <c r="I58" s="283">
        <v>0.05</v>
      </c>
      <c r="J58" s="290">
        <v>1</v>
      </c>
      <c r="K58" s="283">
        <f>I58*J58</f>
        <v>0.05</v>
      </c>
      <c r="L58" s="908">
        <f>VLOOKUP(A58,TRANSPORTE!A1:D117,4,FALSE)</f>
        <v>878.24631825065774</v>
      </c>
      <c r="M58" s="909"/>
      <c r="N58" s="291">
        <f>K58*L58</f>
        <v>43.91231591253289</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43.91231591253289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150</v>
      </c>
      <c r="N69" s="399">
        <f>K69/M69</f>
        <v>1669.0798666666665</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130"/>
    </row>
    <row r="75" spans="1:15" ht="15.75" thickBot="1">
      <c r="B75" s="910" t="s">
        <v>953</v>
      </c>
      <c r="C75" s="864"/>
      <c r="D75" s="864"/>
      <c r="E75" s="864"/>
      <c r="F75" s="864"/>
      <c r="G75" s="864"/>
      <c r="H75" s="864"/>
      <c r="I75" s="864"/>
      <c r="J75" s="864"/>
      <c r="K75" s="864"/>
      <c r="L75" s="864"/>
      <c r="M75" s="865"/>
      <c r="N75" s="464">
        <f>SUM(N69:N74)</f>
        <v>2380.3214907627198</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41137.527972730182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8227.5055945460372</v>
      </c>
      <c r="M82" s="857"/>
      <c r="N82" s="54"/>
    </row>
    <row r="83" spans="1:14">
      <c r="B83" s="92" t="s">
        <v>973</v>
      </c>
      <c r="C83" s="93"/>
      <c r="D83" s="93"/>
      <c r="E83" s="93"/>
      <c r="F83" s="93"/>
      <c r="G83" s="93"/>
      <c r="H83" s="93"/>
      <c r="I83" s="90"/>
      <c r="J83" s="91"/>
      <c r="K83" s="308">
        <v>0.05</v>
      </c>
      <c r="L83" s="856">
        <f>N77*K83</f>
        <v>2056.8763986365093</v>
      </c>
      <c r="M83" s="857"/>
      <c r="N83" s="54"/>
    </row>
    <row r="84" spans="1:14" ht="15.75" thickBot="1">
      <c r="B84" s="94" t="s">
        <v>974</v>
      </c>
      <c r="C84" s="95"/>
      <c r="D84" s="95"/>
      <c r="E84" s="95"/>
      <c r="F84" s="95"/>
      <c r="G84" s="95"/>
      <c r="H84" s="95"/>
      <c r="I84" s="96"/>
      <c r="J84" s="97"/>
      <c r="K84" s="309">
        <v>0.05</v>
      </c>
      <c r="L84" s="858">
        <f>N77*K84</f>
        <v>2056.8763986365093</v>
      </c>
      <c r="M84" s="859"/>
      <c r="N84" s="54"/>
    </row>
    <row r="85" spans="1:14" ht="15.75" thickBot="1">
      <c r="B85" s="821" t="s">
        <v>953</v>
      </c>
      <c r="C85" s="822"/>
      <c r="D85" s="822"/>
      <c r="E85" s="822"/>
      <c r="F85" s="822"/>
      <c r="G85" s="822"/>
      <c r="H85" s="822"/>
      <c r="I85" s="822"/>
      <c r="J85" s="822"/>
      <c r="K85" s="822"/>
      <c r="L85" s="822"/>
      <c r="M85" s="823"/>
      <c r="N85" s="55">
        <f>L82+L83+L84</f>
        <v>12341.258391819054</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53478.786364549233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1136</v>
      </c>
      <c r="C31" s="84" t="s">
        <v>2146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147.22886430720399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147.22886430720399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833</v>
      </c>
      <c r="B48" s="46" t="str">
        <f>VLOOKUP(A48,MATERIALES!A5:D373,3,FALSE)</f>
        <v>Concreto Resistencia  14 (Mpa)</v>
      </c>
      <c r="C48" s="285"/>
      <c r="D48" s="285"/>
      <c r="E48" s="285"/>
      <c r="F48" s="285"/>
      <c r="G48" s="285"/>
      <c r="H48" s="285"/>
      <c r="I48" s="272"/>
      <c r="J48" s="228" t="str">
        <f>VLOOKUP(A48,MATERIALES!A4:D640,2,FALSE)</f>
        <v>m3</v>
      </c>
      <c r="K48" s="286">
        <v>7.0000000000000007E-2</v>
      </c>
      <c r="L48" s="271"/>
      <c r="M48" s="406">
        <f>VLOOKUP(A48,MATERIALES!A5:D396,4,FALSE)</f>
        <v>413283.80210763233</v>
      </c>
      <c r="N48" s="276">
        <f>K48*M48</f>
        <v>28929.866147534267</v>
      </c>
    </row>
    <row r="49" spans="1:14">
      <c r="A49" s="166" t="s">
        <v>867</v>
      </c>
      <c r="B49" s="46" t="str">
        <f>VLOOKUP(A49,MATERIALES!A6:D373,3,FALSE)</f>
        <v>Formaleta (gaviones, juntas de bordillos, juntas de cunetas, muros, concretos clase D,E, F y G)</v>
      </c>
      <c r="C49" s="429"/>
      <c r="D49" s="429"/>
      <c r="E49" s="429"/>
      <c r="F49" s="429"/>
      <c r="G49" s="429"/>
      <c r="H49" s="429"/>
      <c r="I49" s="429"/>
      <c r="J49" s="315" t="str">
        <f>VLOOKUP(A49,MATERIALES!A5:D641,2,FALSE)</f>
        <v>m2</v>
      </c>
      <c r="K49" s="401">
        <v>0.3</v>
      </c>
      <c r="L49" s="425"/>
      <c r="M49" s="406">
        <f>VLOOKUP(A49,MATERIALES!A6:D397,4,FALSE)</f>
        <v>3581.6602975143869</v>
      </c>
      <c r="N49" s="276">
        <f>K49*M49</f>
        <v>1074.498089254316</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30004.364236788584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1239</v>
      </c>
      <c r="B58" s="49" t="str">
        <f>VLOOKUP(A58,TRANSPORTE!A1:D117,3,FALSE)</f>
        <v>Transporte de concreto</v>
      </c>
      <c r="C58" s="321"/>
      <c r="D58" s="321"/>
      <c r="E58" s="321"/>
      <c r="F58" s="321"/>
      <c r="G58" s="321"/>
      <c r="H58" s="315" t="s">
        <v>1999</v>
      </c>
      <c r="I58" s="283">
        <v>7.0000000000000007E-2</v>
      </c>
      <c r="J58" s="290">
        <v>1</v>
      </c>
      <c r="K58" s="283">
        <f>I58*J58</f>
        <v>7.0000000000000007E-2</v>
      </c>
      <c r="L58" s="908">
        <f>VLOOKUP(A58,TRANSPORTE!A1:D117,4,FALSE)</f>
        <v>921.38824265595326</v>
      </c>
      <c r="M58" s="909"/>
      <c r="N58" s="291">
        <f>K58*L58</f>
        <v>64.497176985916738</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64.497176985916738</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75"/>
      <c r="N68" s="101" t="s">
        <v>951</v>
      </c>
    </row>
    <row r="69" spans="1:15">
      <c r="A69" s="167"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5">
        <v>100</v>
      </c>
      <c r="N69" s="399">
        <f>K69/M69</f>
        <v>1877.7148499999998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130"/>
    </row>
    <row r="75" spans="1:15" ht="15.75" thickBot="1">
      <c r="B75" s="910" t="s">
        <v>953</v>
      </c>
      <c r="C75" s="864"/>
      <c r="D75" s="864"/>
      <c r="E75" s="864"/>
      <c r="F75" s="864"/>
      <c r="G75" s="864"/>
      <c r="H75" s="864"/>
      <c r="I75" s="864"/>
      <c r="J75" s="864"/>
      <c r="K75" s="864"/>
      <c r="L75" s="864"/>
      <c r="M75" s="865"/>
      <c r="N75" s="464">
        <f>SUM(N69:N74)</f>
        <v>2944.5772861440796</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33160.667564225783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6632.1335128451574</v>
      </c>
      <c r="M82" s="857"/>
      <c r="N82" s="54"/>
    </row>
    <row r="83" spans="1:14">
      <c r="B83" s="92" t="s">
        <v>973</v>
      </c>
      <c r="C83" s="93"/>
      <c r="D83" s="93"/>
      <c r="E83" s="93"/>
      <c r="F83" s="93"/>
      <c r="G83" s="93"/>
      <c r="H83" s="93"/>
      <c r="I83" s="90"/>
      <c r="J83" s="91"/>
      <c r="K83" s="308">
        <v>0.05</v>
      </c>
      <c r="L83" s="856">
        <f>N77*K83</f>
        <v>1658.0333782112893</v>
      </c>
      <c r="M83" s="857"/>
      <c r="N83" s="54"/>
    </row>
    <row r="84" spans="1:14" ht="15.75" thickBot="1">
      <c r="B84" s="94" t="s">
        <v>974</v>
      </c>
      <c r="C84" s="95"/>
      <c r="D84" s="95"/>
      <c r="E84" s="95"/>
      <c r="F84" s="95"/>
      <c r="G84" s="95"/>
      <c r="H84" s="95"/>
      <c r="I84" s="96"/>
      <c r="J84" s="97"/>
      <c r="K84" s="309">
        <v>0.05</v>
      </c>
      <c r="L84" s="858">
        <f>N77*K84</f>
        <v>1658.0333782112893</v>
      </c>
      <c r="M84" s="859"/>
      <c r="N84" s="54"/>
    </row>
    <row r="85" spans="1:14" ht="15.75" thickBot="1">
      <c r="B85" s="821" t="s">
        <v>953</v>
      </c>
      <c r="C85" s="822"/>
      <c r="D85" s="822"/>
      <c r="E85" s="822"/>
      <c r="F85" s="822"/>
      <c r="G85" s="822"/>
      <c r="H85" s="822"/>
      <c r="I85" s="822"/>
      <c r="J85" s="822"/>
      <c r="K85" s="822"/>
      <c r="L85" s="822"/>
      <c r="M85" s="823"/>
      <c r="N85" s="55">
        <f>L82+L83+L84</f>
        <v>9948.2002692677379</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43108.867833493525</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1685</v>
      </c>
      <c r="C31" s="84" t="s">
        <v>2147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77.289077871469317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77.289077871469317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400</v>
      </c>
      <c r="B48" s="46" t="str">
        <f>VLOOKUP(A48,MATERIALES!A5:D373,3,FALSE)</f>
        <v>Bordillo Prefabricado En Concreto Ref.A85 Ntc-4109, 0,20 X 0,35 X 0.80 M</v>
      </c>
      <c r="C48" s="285"/>
      <c r="D48" s="285"/>
      <c r="E48" s="285"/>
      <c r="F48" s="285"/>
      <c r="G48" s="285"/>
      <c r="H48" s="285"/>
      <c r="I48" s="272"/>
      <c r="J48" s="228" t="str">
        <f>VLOOKUP(A48,MATERIALES!A4:D640,2,FALSE)</f>
        <v>u</v>
      </c>
      <c r="K48" s="286">
        <v>1.25</v>
      </c>
      <c r="L48" s="271"/>
      <c r="M48" s="406">
        <f>VLOOKUP(A48,MATERIALES!A5:D396,4,FALSE)</f>
        <v>30341.873606935875</v>
      </c>
      <c r="N48" s="276">
        <f>K48*M48</f>
        <v>37927.342008669846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37927.342008669846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B58" s="49"/>
      <c r="C58" s="321"/>
      <c r="D58" s="321"/>
      <c r="E58" s="321"/>
      <c r="F58" s="321"/>
      <c r="G58" s="321"/>
      <c r="H58" s="315"/>
      <c r="I58" s="283"/>
      <c r="J58" s="290"/>
      <c r="K58" s="283"/>
      <c r="L58" s="908"/>
      <c r="M58" s="909"/>
      <c r="N58" s="291"/>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75"/>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150</v>
      </c>
      <c r="N69" s="399">
        <f>K69/M69</f>
        <v>834.53993333333324</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1545.7815574293863</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39550.412643970703</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7910.0825287941407</v>
      </c>
      <c r="M82" s="857"/>
      <c r="N82" s="54"/>
    </row>
    <row r="83" spans="1:14">
      <c r="B83" s="92" t="s">
        <v>973</v>
      </c>
      <c r="C83" s="93"/>
      <c r="D83" s="93"/>
      <c r="E83" s="93"/>
      <c r="F83" s="93"/>
      <c r="G83" s="93"/>
      <c r="H83" s="93"/>
      <c r="I83" s="90"/>
      <c r="J83" s="91"/>
      <c r="K83" s="308">
        <v>0.05</v>
      </c>
      <c r="L83" s="856">
        <f>N77*K83</f>
        <v>1977.5206321985352</v>
      </c>
      <c r="M83" s="857"/>
      <c r="N83" s="54"/>
    </row>
    <row r="84" spans="1:14" ht="15.75" thickBot="1">
      <c r="B84" s="94" t="s">
        <v>974</v>
      </c>
      <c r="C84" s="95"/>
      <c r="D84" s="95"/>
      <c r="E84" s="95"/>
      <c r="F84" s="95"/>
      <c r="G84" s="95"/>
      <c r="H84" s="95"/>
      <c r="I84" s="96"/>
      <c r="J84" s="97"/>
      <c r="K84" s="309">
        <v>0.05</v>
      </c>
      <c r="L84" s="858">
        <f>N77*K84</f>
        <v>1977.5206321985352</v>
      </c>
      <c r="M84" s="859"/>
      <c r="N84" s="54"/>
    </row>
    <row r="85" spans="1:14" ht="15.75" thickBot="1">
      <c r="B85" s="821" t="s">
        <v>953</v>
      </c>
      <c r="C85" s="822"/>
      <c r="D85" s="822"/>
      <c r="E85" s="822"/>
      <c r="F85" s="822"/>
      <c r="G85" s="822"/>
      <c r="H85" s="822"/>
      <c r="I85" s="822"/>
      <c r="J85" s="822"/>
      <c r="K85" s="822"/>
      <c r="L85" s="822"/>
      <c r="M85" s="823"/>
      <c r="N85" s="55">
        <f>L82+L83+L84</f>
        <v>11865.123793191211</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51415.536437161914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1686</v>
      </c>
      <c r="C31" s="84" t="s">
        <v>2148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178.52411180720401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178.52411180720401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429023.09936960699</v>
      </c>
      <c r="N48" s="276">
        <f>K48*M48</f>
        <v>858.04619873921399</v>
      </c>
    </row>
    <row r="49" spans="1:14">
      <c r="A49" s="166" t="s">
        <v>833</v>
      </c>
      <c r="B49" s="46" t="str">
        <f>VLOOKUP(A49,MATERIALES!A6:D373,3,FALSE)</f>
        <v>Concreto Resistencia  14 (Mpa)</v>
      </c>
      <c r="C49" s="429"/>
      <c r="D49" s="429"/>
      <c r="E49" s="429"/>
      <c r="F49" s="429"/>
      <c r="G49" s="429"/>
      <c r="H49" s="429"/>
      <c r="I49" s="429"/>
      <c r="J49" s="316" t="str">
        <f>VLOOKUP(A49,MATERIALES!A5:D641,2,FALSE)</f>
        <v>m3</v>
      </c>
      <c r="K49" s="401">
        <v>7.0000000000000007E-2</v>
      </c>
      <c r="L49" s="425"/>
      <c r="M49" s="406">
        <f>VLOOKUP(A49,MATERIALES!A6:D397,4,FALSE)</f>
        <v>413283.80210763233</v>
      </c>
      <c r="N49" s="276">
        <f>K49*M49</f>
        <v>28929.866147534267</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0.3</v>
      </c>
      <c r="L50" s="425"/>
      <c r="M50" s="406">
        <f>VLOOKUP(A50,MATERIALES!A6:D398,4,FALSE)</f>
        <v>3581.6602975143869</v>
      </c>
      <c r="N50" s="276">
        <f>K50*M50</f>
        <v>1074.498089254316</v>
      </c>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30862.4104355278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1239</v>
      </c>
      <c r="B58" s="49" t="str">
        <f>VLOOKUP(A58,TRANSPORTE!A1:D117,3,FALSE)</f>
        <v>Transporte de concreto</v>
      </c>
      <c r="C58" s="321"/>
      <c r="D58" s="321"/>
      <c r="E58" s="321"/>
      <c r="F58" s="321"/>
      <c r="G58" s="321"/>
      <c r="H58" s="315" t="s">
        <v>1999</v>
      </c>
      <c r="I58" s="417">
        <v>7.2000000000000008E-2</v>
      </c>
      <c r="J58" s="290">
        <v>1</v>
      </c>
      <c r="K58" s="283">
        <f>I58*J58</f>
        <v>7.2000000000000008E-2</v>
      </c>
      <c r="L58" s="908">
        <f>VLOOKUP(A58,TRANSPORTE!A1:D117,4,FALSE)</f>
        <v>921.38824265595326</v>
      </c>
      <c r="M58" s="909"/>
      <c r="N58" s="291">
        <f>K58*L58</f>
        <v>66.33995347122864</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66.33995347122864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11</v>
      </c>
      <c r="B69" s="52" t="str">
        <f>VLOOKUP(A69,'MANO DE OBRA'!A8:D68,3,FALSE)</f>
        <v>Obrero (4)</v>
      </c>
      <c r="C69" s="50"/>
      <c r="D69" s="50"/>
      <c r="E69" s="50"/>
      <c r="F69" s="50"/>
      <c r="G69" s="50"/>
      <c r="H69" s="50"/>
      <c r="I69" s="296">
        <f>K69/J69*100</f>
        <v>135330.79999999999</v>
      </c>
      <c r="J69" s="297">
        <v>185</v>
      </c>
      <c r="K69" s="298">
        <f>VLOOKUP(A69,'MANO DE OBRA'!A8:D99,4,FALSE)</f>
        <v>250361.97999999998</v>
      </c>
      <c r="L69" s="53"/>
      <c r="M69" s="438">
        <v>100</v>
      </c>
      <c r="N69" s="399">
        <f>K69/M69</f>
        <v>2503.6197999999999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130"/>
    </row>
    <row r="75" spans="1:15" ht="15.75" thickBot="1">
      <c r="B75" s="910" t="s">
        <v>953</v>
      </c>
      <c r="C75" s="864"/>
      <c r="D75" s="864"/>
      <c r="E75" s="864"/>
      <c r="F75" s="864"/>
      <c r="G75" s="864"/>
      <c r="H75" s="864"/>
      <c r="I75" s="864"/>
      <c r="J75" s="864"/>
      <c r="K75" s="864"/>
      <c r="L75" s="864"/>
      <c r="M75" s="865"/>
      <c r="N75" s="464">
        <f>SUM(N69:N74)</f>
        <v>3570.4822361440797</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34677.756736950316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6935.5513473900637</v>
      </c>
      <c r="M82" s="857"/>
      <c r="N82" s="54"/>
    </row>
    <row r="83" spans="1:14">
      <c r="B83" s="92" t="s">
        <v>973</v>
      </c>
      <c r="C83" s="93"/>
      <c r="D83" s="93"/>
      <c r="E83" s="93"/>
      <c r="F83" s="93"/>
      <c r="G83" s="93"/>
      <c r="H83" s="93"/>
      <c r="I83" s="90"/>
      <c r="J83" s="91"/>
      <c r="K83" s="308">
        <v>0.05</v>
      </c>
      <c r="L83" s="856">
        <f>N77*K83</f>
        <v>1733.8878368475159</v>
      </c>
      <c r="M83" s="857"/>
      <c r="N83" s="54"/>
    </row>
    <row r="84" spans="1:14" ht="15.75" thickBot="1">
      <c r="B84" s="94" t="s">
        <v>974</v>
      </c>
      <c r="C84" s="95"/>
      <c r="D84" s="95"/>
      <c r="E84" s="95"/>
      <c r="F84" s="95"/>
      <c r="G84" s="95"/>
      <c r="H84" s="95"/>
      <c r="I84" s="96"/>
      <c r="J84" s="97"/>
      <c r="K84" s="309">
        <v>0.05</v>
      </c>
      <c r="L84" s="858">
        <f>N77*K84</f>
        <v>1733.8878368475159</v>
      </c>
      <c r="M84" s="859"/>
      <c r="N84" s="54"/>
    </row>
    <row r="85" spans="1:14" ht="15.75" thickBot="1">
      <c r="B85" s="821" t="s">
        <v>953</v>
      </c>
      <c r="C85" s="822"/>
      <c r="D85" s="822"/>
      <c r="E85" s="822"/>
      <c r="F85" s="822"/>
      <c r="G85" s="822"/>
      <c r="H85" s="822"/>
      <c r="I85" s="822"/>
      <c r="J85" s="822"/>
      <c r="K85" s="822"/>
      <c r="L85" s="822"/>
      <c r="M85" s="823"/>
      <c r="N85" s="55">
        <f>L82+L83+L84</f>
        <v>10403.327021085095</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45081.083758035413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1687</v>
      </c>
      <c r="C31" s="84" t="s">
        <v>2149</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98.152576204802656</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98.152576204802656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497</v>
      </c>
      <c r="B48" s="46" t="str">
        <f>VLOOKUP(A48,MATERIALES!A5:D373,3,FALSE)</f>
        <v>Mortero 1:3 Para Anillos</v>
      </c>
      <c r="C48" s="285"/>
      <c r="D48" s="285"/>
      <c r="E48" s="285"/>
      <c r="F48" s="285"/>
      <c r="G48" s="285"/>
      <c r="H48" s="285"/>
      <c r="I48" s="285"/>
      <c r="J48" s="315" t="str">
        <f>VLOOKUP(A48,MATERIALES!A4:D640,2,FALSE)</f>
        <v>m3</v>
      </c>
      <c r="K48" s="286">
        <v>2E-3</v>
      </c>
      <c r="L48" s="271"/>
      <c r="M48" s="406">
        <f>VLOOKUP(A48,MATERIALES!A5:D396,4,FALSE)</f>
        <v>429023.09936960699</v>
      </c>
      <c r="N48" s="276">
        <f>K48*M48</f>
        <v>858.04619873921399</v>
      </c>
    </row>
    <row r="49" spans="1:14">
      <c r="A49" s="166" t="s">
        <v>400</v>
      </c>
      <c r="B49" s="46" t="str">
        <f>VLOOKUP(A49,MATERIALES!A6:D373,3,FALSE)</f>
        <v>Bordillo Prefabricado En Concreto Ref.A85 Ntc-4109, 0,20 X 0,35 X 0.80 M</v>
      </c>
      <c r="C49" s="429"/>
      <c r="D49" s="429"/>
      <c r="E49" s="429"/>
      <c r="F49" s="429"/>
      <c r="G49" s="429"/>
      <c r="H49" s="429"/>
      <c r="I49" s="429"/>
      <c r="J49" s="316" t="str">
        <f>VLOOKUP(A49,MATERIALES!A5:D641,2,FALSE)</f>
        <v>u</v>
      </c>
      <c r="K49" s="401">
        <v>1.25</v>
      </c>
      <c r="L49" s="425"/>
      <c r="M49" s="406">
        <f>VLOOKUP(A49,MATERIALES!A6:D397,4,FALSE)</f>
        <v>30341.873606935875</v>
      </c>
      <c r="N49" s="276">
        <f>K49*M49</f>
        <v>37927.342008669846</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38785.388207409058</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1239</v>
      </c>
      <c r="B58" s="49" t="str">
        <f>VLOOKUP(A58,TRANSPORTE!A1:D117,3,FALSE)</f>
        <v>Transporte de concreto</v>
      </c>
      <c r="C58" s="321"/>
      <c r="D58" s="321"/>
      <c r="E58" s="321"/>
      <c r="F58" s="321"/>
      <c r="G58" s="321"/>
      <c r="H58" s="315" t="s">
        <v>1999</v>
      </c>
      <c r="I58" s="417">
        <v>2E-3</v>
      </c>
      <c r="J58" s="290">
        <v>1</v>
      </c>
      <c r="K58" s="417">
        <f>I58*J58</f>
        <v>2E-3</v>
      </c>
      <c r="L58" s="908">
        <f>VLOOKUP(A58,TRANSPORTE!A1:D117,4,FALSE)</f>
        <v>921.38824265595326</v>
      </c>
      <c r="M58" s="909"/>
      <c r="N58" s="291">
        <f>K58*L58</f>
        <v>1.8427764853119066</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1.8427764853119066</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863"/>
      <c r="N68" s="101" t="s">
        <v>951</v>
      </c>
    </row>
    <row r="69" spans="1:15">
      <c r="A69" s="167"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8">
        <v>150</v>
      </c>
      <c r="N69" s="399">
        <f>K69/M69</f>
        <v>1251.8099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150</v>
      </c>
      <c r="N70" s="399">
        <f>K70/M70</f>
        <v>711.24162409605321</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1963.0515240960531</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40848.435084195225</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8169.6870168390451</v>
      </c>
      <c r="M82" s="857"/>
      <c r="N82" s="54"/>
    </row>
    <row r="83" spans="1:14">
      <c r="B83" s="92" t="s">
        <v>973</v>
      </c>
      <c r="C83" s="93"/>
      <c r="D83" s="93"/>
      <c r="E83" s="93"/>
      <c r="F83" s="93"/>
      <c r="G83" s="93"/>
      <c r="H83" s="93"/>
      <c r="I83" s="90"/>
      <c r="J83" s="91"/>
      <c r="K83" s="308">
        <v>0.05</v>
      </c>
      <c r="L83" s="856">
        <f>N77*K83</f>
        <v>2042.4217542097613</v>
      </c>
      <c r="M83" s="857"/>
      <c r="N83" s="54"/>
    </row>
    <row r="84" spans="1:14" ht="15.75" thickBot="1">
      <c r="B84" s="94" t="s">
        <v>974</v>
      </c>
      <c r="C84" s="95"/>
      <c r="D84" s="95"/>
      <c r="E84" s="95"/>
      <c r="F84" s="95"/>
      <c r="G84" s="95"/>
      <c r="H84" s="95"/>
      <c r="I84" s="96"/>
      <c r="J84" s="97"/>
      <c r="K84" s="309">
        <v>0.05</v>
      </c>
      <c r="L84" s="858">
        <f>N77*K84</f>
        <v>2042.4217542097613</v>
      </c>
      <c r="M84" s="859"/>
      <c r="N84" s="54"/>
    </row>
    <row r="85" spans="1:14" ht="15.75" thickBot="1">
      <c r="B85" s="821" t="s">
        <v>953</v>
      </c>
      <c r="C85" s="822"/>
      <c r="D85" s="822"/>
      <c r="E85" s="822"/>
      <c r="F85" s="822"/>
      <c r="G85" s="822"/>
      <c r="H85" s="822"/>
      <c r="I85" s="822"/>
      <c r="J85" s="822"/>
      <c r="K85" s="822"/>
      <c r="L85" s="822"/>
      <c r="M85" s="823"/>
      <c r="N85" s="55">
        <f>L82+L83+L84</f>
        <v>12254.530525258568</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53102.965609453793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1732</v>
      </c>
      <c r="C31" s="84" t="s">
        <v>1688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26.079372916666667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26.079372916666667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883</v>
      </c>
      <c r="B48" s="46" t="str">
        <f>VLOOKUP(A48,MATERIALES!A5:D373,3,FALSE)</f>
        <v>Geotextil Nt-2500 O Similar (Proveedores, Pavco, Geomatrix, Tensar, Omnes U Otros)</v>
      </c>
      <c r="C48" s="285"/>
      <c r="D48" s="285"/>
      <c r="E48" s="285"/>
      <c r="F48" s="285"/>
      <c r="G48" s="285"/>
      <c r="H48" s="285"/>
      <c r="I48" s="272"/>
      <c r="J48" s="228" t="str">
        <f>VLOOKUP(A48,MATERIALES!A4:D640,2,FALSE)</f>
        <v>m2</v>
      </c>
      <c r="K48" s="286">
        <v>1.1000000000000001</v>
      </c>
      <c r="L48" s="271"/>
      <c r="M48" s="406">
        <f>VLOOKUP(A48,MATERIALES!A5:D396,4,FALSE)</f>
        <v>5958.4403967243643</v>
      </c>
      <c r="N48" s="276">
        <f>K48*M48</f>
        <v>6554.2844363968015</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6554.2844363968015</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B58" s="49"/>
      <c r="C58" s="321"/>
      <c r="D58" s="321"/>
      <c r="E58" s="321"/>
      <c r="F58" s="321"/>
      <c r="G58" s="321"/>
      <c r="H58" s="315"/>
      <c r="I58" s="283"/>
      <c r="J58" s="290"/>
      <c r="K58" s="283"/>
      <c r="L58" s="908"/>
      <c r="M58" s="909"/>
      <c r="N58" s="291"/>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75"/>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240</v>
      </c>
      <c r="N69" s="399">
        <f>K69/M69</f>
        <v>521.5874583333333</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521.5874583333333</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7101.9512676468012</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1420.3902535293603</v>
      </c>
      <c r="M82" s="857"/>
      <c r="N82" s="54"/>
    </row>
    <row r="83" spans="1:14">
      <c r="B83" s="92" t="s">
        <v>973</v>
      </c>
      <c r="C83" s="93"/>
      <c r="D83" s="93"/>
      <c r="E83" s="93"/>
      <c r="F83" s="93"/>
      <c r="G83" s="93"/>
      <c r="H83" s="93"/>
      <c r="I83" s="90"/>
      <c r="J83" s="91"/>
      <c r="K83" s="308">
        <v>0.05</v>
      </c>
      <c r="L83" s="856">
        <f>N77*K83</f>
        <v>355.09756338234007</v>
      </c>
      <c r="M83" s="857"/>
      <c r="N83" s="54"/>
    </row>
    <row r="84" spans="1:14" ht="15.75" thickBot="1">
      <c r="B84" s="94" t="s">
        <v>974</v>
      </c>
      <c r="C84" s="95"/>
      <c r="D84" s="95"/>
      <c r="E84" s="95"/>
      <c r="F84" s="95"/>
      <c r="G84" s="95"/>
      <c r="H84" s="95"/>
      <c r="I84" s="96"/>
      <c r="J84" s="97"/>
      <c r="K84" s="309">
        <v>0.05</v>
      </c>
      <c r="L84" s="858">
        <f>N77*K84</f>
        <v>355.09756338234007</v>
      </c>
      <c r="M84" s="859"/>
      <c r="N84" s="54"/>
    </row>
    <row r="85" spans="1:14" ht="15.75" thickBot="1">
      <c r="B85" s="821" t="s">
        <v>953</v>
      </c>
      <c r="C85" s="822"/>
      <c r="D85" s="822"/>
      <c r="E85" s="822"/>
      <c r="F85" s="822"/>
      <c r="G85" s="822"/>
      <c r="H85" s="822"/>
      <c r="I85" s="822"/>
      <c r="J85" s="822"/>
      <c r="K85" s="822"/>
      <c r="L85" s="822"/>
      <c r="M85" s="823"/>
      <c r="N85" s="55">
        <f>L82+L83+L84</f>
        <v>2130.5853802940405</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9232.5366479408422</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1733</v>
      </c>
      <c r="C31" s="84" t="s">
        <v>2045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26.079372916666667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26.079372916666667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876</v>
      </c>
      <c r="B48" s="46" t="str">
        <f>VLOOKUP(A48,MATERIALES!A5:D373,3,FALSE)</f>
        <v>Geotextil T-2400 O Similar (Proveedores Lafayet, Pavco, Geomatrix, Tensar, Omnes U Otros)</v>
      </c>
      <c r="C48" s="285"/>
      <c r="D48" s="285"/>
      <c r="E48" s="285"/>
      <c r="F48" s="285"/>
      <c r="G48" s="285"/>
      <c r="H48" s="285"/>
      <c r="I48" s="272"/>
      <c r="J48" s="228" t="str">
        <f>VLOOKUP(A48,MATERIALES!A4:D640,2,FALSE)</f>
        <v>m2</v>
      </c>
      <c r="K48" s="286">
        <v>1.1000000000000001</v>
      </c>
      <c r="L48" s="271"/>
      <c r="M48" s="406">
        <f>VLOOKUP(A48,MATERIALES!A5:D396,4,FALSE)</f>
        <v>8385.790285279234</v>
      </c>
      <c r="N48" s="276">
        <f>K48*M48</f>
        <v>9224.3693138071576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9224.3693138071576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B58" s="49"/>
      <c r="C58" s="321"/>
      <c r="D58" s="321"/>
      <c r="E58" s="321"/>
      <c r="F58" s="321"/>
      <c r="G58" s="321"/>
      <c r="H58" s="315"/>
      <c r="I58" s="283"/>
      <c r="J58" s="290"/>
      <c r="K58" s="283"/>
      <c r="L58" s="908"/>
      <c r="M58" s="909"/>
      <c r="N58" s="291"/>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75"/>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240</v>
      </c>
      <c r="N69" s="399">
        <f>K69/M69</f>
        <v>521.5874583333333</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521.5874583333333</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9772.0361450571581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1954.4072290114318</v>
      </c>
      <c r="M82" s="857"/>
      <c r="N82" s="54"/>
    </row>
    <row r="83" spans="1:14">
      <c r="B83" s="92" t="s">
        <v>973</v>
      </c>
      <c r="C83" s="93"/>
      <c r="D83" s="93"/>
      <c r="E83" s="93"/>
      <c r="F83" s="93"/>
      <c r="G83" s="93"/>
      <c r="H83" s="93"/>
      <c r="I83" s="90"/>
      <c r="J83" s="91"/>
      <c r="K83" s="308">
        <v>0.05</v>
      </c>
      <c r="L83" s="856">
        <f>N77*K83</f>
        <v>488.60180725285795</v>
      </c>
      <c r="M83" s="857"/>
      <c r="N83" s="54"/>
    </row>
    <row r="84" spans="1:14" ht="15.75" thickBot="1">
      <c r="B84" s="94" t="s">
        <v>974</v>
      </c>
      <c r="C84" s="95"/>
      <c r="D84" s="95"/>
      <c r="E84" s="95"/>
      <c r="F84" s="95"/>
      <c r="G84" s="95"/>
      <c r="H84" s="95"/>
      <c r="I84" s="96"/>
      <c r="J84" s="97"/>
      <c r="K84" s="309">
        <v>0.05</v>
      </c>
      <c r="L84" s="858">
        <f>N77*K84</f>
        <v>488.60180725285795</v>
      </c>
      <c r="M84" s="859"/>
      <c r="N84" s="54"/>
    </row>
    <row r="85" spans="1:14" ht="15.75" thickBot="1">
      <c r="B85" s="821" t="s">
        <v>953</v>
      </c>
      <c r="C85" s="822"/>
      <c r="D85" s="822"/>
      <c r="E85" s="822"/>
      <c r="F85" s="822"/>
      <c r="G85" s="822"/>
      <c r="H85" s="822"/>
      <c r="I85" s="822"/>
      <c r="J85" s="822"/>
      <c r="K85" s="822"/>
      <c r="L85" s="822"/>
      <c r="M85" s="823"/>
      <c r="N85" s="55">
        <f>L82+L83+L84</f>
        <v>2931.6108435171473</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12703.646988574306</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1137</v>
      </c>
      <c r="C31" s="84" t="s">
        <v>1689</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375.54296999999997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375.54296999999997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542</v>
      </c>
      <c r="B48" s="46" t="str">
        <f>VLOOKUP(A48,MATERIALES!A5:D373,3,FALSE)</f>
        <v>Material drenante (3´´)</v>
      </c>
      <c r="C48" s="285"/>
      <c r="D48" s="285"/>
      <c r="E48" s="285"/>
      <c r="F48" s="285"/>
      <c r="G48" s="285"/>
      <c r="H48" s="285"/>
      <c r="I48" s="272"/>
      <c r="J48" s="228" t="str">
        <f>VLOOKUP(A48,MATERIALES!A4:D640,2,FALSE)</f>
        <v>m3</v>
      </c>
      <c r="K48" s="286">
        <v>1.1000000000000001</v>
      </c>
      <c r="L48" s="271"/>
      <c r="M48" s="406">
        <f>VLOOKUP(A48,MATERIALES!A5:D396,4,FALSE)</f>
        <v>93444.175963389469</v>
      </c>
      <c r="N48" s="276">
        <f>K48*M48</f>
        <v>102788.59355972843</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102788.59355972843</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1261</v>
      </c>
      <c r="B58" s="49" t="str">
        <f>VLOOKUP(A58,TRANSPORTE!A1:D117,3,FALSE)</f>
        <v>Transporte de Material Drenante</v>
      </c>
      <c r="C58" s="321"/>
      <c r="D58" s="321"/>
      <c r="E58" s="321"/>
      <c r="F58" s="321"/>
      <c r="G58" s="321"/>
      <c r="H58" s="315" t="s">
        <v>1999</v>
      </c>
      <c r="I58" s="283">
        <v>1.1000000000000001</v>
      </c>
      <c r="J58" s="290">
        <v>1</v>
      </c>
      <c r="K58" s="283">
        <f>I58*J58</f>
        <v>1.1000000000000001</v>
      </c>
      <c r="L58" s="908">
        <f>VLOOKUP(A58,TRANSPORTE!A1:D117,4,FALSE)</f>
        <v>878.24631825065774</v>
      </c>
      <c r="M58" s="909"/>
      <c r="N58" s="291">
        <f>K58*L58</f>
        <v>966.07095007572354</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966.07095007572354</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75"/>
      <c r="N68" s="101" t="s">
        <v>951</v>
      </c>
    </row>
    <row r="69" spans="1:15">
      <c r="A69" s="167"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8">
        <v>25</v>
      </c>
      <c r="N69" s="399">
        <f>K69/M69</f>
        <v>7510.8593999999994</v>
      </c>
      <c r="O69" s="109"/>
    </row>
    <row r="70" spans="1:15">
      <c r="A70" s="167"/>
      <c r="B70" s="52"/>
      <c r="C70" s="50"/>
      <c r="D70" s="50"/>
      <c r="E70" s="50"/>
      <c r="F70" s="50"/>
      <c r="G70" s="50"/>
      <c r="H70" s="50"/>
      <c r="I70" s="296"/>
      <c r="J70" s="297"/>
      <c r="K70" s="298"/>
      <c r="L70" s="53"/>
      <c r="M70" s="438"/>
      <c r="N70" s="399"/>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7510.8593999999994</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111641.06687980414</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22328.21337596083</v>
      </c>
      <c r="M82" s="857"/>
      <c r="N82" s="54"/>
    </row>
    <row r="83" spans="1:14">
      <c r="B83" s="92" t="s">
        <v>973</v>
      </c>
      <c r="C83" s="93"/>
      <c r="D83" s="93"/>
      <c r="E83" s="93"/>
      <c r="F83" s="93"/>
      <c r="G83" s="93"/>
      <c r="H83" s="93"/>
      <c r="I83" s="90"/>
      <c r="J83" s="91"/>
      <c r="K83" s="308">
        <v>0.05</v>
      </c>
      <c r="L83" s="856">
        <f>N77*K83</f>
        <v>5582.0533439902074</v>
      </c>
      <c r="M83" s="857"/>
      <c r="N83" s="54"/>
    </row>
    <row r="84" spans="1:14" ht="15.75" thickBot="1">
      <c r="B84" s="94" t="s">
        <v>974</v>
      </c>
      <c r="C84" s="95"/>
      <c r="D84" s="95"/>
      <c r="E84" s="95"/>
      <c r="F84" s="95"/>
      <c r="G84" s="95"/>
      <c r="H84" s="95"/>
      <c r="I84" s="96"/>
      <c r="J84" s="97"/>
      <c r="K84" s="309">
        <v>0.05</v>
      </c>
      <c r="L84" s="858">
        <f>N77*K84</f>
        <v>5582.0533439902074</v>
      </c>
      <c r="M84" s="859"/>
      <c r="N84" s="54"/>
    </row>
    <row r="85" spans="1:14" ht="15.75" thickBot="1">
      <c r="B85" s="821" t="s">
        <v>953</v>
      </c>
      <c r="C85" s="822"/>
      <c r="D85" s="822"/>
      <c r="E85" s="822"/>
      <c r="F85" s="822"/>
      <c r="G85" s="822"/>
      <c r="H85" s="822"/>
      <c r="I85" s="822"/>
      <c r="J85" s="822"/>
      <c r="K85" s="822"/>
      <c r="L85" s="822"/>
      <c r="M85" s="823"/>
      <c r="N85" s="55">
        <f>L82+L83+L84</f>
        <v>33492.320063941246</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145133.3869437454</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1138</v>
      </c>
      <c r="C31" s="84" t="s">
        <v>2150</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160</v>
      </c>
      <c r="B36" s="870" t="str">
        <f>VLOOKUP(A36,EQUIPOS!A6:D154,3,FALSE)</f>
        <v>COMPACTADOR MANUAL VIBRATORIO (RANA) con motor de 6 HP</v>
      </c>
      <c r="C36" s="871"/>
      <c r="D36" s="871"/>
      <c r="E36" s="871"/>
      <c r="F36" s="871"/>
      <c r="G36" s="871"/>
      <c r="H36" s="872"/>
      <c r="I36" s="271"/>
      <c r="J36" s="272"/>
      <c r="K36" s="273">
        <f>VLOOKUP(A36,EQUIPOS!A6:D163,4,FALSE)</f>
        <v>5714.2021920998313</v>
      </c>
      <c r="L36" s="274"/>
      <c r="M36" s="340">
        <v>3</v>
      </c>
      <c r="N36" s="276">
        <f>K36/M36</f>
        <v>1904.734064033277</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521.5874583333333</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2426.3215223666102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535</v>
      </c>
      <c r="B48" s="46" t="str">
        <f>VLOOKUP(A48,MATERIALES!A5:D373,3,FALSE)</f>
        <v>Material de Sub- Base CBR=20%</v>
      </c>
      <c r="C48" s="285"/>
      <c r="D48" s="285"/>
      <c r="E48" s="285"/>
      <c r="F48" s="285"/>
      <c r="G48" s="285"/>
      <c r="H48" s="285"/>
      <c r="I48" s="272"/>
      <c r="J48" s="228" t="str">
        <f>VLOOKUP(A48,MATERIALES!A4:D640,2,FALSE)</f>
        <v>m3</v>
      </c>
      <c r="K48" s="286">
        <v>1.25</v>
      </c>
      <c r="L48" s="271"/>
      <c r="M48" s="406">
        <f>VLOOKUP(A48,MATERIALES!A5:D396,4,FALSE)</f>
        <v>51625</v>
      </c>
      <c r="N48" s="276">
        <f>K48*M48</f>
        <v>64531.25</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64531.25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1252</v>
      </c>
      <c r="B60" s="49" t="str">
        <f>VLOOKUP(A60,TRANSPORTE!A1:D117,3,FALSE)</f>
        <v>Transporte de material de cobertura</v>
      </c>
      <c r="C60" s="321"/>
      <c r="D60" s="321"/>
      <c r="E60" s="321"/>
      <c r="F60" s="321"/>
      <c r="G60" s="321"/>
      <c r="H60" s="315" t="s">
        <v>339</v>
      </c>
      <c r="I60" s="283">
        <v>1.25</v>
      </c>
      <c r="J60" s="290">
        <v>1</v>
      </c>
      <c r="K60" s="283">
        <f>I60*J60</f>
        <v>1.25</v>
      </c>
      <c r="L60" s="908">
        <f>VLOOKUP(A60,TRANSPORTE!A1:D117,4,FALSE)</f>
        <v>674.86296033997905</v>
      </c>
      <c r="M60" s="909"/>
      <c r="N60" s="291">
        <f>K60*L60</f>
        <v>843.57870042497382</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313"/>
      <c r="C65" s="314"/>
      <c r="D65" s="314"/>
      <c r="E65" s="314"/>
      <c r="F65" s="314"/>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843.57870042497382</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67"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24</v>
      </c>
      <c r="N71" s="399">
        <f>K71/M71</f>
        <v>5215.8745833333332</v>
      </c>
      <c r="O71" s="109"/>
    </row>
    <row r="72" spans="1:15">
      <c r="A72" s="167"/>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5215.8745833333332</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73017.024806124915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14603.404961224984</v>
      </c>
      <c r="M84" s="857"/>
      <c r="N84" s="54"/>
    </row>
    <row r="85" spans="1:14">
      <c r="B85" s="92" t="s">
        <v>973</v>
      </c>
      <c r="C85" s="93"/>
      <c r="D85" s="93"/>
      <c r="E85" s="93"/>
      <c r="F85" s="93"/>
      <c r="G85" s="93"/>
      <c r="H85" s="93"/>
      <c r="I85" s="90"/>
      <c r="J85" s="91"/>
      <c r="K85" s="308">
        <v>0.05</v>
      </c>
      <c r="L85" s="856">
        <f>N79*K85</f>
        <v>3650.8512403062459</v>
      </c>
      <c r="M85" s="857"/>
      <c r="N85" s="54"/>
    </row>
    <row r="86" spans="1:14" ht="15.75" thickBot="1">
      <c r="B86" s="94" t="s">
        <v>974</v>
      </c>
      <c r="C86" s="95"/>
      <c r="D86" s="95"/>
      <c r="E86" s="95"/>
      <c r="F86" s="95"/>
      <c r="G86" s="95"/>
      <c r="H86" s="95"/>
      <c r="I86" s="96"/>
      <c r="J86" s="97"/>
      <c r="K86" s="309">
        <v>0.05</v>
      </c>
      <c r="L86" s="858">
        <f>N79*K86</f>
        <v>3650.8512403062459</v>
      </c>
      <c r="M86" s="859"/>
      <c r="N86" s="54"/>
    </row>
    <row r="87" spans="1:14" ht="15.75" thickBot="1">
      <c r="B87" s="821" t="s">
        <v>953</v>
      </c>
      <c r="C87" s="822"/>
      <c r="D87" s="822"/>
      <c r="E87" s="822"/>
      <c r="F87" s="822"/>
      <c r="G87" s="822"/>
      <c r="H87" s="822"/>
      <c r="I87" s="822"/>
      <c r="J87" s="822"/>
      <c r="K87" s="822"/>
      <c r="L87" s="822"/>
      <c r="M87" s="823"/>
      <c r="N87" s="55">
        <f>L84+L85+L86</f>
        <v>21905.107441837474</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94922.132247962392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1139</v>
      </c>
      <c r="C31" s="84" t="s">
        <v>2151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197</v>
      </c>
      <c r="B36" s="870" t="str">
        <f>VLOOKUP(A36,EQUIPOS!A6:D154,3,FALSE)</f>
        <v>Equipo de perforación (TRACKDRILL), potencia 40 HP, 2100 golpes / minuto</v>
      </c>
      <c r="C36" s="871"/>
      <c r="D36" s="871"/>
      <c r="E36" s="871"/>
      <c r="F36" s="871"/>
      <c r="G36" s="871"/>
      <c r="H36" s="872"/>
      <c r="I36" s="271"/>
      <c r="J36" s="272"/>
      <c r="K36" s="273">
        <f>VLOOKUP(A36,EQUIPOS!A6:D163,4,FALSE)</f>
        <v>154821.37661810761</v>
      </c>
      <c r="L36" s="274"/>
      <c r="M36" s="340">
        <v>2.5</v>
      </c>
      <c r="N36" s="276">
        <f>K36/M36</f>
        <v>61928.550647243042</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423.19184653601991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62351.742493779064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20202.630843284809</v>
      </c>
      <c r="N48" s="276">
        <f>K48*M48</f>
        <v>20404.657151717656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20404.657151717656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67" t="s">
        <v>6</v>
      </c>
      <c r="B71" s="52" t="str">
        <f>VLOOKUP(A71,'MANO DE OBRA'!A8:D68,3,FALSE)</f>
        <v xml:space="preserve">Obrero </v>
      </c>
      <c r="C71" s="50"/>
      <c r="D71" s="50"/>
      <c r="E71" s="50"/>
      <c r="F71" s="50"/>
      <c r="G71" s="50"/>
      <c r="H71" s="50"/>
      <c r="I71" s="296">
        <f>K71/J71*100</f>
        <v>33832.699999999997</v>
      </c>
      <c r="J71" s="297">
        <v>185</v>
      </c>
      <c r="K71" s="298">
        <f>VLOOKUP(A71,'MANO DE OBRA'!A8:D99,4,FALSE)</f>
        <v>62590.494999999995</v>
      </c>
      <c r="L71" s="53"/>
      <c r="M71" s="438">
        <v>20</v>
      </c>
      <c r="N71" s="399">
        <f>K71/M71</f>
        <v>3129.5247499999996</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8463.8369307203975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91220.23657621711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18244.047315243424</v>
      </c>
      <c r="M84" s="857"/>
      <c r="N84" s="54"/>
    </row>
    <row r="85" spans="1:14">
      <c r="B85" s="92" t="s">
        <v>973</v>
      </c>
      <c r="C85" s="93"/>
      <c r="D85" s="93"/>
      <c r="E85" s="93"/>
      <c r="F85" s="93"/>
      <c r="G85" s="93"/>
      <c r="H85" s="93"/>
      <c r="I85" s="90"/>
      <c r="J85" s="91"/>
      <c r="K85" s="308">
        <v>0.05</v>
      </c>
      <c r="L85" s="856">
        <f>N79*K85</f>
        <v>4561.0118288108561</v>
      </c>
      <c r="M85" s="857"/>
      <c r="N85" s="54"/>
    </row>
    <row r="86" spans="1:14" ht="15.75" thickBot="1">
      <c r="B86" s="94" t="s">
        <v>974</v>
      </c>
      <c r="C86" s="95"/>
      <c r="D86" s="95"/>
      <c r="E86" s="95"/>
      <c r="F86" s="95"/>
      <c r="G86" s="95"/>
      <c r="H86" s="95"/>
      <c r="I86" s="96"/>
      <c r="J86" s="97"/>
      <c r="K86" s="309">
        <v>0.05</v>
      </c>
      <c r="L86" s="858">
        <f>N79*K86</f>
        <v>4561.0118288108561</v>
      </c>
      <c r="M86" s="859"/>
      <c r="N86" s="54"/>
    </row>
    <row r="87" spans="1:14" ht="15.75" thickBot="1">
      <c r="B87" s="821" t="s">
        <v>953</v>
      </c>
      <c r="C87" s="822"/>
      <c r="D87" s="822"/>
      <c r="E87" s="822"/>
      <c r="F87" s="822"/>
      <c r="G87" s="822"/>
      <c r="H87" s="822"/>
      <c r="I87" s="822"/>
      <c r="J87" s="822"/>
      <c r="K87" s="822"/>
      <c r="L87" s="822"/>
      <c r="M87" s="823"/>
      <c r="N87" s="55">
        <f>L84+L85+L86</f>
        <v>27366.070972865138</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118586.30754908225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1140</v>
      </c>
      <c r="C31" s="84" t="s">
        <v>2152</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197</v>
      </c>
      <c r="B36" s="870" t="str">
        <f>VLOOKUP(A36,EQUIPOS!A6:D154,3,FALSE)</f>
        <v>Equipo de perforación (TRACKDRILL), potencia 40 HP, 2100 golpes / minuto</v>
      </c>
      <c r="C36" s="871"/>
      <c r="D36" s="871"/>
      <c r="E36" s="871"/>
      <c r="F36" s="871"/>
      <c r="G36" s="871"/>
      <c r="H36" s="872"/>
      <c r="I36" s="271"/>
      <c r="J36" s="272"/>
      <c r="K36" s="273">
        <f>VLOOKUP(A36,EQUIPOS!A6:D163,4,FALSE)</f>
        <v>154821.37661810761</v>
      </c>
      <c r="L36" s="274"/>
      <c r="M36" s="340">
        <v>1.25</v>
      </c>
      <c r="N36" s="276">
        <f>K36/M36</f>
        <v>123857.10129448608</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1159.3361680720398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125016.43746255813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705</v>
      </c>
      <c r="B48" s="46" t="str">
        <f>VLOOKUP(A48,MATERIALES!A5:D373,3,FALSE)</f>
        <v>Tubería Perforada en PVC de 2´´</v>
      </c>
      <c r="C48" s="285"/>
      <c r="D48" s="285"/>
      <c r="E48" s="285"/>
      <c r="F48" s="285"/>
      <c r="G48" s="285"/>
      <c r="H48" s="285"/>
      <c r="I48" s="272"/>
      <c r="J48" s="228" t="str">
        <f>VLOOKUP(A48,MATERIALES!A4:D640,2,FALSE)</f>
        <v>m</v>
      </c>
      <c r="K48" s="286">
        <v>1.01</v>
      </c>
      <c r="L48" s="271"/>
      <c r="M48" s="406">
        <f>VLOOKUP(A48,MATERIALES!A5:D396,4,FALSE)</f>
        <v>20202.630843284809</v>
      </c>
      <c r="N48" s="276">
        <f>K48*M48</f>
        <v>20404.657151717656</v>
      </c>
    </row>
    <row r="49" spans="1:14">
      <c r="A49" s="166"/>
      <c r="B49" s="46"/>
      <c r="C49" s="429"/>
      <c r="D49" s="429"/>
      <c r="E49" s="429"/>
      <c r="F49" s="429"/>
      <c r="G49" s="429"/>
      <c r="H49" s="429"/>
      <c r="I49" s="429"/>
      <c r="J49" s="315"/>
      <c r="K49" s="401"/>
      <c r="L49" s="425"/>
      <c r="M49" s="406"/>
      <c r="N49" s="276"/>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20404.657151717656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313"/>
      <c r="C65" s="314"/>
      <c r="D65" s="314"/>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67"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10</v>
      </c>
      <c r="N71" s="399">
        <f>K71/M71</f>
        <v>12518.098999999998</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23186.723361440796</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168607.81797571658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33721.563595143314</v>
      </c>
      <c r="M84" s="857"/>
      <c r="N84" s="54"/>
    </row>
    <row r="85" spans="1:14">
      <c r="B85" s="92" t="s">
        <v>973</v>
      </c>
      <c r="C85" s="93"/>
      <c r="D85" s="93"/>
      <c r="E85" s="93"/>
      <c r="F85" s="93"/>
      <c r="G85" s="93"/>
      <c r="H85" s="93"/>
      <c r="I85" s="90"/>
      <c r="J85" s="91"/>
      <c r="K85" s="308">
        <v>0.05</v>
      </c>
      <c r="L85" s="856">
        <f>N79*K85</f>
        <v>8430.3908987858285</v>
      </c>
      <c r="M85" s="857"/>
      <c r="N85" s="54"/>
    </row>
    <row r="86" spans="1:14" ht="15.75" thickBot="1">
      <c r="B86" s="94" t="s">
        <v>974</v>
      </c>
      <c r="C86" s="95"/>
      <c r="D86" s="95"/>
      <c r="E86" s="95"/>
      <c r="F86" s="95"/>
      <c r="G86" s="95"/>
      <c r="H86" s="95"/>
      <c r="I86" s="96"/>
      <c r="J86" s="97"/>
      <c r="K86" s="309">
        <v>0.05</v>
      </c>
      <c r="L86" s="858">
        <f>N79*K86</f>
        <v>8430.3908987858285</v>
      </c>
      <c r="M86" s="859"/>
      <c r="N86" s="54"/>
    </row>
    <row r="87" spans="1:14" ht="15.75" thickBot="1">
      <c r="B87" s="821" t="s">
        <v>953</v>
      </c>
      <c r="C87" s="822"/>
      <c r="D87" s="822"/>
      <c r="E87" s="822"/>
      <c r="F87" s="822"/>
      <c r="G87" s="822"/>
      <c r="H87" s="822"/>
      <c r="I87" s="822"/>
      <c r="J87" s="822"/>
      <c r="K87" s="822"/>
      <c r="L87" s="822"/>
      <c r="M87" s="823"/>
      <c r="N87" s="55">
        <f>L84+L85+L86</f>
        <v>50582.345392714975</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219190.16336843156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1141</v>
      </c>
      <c r="C31" s="84" t="s">
        <v>1690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314</v>
      </c>
      <c r="B36" s="870" t="str">
        <f>VLOOKUP(A36,EQUIPOS!A6:D154,3,FALSE)</f>
        <v xml:space="preserve">Retroexcavadora E-200 sobre orugas
</v>
      </c>
      <c r="C36" s="871"/>
      <c r="D36" s="871"/>
      <c r="E36" s="871"/>
      <c r="F36" s="871"/>
      <c r="G36" s="871"/>
      <c r="H36" s="872"/>
      <c r="I36" s="271"/>
      <c r="J36" s="272"/>
      <c r="K36" s="273">
        <f>VLOOKUP(A36,EQUIPOS!A6:D163,4,FALSE)</f>
        <v>163581.00303021405</v>
      </c>
      <c r="L36" s="274"/>
      <c r="M36" s="340">
        <v>23</v>
      </c>
      <c r="N36" s="276">
        <f>K36/M36</f>
        <v>7112.2175230527846</v>
      </c>
    </row>
    <row r="37" spans="1:14">
      <c r="A37" s="116" t="s">
        <v>328</v>
      </c>
      <c r="B37" s="870" t="str">
        <f>VLOOKUP(A37,EQUIPOS!A7:D154,3,FALSE)</f>
        <v xml:space="preserve">Taco metálico o puntal (escamas en concreto)
</v>
      </c>
      <c r="C37" s="871"/>
      <c r="D37" s="871"/>
      <c r="E37" s="871"/>
      <c r="F37" s="871"/>
      <c r="G37" s="871"/>
      <c r="H37" s="872"/>
      <c r="I37" s="425"/>
      <c r="J37" s="426"/>
      <c r="K37" s="273">
        <f>VLOOKUP(A37,EQUIPOS!A7:D164,4,FALSE)</f>
        <v>114.45051732173734</v>
      </c>
      <c r="L37" s="339"/>
      <c r="M37" s="340">
        <v>1</v>
      </c>
      <c r="N37" s="276">
        <f>K37/M37</f>
        <v>114.45051732173734</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N75*M41</f>
        <v>1159.3361680720398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8386.0042084465622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706</v>
      </c>
      <c r="B48" s="46" t="str">
        <f>VLOOKUP(A48,MATERIALES!A5:D373,3,FALSE)</f>
        <v>Tubería PVC RD21 de 1´´ (para anclajes)</v>
      </c>
      <c r="C48" s="285"/>
      <c r="D48" s="285"/>
      <c r="E48" s="285"/>
      <c r="F48" s="285"/>
      <c r="G48" s="285"/>
      <c r="H48" s="285"/>
      <c r="I48" s="285"/>
      <c r="J48" s="315" t="str">
        <f>VLOOKUP(A48,MATERIALES!A4:D640,2,FALSE)</f>
        <v>m</v>
      </c>
      <c r="K48" s="286">
        <v>0.35</v>
      </c>
      <c r="L48" s="271"/>
      <c r="M48" s="406">
        <f>VLOOKUP(A48,MATERIALES!A5:D396,4,FALSE)</f>
        <v>6034.2950807417037</v>
      </c>
      <c r="N48" s="276">
        <f>K48*M48</f>
        <v>2112.0032782595963</v>
      </c>
    </row>
    <row r="49" spans="1:14">
      <c r="A49" s="166" t="s">
        <v>1691</v>
      </c>
      <c r="B49" s="46" t="str">
        <f>VLOOKUP(A49,MATERIALES!A6:D373,3,FALSE)</f>
        <v>Formaleta Metálica</v>
      </c>
      <c r="C49" s="429"/>
      <c r="D49" s="429"/>
      <c r="E49" s="429"/>
      <c r="F49" s="429"/>
      <c r="G49" s="429"/>
      <c r="H49" s="429"/>
      <c r="I49" s="429"/>
      <c r="J49" s="316" t="str">
        <f>VLOOKUP(A49,MATERIALES!A5:D641,2,FALSE)</f>
        <v>m2</v>
      </c>
      <c r="K49" s="401">
        <v>1</v>
      </c>
      <c r="L49" s="425"/>
      <c r="M49" s="406">
        <f>VLOOKUP(A49,MATERIALES!A6:D397,4,FALSE)</f>
        <v>6003.5134698361171</v>
      </c>
      <c r="N49" s="276">
        <f>K49*M49</f>
        <v>6003.5134698361171</v>
      </c>
    </row>
    <row r="50" spans="1:14">
      <c r="A50" s="166" t="s">
        <v>745</v>
      </c>
      <c r="B50" s="46" t="str">
        <f>VLOOKUP(A50,MATERIALES!A6:D373,3,FALSE)</f>
        <v>Acero PDR-60</v>
      </c>
      <c r="C50" s="429"/>
      <c r="D50" s="429"/>
      <c r="E50" s="429"/>
      <c r="F50" s="429"/>
      <c r="G50" s="429"/>
      <c r="H50" s="429"/>
      <c r="I50" s="429"/>
      <c r="J50" s="316" t="str">
        <f>VLOOKUP(A50,MATERIALES!A6:D642,2,FALSE)</f>
        <v>kg</v>
      </c>
      <c r="K50" s="401">
        <v>3.8</v>
      </c>
      <c r="L50" s="425"/>
      <c r="M50" s="406">
        <f>VLOOKUP(A50,MATERIALES!A6:D398,4,FALSE)</f>
        <v>2966.0280794026448</v>
      </c>
      <c r="N50" s="276">
        <f>K50*M50</f>
        <v>11270.906701730049</v>
      </c>
    </row>
    <row r="51" spans="1:14">
      <c r="A51" s="166" t="s">
        <v>832</v>
      </c>
      <c r="B51" s="46" t="str">
        <f>VLOOKUP(A51,MATERIALES!A6:D373,3,FALSE)</f>
        <v>Concreto Resistencia  21 (Mpa)</v>
      </c>
      <c r="C51" s="429"/>
      <c r="D51" s="429"/>
      <c r="E51" s="429"/>
      <c r="F51" s="429"/>
      <c r="G51" s="429"/>
      <c r="H51" s="429"/>
      <c r="I51" s="429"/>
      <c r="J51" s="316" t="str">
        <f>VLOOKUP(A51,MATERIALES!A6:D643,2,FALSE)</f>
        <v>m3</v>
      </c>
      <c r="K51" s="401">
        <v>0.18</v>
      </c>
      <c r="L51" s="425"/>
      <c r="M51" s="406">
        <f>VLOOKUP(A51,MATERIALES!A6:D399,4,FALSE)</f>
        <v>451498.07270367211</v>
      </c>
      <c r="N51" s="276">
        <f>K51*M51</f>
        <v>81269.653086660983</v>
      </c>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100656.07653648674</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1239</v>
      </c>
      <c r="B58" s="49" t="str">
        <f>VLOOKUP(A58,TRANSPORTE!A1:D117,3,FALSE)</f>
        <v>Transporte de concreto</v>
      </c>
      <c r="C58" s="321"/>
      <c r="D58" s="321"/>
      <c r="E58" s="321"/>
      <c r="F58" s="321"/>
      <c r="G58" s="321"/>
      <c r="H58" s="315" t="s">
        <v>1999</v>
      </c>
      <c r="I58" s="283">
        <v>0.18</v>
      </c>
      <c r="J58" s="290">
        <v>1</v>
      </c>
      <c r="K58" s="283">
        <f>I58*J58</f>
        <v>0.18</v>
      </c>
      <c r="L58" s="908">
        <f>VLOOKUP(A58,TRANSPORTE!A1:D117,4,FALSE)</f>
        <v>921.38824265595326</v>
      </c>
      <c r="M58" s="909"/>
      <c r="N58" s="291">
        <f>K58*L58</f>
        <v>165.84988367807159</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165.84988367807159</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75"/>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10</v>
      </c>
      <c r="N69" s="399">
        <f>K69/M69</f>
        <v>12518.098999999998</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10</v>
      </c>
      <c r="N70" s="399">
        <f>K70/M70</f>
        <v>10668.624361440798</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130"/>
    </row>
    <row r="75" spans="1:15" ht="15.75" thickBot="1">
      <c r="B75" s="910" t="s">
        <v>953</v>
      </c>
      <c r="C75" s="864"/>
      <c r="D75" s="864"/>
      <c r="E75" s="864"/>
      <c r="F75" s="864"/>
      <c r="G75" s="864"/>
      <c r="H75" s="864"/>
      <c r="I75" s="864"/>
      <c r="J75" s="864"/>
      <c r="K75" s="864"/>
      <c r="L75" s="864"/>
      <c r="M75" s="865"/>
      <c r="N75" s="464">
        <f>SUM(N69:N74)</f>
        <v>23186.723361440796</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132394.65399005217</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26478.930798010435</v>
      </c>
      <c r="M82" s="857"/>
      <c r="N82" s="54"/>
    </row>
    <row r="83" spans="1:14">
      <c r="B83" s="92" t="s">
        <v>973</v>
      </c>
      <c r="C83" s="93"/>
      <c r="D83" s="93"/>
      <c r="E83" s="93"/>
      <c r="F83" s="93"/>
      <c r="G83" s="93"/>
      <c r="H83" s="93"/>
      <c r="I83" s="90"/>
      <c r="J83" s="91"/>
      <c r="K83" s="308">
        <v>0.05</v>
      </c>
      <c r="L83" s="856">
        <f>N77*K83</f>
        <v>6619.7326995026087</v>
      </c>
      <c r="M83" s="857"/>
      <c r="N83" s="54"/>
    </row>
    <row r="84" spans="1:14" ht="15.75" thickBot="1">
      <c r="B84" s="94" t="s">
        <v>974</v>
      </c>
      <c r="C84" s="95"/>
      <c r="D84" s="95"/>
      <c r="E84" s="95"/>
      <c r="F84" s="95"/>
      <c r="G84" s="95"/>
      <c r="H84" s="95"/>
      <c r="I84" s="96"/>
      <c r="J84" s="97"/>
      <c r="K84" s="309">
        <v>0.05</v>
      </c>
      <c r="L84" s="858">
        <f>N77*K84</f>
        <v>6619.7326995026087</v>
      </c>
      <c r="M84" s="859"/>
      <c r="N84" s="54"/>
    </row>
    <row r="85" spans="1:14" ht="15.75" thickBot="1">
      <c r="B85" s="821" t="s">
        <v>953</v>
      </c>
      <c r="C85" s="822"/>
      <c r="D85" s="822"/>
      <c r="E85" s="822"/>
      <c r="F85" s="822"/>
      <c r="G85" s="822"/>
      <c r="H85" s="822"/>
      <c r="I85" s="822"/>
      <c r="J85" s="822"/>
      <c r="K85" s="822"/>
      <c r="L85" s="822"/>
      <c r="M85" s="823"/>
      <c r="N85" s="55">
        <f>L82+L83+L84</f>
        <v>39718.396197015652</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172113.05018706783</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1142</v>
      </c>
      <c r="C31" s="84" t="s">
        <v>2153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N75*M41</f>
        <v>57.966808403602002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57.966808403602002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380</v>
      </c>
      <c r="B48" s="46" t="str">
        <f>VLOOKUP(A48,MATERIALES!A5:D373,3,FALSE)</f>
        <v>Armadura de Acero</v>
      </c>
      <c r="C48" s="285"/>
      <c r="D48" s="285"/>
      <c r="E48" s="285"/>
      <c r="F48" s="285"/>
      <c r="G48" s="285"/>
      <c r="H48" s="285"/>
      <c r="I48" s="285"/>
      <c r="J48" s="315" t="str">
        <f>VLOOKUP(A48,MATERIALES!A4:D640,2,FALSE)</f>
        <v>m</v>
      </c>
      <c r="K48" s="286">
        <v>1</v>
      </c>
      <c r="L48" s="271"/>
      <c r="M48" s="406">
        <f>VLOOKUP(A48,MATERIALES!A5:D396,4,FALSE)</f>
        <v>3680.6011897109174</v>
      </c>
      <c r="N48" s="276">
        <f>K48*M48</f>
        <v>3680.6011897109174</v>
      </c>
    </row>
    <row r="49" spans="1:14">
      <c r="A49" s="166" t="s">
        <v>690</v>
      </c>
      <c r="B49" s="46" t="str">
        <f>VLOOKUP(A49,MATERIALES!A6:D373,3,FALSE)</f>
        <v>Tornillos de Unión de D= 12 mm</v>
      </c>
      <c r="C49" s="429"/>
      <c r="D49" s="429"/>
      <c r="E49" s="429"/>
      <c r="F49" s="429"/>
      <c r="G49" s="429"/>
      <c r="H49" s="429"/>
      <c r="I49" s="429"/>
      <c r="J49" s="316" t="str">
        <f>VLOOKUP(A49,MATERIALES!A5:D641,2,FALSE)</f>
        <v>u</v>
      </c>
      <c r="K49" s="401">
        <v>4</v>
      </c>
      <c r="L49" s="425"/>
      <c r="M49" s="406">
        <f>VLOOKUP(A49,MATERIALES!A6:D397,4,FALSE)</f>
        <v>676.09609667628854</v>
      </c>
      <c r="N49" s="276">
        <f>K49*M49</f>
        <v>2704.3843867051542</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ht="15.75" thickBot="1">
      <c r="B52" s="46"/>
      <c r="C52" s="314"/>
      <c r="D52" s="314"/>
      <c r="E52" s="314"/>
      <c r="F52" s="314"/>
      <c r="G52" s="314"/>
      <c r="H52" s="314"/>
      <c r="I52" s="314"/>
      <c r="J52" s="439"/>
      <c r="K52" s="129"/>
      <c r="L52" s="329"/>
      <c r="M52" s="406"/>
      <c r="N52" s="276"/>
    </row>
    <row r="53" spans="1:14" ht="15.75" thickBot="1">
      <c r="B53" s="821" t="s">
        <v>953</v>
      </c>
      <c r="C53" s="822"/>
      <c r="D53" s="822"/>
      <c r="E53" s="822"/>
      <c r="F53" s="822"/>
      <c r="G53" s="822"/>
      <c r="H53" s="822"/>
      <c r="I53" s="822"/>
      <c r="J53" s="822"/>
      <c r="K53" s="822"/>
      <c r="L53" s="822"/>
      <c r="M53" s="823"/>
      <c r="N53" s="398">
        <f>SUM(N48:N52)</f>
        <v>6384.9855764160711</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B58" s="49"/>
      <c r="C58" s="321"/>
      <c r="D58" s="321"/>
      <c r="E58" s="321"/>
      <c r="F58" s="321"/>
      <c r="G58" s="321"/>
      <c r="H58" s="315"/>
      <c r="I58" s="283"/>
      <c r="J58" s="290"/>
      <c r="K58" s="283"/>
      <c r="L58" s="908"/>
      <c r="M58" s="909"/>
      <c r="N58" s="291"/>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75"/>
      <c r="N68" s="101" t="s">
        <v>951</v>
      </c>
    </row>
    <row r="69" spans="1:15">
      <c r="A69" s="167" t="s">
        <v>7</v>
      </c>
      <c r="B69" s="52" t="str">
        <f>VLOOKUP(A69,'MANO DE OBRA'!A8:D68,3,FALSE)</f>
        <v>Obrero (2)</v>
      </c>
      <c r="C69" s="50"/>
      <c r="D69" s="50"/>
      <c r="E69" s="50"/>
      <c r="F69" s="50"/>
      <c r="G69" s="50"/>
      <c r="H69" s="50"/>
      <c r="I69" s="296">
        <f>K69/J69*100</f>
        <v>67665.399999999994</v>
      </c>
      <c r="J69" s="297">
        <v>185</v>
      </c>
      <c r="K69" s="298">
        <f>VLOOKUP(A69,'MANO DE OBRA'!A8:D99,4,FALSE)</f>
        <v>125180.98999999999</v>
      </c>
      <c r="L69" s="53"/>
      <c r="M69" s="438">
        <v>400</v>
      </c>
      <c r="N69" s="399">
        <f>K69/M69</f>
        <v>312.95247499999999</v>
      </c>
      <c r="O69" s="109"/>
    </row>
    <row r="70" spans="1:15">
      <c r="A70" s="167"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400</v>
      </c>
      <c r="N70" s="399">
        <f>K70/M70</f>
        <v>266.71560903601994</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130"/>
    </row>
    <row r="75" spans="1:15" ht="15.75" thickBot="1">
      <c r="B75" s="910" t="s">
        <v>953</v>
      </c>
      <c r="C75" s="864"/>
      <c r="D75" s="864"/>
      <c r="E75" s="864"/>
      <c r="F75" s="864"/>
      <c r="G75" s="864"/>
      <c r="H75" s="864"/>
      <c r="I75" s="864"/>
      <c r="J75" s="864"/>
      <c r="K75" s="864"/>
      <c r="L75" s="864"/>
      <c r="M75" s="865"/>
      <c r="N75" s="464">
        <f>SUM(N69:N74)</f>
        <v>579.66808403601999</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7022.6204688556936</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1404.5240937711387</v>
      </c>
      <c r="M82" s="857"/>
      <c r="N82" s="54"/>
    </row>
    <row r="83" spans="1:14">
      <c r="B83" s="92" t="s">
        <v>973</v>
      </c>
      <c r="C83" s="93"/>
      <c r="D83" s="93"/>
      <c r="E83" s="93"/>
      <c r="F83" s="93"/>
      <c r="G83" s="93"/>
      <c r="H83" s="93"/>
      <c r="I83" s="90"/>
      <c r="J83" s="91"/>
      <c r="K83" s="308">
        <v>0.05</v>
      </c>
      <c r="L83" s="856">
        <f>N77*K83</f>
        <v>351.13102344278468</v>
      </c>
      <c r="M83" s="857"/>
      <c r="N83" s="54"/>
    </row>
    <row r="84" spans="1:14" ht="15.75" thickBot="1">
      <c r="B84" s="94" t="s">
        <v>974</v>
      </c>
      <c r="C84" s="95"/>
      <c r="D84" s="95"/>
      <c r="E84" s="95"/>
      <c r="F84" s="95"/>
      <c r="G84" s="95"/>
      <c r="H84" s="95"/>
      <c r="I84" s="96"/>
      <c r="J84" s="97"/>
      <c r="K84" s="309">
        <v>0.05</v>
      </c>
      <c r="L84" s="858">
        <f>N77*K84</f>
        <v>351.13102344278468</v>
      </c>
      <c r="M84" s="859"/>
      <c r="N84" s="54"/>
    </row>
    <row r="85" spans="1:14" ht="15.75" thickBot="1">
      <c r="B85" s="821" t="s">
        <v>953</v>
      </c>
      <c r="C85" s="822"/>
      <c r="D85" s="822"/>
      <c r="E85" s="822"/>
      <c r="F85" s="822"/>
      <c r="G85" s="822"/>
      <c r="H85" s="822"/>
      <c r="I85" s="822"/>
      <c r="J85" s="822"/>
      <c r="K85" s="822"/>
      <c r="L85" s="822"/>
      <c r="M85" s="823"/>
      <c r="N85" s="55">
        <f>L82+L83+L84</f>
        <v>2106.7861406567081</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9129.4066095124017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1143</v>
      </c>
      <c r="C31" s="84" t="s">
        <v>2154</v>
      </c>
      <c r="D31" s="85"/>
      <c r="E31" s="85"/>
      <c r="F31" s="85"/>
      <c r="G31" s="85"/>
      <c r="H31" s="85"/>
      <c r="I31" s="85"/>
      <c r="J31" s="85"/>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269</v>
      </c>
      <c r="B36" s="870" t="str">
        <f>VLOOKUP(A36,EQUIPOS!A6:D154,3,FALSE)</f>
        <v>Motoniveladora  potencia 215 HP, ancho de cuchilla 4,27 m, peso 18 ton.</v>
      </c>
      <c r="C36" s="871"/>
      <c r="D36" s="871"/>
      <c r="E36" s="871"/>
      <c r="F36" s="871"/>
      <c r="G36" s="871"/>
      <c r="H36" s="872"/>
      <c r="I36" s="271"/>
      <c r="J36" s="272"/>
      <c r="K36" s="273">
        <f>VLOOKUP(A36,EQUIPOS!A6:D163,4,FALSE)</f>
        <v>187282.66470829744</v>
      </c>
      <c r="L36" s="274"/>
      <c r="M36" s="340">
        <v>15</v>
      </c>
      <c r="N36" s="276">
        <f>K36/M36</f>
        <v>12485.510980553163</v>
      </c>
    </row>
    <row r="37" spans="1:14">
      <c r="A37" s="116" t="s">
        <v>365</v>
      </c>
      <c r="B37" s="870" t="str">
        <f>VLOOKUP(A37,EQUIPOS!A7:D154,3,FALSE)</f>
        <v xml:space="preserve">Vibrocompatador, potencia 153 HP, peso 10 Ton. </v>
      </c>
      <c r="C37" s="871"/>
      <c r="D37" s="871"/>
      <c r="E37" s="871"/>
      <c r="F37" s="871"/>
      <c r="G37" s="871"/>
      <c r="H37" s="872"/>
      <c r="I37" s="425"/>
      <c r="J37" s="426"/>
      <c r="K37" s="273">
        <f>VLOOKUP(A37,EQUIPOS!A7:D164,4,FALSE)</f>
        <v>148543.24551338612</v>
      </c>
      <c r="L37" s="339"/>
      <c r="M37" s="340">
        <v>15</v>
      </c>
      <c r="N37" s="276">
        <f>K37/M37</f>
        <v>9902.8830342257406</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122.69072025600332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22511.084735034907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550</v>
      </c>
      <c r="B48" s="46" t="str">
        <f>VLOOKUP(A48,MATERIALES!A5:D373,3,FALSE)</f>
        <v>Material seleccionado para Relleno</v>
      </c>
      <c r="C48" s="285"/>
      <c r="D48" s="285"/>
      <c r="E48" s="285"/>
      <c r="F48" s="285"/>
      <c r="G48" s="285"/>
      <c r="H48" s="285"/>
      <c r="I48" s="272"/>
      <c r="J48" s="228" t="str">
        <f>VLOOKUP(A48,MATERIALES!A4:D640,2,FALSE)</f>
        <v>m3</v>
      </c>
      <c r="K48" s="286">
        <v>1.05</v>
      </c>
      <c r="L48" s="271"/>
      <c r="M48" s="406">
        <f>VLOOKUP(A48,MATERIALES!A5:D396,4,FALSE)</f>
        <v>25513.558067745213</v>
      </c>
      <c r="N48" s="276">
        <f>K48*M48</f>
        <v>26789.235971132475</v>
      </c>
    </row>
    <row r="49" spans="1:14">
      <c r="A49" s="166" t="s">
        <v>774</v>
      </c>
      <c r="B49" s="46" t="str">
        <f>VLOOKUP(A49,MATERIALES!A6:D373,3,FALSE)</f>
        <v>Agua</v>
      </c>
      <c r="C49" s="429"/>
      <c r="D49" s="429"/>
      <c r="E49" s="429"/>
      <c r="F49" s="429"/>
      <c r="G49" s="429"/>
      <c r="H49" s="429"/>
      <c r="I49" s="429"/>
      <c r="J49" s="315" t="str">
        <f>VLOOKUP(A49,MATERIALES!A5:D641,2,FALSE)</f>
        <v>lt</v>
      </c>
      <c r="K49" s="401">
        <v>30</v>
      </c>
      <c r="L49" s="425"/>
      <c r="M49" s="406">
        <f>VLOOKUP(A49,MATERIALES!A6:D397,4,FALSE)</f>
        <v>13.192118959537337</v>
      </c>
      <c r="N49" s="276">
        <f>K49*M49</f>
        <v>395.76356878612012</v>
      </c>
    </row>
    <row r="50" spans="1:14">
      <c r="A50" s="166"/>
      <c r="B50" s="46"/>
      <c r="C50" s="429"/>
      <c r="D50" s="429"/>
      <c r="E50" s="429"/>
      <c r="F50" s="429"/>
      <c r="G50" s="429"/>
      <c r="H50" s="429"/>
      <c r="I50" s="429"/>
      <c r="J50" s="315"/>
      <c r="K50" s="401"/>
      <c r="L50" s="425"/>
      <c r="M50" s="406"/>
      <c r="N50" s="276"/>
    </row>
    <row r="51" spans="1:14">
      <c r="A51" s="166"/>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27184.999539918594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1291</v>
      </c>
      <c r="B60" s="49" t="str">
        <f>VLOOKUP(A60,TRANSPORTE!A1:D117,3,FALSE)</f>
        <v>Transporte de material seleccionado para relleno</v>
      </c>
      <c r="C60" s="321"/>
      <c r="D60" s="321"/>
      <c r="E60" s="321"/>
      <c r="F60" s="321"/>
      <c r="G60" s="321"/>
      <c r="H60" s="315" t="s">
        <v>1999</v>
      </c>
      <c r="I60" s="283">
        <v>1.05</v>
      </c>
      <c r="J60" s="290">
        <v>1</v>
      </c>
      <c r="K60" s="283">
        <f>I60*J60</f>
        <v>1.05</v>
      </c>
      <c r="L60" s="908">
        <f>VLOOKUP(A60,TRANSPORTE!A1:D117,4,FALSE)</f>
        <v>878.24631825065774</v>
      </c>
      <c r="M60" s="909"/>
      <c r="N60" s="291">
        <f>K60*L60</f>
        <v>922.15863416319064</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922.15863416319064</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67"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120</v>
      </c>
      <c r="N71" s="399">
        <f>K71/M71</f>
        <v>889.05203012006655</v>
      </c>
      <c r="O71" s="109"/>
    </row>
    <row r="72" spans="1:15">
      <c r="A72" s="167"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120</v>
      </c>
      <c r="N72" s="399">
        <f>K72/M72</f>
        <v>1564.7623749999998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2453.8144051200661</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53072.057314236758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10614.411462847353</v>
      </c>
      <c r="M84" s="857"/>
      <c r="N84" s="54"/>
    </row>
    <row r="85" spans="1:14">
      <c r="B85" s="92" t="s">
        <v>973</v>
      </c>
      <c r="C85" s="93"/>
      <c r="D85" s="93"/>
      <c r="E85" s="93"/>
      <c r="F85" s="93"/>
      <c r="G85" s="93"/>
      <c r="H85" s="93"/>
      <c r="I85" s="90"/>
      <c r="J85" s="91"/>
      <c r="K85" s="308">
        <v>0.05</v>
      </c>
      <c r="L85" s="856">
        <f>N79*K85</f>
        <v>2653.6028657118381</v>
      </c>
      <c r="M85" s="857"/>
      <c r="N85" s="54"/>
    </row>
    <row r="86" spans="1:14" ht="15.75" thickBot="1">
      <c r="B86" s="94" t="s">
        <v>974</v>
      </c>
      <c r="C86" s="95"/>
      <c r="D86" s="95"/>
      <c r="E86" s="95"/>
      <c r="F86" s="95"/>
      <c r="G86" s="95"/>
      <c r="H86" s="95"/>
      <c r="I86" s="96"/>
      <c r="J86" s="97"/>
      <c r="K86" s="309">
        <v>0.05</v>
      </c>
      <c r="L86" s="858">
        <f>N79*K86</f>
        <v>2653.6028657118381</v>
      </c>
      <c r="M86" s="859"/>
      <c r="N86" s="54"/>
    </row>
    <row r="87" spans="1:14" ht="15.75" thickBot="1">
      <c r="B87" s="821" t="s">
        <v>953</v>
      </c>
      <c r="C87" s="822"/>
      <c r="D87" s="822"/>
      <c r="E87" s="822"/>
      <c r="F87" s="822"/>
      <c r="G87" s="822"/>
      <c r="H87" s="822"/>
      <c r="I87" s="822"/>
      <c r="J87" s="822"/>
      <c r="K87" s="822"/>
      <c r="L87" s="822"/>
      <c r="M87" s="823"/>
      <c r="N87" s="55">
        <f>L84+L85+L86</f>
        <v>15921.61719427103</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68993.674508507786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32.25" customHeight="1" thickBot="1">
      <c r="A31" t="s">
        <v>1845</v>
      </c>
      <c r="B31" s="83" t="s">
        <v>1144</v>
      </c>
      <c r="C31" s="963" t="s">
        <v>2155</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SUM(N36:N41)</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69541.155751954444</v>
      </c>
      <c r="N48" s="276">
        <f>K48*M48</f>
        <v>76495.271327149894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7406.2754525335868</v>
      </c>
      <c r="N49" s="276">
        <f>K49*M49</f>
        <v>8517.2167704136245</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3581.6602975143869</v>
      </c>
      <c r="N50" s="276">
        <f>K50*M50</f>
        <v>7163.3205950287738</v>
      </c>
    </row>
    <row r="51" spans="1:14">
      <c r="A51" s="166" t="s">
        <v>921</v>
      </c>
      <c r="B51" s="46" t="str">
        <f>VLOOKUP(A51,MATERIALES!A6:D373,3,FALSE)</f>
        <v>Malla para gaviones (2M3)</v>
      </c>
      <c r="C51" s="429"/>
      <c r="D51" s="429"/>
      <c r="E51" s="429"/>
      <c r="F51" s="429"/>
      <c r="G51" s="429"/>
      <c r="H51" s="429"/>
      <c r="I51" s="429"/>
      <c r="J51" s="316" t="str">
        <f>VLOOKUP(A51,MATERIALES!A6:D643,2,FALSE)</f>
        <v>u</v>
      </c>
      <c r="K51" s="401">
        <v>0.5</v>
      </c>
      <c r="L51" s="425"/>
      <c r="M51" s="406">
        <f>VLOOKUP(A51,MATERIALES!A6:D399,4,FALSE)</f>
        <v>117019.59188732933</v>
      </c>
      <c r="N51" s="276">
        <f>K51*M51</f>
        <v>58509.795943664663</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150685.60463625693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08">
        <f>VLOOKUP(A60,TRANSPORTE!A1:D117,4,FALSE)</f>
        <v>946.04077088755059</v>
      </c>
      <c r="M60" s="909"/>
      <c r="N60" s="291">
        <f>K60*L60</f>
        <v>1040.6448479763058</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1040.6448479763058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67"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17852.411180720395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170471.28122398967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34094.256244797936</v>
      </c>
      <c r="M84" s="857"/>
      <c r="N84" s="54"/>
    </row>
    <row r="85" spans="1:14">
      <c r="B85" s="92" t="s">
        <v>973</v>
      </c>
      <c r="C85" s="93"/>
      <c r="D85" s="93"/>
      <c r="E85" s="93"/>
      <c r="F85" s="93"/>
      <c r="G85" s="93"/>
      <c r="H85" s="93"/>
      <c r="I85" s="90"/>
      <c r="J85" s="91"/>
      <c r="K85" s="308">
        <v>0.05</v>
      </c>
      <c r="L85" s="856">
        <f>N79*K85</f>
        <v>8523.5640611994841</v>
      </c>
      <c r="M85" s="857"/>
      <c r="N85" s="54"/>
    </row>
    <row r="86" spans="1:14" ht="15.75" thickBot="1">
      <c r="B86" s="94" t="s">
        <v>974</v>
      </c>
      <c r="C86" s="95"/>
      <c r="D86" s="95"/>
      <c r="E86" s="95"/>
      <c r="F86" s="95"/>
      <c r="G86" s="95"/>
      <c r="H86" s="95"/>
      <c r="I86" s="96"/>
      <c r="J86" s="97"/>
      <c r="K86" s="309">
        <v>0.05</v>
      </c>
      <c r="L86" s="858">
        <f>N79*K86</f>
        <v>8523.5640611994841</v>
      </c>
      <c r="M86" s="859"/>
      <c r="N86" s="54"/>
    </row>
    <row r="87" spans="1:14" ht="15.75" thickBot="1">
      <c r="B87" s="821" t="s">
        <v>953</v>
      </c>
      <c r="C87" s="822"/>
      <c r="D87" s="822"/>
      <c r="E87" s="822"/>
      <c r="F87" s="822"/>
      <c r="G87" s="822"/>
      <c r="H87" s="822"/>
      <c r="I87" s="822"/>
      <c r="J87" s="822"/>
      <c r="K87" s="822"/>
      <c r="L87" s="822"/>
      <c r="M87" s="823"/>
      <c r="N87" s="55">
        <f>L84+L85+L86</f>
        <v>51141.384367196901</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221612.66559118658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31.5" customHeight="1" thickBot="1">
      <c r="A31" t="s">
        <v>1845</v>
      </c>
      <c r="B31" s="83" t="s">
        <v>1692</v>
      </c>
      <c r="C31" s="963" t="s">
        <v>2156</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SUM(N36:N41)</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69541.155751954444</v>
      </c>
      <c r="N48" s="276">
        <f>K48*M48</f>
        <v>76495.271327149894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7406.2754525335868</v>
      </c>
      <c r="N49" s="276">
        <f>K49*M49</f>
        <v>8517.2167704136245</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3581.6602975143869</v>
      </c>
      <c r="N50" s="276">
        <f>K50*M50</f>
        <v>7163.3205950287738</v>
      </c>
    </row>
    <row r="51" spans="1:14">
      <c r="A51" s="166" t="s">
        <v>925</v>
      </c>
      <c r="B51" s="46" t="str">
        <f>VLOOKUP(A51,MATERIALES!A6:D373,3,FALSE)</f>
        <v>Malla Ciclónica Para Gaviones Galvanizada Aleación Zn-5A1-Mm Cal 12 (2M3)</v>
      </c>
      <c r="C51" s="429"/>
      <c r="D51" s="429"/>
      <c r="E51" s="429"/>
      <c r="F51" s="429"/>
      <c r="G51" s="429"/>
      <c r="H51" s="429"/>
      <c r="I51" s="429"/>
      <c r="J51" s="316" t="str">
        <f>VLOOKUP(A51,MATERIALES!A6:D643,2,FALSE)</f>
        <v>u</v>
      </c>
      <c r="K51" s="401">
        <v>0.5</v>
      </c>
      <c r="L51" s="425"/>
      <c r="M51" s="406">
        <f>VLOOKUP(A51,MATERIALES!A6:D399,4,FALSE)</f>
        <v>82665.115430200836</v>
      </c>
      <c r="N51" s="276">
        <f>K51*M51</f>
        <v>41332.557715100418</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133508.36640769269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08">
        <f>VLOOKUP(A60,TRANSPORTE!A1:D117,4,FALSE)</f>
        <v>946.04077088755059</v>
      </c>
      <c r="M60" s="909"/>
      <c r="N60" s="291">
        <f>K60*L60</f>
        <v>1040.6448479763058</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313"/>
      <c r="C65" s="314"/>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1040.6448479763058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67"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17852.411180720395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153294.04299542544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30658.808599085089</v>
      </c>
      <c r="M84" s="857"/>
      <c r="N84" s="54"/>
    </row>
    <row r="85" spans="1:14">
      <c r="B85" s="92" t="s">
        <v>973</v>
      </c>
      <c r="C85" s="93"/>
      <c r="D85" s="93"/>
      <c r="E85" s="93"/>
      <c r="F85" s="93"/>
      <c r="G85" s="93"/>
      <c r="H85" s="93"/>
      <c r="I85" s="90"/>
      <c r="J85" s="91"/>
      <c r="K85" s="308">
        <v>0.05</v>
      </c>
      <c r="L85" s="856">
        <f>N79*K85</f>
        <v>7664.7021497712722</v>
      </c>
      <c r="M85" s="857"/>
      <c r="N85" s="54"/>
    </row>
    <row r="86" spans="1:14" ht="15.75" thickBot="1">
      <c r="B86" s="94" t="s">
        <v>974</v>
      </c>
      <c r="C86" s="95"/>
      <c r="D86" s="95"/>
      <c r="E86" s="95"/>
      <c r="F86" s="95"/>
      <c r="G86" s="95"/>
      <c r="H86" s="95"/>
      <c r="I86" s="96"/>
      <c r="J86" s="97"/>
      <c r="K86" s="309">
        <v>0.05</v>
      </c>
      <c r="L86" s="858">
        <f>N79*K86</f>
        <v>7664.7021497712722</v>
      </c>
      <c r="M86" s="859"/>
      <c r="N86" s="54"/>
    </row>
    <row r="87" spans="1:14" ht="15.75" thickBot="1">
      <c r="B87" s="821" t="s">
        <v>953</v>
      </c>
      <c r="C87" s="822"/>
      <c r="D87" s="822"/>
      <c r="E87" s="822"/>
      <c r="F87" s="822"/>
      <c r="G87" s="822"/>
      <c r="H87" s="822"/>
      <c r="I87" s="822"/>
      <c r="J87" s="822"/>
      <c r="K87" s="822"/>
      <c r="L87" s="822"/>
      <c r="M87" s="823"/>
      <c r="N87" s="55">
        <f>L84+L85+L86</f>
        <v>45988.212898627629</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199282.25589405306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30.75" customHeight="1" thickBot="1">
      <c r="A31" t="s">
        <v>1845</v>
      </c>
      <c r="B31" s="83" t="s">
        <v>1693</v>
      </c>
      <c r="C31" s="963" t="s">
        <v>2157</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6"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69541.155751954444</v>
      </c>
      <c r="N48" s="276">
        <f>K48*M48</f>
        <v>76495.271327149894</v>
      </c>
    </row>
    <row r="49" spans="1:14">
      <c r="A49" s="166"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7406.2754525335868</v>
      </c>
      <c r="N49" s="276">
        <f>K49*M49</f>
        <v>8517.2167704136245</v>
      </c>
    </row>
    <row r="50" spans="1:14">
      <c r="A50" s="166"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3581.6602975143869</v>
      </c>
      <c r="N50" s="276">
        <f>K50*M50</f>
        <v>7163.3205950287738</v>
      </c>
    </row>
    <row r="51" spans="1:14">
      <c r="A51" s="166" t="s">
        <v>927</v>
      </c>
      <c r="B51" s="46" t="str">
        <f>VLOOKUP(A51,MATERIALES!A6:D373,3,FALSE)</f>
        <v>Malla Ciclónica Para Gaviones Galvanizada Y Plastificada Con Pvc Cal 12 (2M3)</v>
      </c>
      <c r="C51" s="429"/>
      <c r="D51" s="429"/>
      <c r="E51" s="429"/>
      <c r="F51" s="429"/>
      <c r="G51" s="429"/>
      <c r="H51" s="429"/>
      <c r="I51" s="429"/>
      <c r="J51" s="316" t="str">
        <f>VLOOKUP(A51,MATERIALES!A6:D643,2,FALSE)</f>
        <v>u</v>
      </c>
      <c r="K51" s="401">
        <v>0.5</v>
      </c>
      <c r="L51" s="425"/>
      <c r="M51" s="406">
        <f>VLOOKUP(A51,MATERIALES!A6:D399,4,FALSE)</f>
        <v>109940.9207222909</v>
      </c>
      <c r="N51" s="276">
        <f>K51*M51</f>
        <v>54970.460361145451</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147146.26905373775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08">
        <f>VLOOKUP(A60,TRANSPORTE!A1:D117,4,FALSE)</f>
        <v>946.04077088755059</v>
      </c>
      <c r="M60" s="909"/>
      <c r="N60" s="291">
        <f>K60*L60</f>
        <v>1040.6448479763058</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1040.6448479763058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67"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67"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17852.411180720395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166931.94564147049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33386.389128294097</v>
      </c>
      <c r="M84" s="857"/>
      <c r="N84" s="54"/>
    </row>
    <row r="85" spans="1:14">
      <c r="B85" s="92" t="s">
        <v>973</v>
      </c>
      <c r="C85" s="93"/>
      <c r="D85" s="93"/>
      <c r="E85" s="93"/>
      <c r="F85" s="93"/>
      <c r="G85" s="93"/>
      <c r="H85" s="93"/>
      <c r="I85" s="90"/>
      <c r="J85" s="91"/>
      <c r="K85" s="308">
        <v>0.05</v>
      </c>
      <c r="L85" s="856">
        <f>N79*K85</f>
        <v>8346.5972820735242</v>
      </c>
      <c r="M85" s="857"/>
      <c r="N85" s="54"/>
    </row>
    <row r="86" spans="1:14" ht="15.75" thickBot="1">
      <c r="B86" s="94" t="s">
        <v>974</v>
      </c>
      <c r="C86" s="95"/>
      <c r="D86" s="95"/>
      <c r="E86" s="95"/>
      <c r="F86" s="95"/>
      <c r="G86" s="95"/>
      <c r="H86" s="95"/>
      <c r="I86" s="96"/>
      <c r="J86" s="97"/>
      <c r="K86" s="309">
        <v>0.05</v>
      </c>
      <c r="L86" s="858">
        <f>N79*K86</f>
        <v>8346.5972820735242</v>
      </c>
      <c r="M86" s="859"/>
      <c r="N86" s="54"/>
    </row>
    <row r="87" spans="1:14" ht="15.75" thickBot="1">
      <c r="B87" s="821" t="s">
        <v>953</v>
      </c>
      <c r="C87" s="822"/>
      <c r="D87" s="822"/>
      <c r="E87" s="822"/>
      <c r="F87" s="822"/>
      <c r="G87" s="822"/>
      <c r="H87" s="822"/>
      <c r="I87" s="822"/>
      <c r="J87" s="822"/>
      <c r="K87" s="822"/>
      <c r="L87" s="822"/>
      <c r="M87" s="823"/>
      <c r="N87" s="55">
        <f>L84+L85+L86</f>
        <v>50079.583692441149</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217011.52933391163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29.25" customHeight="1" thickBot="1">
      <c r="A31" t="s">
        <v>1845</v>
      </c>
      <c r="B31" s="83" t="s">
        <v>1694</v>
      </c>
      <c r="C31" s="963" t="s">
        <v>2158</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69541.155751954444</v>
      </c>
      <c r="N48" s="276">
        <f>K48*M48</f>
        <v>76495.271327149894</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1.1499999999999999</v>
      </c>
      <c r="L49" s="425"/>
      <c r="M49" s="406">
        <f>VLOOKUP(A49,MATERIALES!A6:D397,4,FALSE)</f>
        <v>7406.2754525335868</v>
      </c>
      <c r="N49" s="276">
        <f>K49*M49</f>
        <v>8517.2167704136245</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2</v>
      </c>
      <c r="L50" s="425"/>
      <c r="M50" s="406">
        <f>VLOOKUP(A50,MATERIALES!A6:D398,4,FALSE)</f>
        <v>3581.6602975143869</v>
      </c>
      <c r="N50" s="276">
        <f>K50*M50</f>
        <v>7163.3205950287738</v>
      </c>
    </row>
    <row r="51" spans="1:14">
      <c r="A51" s="169" t="s">
        <v>929</v>
      </c>
      <c r="B51" s="46" t="str">
        <f>VLOOKUP(A51,MATERIALES!A6:D373,3,FALSE)</f>
        <v>Malla Ciclónica Para Gaviones Galvanizada Aleación Zn-5A1-Mm Y Plastificada Pvc Cal 12 (2M3)</v>
      </c>
      <c r="C51" s="429"/>
      <c r="D51" s="429"/>
      <c r="E51" s="429"/>
      <c r="F51" s="429"/>
      <c r="G51" s="429"/>
      <c r="H51" s="429"/>
      <c r="I51" s="429"/>
      <c r="J51" s="316" t="str">
        <f>VLOOKUP(A51,MATERIALES!A6:D643,2,FALSE)</f>
        <v>u</v>
      </c>
      <c r="K51" s="401">
        <v>0.5</v>
      </c>
      <c r="L51" s="425"/>
      <c r="M51" s="406">
        <f>VLOOKUP(A51,MATERIALES!A6:D399,4,FALSE)</f>
        <v>131329.74292868745</v>
      </c>
      <c r="N51" s="276">
        <f>K51*M51</f>
        <v>65664.871464343727</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157840.680156936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08">
        <f>VLOOKUP(A60,TRANSPORTE!A1:D117,4,FALSE)</f>
        <v>946.04077088755059</v>
      </c>
      <c r="M60" s="909"/>
      <c r="N60" s="291">
        <f>K60*L60</f>
        <v>1040.6448479763058</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1040.6448479763058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17852.411180720395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177626.35674466874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35525.271348933748</v>
      </c>
      <c r="M84" s="857"/>
      <c r="N84" s="54"/>
    </row>
    <row r="85" spans="1:14">
      <c r="B85" s="92" t="s">
        <v>973</v>
      </c>
      <c r="C85" s="93"/>
      <c r="D85" s="93"/>
      <c r="E85" s="93"/>
      <c r="F85" s="93"/>
      <c r="G85" s="93"/>
      <c r="H85" s="93"/>
      <c r="I85" s="90"/>
      <c r="J85" s="91"/>
      <c r="K85" s="308">
        <v>0.05</v>
      </c>
      <c r="L85" s="856">
        <f>N79*K85</f>
        <v>8881.3178372334369</v>
      </c>
      <c r="M85" s="857"/>
      <c r="N85" s="54"/>
    </row>
    <row r="86" spans="1:14" ht="15.75" thickBot="1">
      <c r="B86" s="94" t="s">
        <v>974</v>
      </c>
      <c r="C86" s="95"/>
      <c r="D86" s="95"/>
      <c r="E86" s="95"/>
      <c r="F86" s="95"/>
      <c r="G86" s="95"/>
      <c r="H86" s="95"/>
      <c r="I86" s="96"/>
      <c r="J86" s="97"/>
      <c r="K86" s="309">
        <v>0.05</v>
      </c>
      <c r="L86" s="858">
        <f>N79*K86</f>
        <v>8881.3178372334369</v>
      </c>
      <c r="M86" s="859"/>
      <c r="N86" s="54"/>
    </row>
    <row r="87" spans="1:14" ht="15.75" thickBot="1">
      <c r="B87" s="821" t="s">
        <v>953</v>
      </c>
      <c r="C87" s="822"/>
      <c r="D87" s="822"/>
      <c r="E87" s="822"/>
      <c r="F87" s="822"/>
      <c r="G87" s="822"/>
      <c r="H87" s="822"/>
      <c r="I87" s="822"/>
      <c r="J87" s="822"/>
      <c r="K87" s="822"/>
      <c r="L87" s="822"/>
      <c r="M87" s="823"/>
      <c r="N87" s="55">
        <f>L84+L85+L86</f>
        <v>53287.907023400621</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230914.26376806936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30.75" customHeight="1" thickBot="1">
      <c r="A31" t="s">
        <v>1845</v>
      </c>
      <c r="B31" s="83" t="s">
        <v>1145</v>
      </c>
      <c r="C31" s="963" t="s">
        <v>1734</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69541.155751954444</v>
      </c>
      <c r="N48" s="276">
        <f>K48*M48</f>
        <v>76495.271327149894</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7406.2754525335868</v>
      </c>
      <c r="N49" s="276">
        <f>K49*M49</f>
        <v>3703.1377262667934</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3581.6602975143869</v>
      </c>
      <c r="N50" s="276">
        <f>K50*M50</f>
        <v>3581.6602975143869</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124443.45683180896</v>
      </c>
      <c r="N51" s="276">
        <f>K51*M51</f>
        <v>124443.45683180896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208223.52618274005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1311</v>
      </c>
      <c r="B60" s="49" t="str">
        <f>VLOOKUP(A60,TRANSPORTE!A1:D117,3,FALSE)</f>
        <v>Transporte de piedra para gaviones</v>
      </c>
      <c r="C60" s="321"/>
      <c r="D60" s="321"/>
      <c r="E60" s="321"/>
      <c r="F60" s="321"/>
      <c r="G60" s="321"/>
      <c r="H60" s="315" t="s">
        <v>1999</v>
      </c>
      <c r="I60" s="283">
        <v>1.1000000000000001</v>
      </c>
      <c r="J60" s="290">
        <v>1</v>
      </c>
      <c r="K60" s="283">
        <f>I60*J60</f>
        <v>1.1000000000000001</v>
      </c>
      <c r="L60" s="908">
        <f>VLOOKUP(A60,TRANSPORTE!A1:D117,4,FALSE)</f>
        <v>946.04077088755059</v>
      </c>
      <c r="M60" s="909"/>
      <c r="N60" s="291">
        <f>K60*L60</f>
        <v>1040.6448479763058</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1040.6448479763058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17852.411180720395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228009.2027704728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45601.840554094561</v>
      </c>
      <c r="M84" s="857"/>
      <c r="N84" s="54"/>
    </row>
    <row r="85" spans="1:14">
      <c r="B85" s="92" t="s">
        <v>973</v>
      </c>
      <c r="C85" s="93"/>
      <c r="D85" s="93"/>
      <c r="E85" s="93"/>
      <c r="F85" s="93"/>
      <c r="G85" s="93"/>
      <c r="H85" s="93"/>
      <c r="I85" s="90"/>
      <c r="J85" s="91"/>
      <c r="K85" s="308">
        <v>0.05</v>
      </c>
      <c r="L85" s="856">
        <f>N79*K85</f>
        <v>11400.46013852364</v>
      </c>
      <c r="M85" s="857"/>
      <c r="N85" s="54"/>
    </row>
    <row r="86" spans="1:14" ht="15.75" thickBot="1">
      <c r="B86" s="94" t="s">
        <v>974</v>
      </c>
      <c r="C86" s="95"/>
      <c r="D86" s="95"/>
      <c r="E86" s="95"/>
      <c r="F86" s="95"/>
      <c r="G86" s="95"/>
      <c r="H86" s="95"/>
      <c r="I86" s="96"/>
      <c r="J86" s="97"/>
      <c r="K86" s="309">
        <v>0.05</v>
      </c>
      <c r="L86" s="858">
        <f>N79*K86</f>
        <v>11400.46013852364</v>
      </c>
      <c r="M86" s="859"/>
      <c r="N86" s="54"/>
    </row>
    <row r="87" spans="1:14" ht="15.75" thickBot="1">
      <c r="B87" s="821" t="s">
        <v>953</v>
      </c>
      <c r="C87" s="822"/>
      <c r="D87" s="822"/>
      <c r="E87" s="822"/>
      <c r="F87" s="822"/>
      <c r="G87" s="822"/>
      <c r="H87" s="822"/>
      <c r="I87" s="822"/>
      <c r="J87" s="822"/>
      <c r="K87" s="822"/>
      <c r="L87" s="822"/>
      <c r="M87" s="823"/>
      <c r="N87" s="55">
        <f>L84+L85+L86</f>
        <v>68402.760831141844</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296411.96360161464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30.75" customHeight="1" thickBot="1">
      <c r="A31" t="s">
        <v>1845</v>
      </c>
      <c r="B31" s="83" t="s">
        <v>1695</v>
      </c>
      <c r="C31" s="963" t="s">
        <v>1696</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69541.155751954444</v>
      </c>
      <c r="N48" s="276">
        <f>K48*M48</f>
        <v>76495.271327149894</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7406.2754525335868</v>
      </c>
      <c r="N49" s="276">
        <f>K49*M49</f>
        <v>3703.1377262667934</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3581.6602975143869</v>
      </c>
      <c r="N50" s="276">
        <f>K50*M50</f>
        <v>3581.6602975143869</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124443.45683180896</v>
      </c>
      <c r="N51" s="276">
        <f>K51*M51</f>
        <v>124443.45683180896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208223.52618274005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908">
        <f>VLOOKUP(A60,TRANSPORTE!A1:D117,4,FALSE)</f>
        <v>946.04077088755059</v>
      </c>
      <c r="M60" s="909"/>
      <c r="N60" s="291">
        <f>K60*L60</f>
        <v>1040.6448479763058</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1040.6448479763058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17852.411180720395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228009.2027704728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45601.840554094561</v>
      </c>
      <c r="M84" s="857"/>
      <c r="N84" s="54"/>
    </row>
    <row r="85" spans="1:14">
      <c r="B85" s="92" t="s">
        <v>973</v>
      </c>
      <c r="C85" s="93"/>
      <c r="D85" s="93"/>
      <c r="E85" s="93"/>
      <c r="F85" s="93"/>
      <c r="G85" s="93"/>
      <c r="H85" s="93"/>
      <c r="I85" s="90"/>
      <c r="J85" s="91"/>
      <c r="K85" s="308">
        <v>0.05</v>
      </c>
      <c r="L85" s="856">
        <f>N79*K85</f>
        <v>11400.46013852364</v>
      </c>
      <c r="M85" s="857"/>
      <c r="N85" s="54"/>
    </row>
    <row r="86" spans="1:14" ht="15.75" thickBot="1">
      <c r="B86" s="94" t="s">
        <v>974</v>
      </c>
      <c r="C86" s="95"/>
      <c r="D86" s="95"/>
      <c r="E86" s="95"/>
      <c r="F86" s="95"/>
      <c r="G86" s="95"/>
      <c r="H86" s="95"/>
      <c r="I86" s="96"/>
      <c r="J86" s="97"/>
      <c r="K86" s="309">
        <v>0.05</v>
      </c>
      <c r="L86" s="858">
        <f>N79*K86</f>
        <v>11400.46013852364</v>
      </c>
      <c r="M86" s="859"/>
      <c r="N86" s="54"/>
    </row>
    <row r="87" spans="1:14" ht="15.75" thickBot="1">
      <c r="B87" s="821" t="s">
        <v>953</v>
      </c>
      <c r="C87" s="822"/>
      <c r="D87" s="822"/>
      <c r="E87" s="822"/>
      <c r="F87" s="822"/>
      <c r="G87" s="822"/>
      <c r="H87" s="822"/>
      <c r="I87" s="822"/>
      <c r="J87" s="822"/>
      <c r="K87" s="822"/>
      <c r="L87" s="822"/>
      <c r="M87" s="823"/>
      <c r="N87" s="55">
        <f>L84+L85+L86</f>
        <v>68402.760831141844</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296411.96360161464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30.75" customHeight="1" thickBot="1">
      <c r="A31" t="s">
        <v>1845</v>
      </c>
      <c r="B31" s="83" t="s">
        <v>1697</v>
      </c>
      <c r="C31" s="963" t="s">
        <v>1698</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69541.155751954444</v>
      </c>
      <c r="N48" s="276">
        <f>K48*M48</f>
        <v>76495.271327149894</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7406.2754525335868</v>
      </c>
      <c r="N49" s="276">
        <f>K49*M49</f>
        <v>3703.1377262667934</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3581.6602975143869</v>
      </c>
      <c r="N50" s="276">
        <f>K50*M50</f>
        <v>3581.6602975143869</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124443.45683180896</v>
      </c>
      <c r="N51" s="276">
        <f>K51*M51</f>
        <v>124443.45683180896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208223.52618274005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908">
        <f>VLOOKUP(A60,TRANSPORTE!A1:D117,4,FALSE)</f>
        <v>946.04077088755059</v>
      </c>
      <c r="M60" s="909"/>
      <c r="N60" s="291">
        <f>K60*L60</f>
        <v>1040.6448479763058</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1040.6448479763058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17852.411180720395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228009.2027704728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45601.840554094561</v>
      </c>
      <c r="M84" s="857"/>
      <c r="N84" s="54"/>
    </row>
    <row r="85" spans="1:14">
      <c r="B85" s="92" t="s">
        <v>973</v>
      </c>
      <c r="C85" s="93"/>
      <c r="D85" s="93"/>
      <c r="E85" s="93"/>
      <c r="F85" s="93"/>
      <c r="G85" s="93"/>
      <c r="H85" s="93"/>
      <c r="I85" s="90"/>
      <c r="J85" s="91"/>
      <c r="K85" s="308">
        <v>0.05</v>
      </c>
      <c r="L85" s="856">
        <f>N79*K85</f>
        <v>11400.46013852364</v>
      </c>
      <c r="M85" s="857"/>
      <c r="N85" s="54"/>
    </row>
    <row r="86" spans="1:14" ht="15.75" thickBot="1">
      <c r="B86" s="94" t="s">
        <v>974</v>
      </c>
      <c r="C86" s="95"/>
      <c r="D86" s="95"/>
      <c r="E86" s="95"/>
      <c r="F86" s="95"/>
      <c r="G86" s="95"/>
      <c r="H86" s="95"/>
      <c r="I86" s="96"/>
      <c r="J86" s="97"/>
      <c r="K86" s="309">
        <v>0.05</v>
      </c>
      <c r="L86" s="858">
        <f>N79*K86</f>
        <v>11400.46013852364</v>
      </c>
      <c r="M86" s="859"/>
      <c r="N86" s="54"/>
    </row>
    <row r="87" spans="1:14" ht="15.75" thickBot="1">
      <c r="B87" s="821" t="s">
        <v>953</v>
      </c>
      <c r="C87" s="822"/>
      <c r="D87" s="822"/>
      <c r="E87" s="822"/>
      <c r="F87" s="822"/>
      <c r="G87" s="822"/>
      <c r="H87" s="822"/>
      <c r="I87" s="822"/>
      <c r="J87" s="822"/>
      <c r="K87" s="822"/>
      <c r="L87" s="822"/>
      <c r="M87" s="823"/>
      <c r="N87" s="55">
        <f>L84+L85+L86</f>
        <v>68402.760831141844</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296411.96360161464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30.75" customHeight="1" thickBot="1">
      <c r="A31" t="s">
        <v>1845</v>
      </c>
      <c r="B31" s="83" t="s">
        <v>1699</v>
      </c>
      <c r="C31" s="963" t="s">
        <v>1700</v>
      </c>
      <c r="D31" s="964"/>
      <c r="E31" s="964"/>
      <c r="F31" s="964"/>
      <c r="G31" s="964"/>
      <c r="H31" s="964"/>
      <c r="I31" s="964"/>
      <c r="J31" s="990"/>
      <c r="K31" s="457"/>
      <c r="L31" s="310" t="s">
        <v>387</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892.62055903601981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892.62055903601981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602</v>
      </c>
      <c r="B48" s="46" t="str">
        <f>VLOOKUP(A48,MATERIALES!A5:D373,3,FALSE)</f>
        <v>Piedra para gavión</v>
      </c>
      <c r="C48" s="285"/>
      <c r="D48" s="285"/>
      <c r="E48" s="285"/>
      <c r="F48" s="285"/>
      <c r="G48" s="285"/>
      <c r="H48" s="285"/>
      <c r="I48" s="285"/>
      <c r="J48" s="315" t="str">
        <f>VLOOKUP(A48,MATERIALES!A4:D640,2,FALSE)</f>
        <v>m3</v>
      </c>
      <c r="K48" s="286">
        <v>1.1000000000000001</v>
      </c>
      <c r="L48" s="271"/>
      <c r="M48" s="406">
        <f>VLOOKUP(A48,MATERIALES!A5:D396,4,FALSE)</f>
        <v>69541.155751954444</v>
      </c>
      <c r="N48" s="276">
        <f>K48*M48</f>
        <v>76495.271327149894</v>
      </c>
    </row>
    <row r="49" spans="1:14">
      <c r="A49" s="169" t="s">
        <v>782</v>
      </c>
      <c r="B49" s="46" t="str">
        <f>VLOOKUP(A49,MATERIALES!A6:D373,3,FALSE)</f>
        <v>Alambre galvanizado No. 12</v>
      </c>
      <c r="C49" s="429"/>
      <c r="D49" s="429"/>
      <c r="E49" s="429"/>
      <c r="F49" s="429"/>
      <c r="G49" s="429"/>
      <c r="H49" s="429"/>
      <c r="I49" s="429"/>
      <c r="J49" s="316" t="str">
        <f>VLOOKUP(A49,MATERIALES!A5:D641,2,FALSE)</f>
        <v>kg</v>
      </c>
      <c r="K49" s="401">
        <v>0.5</v>
      </c>
      <c r="L49" s="425"/>
      <c r="M49" s="406">
        <f>VLOOKUP(A49,MATERIALES!A6:D397,4,FALSE)</f>
        <v>7406.2754525335868</v>
      </c>
      <c r="N49" s="276">
        <f>K49*M49</f>
        <v>3703.1377262667934</v>
      </c>
    </row>
    <row r="50" spans="1:14">
      <c r="A50" s="169" t="s">
        <v>867</v>
      </c>
      <c r="B50" s="46" t="str">
        <f>VLOOKUP(A50,MATERIALES!A6:D373,3,FALSE)</f>
        <v>Formaleta (gaviones, juntas de bordillos, juntas de cunetas, muros, concretos clase D,E, F y G)</v>
      </c>
      <c r="C50" s="429"/>
      <c r="D50" s="429"/>
      <c r="E50" s="429"/>
      <c r="F50" s="429"/>
      <c r="G50" s="429"/>
      <c r="H50" s="429"/>
      <c r="I50" s="429"/>
      <c r="J50" s="316" t="str">
        <f>VLOOKUP(A50,MATERIALES!A6:D642,2,FALSE)</f>
        <v>m2</v>
      </c>
      <c r="K50" s="401">
        <v>1</v>
      </c>
      <c r="L50" s="425"/>
      <c r="M50" s="406">
        <f>VLOOKUP(A50,MATERIALES!A6:D398,4,FALSE)</f>
        <v>3581.6602975143869</v>
      </c>
      <c r="N50" s="276">
        <f>K50*M50</f>
        <v>3581.6602975143869</v>
      </c>
    </row>
    <row r="51" spans="1:14">
      <c r="A51" s="169" t="s">
        <v>923</v>
      </c>
      <c r="B51" s="46" t="str">
        <f>VLOOKUP(A51,MATERIALES!A6:D373,3,FALSE)</f>
        <v>Malla Para Colchagaviones Espesor 0,30 M</v>
      </c>
      <c r="C51" s="429"/>
      <c r="D51" s="429"/>
      <c r="E51" s="429"/>
      <c r="F51" s="429"/>
      <c r="G51" s="429"/>
      <c r="H51" s="429"/>
      <c r="I51" s="429"/>
      <c r="J51" s="316" t="str">
        <f>VLOOKUP(A51,MATERIALES!A6:D643,2,FALSE)</f>
        <v>u</v>
      </c>
      <c r="K51" s="401">
        <v>1</v>
      </c>
      <c r="L51" s="425"/>
      <c r="M51" s="406">
        <f>VLOOKUP(A51,MATERIALES!A6:D399,4,FALSE)</f>
        <v>124443.45683180896</v>
      </c>
      <c r="N51" s="276">
        <f>K51*M51</f>
        <v>124443.45683180896</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208223.52618274005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A60" t="s">
        <v>1311</v>
      </c>
      <c r="B60" s="49" t="str">
        <f>VLOOKUP(A60,TRANSPORTE!A1:D117,3,FALSE)</f>
        <v>Transporte de piedra para gaviones</v>
      </c>
      <c r="C60" s="321"/>
      <c r="D60" s="321"/>
      <c r="E60" s="321"/>
      <c r="F60" s="321"/>
      <c r="G60" s="321"/>
      <c r="H60" s="315" t="s">
        <v>339</v>
      </c>
      <c r="I60" s="283">
        <v>1.1000000000000001</v>
      </c>
      <c r="J60" s="290">
        <v>1</v>
      </c>
      <c r="K60" s="283">
        <f>I60*J60</f>
        <v>1.1000000000000001</v>
      </c>
      <c r="L60" s="908">
        <f>VLOOKUP(A60,TRANSPORTE!A1:D117,4,FALSE)</f>
        <v>946.04077088755059</v>
      </c>
      <c r="M60" s="909"/>
      <c r="N60" s="291">
        <f>K60*L60</f>
        <v>1040.6448479763058</v>
      </c>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f>N60+N61+N62+N63+N64</f>
        <v>1040.6448479763058</v>
      </c>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v>
      </c>
      <c r="N71" s="399">
        <f>K71/M71</f>
        <v>12518.098999999998</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17852.411180720395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228009.2027704728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45601.840554094561</v>
      </c>
      <c r="M84" s="857"/>
      <c r="N84" s="54"/>
    </row>
    <row r="85" spans="1:14">
      <c r="B85" s="92" t="s">
        <v>973</v>
      </c>
      <c r="C85" s="93"/>
      <c r="D85" s="93"/>
      <c r="E85" s="93"/>
      <c r="F85" s="93"/>
      <c r="G85" s="93"/>
      <c r="H85" s="93"/>
      <c r="I85" s="90"/>
      <c r="J85" s="91"/>
      <c r="K85" s="308">
        <v>0.05</v>
      </c>
      <c r="L85" s="856">
        <f>N79*K85</f>
        <v>11400.46013852364</v>
      </c>
      <c r="M85" s="857"/>
      <c r="N85" s="54"/>
    </row>
    <row r="86" spans="1:14" ht="15.75" thickBot="1">
      <c r="B86" s="94" t="s">
        <v>974</v>
      </c>
      <c r="C86" s="95"/>
      <c r="D86" s="95"/>
      <c r="E86" s="95"/>
      <c r="F86" s="95"/>
      <c r="G86" s="95"/>
      <c r="H86" s="95"/>
      <c r="I86" s="96"/>
      <c r="J86" s="97"/>
      <c r="K86" s="309">
        <v>0.05</v>
      </c>
      <c r="L86" s="858">
        <f>N79*K86</f>
        <v>11400.46013852364</v>
      </c>
      <c r="M86" s="859"/>
      <c r="N86" s="54"/>
    </row>
    <row r="87" spans="1:14" ht="15.75" thickBot="1">
      <c r="B87" s="821" t="s">
        <v>953</v>
      </c>
      <c r="C87" s="822"/>
      <c r="D87" s="822"/>
      <c r="E87" s="822"/>
      <c r="F87" s="822"/>
      <c r="G87" s="822"/>
      <c r="H87" s="822"/>
      <c r="I87" s="822"/>
      <c r="J87" s="822"/>
      <c r="K87" s="822"/>
      <c r="L87" s="822"/>
      <c r="M87" s="823"/>
      <c r="N87" s="55">
        <f>L84+L85+L86</f>
        <v>68402.760831141844</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296411.96360161464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28.5" customHeight="1" thickBot="1">
      <c r="A31" t="s">
        <v>1845</v>
      </c>
      <c r="B31" s="83" t="s">
        <v>1701</v>
      </c>
      <c r="C31" s="963" t="s">
        <v>1702</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4777.7457498457725</v>
      </c>
      <c r="N48" s="276">
        <f>K48*M48</f>
        <v>6211.0694747995049</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6211.0694747995049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200</v>
      </c>
      <c r="N71" s="399">
        <f>K71/M71</f>
        <v>1251.8099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1785.2411180720399</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7996.3105928715449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1599.2621185743092</v>
      </c>
      <c r="M84" s="857"/>
      <c r="N84" s="54"/>
    </row>
    <row r="85" spans="1:14">
      <c r="B85" s="92" t="s">
        <v>973</v>
      </c>
      <c r="C85" s="93"/>
      <c r="D85" s="93"/>
      <c r="E85" s="93"/>
      <c r="F85" s="93"/>
      <c r="G85" s="93"/>
      <c r="H85" s="93"/>
      <c r="I85" s="90"/>
      <c r="J85" s="91"/>
      <c r="K85" s="308">
        <v>0.05</v>
      </c>
      <c r="L85" s="856">
        <f>N79*K85</f>
        <v>399.81552964357729</v>
      </c>
      <c r="M85" s="857"/>
      <c r="N85" s="54"/>
    </row>
    <row r="86" spans="1:14" ht="15.75" thickBot="1">
      <c r="B86" s="94" t="s">
        <v>974</v>
      </c>
      <c r="C86" s="95"/>
      <c r="D86" s="95"/>
      <c r="E86" s="95"/>
      <c r="F86" s="95"/>
      <c r="G86" s="95"/>
      <c r="H86" s="95"/>
      <c r="I86" s="96"/>
      <c r="J86" s="97"/>
      <c r="K86" s="309">
        <v>0.05</v>
      </c>
      <c r="L86" s="858">
        <f>N79*K86</f>
        <v>399.81552964357729</v>
      </c>
      <c r="M86" s="859"/>
      <c r="N86" s="54"/>
    </row>
    <row r="87" spans="1:14" ht="15.75" thickBot="1">
      <c r="B87" s="821" t="s">
        <v>953</v>
      </c>
      <c r="C87" s="822"/>
      <c r="D87" s="822"/>
      <c r="E87" s="822"/>
      <c r="F87" s="822"/>
      <c r="G87" s="822"/>
      <c r="H87" s="822"/>
      <c r="I87" s="822"/>
      <c r="J87" s="822"/>
      <c r="K87" s="822"/>
      <c r="L87" s="822"/>
      <c r="M87" s="823"/>
      <c r="N87" s="55">
        <f>L84+L85+L86</f>
        <v>2398.8931778614638</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10395.203770733009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30" customHeight="1" thickBot="1">
      <c r="A31" t="s">
        <v>1845</v>
      </c>
      <c r="B31" s="83" t="s">
        <v>1703</v>
      </c>
      <c r="C31" s="963" t="s">
        <v>1704</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16038.318625057516</v>
      </c>
      <c r="N48" s="276">
        <f>K48*M48</f>
        <v>20849.814212574773</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20849.814212574773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200</v>
      </c>
      <c r="N71" s="399">
        <f>K71/M71</f>
        <v>1251.8099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1785.2411180720399</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22635.055330646814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4527.0110661293629</v>
      </c>
      <c r="M84" s="857"/>
      <c r="N84" s="54"/>
    </row>
    <row r="85" spans="1:14">
      <c r="B85" s="92" t="s">
        <v>973</v>
      </c>
      <c r="C85" s="93"/>
      <c r="D85" s="93"/>
      <c r="E85" s="93"/>
      <c r="F85" s="93"/>
      <c r="G85" s="93"/>
      <c r="H85" s="93"/>
      <c r="I85" s="90"/>
      <c r="J85" s="91"/>
      <c r="K85" s="308">
        <v>0.05</v>
      </c>
      <c r="L85" s="856">
        <f>N79*K85</f>
        <v>1131.7527665323407</v>
      </c>
      <c r="M85" s="857"/>
      <c r="N85" s="54"/>
    </row>
    <row r="86" spans="1:14" ht="15.75" thickBot="1">
      <c r="B86" s="94" t="s">
        <v>974</v>
      </c>
      <c r="C86" s="95"/>
      <c r="D86" s="95"/>
      <c r="E86" s="95"/>
      <c r="F86" s="95"/>
      <c r="G86" s="95"/>
      <c r="H86" s="95"/>
      <c r="I86" s="96"/>
      <c r="J86" s="97"/>
      <c r="K86" s="309">
        <v>0.05</v>
      </c>
      <c r="L86" s="858">
        <f>N79*K86</f>
        <v>1131.7527665323407</v>
      </c>
      <c r="M86" s="859"/>
      <c r="N86" s="54"/>
    </row>
    <row r="87" spans="1:14" ht="15.75" thickBot="1">
      <c r="B87" s="821" t="s">
        <v>953</v>
      </c>
      <c r="C87" s="822"/>
      <c r="D87" s="822"/>
      <c r="E87" s="822"/>
      <c r="F87" s="822"/>
      <c r="G87" s="822"/>
      <c r="H87" s="822"/>
      <c r="I87" s="822"/>
      <c r="J87" s="822"/>
      <c r="K87" s="822"/>
      <c r="L87" s="822"/>
      <c r="M87" s="823"/>
      <c r="N87" s="55">
        <f>L84+L85+L86</f>
        <v>6790.5165991940439</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29425.571929840859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30.75" customHeight="1" thickBot="1">
      <c r="A31" t="s">
        <v>1845</v>
      </c>
      <c r="B31" s="83" t="s">
        <v>1705</v>
      </c>
      <c r="C31" s="963" t="s">
        <v>2159</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0" t="s">
        <v>892</v>
      </c>
      <c r="B48" s="46" t="str">
        <f>VLOOKUP(A48,MATERIALES!A5:D373,3,FALSE)</f>
        <v>Geotextil Fortex BX-40</v>
      </c>
      <c r="C48" s="285"/>
      <c r="D48" s="285"/>
      <c r="E48" s="285"/>
      <c r="F48" s="285"/>
      <c r="G48" s="285"/>
      <c r="H48" s="285"/>
      <c r="I48" s="272"/>
      <c r="J48" s="228" t="str">
        <f>VLOOKUP(A48,MATERIALES!A4:D640,2,FALSE)</f>
        <v>M2</v>
      </c>
      <c r="K48" s="286">
        <v>1.3</v>
      </c>
      <c r="L48" s="271"/>
      <c r="M48" s="406">
        <f>VLOOKUP(A48,MATERIALES!A5:D396,4,FALSE)</f>
        <v>4777.7457498457725</v>
      </c>
      <c r="N48" s="276">
        <f>K48*M48</f>
        <v>6211.0694747995049</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6211.0694747995049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200</v>
      </c>
      <c r="N71" s="399">
        <f>K71/M71</f>
        <v>1251.8099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1785.2411180720399</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7996.3105928715449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1599.2621185743092</v>
      </c>
      <c r="M84" s="857"/>
      <c r="N84" s="54"/>
    </row>
    <row r="85" spans="1:14">
      <c r="B85" s="92" t="s">
        <v>973</v>
      </c>
      <c r="C85" s="93"/>
      <c r="D85" s="93"/>
      <c r="E85" s="93"/>
      <c r="F85" s="93"/>
      <c r="G85" s="93"/>
      <c r="H85" s="93"/>
      <c r="I85" s="90"/>
      <c r="J85" s="91"/>
      <c r="K85" s="308">
        <v>0.05</v>
      </c>
      <c r="L85" s="856">
        <f>N79*K85</f>
        <v>399.81552964357729</v>
      </c>
      <c r="M85" s="857"/>
      <c r="N85" s="54"/>
    </row>
    <row r="86" spans="1:14" ht="15.75" thickBot="1">
      <c r="B86" s="94" t="s">
        <v>974</v>
      </c>
      <c r="C86" s="95"/>
      <c r="D86" s="95"/>
      <c r="E86" s="95"/>
      <c r="F86" s="95"/>
      <c r="G86" s="95"/>
      <c r="H86" s="95"/>
      <c r="I86" s="96"/>
      <c r="J86" s="97"/>
      <c r="K86" s="309">
        <v>0.05</v>
      </c>
      <c r="L86" s="858">
        <f>N79*K86</f>
        <v>399.81552964357729</v>
      </c>
      <c r="M86" s="859"/>
      <c r="N86" s="54"/>
    </row>
    <row r="87" spans="1:14" ht="15.75" thickBot="1">
      <c r="B87" s="821" t="s">
        <v>953</v>
      </c>
      <c r="C87" s="822"/>
      <c r="D87" s="822"/>
      <c r="E87" s="822"/>
      <c r="F87" s="822"/>
      <c r="G87" s="822"/>
      <c r="H87" s="822"/>
      <c r="I87" s="822"/>
      <c r="J87" s="822"/>
      <c r="K87" s="822"/>
      <c r="L87" s="822"/>
      <c r="M87" s="823"/>
      <c r="N87" s="55">
        <f>L84+L85+L86</f>
        <v>2398.8931778614638</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10395.203770733009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30" customHeight="1" thickBot="1">
      <c r="A31" t="s">
        <v>1845</v>
      </c>
      <c r="B31" s="83" t="s">
        <v>1706</v>
      </c>
      <c r="C31" s="963" t="s">
        <v>2160</v>
      </c>
      <c r="D31" s="964"/>
      <c r="E31" s="964"/>
      <c r="F31" s="964"/>
      <c r="G31" s="964"/>
      <c r="H31" s="964"/>
      <c r="I31" s="964"/>
      <c r="J31" s="990"/>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c r="C41" s="879"/>
      <c r="D41" s="879"/>
      <c r="E41" s="41"/>
      <c r="F41" s="42"/>
      <c r="G41" s="42"/>
      <c r="H41" s="43"/>
      <c r="I41" s="39"/>
      <c r="J41" s="40"/>
      <c r="K41" s="283"/>
      <c r="L41" s="280"/>
      <c r="M41" s="405"/>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0" t="s">
        <v>907</v>
      </c>
      <c r="B48" s="46" t="str">
        <f>VLOOKUP(A48,MATERIALES!A5:D373,3,FALSE)</f>
        <v>Geomalla Forgrid UX100</v>
      </c>
      <c r="C48" s="285"/>
      <c r="D48" s="285"/>
      <c r="E48" s="285"/>
      <c r="F48" s="285"/>
      <c r="G48" s="285"/>
      <c r="H48" s="285"/>
      <c r="I48" s="272"/>
      <c r="J48" s="228" t="str">
        <f>VLOOKUP(A48,MATERIALES!A4:D640,2,FALSE)</f>
        <v>M2</v>
      </c>
      <c r="K48" s="286">
        <v>1.3</v>
      </c>
      <c r="L48" s="271"/>
      <c r="M48" s="406">
        <f>VLOOKUP(A48,MATERIALES!A5:D396,4,FALSE)</f>
        <v>16038.318625057516</v>
      </c>
      <c r="N48" s="276">
        <f>K48*M48</f>
        <v>20849.814212574773</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20849.814212574773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200</v>
      </c>
      <c r="N71" s="399">
        <f>K71/M71</f>
        <v>1251.8099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v>
      </c>
      <c r="N72" s="399">
        <f>K72/M72</f>
        <v>533.43121807203988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1785.2411180720399</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22635.055330646814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4527.0110661293629</v>
      </c>
      <c r="M84" s="857"/>
      <c r="N84" s="54"/>
    </row>
    <row r="85" spans="1:14">
      <c r="B85" s="92" t="s">
        <v>973</v>
      </c>
      <c r="C85" s="93"/>
      <c r="D85" s="93"/>
      <c r="E85" s="93"/>
      <c r="F85" s="93"/>
      <c r="G85" s="93"/>
      <c r="H85" s="93"/>
      <c r="I85" s="90"/>
      <c r="J85" s="91"/>
      <c r="K85" s="308">
        <v>0.05</v>
      </c>
      <c r="L85" s="856">
        <f>N79*K85</f>
        <v>1131.7527665323407</v>
      </c>
      <c r="M85" s="857"/>
      <c r="N85" s="54"/>
    </row>
    <row r="86" spans="1:14" ht="15.75" thickBot="1">
      <c r="B86" s="94" t="s">
        <v>974</v>
      </c>
      <c r="C86" s="95"/>
      <c r="D86" s="95"/>
      <c r="E86" s="95"/>
      <c r="F86" s="95"/>
      <c r="G86" s="95"/>
      <c r="H86" s="95"/>
      <c r="I86" s="96"/>
      <c r="J86" s="97"/>
      <c r="K86" s="309">
        <v>0.05</v>
      </c>
      <c r="L86" s="858">
        <f>N79*K86</f>
        <v>1131.7527665323407</v>
      </c>
      <c r="M86" s="859"/>
      <c r="N86" s="54"/>
    </row>
    <row r="87" spans="1:14" ht="15.75" thickBot="1">
      <c r="B87" s="821" t="s">
        <v>953</v>
      </c>
      <c r="C87" s="822"/>
      <c r="D87" s="822"/>
      <c r="E87" s="822"/>
      <c r="F87" s="822"/>
      <c r="G87" s="822"/>
      <c r="H87" s="822"/>
      <c r="I87" s="822"/>
      <c r="J87" s="822"/>
      <c r="K87" s="822"/>
      <c r="L87" s="822"/>
      <c r="M87" s="823"/>
      <c r="N87" s="55">
        <f>L84+L85+L86</f>
        <v>6790.5165991940439</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29425.571929840859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1707</v>
      </c>
      <c r="C31" s="84" t="s">
        <v>2161</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152</v>
      </c>
      <c r="B36" s="870" t="str">
        <f>VLOOKUP(A36,EQUIPOS!A6:D154,3,FALSE)</f>
        <v xml:space="preserve">Carrotanque de agua(1000 Galones) </v>
      </c>
      <c r="C36" s="871"/>
      <c r="D36" s="871"/>
      <c r="E36" s="871"/>
      <c r="F36" s="871"/>
      <c r="G36" s="871"/>
      <c r="H36" s="872"/>
      <c r="I36" s="271"/>
      <c r="J36" s="272"/>
      <c r="K36" s="273">
        <f>VLOOKUP(A36,EQUIPOS!A6:D163,4,FALSE)</f>
        <v>52022.962418971518</v>
      </c>
      <c r="L36" s="274"/>
      <c r="M36" s="340">
        <v>15</v>
      </c>
      <c r="N36" s="276">
        <f>K36/M36</f>
        <v>3468.197494598101</v>
      </c>
    </row>
    <row r="37" spans="1:14">
      <c r="A37" s="116" t="s">
        <v>174</v>
      </c>
      <c r="B37" s="870" t="str">
        <f>VLOOKUP(A37,EQUIPOS!A7:D154,3,FALSE)</f>
        <v>Compactador vibratorio tipo DD-20</v>
      </c>
      <c r="C37" s="871"/>
      <c r="D37" s="871"/>
      <c r="E37" s="871"/>
      <c r="F37" s="871"/>
      <c r="G37" s="871"/>
      <c r="H37" s="872"/>
      <c r="I37" s="425"/>
      <c r="J37" s="426"/>
      <c r="K37" s="273">
        <f>VLOOKUP(A37,EQUIPOS!A7:D164,4,FALSE)</f>
        <v>72832.147386560115</v>
      </c>
      <c r="L37" s="339"/>
      <c r="M37" s="340">
        <v>15</v>
      </c>
      <c r="N37" s="276">
        <f>K37/M37</f>
        <v>4855.4764924373412</v>
      </c>
    </row>
    <row r="38" spans="1:14">
      <c r="A38" s="116" t="s">
        <v>269</v>
      </c>
      <c r="B38" s="870" t="str">
        <f>VLOOKUP(A38,EQUIPOS!A8:D154,3,FALSE)</f>
        <v>Motoniveladora  potencia 215 HP, ancho de cuchilla 4,27 m, peso 18 ton.</v>
      </c>
      <c r="C38" s="871"/>
      <c r="D38" s="871"/>
      <c r="E38" s="871"/>
      <c r="F38" s="871"/>
      <c r="G38" s="871"/>
      <c r="H38" s="872"/>
      <c r="I38" s="332"/>
      <c r="J38" s="334"/>
      <c r="K38" s="273">
        <f>VLOOKUP(A38,EQUIPOS!A8:D165,4,FALSE)</f>
        <v>187282.66470829744</v>
      </c>
      <c r="L38" s="427"/>
      <c r="M38" s="428">
        <v>15</v>
      </c>
      <c r="N38" s="276">
        <f>K38/M38</f>
        <v>12485.510980553163</v>
      </c>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0.02</v>
      </c>
      <c r="N41" s="348">
        <f>N75*M41</f>
        <v>49.076288102401321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SUM(N36:N41)</f>
        <v>20858.261255691006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550</v>
      </c>
      <c r="B48" s="46" t="str">
        <f>VLOOKUP(A48,MATERIALES!A5:D373,3,FALSE)</f>
        <v>Material seleccionado para Relleno</v>
      </c>
      <c r="C48" s="285"/>
      <c r="D48" s="285"/>
      <c r="E48" s="285"/>
      <c r="F48" s="285"/>
      <c r="G48" s="285"/>
      <c r="H48" s="285"/>
      <c r="I48" s="272"/>
      <c r="J48" s="228" t="str">
        <f>VLOOKUP(A48,MATERIALES!A4:D640,2,FALSE)</f>
        <v>m3</v>
      </c>
      <c r="K48" s="286">
        <v>1.3</v>
      </c>
      <c r="L48" s="271"/>
      <c r="M48" s="406">
        <f>VLOOKUP(A48,MATERIALES!A5:D396,4,FALSE)</f>
        <v>25513.558067745213</v>
      </c>
      <c r="N48" s="276">
        <f>K48*M48</f>
        <v>33167.625488068777</v>
      </c>
    </row>
    <row r="49" spans="1:14">
      <c r="A49" s="169" t="s">
        <v>774</v>
      </c>
      <c r="B49" s="46" t="str">
        <f>VLOOKUP(A49,MATERIALES!A6:D373,3,FALSE)</f>
        <v>Agua</v>
      </c>
      <c r="C49" s="429"/>
      <c r="D49" s="429"/>
      <c r="E49" s="429"/>
      <c r="F49" s="429"/>
      <c r="G49" s="429"/>
      <c r="H49" s="429"/>
      <c r="I49" s="429"/>
      <c r="J49" s="315" t="s">
        <v>422</v>
      </c>
      <c r="K49" s="401">
        <v>30</v>
      </c>
      <c r="L49" s="425"/>
      <c r="M49" s="406">
        <f>VLOOKUP(A49,MATERIALES!A6:D397,4,FALSE)</f>
        <v>13.192118959537337</v>
      </c>
      <c r="N49" s="276">
        <f>K49*M49</f>
        <v>395.76356878612012</v>
      </c>
    </row>
    <row r="50" spans="1:14">
      <c r="B50" s="324"/>
      <c r="C50" s="50"/>
      <c r="D50" s="50"/>
      <c r="E50" s="50"/>
      <c r="F50" s="50"/>
      <c r="G50" s="50"/>
      <c r="H50" s="50"/>
      <c r="I50" s="50"/>
      <c r="J50" s="292"/>
      <c r="K50" s="172"/>
      <c r="L50" s="322"/>
      <c r="M50" s="430"/>
      <c r="N50" s="277"/>
    </row>
    <row r="51" spans="1:14">
      <c r="B51" s="171"/>
      <c r="C51" s="321"/>
      <c r="D51" s="321"/>
      <c r="E51" s="321"/>
      <c r="F51" s="321"/>
      <c r="G51" s="321"/>
      <c r="H51" s="321"/>
      <c r="I51" s="321"/>
      <c r="J51" s="315"/>
      <c r="K51" s="47"/>
      <c r="L51" s="322"/>
      <c r="M51" s="430"/>
      <c r="N51" s="277"/>
    </row>
    <row r="52" spans="1:14" ht="15.75" thickBot="1">
      <c r="B52" s="454"/>
      <c r="C52" s="452"/>
      <c r="D52" s="452"/>
      <c r="E52" s="452"/>
      <c r="F52" s="452"/>
      <c r="G52" s="452"/>
      <c r="H52" s="452"/>
      <c r="I52" s="452"/>
      <c r="J52" s="453"/>
      <c r="K52" s="129"/>
      <c r="L52" s="450"/>
      <c r="M52" s="486"/>
      <c r="N52" s="487"/>
    </row>
    <row r="53" spans="1:14" ht="15.75" thickBot="1">
      <c r="B53" s="910" t="s">
        <v>953</v>
      </c>
      <c r="C53" s="864"/>
      <c r="D53" s="864"/>
      <c r="E53" s="864"/>
      <c r="F53" s="864"/>
      <c r="G53" s="864"/>
      <c r="H53" s="864"/>
      <c r="I53" s="864"/>
      <c r="J53" s="864"/>
      <c r="K53" s="864"/>
      <c r="L53" s="864"/>
      <c r="M53" s="865"/>
      <c r="N53" s="107">
        <f>SUM(N48:N52)</f>
        <v>33563.389056854896</v>
      </c>
    </row>
    <row r="54" spans="1:14">
      <c r="B54" s="36"/>
      <c r="C54" s="37"/>
      <c r="D54" s="37"/>
      <c r="E54" s="37"/>
      <c r="F54" s="37"/>
      <c r="G54" s="37"/>
      <c r="H54" s="37"/>
      <c r="I54" s="37"/>
      <c r="J54" s="37"/>
      <c r="K54" s="37"/>
      <c r="L54" s="37"/>
      <c r="M54" s="37"/>
      <c r="N54" s="38"/>
    </row>
    <row r="55" spans="1:14">
      <c r="B55" s="67" t="s">
        <v>956</v>
      </c>
      <c r="C55" s="68"/>
      <c r="D55" s="68"/>
      <c r="E55" s="68"/>
      <c r="F55" s="68"/>
      <c r="G55" s="68"/>
      <c r="H55" s="68"/>
      <c r="I55" s="68"/>
      <c r="J55" s="68"/>
      <c r="K55" s="68"/>
      <c r="L55" s="68"/>
      <c r="M55" s="68"/>
      <c r="N55" s="69"/>
    </row>
    <row r="56" spans="1:14" ht="15.75" thickBot="1">
      <c r="B56" s="71"/>
      <c r="C56" s="64"/>
      <c r="D56" s="64"/>
      <c r="E56" s="64"/>
      <c r="F56" s="64"/>
      <c r="G56" s="64"/>
      <c r="H56" s="64"/>
      <c r="I56" s="64"/>
      <c r="J56" s="64"/>
      <c r="K56" s="64"/>
      <c r="L56" s="64"/>
      <c r="M56" s="64"/>
      <c r="N56" s="66"/>
    </row>
    <row r="57" spans="1:14" ht="25.5">
      <c r="B57" s="317" t="s">
        <v>957</v>
      </c>
      <c r="C57" s="318"/>
      <c r="D57" s="318"/>
      <c r="E57" s="318"/>
      <c r="F57" s="318"/>
      <c r="G57" s="318"/>
      <c r="H57" s="76" t="s">
        <v>945</v>
      </c>
      <c r="I57" s="77" t="s">
        <v>958</v>
      </c>
      <c r="J57" s="78" t="s">
        <v>959</v>
      </c>
      <c r="K57" s="76" t="s">
        <v>960</v>
      </c>
      <c r="L57" s="907" t="s">
        <v>961</v>
      </c>
      <c r="M57" s="886"/>
      <c r="N57" s="79" t="s">
        <v>951</v>
      </c>
    </row>
    <row r="58" spans="1:14">
      <c r="A58" t="s">
        <v>1291</v>
      </c>
      <c r="B58" s="49" t="str">
        <f>VLOOKUP(A58,TRANSPORTE!A1:D117,3,FALSE)</f>
        <v>Transporte de material seleccionado para relleno</v>
      </c>
      <c r="C58" s="321"/>
      <c r="D58" s="321"/>
      <c r="E58" s="321"/>
      <c r="F58" s="321"/>
      <c r="G58" s="321"/>
      <c r="H58" s="315" t="s">
        <v>1999</v>
      </c>
      <c r="I58" s="283">
        <v>1.3</v>
      </c>
      <c r="J58" s="290">
        <v>1</v>
      </c>
      <c r="K58" s="283">
        <f>I58*J58</f>
        <v>1.3</v>
      </c>
      <c r="L58" s="908">
        <f>VLOOKUP(A58,TRANSPORTE!A1:D117,4,FALSE)</f>
        <v>878.24631825065774</v>
      </c>
      <c r="M58" s="909"/>
      <c r="N58" s="291">
        <f>K58*L58</f>
        <v>1141.720213725855</v>
      </c>
    </row>
    <row r="59" spans="1:14">
      <c r="B59" s="49"/>
      <c r="C59" s="50"/>
      <c r="D59" s="50"/>
      <c r="E59" s="50"/>
      <c r="F59" s="50"/>
      <c r="G59" s="50"/>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292"/>
      <c r="I62" s="283"/>
      <c r="J62" s="283"/>
      <c r="K62" s="283"/>
      <c r="L62" s="293"/>
      <c r="M62" s="294"/>
      <c r="N62" s="295"/>
    </row>
    <row r="63" spans="1:14" ht="15.75" thickBot="1">
      <c r="B63" s="451"/>
      <c r="C63" s="452"/>
      <c r="D63" s="452"/>
      <c r="E63" s="452"/>
      <c r="F63" s="452"/>
      <c r="G63" s="452"/>
      <c r="H63" s="51"/>
      <c r="I63" s="129"/>
      <c r="J63" s="129"/>
      <c r="K63" s="129"/>
      <c r="L63" s="899"/>
      <c r="M63" s="900"/>
      <c r="N63" s="130"/>
    </row>
    <row r="64" spans="1:14" ht="15.75" thickBot="1">
      <c r="B64" s="910" t="s">
        <v>953</v>
      </c>
      <c r="C64" s="864"/>
      <c r="D64" s="864"/>
      <c r="E64" s="864"/>
      <c r="F64" s="864"/>
      <c r="G64" s="864"/>
      <c r="H64" s="864"/>
      <c r="I64" s="864"/>
      <c r="J64" s="864"/>
      <c r="K64" s="864"/>
      <c r="L64" s="864"/>
      <c r="M64" s="865"/>
      <c r="N64" s="107">
        <f>N58+N59+N60+N61+N62</f>
        <v>1141.720213725855</v>
      </c>
    </row>
    <row r="65" spans="1:15">
      <c r="B65" s="36"/>
      <c r="C65" s="37"/>
      <c r="D65" s="37"/>
      <c r="E65" s="37"/>
      <c r="F65" s="37"/>
      <c r="G65" s="37"/>
      <c r="H65" s="37"/>
      <c r="I65" s="37"/>
      <c r="J65" s="37"/>
      <c r="K65" s="37"/>
      <c r="L65" s="37"/>
      <c r="M65" s="37"/>
      <c r="N65" s="38"/>
    </row>
    <row r="66" spans="1:15">
      <c r="B66" s="67" t="s">
        <v>962</v>
      </c>
      <c r="C66" s="68"/>
      <c r="D66" s="68"/>
      <c r="E66" s="68"/>
      <c r="F66" s="68"/>
      <c r="G66" s="68"/>
      <c r="H66" s="68"/>
      <c r="I66" s="68"/>
      <c r="J66" s="68"/>
      <c r="K66" s="68"/>
      <c r="L66" s="68"/>
      <c r="M66" s="68"/>
      <c r="N66" s="69"/>
    </row>
    <row r="67" spans="1:15" ht="15.75" thickBot="1">
      <c r="B67" s="71"/>
      <c r="C67" s="64"/>
      <c r="D67" s="64"/>
      <c r="E67" s="64"/>
      <c r="F67" s="64"/>
      <c r="G67" s="64"/>
      <c r="H67" s="64"/>
      <c r="I67" s="64"/>
      <c r="J67" s="64"/>
      <c r="K67" s="64"/>
      <c r="L67" s="64"/>
      <c r="M67" s="64"/>
      <c r="N67" s="66"/>
    </row>
    <row r="68" spans="1:15" ht="25.5">
      <c r="B68" s="860" t="s">
        <v>963</v>
      </c>
      <c r="C68" s="861"/>
      <c r="D68" s="861"/>
      <c r="E68" s="861"/>
      <c r="F68" s="861"/>
      <c r="G68" s="861"/>
      <c r="H68" s="861"/>
      <c r="I68" s="76" t="s">
        <v>964</v>
      </c>
      <c r="J68" s="78" t="s">
        <v>1410</v>
      </c>
      <c r="K68" s="77" t="s">
        <v>966</v>
      </c>
      <c r="L68" s="862" t="s">
        <v>950</v>
      </c>
      <c r="M68" s="975"/>
      <c r="N68" s="101" t="s">
        <v>951</v>
      </c>
    </row>
    <row r="69" spans="1:15">
      <c r="A69" s="170" t="s">
        <v>9</v>
      </c>
      <c r="B69" s="52" t="str">
        <f>VLOOKUP(A69,'MANO DE OBRA'!A8:D68,3,FALSE)</f>
        <v>Obrero (3)</v>
      </c>
      <c r="C69" s="50"/>
      <c r="D69" s="50"/>
      <c r="E69" s="50"/>
      <c r="F69" s="50"/>
      <c r="G69" s="50"/>
      <c r="H69" s="50"/>
      <c r="I69" s="296">
        <f>K69/J69*100</f>
        <v>101498.09999999999</v>
      </c>
      <c r="J69" s="297">
        <v>185</v>
      </c>
      <c r="K69" s="298">
        <f>VLOOKUP(A69,'MANO DE OBRA'!A8:D99,4,FALSE)</f>
        <v>187771.48499999999</v>
      </c>
      <c r="L69" s="53"/>
      <c r="M69" s="438">
        <v>120</v>
      </c>
      <c r="N69" s="399">
        <f>K69/M69</f>
        <v>1564.7623749999998</v>
      </c>
      <c r="O69" s="109"/>
    </row>
    <row r="70" spans="1:15">
      <c r="A70" s="170" t="s">
        <v>30</v>
      </c>
      <c r="B70" s="52" t="str">
        <f>VLOOKUP(A70,'MANO DE OBRA'!A8:D69,3,FALSE)</f>
        <v>Oficial</v>
      </c>
      <c r="C70" s="50"/>
      <c r="D70" s="50"/>
      <c r="E70" s="50"/>
      <c r="F70" s="50"/>
      <c r="G70" s="50"/>
      <c r="H70" s="50"/>
      <c r="I70" s="296">
        <f>K70/J70*100</f>
        <v>57668.23979157189</v>
      </c>
      <c r="J70" s="297">
        <v>185</v>
      </c>
      <c r="K70" s="298">
        <f>VLOOKUP(A70,'MANO DE OBRA'!A8:D100,4,FALSE)</f>
        <v>106686.24361440798</v>
      </c>
      <c r="L70" s="53"/>
      <c r="M70" s="438">
        <v>120</v>
      </c>
      <c r="N70" s="399">
        <f>K70/M70</f>
        <v>889.05203012006655</v>
      </c>
    </row>
    <row r="71" spans="1:15">
      <c r="B71" s="52"/>
      <c r="C71" s="50"/>
      <c r="D71" s="50"/>
      <c r="E71" s="50"/>
      <c r="F71" s="50"/>
      <c r="G71" s="50"/>
      <c r="H71" s="50"/>
      <c r="I71" s="296"/>
      <c r="J71" s="297"/>
      <c r="K71" s="298"/>
      <c r="L71" s="53"/>
      <c r="M71" s="436"/>
      <c r="N71" s="399"/>
    </row>
    <row r="72" spans="1:15">
      <c r="B72" s="52"/>
      <c r="C72" s="50"/>
      <c r="D72" s="50"/>
      <c r="E72" s="50"/>
      <c r="F72" s="50"/>
      <c r="G72" s="50"/>
      <c r="H72" s="50"/>
      <c r="I72" s="283"/>
      <c r="J72" s="301"/>
      <c r="K72" s="302"/>
      <c r="L72" s="322"/>
      <c r="M72" s="304"/>
      <c r="N72" s="300"/>
    </row>
    <row r="73" spans="1:15">
      <c r="B73" s="52"/>
      <c r="C73" s="50"/>
      <c r="D73" s="50"/>
      <c r="E73" s="50"/>
      <c r="F73" s="50"/>
      <c r="G73" s="50"/>
      <c r="H73" s="50"/>
      <c r="I73" s="283"/>
      <c r="J73" s="301"/>
      <c r="K73" s="302"/>
      <c r="L73" s="322"/>
      <c r="M73" s="304"/>
      <c r="N73" s="300"/>
    </row>
    <row r="74" spans="1:15" ht="15.75" thickBot="1">
      <c r="B74" s="897"/>
      <c r="C74" s="898"/>
      <c r="D74" s="898"/>
      <c r="E74" s="898"/>
      <c r="F74" s="898"/>
      <c r="G74" s="898"/>
      <c r="H74" s="898"/>
      <c r="I74" s="129"/>
      <c r="J74" s="129"/>
      <c r="K74" s="129"/>
      <c r="L74" s="911"/>
      <c r="M74" s="911"/>
      <c r="N74" s="48"/>
    </row>
    <row r="75" spans="1:15" ht="15.75" thickBot="1">
      <c r="B75" s="910" t="s">
        <v>953</v>
      </c>
      <c r="C75" s="864"/>
      <c r="D75" s="864"/>
      <c r="E75" s="864"/>
      <c r="F75" s="864"/>
      <c r="G75" s="864"/>
      <c r="H75" s="864"/>
      <c r="I75" s="864"/>
      <c r="J75" s="864"/>
      <c r="K75" s="864"/>
      <c r="L75" s="864"/>
      <c r="M75" s="865"/>
      <c r="N75" s="305">
        <f>SUM(N69:N74)</f>
        <v>2453.8144051200661</v>
      </c>
    </row>
    <row r="76" spans="1:15" ht="15.75" thickBot="1">
      <c r="B76" s="36"/>
      <c r="C76" s="37"/>
      <c r="D76" s="37"/>
      <c r="E76" s="37"/>
      <c r="F76" s="37"/>
      <c r="G76" s="37"/>
      <c r="H76" s="37"/>
      <c r="I76" s="37"/>
      <c r="J76" s="37"/>
      <c r="K76" s="37"/>
      <c r="L76" s="37"/>
      <c r="M76" s="37"/>
      <c r="N76" s="38"/>
    </row>
    <row r="77" spans="1:15" ht="15.75" thickBot="1">
      <c r="B77" s="821" t="s">
        <v>967</v>
      </c>
      <c r="C77" s="822"/>
      <c r="D77" s="822"/>
      <c r="E77" s="822"/>
      <c r="F77" s="822"/>
      <c r="G77" s="822"/>
      <c r="H77" s="822"/>
      <c r="I77" s="822"/>
      <c r="J77" s="822"/>
      <c r="K77" s="822"/>
      <c r="L77" s="822"/>
      <c r="M77" s="823"/>
      <c r="N77" s="102">
        <f>N43+N53+N64+N75</f>
        <v>58017.184931391821</v>
      </c>
    </row>
    <row r="78" spans="1:15">
      <c r="B78" s="36"/>
      <c r="C78" s="37"/>
      <c r="D78" s="37"/>
      <c r="E78" s="37"/>
      <c r="F78" s="37"/>
      <c r="G78" s="37"/>
      <c r="H78" s="37"/>
      <c r="I78" s="37"/>
      <c r="J78" s="37"/>
      <c r="K78" s="37"/>
      <c r="L78" s="37"/>
      <c r="M78" s="37"/>
      <c r="N78" s="38"/>
    </row>
    <row r="79" spans="1:15">
      <c r="B79" s="67" t="s">
        <v>968</v>
      </c>
      <c r="C79" s="68"/>
      <c r="D79" s="68"/>
      <c r="E79" s="68"/>
      <c r="F79" s="68"/>
      <c r="G79" s="68"/>
      <c r="H79" s="68"/>
      <c r="I79" s="68"/>
      <c r="J79" s="68"/>
      <c r="K79" s="68"/>
      <c r="L79" s="68"/>
      <c r="M79" s="68"/>
      <c r="N79" s="69"/>
    </row>
    <row r="80" spans="1:15" ht="15.75" thickBot="1">
      <c r="B80" s="71"/>
      <c r="C80" s="64"/>
      <c r="D80" s="64"/>
      <c r="E80" s="64"/>
      <c r="F80" s="64"/>
      <c r="G80" s="64"/>
      <c r="H80" s="64"/>
      <c r="I80" s="64"/>
      <c r="J80" s="64"/>
      <c r="K80" s="64"/>
      <c r="L80" s="64"/>
      <c r="M80" s="64"/>
      <c r="N80" s="66"/>
    </row>
    <row r="81" spans="1:14">
      <c r="B81" s="866" t="s">
        <v>969</v>
      </c>
      <c r="C81" s="867"/>
      <c r="D81" s="867"/>
      <c r="E81" s="867"/>
      <c r="F81" s="867"/>
      <c r="G81" s="867"/>
      <c r="H81" s="867"/>
      <c r="I81" s="318"/>
      <c r="J81" s="338"/>
      <c r="K81" s="306" t="s">
        <v>970</v>
      </c>
      <c r="L81" s="868" t="s">
        <v>971</v>
      </c>
      <c r="M81" s="869"/>
      <c r="N81" s="307"/>
    </row>
    <row r="82" spans="1:14">
      <c r="B82" s="854" t="s">
        <v>972</v>
      </c>
      <c r="C82" s="855"/>
      <c r="D82" s="855"/>
      <c r="E82" s="855"/>
      <c r="F82" s="855"/>
      <c r="G82" s="855"/>
      <c r="H82" s="855"/>
      <c r="I82" s="90"/>
      <c r="J82" s="91"/>
      <c r="K82" s="308">
        <v>0.2</v>
      </c>
      <c r="L82" s="856">
        <f>N77*K82</f>
        <v>11603.436986278364</v>
      </c>
      <c r="M82" s="857"/>
      <c r="N82" s="54"/>
    </row>
    <row r="83" spans="1:14">
      <c r="B83" s="92" t="s">
        <v>973</v>
      </c>
      <c r="C83" s="93"/>
      <c r="D83" s="93"/>
      <c r="E83" s="93"/>
      <c r="F83" s="93"/>
      <c r="G83" s="93"/>
      <c r="H83" s="93"/>
      <c r="I83" s="90"/>
      <c r="J83" s="91"/>
      <c r="K83" s="308">
        <v>0.05</v>
      </c>
      <c r="L83" s="856">
        <f>N77*K83</f>
        <v>2900.8592465695911</v>
      </c>
      <c r="M83" s="857"/>
      <c r="N83" s="54"/>
    </row>
    <row r="84" spans="1:14" ht="15.75" thickBot="1">
      <c r="B84" s="94" t="s">
        <v>974</v>
      </c>
      <c r="C84" s="95"/>
      <c r="D84" s="95"/>
      <c r="E84" s="95"/>
      <c r="F84" s="95"/>
      <c r="G84" s="95"/>
      <c r="H84" s="95"/>
      <c r="I84" s="96"/>
      <c r="J84" s="97"/>
      <c r="K84" s="309">
        <v>0.05</v>
      </c>
      <c r="L84" s="858">
        <f>N77*K84</f>
        <v>2900.8592465695911</v>
      </c>
      <c r="M84" s="859"/>
      <c r="N84" s="54"/>
    </row>
    <row r="85" spans="1:14" ht="15.75" thickBot="1">
      <c r="B85" s="821" t="s">
        <v>953</v>
      </c>
      <c r="C85" s="822"/>
      <c r="D85" s="822"/>
      <c r="E85" s="822"/>
      <c r="F85" s="822"/>
      <c r="G85" s="822"/>
      <c r="H85" s="822"/>
      <c r="I85" s="822"/>
      <c r="J85" s="822"/>
      <c r="K85" s="822"/>
      <c r="L85" s="822"/>
      <c r="M85" s="823"/>
      <c r="N85" s="55">
        <f>L82+L83+L84</f>
        <v>17405.155479417546</v>
      </c>
    </row>
    <row r="86" spans="1:14" ht="15.75" thickBot="1">
      <c r="B86" s="36"/>
      <c r="C86" s="37"/>
      <c r="D86" s="37"/>
      <c r="E86" s="37"/>
      <c r="F86" s="37"/>
      <c r="G86" s="37"/>
      <c r="H86" s="37"/>
      <c r="I86" s="37"/>
      <c r="J86" s="37"/>
      <c r="K86" s="37"/>
      <c r="L86" s="37"/>
      <c r="M86" s="37"/>
      <c r="N86" s="38"/>
    </row>
    <row r="87" spans="1:14" ht="15.75" thickBot="1">
      <c r="A87" t="s">
        <v>2016</v>
      </c>
      <c r="B87" s="821" t="s">
        <v>975</v>
      </c>
      <c r="C87" s="822"/>
      <c r="D87" s="822"/>
      <c r="E87" s="822"/>
      <c r="F87" s="822"/>
      <c r="G87" s="822"/>
      <c r="H87" s="822"/>
      <c r="I87" s="822"/>
      <c r="J87" s="822"/>
      <c r="K87" s="822"/>
      <c r="L87" s="822"/>
      <c r="M87" s="823"/>
      <c r="N87" s="192">
        <f>N77+N85</f>
        <v>75422.340410809367</v>
      </c>
    </row>
    <row r="88" spans="1:14">
      <c r="B88" s="243"/>
      <c r="C88" s="244"/>
      <c r="D88" s="244"/>
      <c r="E88" s="244"/>
      <c r="F88" s="244"/>
      <c r="G88" s="244"/>
      <c r="H88" s="244"/>
      <c r="I88" s="244"/>
      <c r="J88" s="244"/>
      <c r="K88" s="244"/>
      <c r="L88" s="244"/>
      <c r="M88" s="244"/>
      <c r="N88" s="245"/>
    </row>
    <row r="89" spans="1:14">
      <c r="B89" s="246"/>
      <c r="C89" s="247"/>
      <c r="D89" s="247"/>
      <c r="E89" s="247"/>
      <c r="F89" s="247"/>
      <c r="G89" s="247"/>
      <c r="H89" s="247"/>
      <c r="I89" s="247"/>
      <c r="J89" s="247"/>
      <c r="K89" s="247"/>
      <c r="L89" s="247"/>
      <c r="M89" s="247"/>
      <c r="N89" s="248"/>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421" t="s">
        <v>976</v>
      </c>
      <c r="F92" s="421"/>
      <c r="G92" s="421"/>
      <c r="H92" s="421"/>
      <c r="I92" s="421"/>
      <c r="J92" s="421"/>
      <c r="K92" s="247"/>
      <c r="L92" s="247"/>
      <c r="M92" s="247"/>
      <c r="N92" s="248"/>
    </row>
    <row r="93" spans="1:14">
      <c r="B93" s="246"/>
      <c r="C93" s="247"/>
      <c r="D93" s="247"/>
      <c r="E93" s="247" t="s">
        <v>977</v>
      </c>
      <c r="F93" s="247"/>
      <c r="G93" s="247"/>
      <c r="H93" s="247"/>
      <c r="I93" s="247"/>
      <c r="J93" s="247"/>
      <c r="K93" s="247"/>
      <c r="L93" s="247"/>
      <c r="M93" s="247"/>
      <c r="N93" s="248"/>
    </row>
    <row r="94" spans="1:14">
      <c r="B94" s="246"/>
      <c r="C94" s="247"/>
      <c r="D94" s="247"/>
      <c r="E94" s="247" t="s">
        <v>978</v>
      </c>
      <c r="F94" s="247"/>
      <c r="G94" s="247"/>
      <c r="H94" s="247"/>
      <c r="I94" s="247"/>
      <c r="J94" s="247"/>
      <c r="K94" s="247"/>
      <c r="L94" s="247"/>
      <c r="M94" s="247"/>
      <c r="N94" s="248"/>
    </row>
    <row r="95" spans="1:14">
      <c r="B95" s="246"/>
      <c r="C95" s="247"/>
      <c r="D95" s="247"/>
      <c r="E95" s="247" t="s">
        <v>979</v>
      </c>
      <c r="F95" s="247"/>
      <c r="G95" s="247"/>
      <c r="H95" s="247"/>
      <c r="I95" s="247"/>
      <c r="J95" s="247"/>
      <c r="K95" s="247"/>
      <c r="L95" s="247"/>
      <c r="M95" s="247"/>
      <c r="N95" s="248"/>
    </row>
    <row r="96" spans="1:14" ht="15.75" thickBot="1">
      <c r="B96" s="246"/>
      <c r="C96" s="247"/>
      <c r="D96" s="247"/>
      <c r="E96" s="247"/>
      <c r="F96" s="247" t="s">
        <v>980</v>
      </c>
      <c r="G96" s="247"/>
      <c r="H96" s="247"/>
      <c r="I96" s="247"/>
      <c r="J96" s="247"/>
      <c r="K96" s="247"/>
      <c r="L96" s="247"/>
      <c r="M96" s="247"/>
      <c r="N96" s="248"/>
    </row>
    <row r="97" spans="2:14">
      <c r="B97" s="231" t="s">
        <v>2216</v>
      </c>
      <c r="C97" s="232"/>
      <c r="D97" s="232"/>
      <c r="E97" s="232"/>
      <c r="F97" s="232"/>
      <c r="G97" s="232"/>
      <c r="H97" s="232"/>
      <c r="I97" s="232"/>
      <c r="J97" s="232"/>
      <c r="K97" s="232"/>
      <c r="L97" s="232"/>
      <c r="M97" s="232"/>
      <c r="N97" s="233"/>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ht="15.75" thickBot="1">
      <c r="B101" s="252"/>
      <c r="C101" s="253"/>
      <c r="D101" s="253"/>
      <c r="E101" s="253"/>
      <c r="F101" s="253"/>
      <c r="G101" s="253"/>
      <c r="H101" s="253"/>
      <c r="I101" s="253"/>
      <c r="J101" s="253"/>
      <c r="K101" s="253"/>
      <c r="L101" s="253"/>
      <c r="M101" s="253"/>
      <c r="N101" s="254"/>
    </row>
    <row r="102" spans="2:14">
      <c r="B102" s="255"/>
      <c r="C102" s="256"/>
      <c r="D102" s="256"/>
      <c r="E102" s="256"/>
      <c r="F102" s="256"/>
      <c r="G102" s="256"/>
      <c r="H102" s="256"/>
      <c r="I102" s="256"/>
      <c r="J102" s="256"/>
      <c r="K102" s="256"/>
      <c r="L102" s="256"/>
      <c r="M102" s="256"/>
      <c r="N102" s="257"/>
    </row>
    <row r="103" spans="2:14">
      <c r="B103" s="258" t="s">
        <v>2217</v>
      </c>
      <c r="C103" s="259"/>
      <c r="D103" s="259"/>
      <c r="E103" s="259"/>
      <c r="F103" s="259"/>
      <c r="G103" s="259"/>
      <c r="H103" s="259"/>
      <c r="I103" s="259"/>
      <c r="J103" s="259"/>
      <c r="K103" s="259"/>
      <c r="L103" s="259"/>
      <c r="M103" s="259"/>
      <c r="N103" s="260"/>
    </row>
    <row r="104" spans="2:14" ht="15" customHeight="1">
      <c r="B104" s="965" t="s">
        <v>2218</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2219</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58"/>
      <c r="C111" s="259"/>
      <c r="D111" s="259"/>
      <c r="E111" s="259"/>
      <c r="F111" s="259"/>
      <c r="G111" s="259"/>
      <c r="H111" s="259"/>
      <c r="I111" s="259"/>
      <c r="J111" s="259"/>
      <c r="K111" s="259"/>
      <c r="L111" s="259"/>
      <c r="M111" s="259"/>
      <c r="N111" s="260"/>
    </row>
    <row r="112" spans="2:14">
      <c r="B112" s="246"/>
      <c r="C112" s="247"/>
      <c r="D112" s="247"/>
      <c r="E112" s="247" t="s">
        <v>976</v>
      </c>
      <c r="F112" s="421"/>
      <c r="G112" s="421"/>
      <c r="H112" s="247"/>
      <c r="I112" s="247"/>
      <c r="J112" s="247"/>
      <c r="K112" s="247"/>
      <c r="L112" s="247"/>
      <c r="M112" s="247"/>
      <c r="N112" s="248"/>
    </row>
    <row r="113" spans="2:14">
      <c r="B113" s="246"/>
      <c r="C113" s="247"/>
      <c r="D113" s="247"/>
      <c r="E113" s="422" t="s">
        <v>977</v>
      </c>
      <c r="F113" s="247"/>
      <c r="G113" s="247"/>
      <c r="H113" s="422"/>
      <c r="I113" s="422"/>
      <c r="J113" s="422"/>
      <c r="K113" s="247"/>
      <c r="L113" s="247"/>
      <c r="M113" s="247"/>
      <c r="N113" s="248"/>
    </row>
    <row r="114" spans="2:14">
      <c r="B114" s="246"/>
      <c r="C114" s="247"/>
      <c r="D114" s="247"/>
      <c r="E114" s="261" t="s">
        <v>981</v>
      </c>
      <c r="F114" s="247"/>
      <c r="G114" s="247"/>
      <c r="H114" s="261"/>
      <c r="I114" s="261"/>
      <c r="J114" s="261"/>
      <c r="K114" s="247"/>
      <c r="L114" s="247"/>
      <c r="M114" s="247"/>
      <c r="N114" s="248"/>
    </row>
    <row r="115" spans="2:14">
      <c r="B115" s="262"/>
      <c r="C115" s="259"/>
      <c r="D115" s="259"/>
      <c r="E115" s="247" t="s">
        <v>979</v>
      </c>
      <c r="F115" s="247"/>
      <c r="G115" s="247"/>
      <c r="H115" s="247"/>
      <c r="I115" s="247"/>
      <c r="J115" s="247"/>
      <c r="K115" s="259"/>
      <c r="L115" s="259"/>
      <c r="M115" s="259"/>
      <c r="N115" s="260"/>
    </row>
    <row r="116" spans="2:14">
      <c r="B116" s="262"/>
      <c r="C116" s="259"/>
      <c r="D116" s="259"/>
      <c r="E116" s="259"/>
      <c r="F116" s="247"/>
      <c r="G116" s="247"/>
      <c r="H116" s="247"/>
      <c r="I116" s="247"/>
      <c r="J116" s="247"/>
      <c r="K116" s="259"/>
      <c r="L116" s="259"/>
      <c r="M116" s="259"/>
      <c r="N116" s="260"/>
    </row>
    <row r="117" spans="2:14">
      <c r="B117" s="262" t="s">
        <v>2220</v>
      </c>
      <c r="C117" s="261"/>
      <c r="D117" s="261"/>
      <c r="E117" s="247"/>
      <c r="F117" s="247"/>
      <c r="G117" s="247"/>
      <c r="H117" s="247"/>
      <c r="I117" s="247"/>
      <c r="J117" s="971"/>
      <c r="K117" s="971"/>
      <c r="L117" s="971"/>
      <c r="M117" s="971"/>
      <c r="N117" s="972"/>
    </row>
    <row r="118" spans="2:14" ht="15.75" thickBot="1">
      <c r="B118" s="423" t="s">
        <v>2221</v>
      </c>
      <c r="C118" s="424"/>
      <c r="D118" s="424"/>
      <c r="E118" s="263"/>
      <c r="F118" s="263"/>
      <c r="G118" s="263"/>
      <c r="H118" s="263"/>
      <c r="I118" s="263"/>
      <c r="J118" s="973"/>
      <c r="K118" s="973"/>
      <c r="L118" s="973"/>
      <c r="M118" s="973"/>
      <c r="N118" s="974"/>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2047</v>
      </c>
      <c r="C31" s="84" t="s">
        <v>1454</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106.68624361440799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106.68624361440799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0" t="s">
        <v>1709</v>
      </c>
      <c r="B48" s="46" t="str">
        <f>VLOOKUP(A48,MATERIALES!A5:D373,3,FALSE)</f>
        <v>Impermeabilizante para concreto</v>
      </c>
      <c r="C48" s="285"/>
      <c r="D48" s="285"/>
      <c r="E48" s="285"/>
      <c r="F48" s="285"/>
      <c r="G48" s="285"/>
      <c r="H48" s="285"/>
      <c r="I48" s="272"/>
      <c r="J48" s="315" t="str">
        <f>VLOOKUP(A48,MATERIALES!A4:D640,2,FALSE)</f>
        <v>kg</v>
      </c>
      <c r="K48" s="446">
        <v>0.7</v>
      </c>
      <c r="L48" s="271"/>
      <c r="M48" s="406">
        <f>VLOOKUP(A48,MATERIALES!A5:D396,4,FALSE)</f>
        <v>13753.883358564302</v>
      </c>
      <c r="N48" s="276">
        <f>K48*M48</f>
        <v>9627.7183509950119</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9627.7183509950119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50</v>
      </c>
      <c r="N71" s="399">
        <f>K71/M71</f>
        <v>2133.7248722881595</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48"/>
    </row>
    <row r="77" spans="1:15" ht="15.75" thickBot="1">
      <c r="B77" s="910" t="s">
        <v>953</v>
      </c>
      <c r="C77" s="864"/>
      <c r="D77" s="864"/>
      <c r="E77" s="864"/>
      <c r="F77" s="864"/>
      <c r="G77" s="864"/>
      <c r="H77" s="864"/>
      <c r="I77" s="864"/>
      <c r="J77" s="864"/>
      <c r="K77" s="864"/>
      <c r="L77" s="864"/>
      <c r="M77" s="865"/>
      <c r="N77" s="305">
        <f>SUM(N71:N76)</f>
        <v>2133.7248722881595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11868.129466897579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2373.6258933795157</v>
      </c>
      <c r="M84" s="857"/>
      <c r="N84" s="54"/>
    </row>
    <row r="85" spans="1:14">
      <c r="B85" s="92" t="s">
        <v>973</v>
      </c>
      <c r="C85" s="93"/>
      <c r="D85" s="93"/>
      <c r="E85" s="93"/>
      <c r="F85" s="93"/>
      <c r="G85" s="93"/>
      <c r="H85" s="93"/>
      <c r="I85" s="90"/>
      <c r="J85" s="91"/>
      <c r="K85" s="308">
        <v>0.05</v>
      </c>
      <c r="L85" s="856">
        <f>N79*K85</f>
        <v>593.40647334487892</v>
      </c>
      <c r="M85" s="857"/>
      <c r="N85" s="54"/>
    </row>
    <row r="86" spans="1:14" ht="15.75" thickBot="1">
      <c r="B86" s="94" t="s">
        <v>974</v>
      </c>
      <c r="C86" s="95"/>
      <c r="D86" s="95"/>
      <c r="E86" s="95"/>
      <c r="F86" s="95"/>
      <c r="G86" s="95"/>
      <c r="H86" s="95"/>
      <c r="I86" s="96"/>
      <c r="J86" s="97"/>
      <c r="K86" s="309">
        <v>0.05</v>
      </c>
      <c r="L86" s="858">
        <f>N79*K86</f>
        <v>593.40647334487892</v>
      </c>
      <c r="M86" s="859"/>
      <c r="N86" s="54"/>
    </row>
    <row r="87" spans="1:14" ht="15.75" thickBot="1">
      <c r="B87" s="821" t="s">
        <v>953</v>
      </c>
      <c r="C87" s="822"/>
      <c r="D87" s="822"/>
      <c r="E87" s="822"/>
      <c r="F87" s="822"/>
      <c r="G87" s="822"/>
      <c r="H87" s="822"/>
      <c r="I87" s="822"/>
      <c r="J87" s="822"/>
      <c r="K87" s="822"/>
      <c r="L87" s="822"/>
      <c r="M87" s="823"/>
      <c r="N87" s="55">
        <f>L84+L85+L86</f>
        <v>3560.4388400692737</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55">
        <f>N79+N87</f>
        <v>15428.568306966852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1710</v>
      </c>
      <c r="C31" s="84" t="s">
        <v>2162</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579.66808403601988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579.66808403601988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0" t="s">
        <v>479</v>
      </c>
      <c r="B48" s="46" t="str">
        <f>VLOOKUP(A48,MATERIALES!A5:D373,3,FALSE)</f>
        <v>Imprimante y puente de adherencia</v>
      </c>
      <c r="C48" s="285"/>
      <c r="D48" s="285"/>
      <c r="E48" s="285"/>
      <c r="F48" s="285"/>
      <c r="G48" s="285"/>
      <c r="H48" s="285"/>
      <c r="I48" s="285"/>
      <c r="J48" s="315" t="str">
        <f>VLOOKUP(A48,MATERIALES!A4:D640,2,FALSE)</f>
        <v>kg</v>
      </c>
      <c r="K48" s="447">
        <v>0.2</v>
      </c>
      <c r="L48" s="271"/>
      <c r="M48" s="406">
        <f>VLOOKUP(A48,MATERIALES!A5:D396,4,FALSE)</f>
        <v>66672.969221501713</v>
      </c>
      <c r="N48" s="276">
        <f>K48*M48</f>
        <v>13334.593844300343</v>
      </c>
    </row>
    <row r="49" spans="1:14">
      <c r="A49" s="169" t="s">
        <v>481</v>
      </c>
      <c r="B49" s="46" t="str">
        <f>VLOOKUP(A49,MATERIALES!A6:D373,3,FALSE)</f>
        <v>Láminas impermeabilizantes</v>
      </c>
      <c r="C49" s="429"/>
      <c r="D49" s="429"/>
      <c r="E49" s="429"/>
      <c r="F49" s="429"/>
      <c r="G49" s="429"/>
      <c r="H49" s="429"/>
      <c r="I49" s="429"/>
      <c r="J49" s="53" t="str">
        <f>VLOOKUP(A49,MATERIALES!A5:D641,2,FALSE)</f>
        <v>m2</v>
      </c>
      <c r="K49" s="401">
        <v>1.05</v>
      </c>
      <c r="L49" s="425"/>
      <c r="M49" s="406">
        <f>VLOOKUP(A49,MATERIALES!A6:D397,4,FALSE)</f>
        <v>1951.3342627648979</v>
      </c>
      <c r="N49" s="276">
        <f>K49*M49</f>
        <v>2048.9009759031428</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54"/>
      <c r="C54" s="452"/>
      <c r="D54" s="452"/>
      <c r="E54" s="452"/>
      <c r="F54" s="452"/>
      <c r="G54" s="452"/>
      <c r="H54" s="452"/>
      <c r="I54" s="452"/>
      <c r="J54" s="453"/>
      <c r="K54" s="129"/>
      <c r="L54" s="450"/>
      <c r="M54" s="486"/>
      <c r="N54" s="487"/>
    </row>
    <row r="55" spans="1:14" ht="15.75" thickBot="1">
      <c r="B55" s="910" t="s">
        <v>953</v>
      </c>
      <c r="C55" s="864"/>
      <c r="D55" s="864"/>
      <c r="E55" s="864"/>
      <c r="F55" s="864"/>
      <c r="G55" s="864"/>
      <c r="H55" s="864"/>
      <c r="I55" s="864"/>
      <c r="J55" s="864"/>
      <c r="K55" s="864"/>
      <c r="L55" s="864"/>
      <c r="M55" s="865"/>
      <c r="N55" s="107">
        <f>SUM(N48:N54)</f>
        <v>15383.494820203487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451"/>
      <c r="C65" s="452"/>
      <c r="D65" s="452"/>
      <c r="E65" s="452"/>
      <c r="F65" s="452"/>
      <c r="G65" s="452"/>
      <c r="H65" s="51"/>
      <c r="I65" s="129"/>
      <c r="J65" s="129"/>
      <c r="K65" s="129"/>
      <c r="L65" s="899"/>
      <c r="M65" s="900"/>
      <c r="N65" s="130"/>
    </row>
    <row r="66" spans="1:15" ht="15.75" thickBot="1">
      <c r="B66" s="910" t="s">
        <v>953</v>
      </c>
      <c r="C66" s="864"/>
      <c r="D66" s="864"/>
      <c r="E66" s="864"/>
      <c r="F66" s="864"/>
      <c r="G66" s="864"/>
      <c r="H66" s="864"/>
      <c r="I66" s="864"/>
      <c r="J66" s="864"/>
      <c r="K66" s="864"/>
      <c r="L66" s="864"/>
      <c r="M66" s="865"/>
      <c r="N66" s="107"/>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20</v>
      </c>
      <c r="N71" s="399">
        <f>K71/M71</f>
        <v>5334.3121807203988</v>
      </c>
      <c r="O71" s="109"/>
    </row>
    <row r="72" spans="1:15">
      <c r="A72" s="170" t="s">
        <v>7</v>
      </c>
      <c r="B72" s="52" t="str">
        <f>VLOOKUP(A72,'MANO DE OBRA'!A8:D69,3,FALSE)</f>
        <v>Obrero (2)</v>
      </c>
      <c r="C72" s="50"/>
      <c r="D72" s="50"/>
      <c r="E72" s="50"/>
      <c r="F72" s="50"/>
      <c r="G72" s="50"/>
      <c r="H72" s="50"/>
      <c r="I72" s="296">
        <f>K72/J72*100</f>
        <v>67665.399999999994</v>
      </c>
      <c r="J72" s="297">
        <v>185</v>
      </c>
      <c r="K72" s="298">
        <f>VLOOKUP(A72,'MANO DE OBRA'!A8:D100,4,FALSE)</f>
        <v>125180.98999999999</v>
      </c>
      <c r="L72" s="53"/>
      <c r="M72" s="438">
        <v>20</v>
      </c>
      <c r="N72" s="399">
        <f>K72/M72</f>
        <v>6259.0494999999992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897"/>
      <c r="C76" s="898"/>
      <c r="D76" s="898"/>
      <c r="E76" s="898"/>
      <c r="F76" s="898"/>
      <c r="G76" s="898"/>
      <c r="H76" s="898"/>
      <c r="I76" s="129"/>
      <c r="J76" s="129"/>
      <c r="K76" s="129"/>
      <c r="L76" s="911"/>
      <c r="M76" s="911"/>
      <c r="N76" s="130"/>
    </row>
    <row r="77" spans="1:15" ht="15.75" thickBot="1">
      <c r="B77" s="910" t="s">
        <v>953</v>
      </c>
      <c r="C77" s="864"/>
      <c r="D77" s="864"/>
      <c r="E77" s="864"/>
      <c r="F77" s="864"/>
      <c r="G77" s="864"/>
      <c r="H77" s="864"/>
      <c r="I77" s="864"/>
      <c r="J77" s="864"/>
      <c r="K77" s="864"/>
      <c r="L77" s="864"/>
      <c r="M77" s="865"/>
      <c r="N77" s="464">
        <f>SUM(N71:N76)</f>
        <v>11593.361680720398</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27556.524584959905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5511.3049169919814</v>
      </c>
      <c r="M84" s="857"/>
      <c r="N84" s="54"/>
    </row>
    <row r="85" spans="1:14">
      <c r="B85" s="92" t="s">
        <v>973</v>
      </c>
      <c r="C85" s="93"/>
      <c r="D85" s="93"/>
      <c r="E85" s="93"/>
      <c r="F85" s="93"/>
      <c r="G85" s="93"/>
      <c r="H85" s="93"/>
      <c r="I85" s="90"/>
      <c r="J85" s="91"/>
      <c r="K85" s="308">
        <v>0.05</v>
      </c>
      <c r="L85" s="856">
        <f>N79*K85</f>
        <v>1377.8262292479953</v>
      </c>
      <c r="M85" s="857"/>
      <c r="N85" s="54"/>
    </row>
    <row r="86" spans="1:14" ht="15.75" thickBot="1">
      <c r="B86" s="94" t="s">
        <v>974</v>
      </c>
      <c r="C86" s="95"/>
      <c r="D86" s="95"/>
      <c r="E86" s="95"/>
      <c r="F86" s="95"/>
      <c r="G86" s="95"/>
      <c r="H86" s="95"/>
      <c r="I86" s="96"/>
      <c r="J86" s="97"/>
      <c r="K86" s="309">
        <v>0.05</v>
      </c>
      <c r="L86" s="858">
        <f>N79*K86</f>
        <v>1377.8262292479953</v>
      </c>
      <c r="M86" s="859"/>
      <c r="N86" s="54"/>
    </row>
    <row r="87" spans="1:14" ht="15.75" thickBot="1">
      <c r="B87" s="821" t="s">
        <v>953</v>
      </c>
      <c r="C87" s="822"/>
      <c r="D87" s="822"/>
      <c r="E87" s="822"/>
      <c r="F87" s="822"/>
      <c r="G87" s="822"/>
      <c r="H87" s="822"/>
      <c r="I87" s="822"/>
      <c r="J87" s="822"/>
      <c r="K87" s="822"/>
      <c r="L87" s="822"/>
      <c r="M87" s="823"/>
      <c r="N87" s="55">
        <f>L84+L85+L86</f>
        <v>8266.957375487973</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35823.481960447876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1146</v>
      </c>
      <c r="C31" s="84" t="s">
        <v>2163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138</v>
      </c>
      <c r="B36" s="870" t="str">
        <f>VLOOKUP(A36,EQUIPOS!A6:D154,3,FALSE)</f>
        <v>Camioneta D-300</v>
      </c>
      <c r="C36" s="871"/>
      <c r="D36" s="871"/>
      <c r="E36" s="871"/>
      <c r="F36" s="871"/>
      <c r="G36" s="871"/>
      <c r="H36" s="872"/>
      <c r="I36" s="271"/>
      <c r="J36" s="272"/>
      <c r="K36" s="273">
        <f>VLOOKUP(A36,EQUIPOS!A6:D163,4,FALSE)</f>
        <v>51631.749741580854</v>
      </c>
      <c r="L36" s="274"/>
      <c r="M36" s="340">
        <v>1500</v>
      </c>
      <c r="N36" s="276">
        <f>K36/M36</f>
        <v>34.421166494387236</v>
      </c>
    </row>
    <row r="37" spans="1:14">
      <c r="A37" s="116" t="s">
        <v>361</v>
      </c>
      <c r="B37" s="870" t="str">
        <f>VLOOKUP(A37,EQUIPOS!A7:D154,3,FALSE)</f>
        <v>Vehículo delineador</v>
      </c>
      <c r="C37" s="871"/>
      <c r="D37" s="871"/>
      <c r="E37" s="871"/>
      <c r="F37" s="871"/>
      <c r="G37" s="871"/>
      <c r="H37" s="872"/>
      <c r="I37" s="425"/>
      <c r="J37" s="426"/>
      <c r="K37" s="273">
        <f>VLOOKUP(A37,EQUIPOS!A7:D164,4,FALSE)</f>
        <v>140253.9066815472</v>
      </c>
      <c r="L37" s="339"/>
      <c r="M37" s="340">
        <v>1500</v>
      </c>
      <c r="N37" s="276">
        <f>K37/M37</f>
        <v>93.5026044543648</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0.24538144051200664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128.16915238926404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4.5999999999999999E-2</v>
      </c>
      <c r="L48" s="271"/>
      <c r="M48" s="406">
        <f>VLOOKUP(A48,MATERIALES!A5:D396,4,FALSE)</f>
        <v>3515.6997027167008</v>
      </c>
      <c r="N48" s="276">
        <f>K48*M48</f>
        <v>161.72218632496825</v>
      </c>
    </row>
    <row r="49" spans="1:14">
      <c r="A49" s="169" t="s">
        <v>605</v>
      </c>
      <c r="B49" s="46" t="str">
        <f>VLOOKUP(A49,MATERIALES!A6:D373,3,FALSE)</f>
        <v>Pintura acrílica pura para tráfico</v>
      </c>
      <c r="C49" s="429"/>
      <c r="D49" s="429"/>
      <c r="E49" s="429"/>
      <c r="F49" s="429"/>
      <c r="G49" s="429"/>
      <c r="H49" s="429"/>
      <c r="I49" s="429"/>
      <c r="J49" s="316" t="str">
        <f>VLOOKUP(A49,MATERIALES!A5:D641,2,FALSE)</f>
        <v>gal</v>
      </c>
      <c r="K49" s="401">
        <v>1.4E-2</v>
      </c>
      <c r="L49" s="425"/>
      <c r="M49" s="406">
        <f>VLOOKUP(A49,MATERIALES!A6:D397,4,FALSE)</f>
        <v>90028.516496115932</v>
      </c>
      <c r="N49" s="276">
        <f>K49*M49</f>
        <v>1260.399230945623</v>
      </c>
    </row>
    <row r="50" spans="1:14">
      <c r="A50" s="169" t="s">
        <v>841</v>
      </c>
      <c r="B50" s="46" t="str">
        <f>VLOOKUP(A50,MATERIALES!A6:D373,3,FALSE)</f>
        <v>Disolvente para pintura Trafico (acrílico)</v>
      </c>
      <c r="C50" s="429"/>
      <c r="D50" s="429"/>
      <c r="E50" s="429"/>
      <c r="F50" s="429"/>
      <c r="G50" s="429"/>
      <c r="H50" s="429"/>
      <c r="I50" s="429"/>
      <c r="J50" s="316" t="str">
        <f>VLOOKUP(A50,MATERIALES!A6:D642,2,FALSE)</f>
        <v>gal</v>
      </c>
      <c r="K50" s="448">
        <v>4.2999999999999999E-4</v>
      </c>
      <c r="L50" s="425"/>
      <c r="M50" s="406">
        <f>VLOOKUP(A50,MATERIALES!A6:D398,4,FALSE)</f>
        <v>45429.260323660077</v>
      </c>
      <c r="N50" s="276">
        <f>K50*M50</f>
        <v>19.534581939173833</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1441.6559992097652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12000</v>
      </c>
      <c r="N71" s="399">
        <f>K71/M71</f>
        <v>15.647623749999999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12000</v>
      </c>
      <c r="N72" s="399">
        <f>K72/M72</f>
        <v>8.8905203012006648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24.538144051200664</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1594.3632956502299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318.87265913004603</v>
      </c>
      <c r="M84" s="857"/>
      <c r="N84" s="54"/>
    </row>
    <row r="85" spans="1:14">
      <c r="B85" s="92" t="s">
        <v>973</v>
      </c>
      <c r="C85" s="93"/>
      <c r="D85" s="93"/>
      <c r="E85" s="93"/>
      <c r="F85" s="93"/>
      <c r="G85" s="93"/>
      <c r="H85" s="93"/>
      <c r="I85" s="90"/>
      <c r="J85" s="91"/>
      <c r="K85" s="308">
        <v>0.05</v>
      </c>
      <c r="L85" s="856">
        <f>N79*K85</f>
        <v>79.718164782511508</v>
      </c>
      <c r="M85" s="857"/>
      <c r="N85" s="54"/>
    </row>
    <row r="86" spans="1:14" ht="15.75" thickBot="1">
      <c r="B86" s="94" t="s">
        <v>974</v>
      </c>
      <c r="C86" s="95"/>
      <c r="D86" s="95"/>
      <c r="E86" s="95"/>
      <c r="F86" s="95"/>
      <c r="G86" s="95"/>
      <c r="H86" s="95"/>
      <c r="I86" s="96"/>
      <c r="J86" s="97"/>
      <c r="K86" s="309">
        <v>0.05</v>
      </c>
      <c r="L86" s="858">
        <f>N79*K86</f>
        <v>79.718164782511508</v>
      </c>
      <c r="M86" s="859"/>
      <c r="N86" s="54"/>
    </row>
    <row r="87" spans="1:14" ht="15.75" thickBot="1">
      <c r="B87" s="821" t="s">
        <v>953</v>
      </c>
      <c r="C87" s="822"/>
      <c r="D87" s="822"/>
      <c r="E87" s="822"/>
      <c r="F87" s="822"/>
      <c r="G87" s="822"/>
      <c r="H87" s="822"/>
      <c r="I87" s="822"/>
      <c r="J87" s="822"/>
      <c r="K87" s="822"/>
      <c r="L87" s="822"/>
      <c r="M87" s="823"/>
      <c r="N87" s="55">
        <f>L84+L85+L86</f>
        <v>478.30898869506905</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2072.672284345299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1147</v>
      </c>
      <c r="C31" s="84" t="s">
        <v>2164</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138</v>
      </c>
      <c r="B36" s="870" t="str">
        <f>VLOOKUP(A36,EQUIPOS!A6:D154,3,FALSE)</f>
        <v>Camioneta D-300</v>
      </c>
      <c r="C36" s="871"/>
      <c r="D36" s="871"/>
      <c r="E36" s="871"/>
      <c r="F36" s="871"/>
      <c r="G36" s="871"/>
      <c r="H36" s="872"/>
      <c r="I36" s="271"/>
      <c r="J36" s="272"/>
      <c r="K36" s="273">
        <f>VLOOKUP(A36,EQUIPOS!A6:D163,4,FALSE)</f>
        <v>51631.749741580854</v>
      </c>
      <c r="L36" s="274"/>
      <c r="M36" s="340">
        <v>1200</v>
      </c>
      <c r="N36" s="276">
        <f>K36/M36</f>
        <v>43.026458117984042</v>
      </c>
    </row>
    <row r="37" spans="1:14">
      <c r="A37" s="116" t="s">
        <v>201</v>
      </c>
      <c r="B37" s="870" t="str">
        <f>VLOOKUP(A37,EQUIPOS!A7:D154,3,FALSE)</f>
        <v>Equipo autopropulsado para pintura termoplástica</v>
      </c>
      <c r="C37" s="871"/>
      <c r="D37" s="871"/>
      <c r="E37" s="871"/>
      <c r="F37" s="871"/>
      <c r="G37" s="871"/>
      <c r="H37" s="872"/>
      <c r="I37" s="425"/>
      <c r="J37" s="426"/>
      <c r="K37" s="273">
        <f>VLOOKUP(A37,EQUIPOS!A7:D164,4,FALSE)</f>
        <v>106274.58854797178</v>
      </c>
      <c r="L37" s="339"/>
      <c r="M37" s="340">
        <v>1200</v>
      </c>
      <c r="N37" s="276">
        <f>K37/M37</f>
        <v>88.562157123309817</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0.43712366522334167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132.0257389065172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0.108</v>
      </c>
      <c r="L48" s="271"/>
      <c r="M48" s="406">
        <f>VLOOKUP(A48,MATERIALES!A5:D396,4,FALSE)</f>
        <v>3515.6997027167008</v>
      </c>
      <c r="N48" s="276">
        <f>K48*M48</f>
        <v>379.69556789340368</v>
      </c>
    </row>
    <row r="49" spans="1:14">
      <c r="A49" s="169" t="s">
        <v>626</v>
      </c>
      <c r="B49" s="46" t="str">
        <f>VLOOKUP(A49,MATERIALES!A6:D373,3,FALSE)</f>
        <v xml:space="preserve">Resina termoplástica </v>
      </c>
      <c r="C49" s="429"/>
      <c r="D49" s="429"/>
      <c r="E49" s="429"/>
      <c r="F49" s="429"/>
      <c r="G49" s="429"/>
      <c r="H49" s="429"/>
      <c r="I49" s="429"/>
      <c r="J49" s="316" t="str">
        <f>VLOOKUP(A49,MATERIALES!A5:D641,2,FALSE)</f>
        <v>kg</v>
      </c>
      <c r="K49" s="401">
        <v>7.8E-2</v>
      </c>
      <c r="L49" s="425"/>
      <c r="M49" s="406">
        <f>VLOOKUP(A49,MATERIALES!A6:D397,4,FALSE)</f>
        <v>5955.1423669844798</v>
      </c>
      <c r="N49" s="276">
        <f>K49*M49</f>
        <v>464.50110462478943</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844.19667251819305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13</v>
      </c>
      <c r="B71" s="52" t="str">
        <f>VLOOKUP(A71,'MANO DE OBRA'!A8:D68,3,FALSE)</f>
        <v>Obrero (5)</v>
      </c>
      <c r="C71" s="50"/>
      <c r="D71" s="50"/>
      <c r="E71" s="50"/>
      <c r="F71" s="50"/>
      <c r="G71" s="50"/>
      <c r="H71" s="50"/>
      <c r="I71" s="296">
        <f>K71/J71*100</f>
        <v>169163.49999999997</v>
      </c>
      <c r="J71" s="297">
        <v>185</v>
      </c>
      <c r="K71" s="298">
        <f>VLOOKUP(A71,'MANO DE OBRA'!A8:D99,4,FALSE)</f>
        <v>312952.47499999998</v>
      </c>
      <c r="L71" s="53"/>
      <c r="M71" s="438">
        <v>9600</v>
      </c>
      <c r="N71" s="399">
        <f>K71/M71</f>
        <v>32.599216145833331</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9600</v>
      </c>
      <c r="N72" s="399">
        <f>K72/M72</f>
        <v>11.113150376500831</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43.712366522334165</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1019.9347779470444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203.98695558940889</v>
      </c>
      <c r="M84" s="857"/>
      <c r="N84" s="54"/>
    </row>
    <row r="85" spans="1:14">
      <c r="B85" s="92" t="s">
        <v>973</v>
      </c>
      <c r="C85" s="93"/>
      <c r="D85" s="93"/>
      <c r="E85" s="93"/>
      <c r="F85" s="93"/>
      <c r="G85" s="93"/>
      <c r="H85" s="93"/>
      <c r="I85" s="90"/>
      <c r="J85" s="91"/>
      <c r="K85" s="308">
        <v>0.05</v>
      </c>
      <c r="L85" s="856">
        <f>N79*K85</f>
        <v>50.996738897352223</v>
      </c>
      <c r="M85" s="857"/>
      <c r="N85" s="54"/>
    </row>
    <row r="86" spans="1:14" ht="15.75" thickBot="1">
      <c r="B86" s="94" t="s">
        <v>974</v>
      </c>
      <c r="C86" s="95"/>
      <c r="D86" s="95"/>
      <c r="E86" s="95"/>
      <c r="F86" s="95"/>
      <c r="G86" s="95"/>
      <c r="H86" s="95"/>
      <c r="I86" s="96"/>
      <c r="J86" s="97"/>
      <c r="K86" s="309">
        <v>0.05</v>
      </c>
      <c r="L86" s="858">
        <f>N79*K86</f>
        <v>50.996738897352223</v>
      </c>
      <c r="M86" s="859"/>
      <c r="N86" s="54"/>
    </row>
    <row r="87" spans="1:14" ht="15.75" thickBot="1">
      <c r="B87" s="821" t="s">
        <v>953</v>
      </c>
      <c r="C87" s="822"/>
      <c r="D87" s="822"/>
      <c r="E87" s="822"/>
      <c r="F87" s="822"/>
      <c r="G87" s="822"/>
      <c r="H87" s="822"/>
      <c r="I87" s="822"/>
      <c r="J87" s="822"/>
      <c r="K87" s="822"/>
      <c r="L87" s="822"/>
      <c r="M87" s="823"/>
      <c r="N87" s="55">
        <f>L84+L85+L86</f>
        <v>305.98043338411333</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1325.9152113311577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1148</v>
      </c>
      <c r="C31" s="84" t="s">
        <v>2165</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199</v>
      </c>
      <c r="B36" s="870" t="str">
        <f>VLOOKUP(A36,EQUIPOS!A6:D154,3,FALSE)</f>
        <v xml:space="preserve">Equipo de pintura (Compresor), Presión máxima de trabajo 3300 psi.
</v>
      </c>
      <c r="C36" s="871"/>
      <c r="D36" s="871"/>
      <c r="E36" s="871"/>
      <c r="F36" s="871"/>
      <c r="G36" s="871"/>
      <c r="H36" s="872"/>
      <c r="I36" s="271"/>
      <c r="J36" s="272"/>
      <c r="K36" s="273">
        <f>VLOOKUP(A36,EQUIPOS!A6:D163,4,FALSE)</f>
        <v>6085.6461437712878</v>
      </c>
      <c r="L36" s="274"/>
      <c r="M36" s="340">
        <v>6.1</v>
      </c>
      <c r="N36" s="276">
        <f>K36/M36</f>
        <v>997.64690881496529</v>
      </c>
    </row>
    <row r="37" spans="1:14">
      <c r="A37" s="116" t="s">
        <v>138</v>
      </c>
      <c r="B37" s="870" t="str">
        <f>VLOOKUP(A37,EQUIPOS!A7:D154,3,FALSE)</f>
        <v>Camioneta D-300</v>
      </c>
      <c r="C37" s="871"/>
      <c r="D37" s="871"/>
      <c r="E37" s="871"/>
      <c r="F37" s="871"/>
      <c r="G37" s="871"/>
      <c r="H37" s="872"/>
      <c r="I37" s="425"/>
      <c r="J37" s="426"/>
      <c r="K37" s="273">
        <f>VLOOKUP(A37,EQUIPOS!A7:D164,4,FALSE)</f>
        <v>51631.749741580854</v>
      </c>
      <c r="L37" s="339"/>
      <c r="M37" s="340">
        <v>6.1</v>
      </c>
      <c r="N37" s="276">
        <f>K37/M37</f>
        <v>8464.2212691116165</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85.991540699673777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9547.8597186262559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447</v>
      </c>
      <c r="B48" s="46" t="str">
        <f>VLOOKUP(A48,MATERIALES!A5:D373,3,FALSE)</f>
        <v>Esferas reflectivas</v>
      </c>
      <c r="C48" s="285"/>
      <c r="D48" s="285"/>
      <c r="E48" s="285"/>
      <c r="F48" s="285"/>
      <c r="G48" s="285"/>
      <c r="H48" s="285"/>
      <c r="I48" s="285"/>
      <c r="J48" s="315" t="str">
        <f>VLOOKUP(A48,MATERIALES!A4:D640,2,FALSE)</f>
        <v>kg</v>
      </c>
      <c r="K48" s="286">
        <v>0.38200000000000001</v>
      </c>
      <c r="L48" s="271"/>
      <c r="M48" s="406">
        <f>VLOOKUP(A48,MATERIALES!A5:D396,4,FALSE)</f>
        <v>3515.6997027167008</v>
      </c>
      <c r="N48" s="276">
        <f>K48*M48</f>
        <v>1342.9972864377796</v>
      </c>
    </row>
    <row r="49" spans="1:14">
      <c r="A49" s="169" t="s">
        <v>841</v>
      </c>
      <c r="B49" s="46" t="str">
        <f>VLOOKUP(A49,MATERIALES!A6:D373,3,FALSE)</f>
        <v>Disolvente para pintura Trafico (acrílico)</v>
      </c>
      <c r="C49" s="429"/>
      <c r="D49" s="429"/>
      <c r="E49" s="429"/>
      <c r="F49" s="429"/>
      <c r="G49" s="429"/>
      <c r="H49" s="429"/>
      <c r="I49" s="429"/>
      <c r="J49" s="316" t="str">
        <f>VLOOKUP(A49,MATERIALES!A5:D641,2,FALSE)</f>
        <v>gal</v>
      </c>
      <c r="K49" s="401">
        <v>0.05</v>
      </c>
      <c r="L49" s="425"/>
      <c r="M49" s="406">
        <f>VLOOKUP(A49,MATERIALES!A6:D397,4,FALSE)</f>
        <v>45429.260323660077</v>
      </c>
      <c r="N49" s="276">
        <f>K49*M49</f>
        <v>2271.4630161830041</v>
      </c>
    </row>
    <row r="50" spans="1:14">
      <c r="A50" s="169" t="s">
        <v>605</v>
      </c>
      <c r="B50" s="46" t="str">
        <f>VLOOKUP(A50,MATERIALES!A6:D373,3,FALSE)</f>
        <v>Pintura acrílica pura para tráfico</v>
      </c>
      <c r="C50" s="429"/>
      <c r="D50" s="429"/>
      <c r="E50" s="429"/>
      <c r="F50" s="429"/>
      <c r="G50" s="429"/>
      <c r="H50" s="429"/>
      <c r="I50" s="429"/>
      <c r="J50" s="316" t="str">
        <f>VLOOKUP(A50,MATERIALES!A6:D642,2,FALSE)</f>
        <v>gal</v>
      </c>
      <c r="K50" s="401">
        <v>0.12</v>
      </c>
      <c r="L50" s="425"/>
      <c r="M50" s="406">
        <f>VLOOKUP(A50,MATERIALES!A6:D398,4,FALSE)</f>
        <v>90028.516496115932</v>
      </c>
      <c r="N50" s="276">
        <f>K50*M50</f>
        <v>10803.421979533912</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14417.882282154696</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863"/>
      <c r="N70" s="101" t="s">
        <v>951</v>
      </c>
    </row>
    <row r="71" spans="1:15">
      <c r="A71" s="170" t="s">
        <v>13</v>
      </c>
      <c r="B71" s="52" t="str">
        <f>VLOOKUP(A71,'MANO DE OBRA'!A8:D68,3,FALSE)</f>
        <v>Obrero (5)</v>
      </c>
      <c r="C71" s="50"/>
      <c r="D71" s="50"/>
      <c r="E71" s="50"/>
      <c r="F71" s="50"/>
      <c r="G71" s="50"/>
      <c r="H71" s="50"/>
      <c r="I71" s="296">
        <f>K71/J71*100</f>
        <v>169163.49999999997</v>
      </c>
      <c r="J71" s="297">
        <v>185</v>
      </c>
      <c r="K71" s="298">
        <f>VLOOKUP(A71,'MANO DE OBRA'!A8:D99,4,FALSE)</f>
        <v>312952.47499999998</v>
      </c>
      <c r="L71" s="53"/>
      <c r="M71" s="438">
        <v>48.8</v>
      </c>
      <c r="N71" s="399">
        <f>K71/M71</f>
        <v>6412.9605532786882</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48.8</v>
      </c>
      <c r="N72" s="399">
        <f>K72/M72</f>
        <v>2186.1935166886883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8599.1540699673769</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32564.896070748327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6512.9792141496655</v>
      </c>
      <c r="M84" s="857"/>
      <c r="N84" s="54"/>
    </row>
    <row r="85" spans="1:14">
      <c r="B85" s="92" t="s">
        <v>973</v>
      </c>
      <c r="C85" s="93"/>
      <c r="D85" s="93"/>
      <c r="E85" s="93"/>
      <c r="F85" s="93"/>
      <c r="G85" s="93"/>
      <c r="H85" s="93"/>
      <c r="I85" s="90"/>
      <c r="J85" s="91"/>
      <c r="K85" s="308">
        <v>0.05</v>
      </c>
      <c r="L85" s="856">
        <f>N79*K85</f>
        <v>1628.2448035374164</v>
      </c>
      <c r="M85" s="857"/>
      <c r="N85" s="54"/>
    </row>
    <row r="86" spans="1:14" ht="15.75" thickBot="1">
      <c r="B86" s="94" t="s">
        <v>974</v>
      </c>
      <c r="C86" s="95"/>
      <c r="D86" s="95"/>
      <c r="E86" s="95"/>
      <c r="F86" s="95"/>
      <c r="G86" s="95"/>
      <c r="H86" s="95"/>
      <c r="I86" s="96"/>
      <c r="J86" s="97"/>
      <c r="K86" s="309">
        <v>0.05</v>
      </c>
      <c r="L86" s="858">
        <f>N79*K86</f>
        <v>1628.2448035374164</v>
      </c>
      <c r="M86" s="859"/>
      <c r="N86" s="54"/>
    </row>
    <row r="87" spans="1:14" ht="15.75" thickBot="1">
      <c r="B87" s="821" t="s">
        <v>953</v>
      </c>
      <c r="C87" s="822"/>
      <c r="D87" s="822"/>
      <c r="E87" s="822"/>
      <c r="F87" s="822"/>
      <c r="G87" s="822"/>
      <c r="H87" s="822"/>
      <c r="I87" s="822"/>
      <c r="J87" s="822"/>
      <c r="K87" s="822"/>
      <c r="L87" s="822"/>
      <c r="M87" s="823"/>
      <c r="N87" s="55">
        <f>L84+L85+L86</f>
        <v>9769.4688212244982</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42334.364891972829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1149</v>
      </c>
      <c r="C31" s="84" t="s">
        <v>2166</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138</v>
      </c>
      <c r="B36" s="870" t="str">
        <f>VLOOKUP(A36,EQUIPOS!A6:D154,3,FALSE)</f>
        <v>Camioneta D-300</v>
      </c>
      <c r="C36" s="871"/>
      <c r="D36" s="871"/>
      <c r="E36" s="871"/>
      <c r="F36" s="871"/>
      <c r="G36" s="871"/>
      <c r="H36" s="872"/>
      <c r="I36" s="271"/>
      <c r="J36" s="272"/>
      <c r="K36" s="273">
        <f>VLOOKUP(A36,EQUIPOS!A6:D163,4,FALSE)</f>
        <v>51631.749741580854</v>
      </c>
      <c r="L36" s="274"/>
      <c r="M36" s="340">
        <v>6</v>
      </c>
      <c r="N36" s="276">
        <f>K36/M36</f>
        <v>8605.2916235968096</v>
      </c>
    </row>
    <row r="37" spans="1:14">
      <c r="A37" s="116" t="s">
        <v>1711</v>
      </c>
      <c r="B37" s="870" t="str">
        <f>VLOOKUP(A37,EQUIPOS!A7:D154,3,FALSE)</f>
        <v>Caldera para pintura termoplástica</v>
      </c>
      <c r="C37" s="871"/>
      <c r="D37" s="871"/>
      <c r="E37" s="871"/>
      <c r="F37" s="871"/>
      <c r="G37" s="871"/>
      <c r="H37" s="872"/>
      <c r="I37" s="425"/>
      <c r="J37" s="426"/>
      <c r="K37" s="273">
        <f>VLOOKUP(A37,EQUIPOS!A7:D164,4,FALSE)</f>
        <v>63111.136628951106</v>
      </c>
      <c r="L37" s="339"/>
      <c r="M37" s="340">
        <v>6</v>
      </c>
      <c r="N37" s="276">
        <f>K37/M37</f>
        <v>10518.522771491851</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100.46441950300166</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19224.27881459166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447</v>
      </c>
      <c r="B48" s="46" t="str">
        <f>VLOOKUP(A48,MATERIALES!A5:D373,3,FALSE)</f>
        <v>Esferas reflectivas</v>
      </c>
      <c r="C48" s="285"/>
      <c r="D48" s="285"/>
      <c r="E48" s="285"/>
      <c r="F48" s="285"/>
      <c r="G48" s="285"/>
      <c r="H48" s="285"/>
      <c r="I48" s="272"/>
      <c r="J48" s="228" t="str">
        <f>VLOOKUP(A48,MATERIALES!A4:D640,2,FALSE)</f>
        <v>kg</v>
      </c>
      <c r="K48" s="286">
        <v>0.9</v>
      </c>
      <c r="L48" s="271"/>
      <c r="M48" s="406">
        <f>VLOOKUP(A48,MATERIALES!A5:D396,4,FALSE)</f>
        <v>3515.6997027167008</v>
      </c>
      <c r="N48" s="276">
        <f>K48*M48</f>
        <v>3164.1297324450306</v>
      </c>
    </row>
    <row r="49" spans="1:14">
      <c r="A49" s="169" t="s">
        <v>626</v>
      </c>
      <c r="B49" s="46" t="str">
        <f>VLOOKUP(A49,MATERIALES!A6:D373,3,FALSE)</f>
        <v xml:space="preserve">Resina termoplástica </v>
      </c>
      <c r="C49" s="429"/>
      <c r="D49" s="429"/>
      <c r="E49" s="429"/>
      <c r="F49" s="429"/>
      <c r="G49" s="429"/>
      <c r="H49" s="429"/>
      <c r="I49" s="429"/>
      <c r="J49" s="315" t="str">
        <f>VLOOKUP(A49,MATERIALES!A5:D641,2,FALSE)</f>
        <v>kg</v>
      </c>
      <c r="K49" s="401">
        <v>0.65</v>
      </c>
      <c r="L49" s="425"/>
      <c r="M49" s="406">
        <f>VLOOKUP(A49,MATERIALES!A6:D397,4,FALSE)</f>
        <v>5955.1423669844798</v>
      </c>
      <c r="N49" s="276">
        <f>K49*M49</f>
        <v>3870.8425385399119</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7034.972270984943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15</v>
      </c>
      <c r="B71" s="52" t="str">
        <f>VLOOKUP(A71,'MANO DE OBRA'!A8:D68,3,FALSE)</f>
        <v>Obrero (6)</v>
      </c>
      <c r="C71" s="50"/>
      <c r="D71" s="50"/>
      <c r="E71" s="50"/>
      <c r="F71" s="50"/>
      <c r="G71" s="50"/>
      <c r="H71" s="50"/>
      <c r="I71" s="296">
        <f>K71/J71*100</f>
        <v>202996.19999999998</v>
      </c>
      <c r="J71" s="297">
        <v>185</v>
      </c>
      <c r="K71" s="298">
        <f>VLOOKUP(A71,'MANO DE OBRA'!A8:D99,4,FALSE)</f>
        <v>375542.97</v>
      </c>
      <c r="L71" s="53"/>
      <c r="M71" s="438">
        <v>48</v>
      </c>
      <c r="N71" s="399">
        <f>K71/M71</f>
        <v>7823.8118749999994</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48</v>
      </c>
      <c r="N72" s="399">
        <f>K72/M72</f>
        <v>2222.6300753001665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10046.441950300166</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36305.693035876771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7261.138607175355</v>
      </c>
      <c r="M84" s="857"/>
      <c r="N84" s="54"/>
    </row>
    <row r="85" spans="1:14">
      <c r="B85" s="92" t="s">
        <v>973</v>
      </c>
      <c r="C85" s="93"/>
      <c r="D85" s="93"/>
      <c r="E85" s="93"/>
      <c r="F85" s="93"/>
      <c r="G85" s="93"/>
      <c r="H85" s="93"/>
      <c r="I85" s="90"/>
      <c r="J85" s="91"/>
      <c r="K85" s="308">
        <v>0.05</v>
      </c>
      <c r="L85" s="856">
        <f>N79*K85</f>
        <v>1815.2846517938387</v>
      </c>
      <c r="M85" s="857"/>
      <c r="N85" s="54"/>
    </row>
    <row r="86" spans="1:14" ht="15.75" thickBot="1">
      <c r="B86" s="94" t="s">
        <v>974</v>
      </c>
      <c r="C86" s="95"/>
      <c r="D86" s="95"/>
      <c r="E86" s="95"/>
      <c r="F86" s="95"/>
      <c r="G86" s="95"/>
      <c r="H86" s="95"/>
      <c r="I86" s="96"/>
      <c r="J86" s="97"/>
      <c r="K86" s="309">
        <v>0.05</v>
      </c>
      <c r="L86" s="858">
        <f>N79*K86</f>
        <v>1815.2846517938387</v>
      </c>
      <c r="M86" s="859"/>
      <c r="N86" s="54"/>
    </row>
    <row r="87" spans="1:14" ht="15.75" thickBot="1">
      <c r="B87" s="821" t="s">
        <v>953</v>
      </c>
      <c r="C87" s="822"/>
      <c r="D87" s="822"/>
      <c r="E87" s="822"/>
      <c r="F87" s="822"/>
      <c r="G87" s="822"/>
      <c r="H87" s="822"/>
      <c r="I87" s="822"/>
      <c r="J87" s="822"/>
      <c r="K87" s="822"/>
      <c r="L87" s="822"/>
      <c r="M87" s="823"/>
      <c r="N87" s="55">
        <f>L84+L85+L86</f>
        <v>10891.707910763031</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47197.400946639798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1150</v>
      </c>
      <c r="C31" s="84" t="s">
        <v>2167</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138</v>
      </c>
      <c r="B36" s="870" t="str">
        <f>VLOOKUP(A36,EQUIPOS!A6:D154,3,FALSE)</f>
        <v>Camioneta D-300</v>
      </c>
      <c r="C36" s="871"/>
      <c r="D36" s="871"/>
      <c r="E36" s="871"/>
      <c r="F36" s="871"/>
      <c r="G36" s="871"/>
      <c r="H36" s="872"/>
      <c r="I36" s="271"/>
      <c r="J36" s="272"/>
      <c r="K36" s="273">
        <f>VLOOKUP(A36,EQUIPOS!A6:D163,4,FALSE)</f>
        <v>51631.749741580854</v>
      </c>
      <c r="L36" s="274"/>
      <c r="M36" s="340">
        <v>250</v>
      </c>
      <c r="N36" s="276">
        <f>K36/M36</f>
        <v>206.52699896632342</v>
      </c>
    </row>
    <row r="37" spans="1:14">
      <c r="A37" s="116" t="s">
        <v>251</v>
      </c>
      <c r="B37" s="870" t="str">
        <f>VLOOKUP(A37,EQUIPOS!A7:D154,3,FALSE)</f>
        <v>Maquina térmica pegatachas</v>
      </c>
      <c r="C37" s="871"/>
      <c r="D37" s="871"/>
      <c r="E37" s="871"/>
      <c r="F37" s="871"/>
      <c r="G37" s="871"/>
      <c r="H37" s="872"/>
      <c r="I37" s="425"/>
      <c r="J37" s="426"/>
      <c r="K37" s="273">
        <f>VLOOKUP(A37,EQUIPOS!A7:D164,4,FALSE)</f>
        <v>22440.625069047557</v>
      </c>
      <c r="L37" s="339"/>
      <c r="M37" s="340">
        <v>250</v>
      </c>
      <c r="N37" s="276">
        <f>K37/M37</f>
        <v>89.762500276190224</v>
      </c>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1.15933616807204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297.44883541058573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626</v>
      </c>
      <c r="B48" s="46" t="str">
        <f>VLOOKUP(A48,MATERIALES!A5:D373,3,FALSE)</f>
        <v xml:space="preserve">Resina termoplástica </v>
      </c>
      <c r="C48" s="285"/>
      <c r="D48" s="285"/>
      <c r="E48" s="285"/>
      <c r="F48" s="285"/>
      <c r="G48" s="285"/>
      <c r="H48" s="285"/>
      <c r="I48" s="272"/>
      <c r="J48" s="228" t="str">
        <f>VLOOKUP(A48,MATERIALES!A4:D640,2,FALSE)</f>
        <v>kg</v>
      </c>
      <c r="K48" s="286">
        <v>0.08</v>
      </c>
      <c r="L48" s="271"/>
      <c r="M48" s="406">
        <f>VLOOKUP(A48,MATERIALES!A5:D396,4,FALSE)</f>
        <v>5955.1423669844798</v>
      </c>
      <c r="N48" s="276">
        <f>K48*M48</f>
        <v>476.41138935875841</v>
      </c>
    </row>
    <row r="49" spans="1:14">
      <c r="A49" s="169" t="s">
        <v>681</v>
      </c>
      <c r="B49" s="46" t="str">
        <f>VLOOKUP(A49,MATERIALES!A6:D373,3,FALSE)</f>
        <v>Tacha reflectiva</v>
      </c>
      <c r="C49" s="429"/>
      <c r="D49" s="429"/>
      <c r="E49" s="429"/>
      <c r="F49" s="429"/>
      <c r="G49" s="429"/>
      <c r="H49" s="429"/>
      <c r="I49" s="426"/>
      <c r="J49" s="228" t="str">
        <f>VLOOKUP(A49,MATERIALES!A5:D641,2,FALSE)</f>
        <v>u</v>
      </c>
      <c r="K49" s="401">
        <v>1</v>
      </c>
      <c r="L49" s="425"/>
      <c r="M49" s="406">
        <f>VLOOKUP(A49,MATERIALES!A6:D397,4,FALSE)</f>
        <v>7122.6448949035339</v>
      </c>
      <c r="N49" s="276">
        <f>K49*M49</f>
        <v>7122.6448949035339</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7599.0562842622921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2000</v>
      </c>
      <c r="N71" s="399">
        <f>K71/M71</f>
        <v>62.590494999999997</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2000</v>
      </c>
      <c r="N72" s="399">
        <f>K72/M72</f>
        <v>53.343121807203993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115.93361680720399</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8012.4387364800823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1602.4877472960166</v>
      </c>
      <c r="M84" s="857"/>
      <c r="N84" s="54"/>
    </row>
    <row r="85" spans="1:14">
      <c r="B85" s="92" t="s">
        <v>973</v>
      </c>
      <c r="C85" s="93"/>
      <c r="D85" s="93"/>
      <c r="E85" s="93"/>
      <c r="F85" s="93"/>
      <c r="G85" s="93"/>
      <c r="H85" s="93"/>
      <c r="I85" s="90"/>
      <c r="J85" s="91"/>
      <c r="K85" s="308">
        <v>0.05</v>
      </c>
      <c r="L85" s="856">
        <f>N79*K85</f>
        <v>400.62193682400414</v>
      </c>
      <c r="M85" s="857"/>
      <c r="N85" s="54"/>
    </row>
    <row r="86" spans="1:14" ht="15.75" thickBot="1">
      <c r="B86" s="94" t="s">
        <v>974</v>
      </c>
      <c r="C86" s="95"/>
      <c r="D86" s="95"/>
      <c r="E86" s="95"/>
      <c r="F86" s="95"/>
      <c r="G86" s="95"/>
      <c r="H86" s="95"/>
      <c r="I86" s="96"/>
      <c r="J86" s="97"/>
      <c r="K86" s="309">
        <v>0.05</v>
      </c>
      <c r="L86" s="858">
        <f>N79*K86</f>
        <v>400.62193682400414</v>
      </c>
      <c r="M86" s="859"/>
      <c r="N86" s="54"/>
    </row>
    <row r="87" spans="1:14" ht="15.75" thickBot="1">
      <c r="B87" s="821" t="s">
        <v>953</v>
      </c>
      <c r="C87" s="822"/>
      <c r="D87" s="822"/>
      <c r="E87" s="822"/>
      <c r="F87" s="822"/>
      <c r="G87" s="822"/>
      <c r="H87" s="822"/>
      <c r="I87" s="822"/>
      <c r="J87" s="822"/>
      <c r="K87" s="822"/>
      <c r="L87" s="822"/>
      <c r="M87" s="823"/>
      <c r="N87" s="55">
        <f>L84+L85+L86</f>
        <v>2403.7316209440246</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10416.170357424107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1713</v>
      </c>
      <c r="C31" s="84" t="s">
        <v>2168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138</v>
      </c>
      <c r="B36" s="870" t="str">
        <f>VLOOKUP(A36,EQUIPOS!A6:D154,3,FALSE)</f>
        <v>Camioneta D-300</v>
      </c>
      <c r="C36" s="871"/>
      <c r="D36" s="871"/>
      <c r="E36" s="871"/>
      <c r="F36" s="871"/>
      <c r="G36" s="871"/>
      <c r="H36" s="872"/>
      <c r="I36" s="271"/>
      <c r="J36" s="272"/>
      <c r="K36" s="273">
        <f>VLOOKUP(A36,EQUIPOS!A6:D163,4,FALSE)</f>
        <v>51631.749741580854</v>
      </c>
      <c r="L36" s="274"/>
      <c r="M36" s="340">
        <v>3.75</v>
      </c>
      <c r="N36" s="276">
        <f>K36/M36</f>
        <v>13768.466597754894</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98.152576204802642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13866.619173959696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74669.591997474592</v>
      </c>
      <c r="N48" s="276">
        <f>K48*M48</f>
        <v>74669.591997474592</v>
      </c>
    </row>
    <row r="49" spans="1:14">
      <c r="A49" s="169" t="s">
        <v>653</v>
      </c>
      <c r="B49" s="46" t="str">
        <f>VLOOKUP(A49,MATERIALES!A6:D373,3,FALSE)</f>
        <v>Señal (grupo 1). Tablero en lámina galvanizada de 75cm*75cm, calibre 16, reflectivo tipo 1/ incluye poste )</v>
      </c>
      <c r="C49" s="429"/>
      <c r="D49" s="429"/>
      <c r="E49" s="429"/>
      <c r="F49" s="429"/>
      <c r="G49" s="429"/>
      <c r="H49" s="429"/>
      <c r="I49" s="429"/>
      <c r="J49" s="316" t="str">
        <f>VLOOKUP(A49,MATERIALES!A5:D641,2,FALSE)</f>
        <v>u</v>
      </c>
      <c r="K49" s="401">
        <v>1</v>
      </c>
      <c r="L49" s="425"/>
      <c r="M49" s="406">
        <f>VLOOKUP(A49,MATERIALES!A6:D397,4,FALSE)</f>
        <v>290167.25257450354</v>
      </c>
      <c r="N49" s="276">
        <f>K49*M49</f>
        <v>290167.25257450354</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413283.80210763233</v>
      </c>
      <c r="N50" s="276">
        <f>K50*M50</f>
        <v>12398.514063228969</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377235.35863520711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30</v>
      </c>
      <c r="N72" s="399">
        <f>K72/M72</f>
        <v>6259.0494999999992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9815.2576204802644</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400917.23542964709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80183.447085929423</v>
      </c>
      <c r="M84" s="857"/>
      <c r="N84" s="54"/>
    </row>
    <row r="85" spans="1:14">
      <c r="B85" s="92" t="s">
        <v>973</v>
      </c>
      <c r="C85" s="93"/>
      <c r="D85" s="93"/>
      <c r="E85" s="93"/>
      <c r="F85" s="93"/>
      <c r="G85" s="93"/>
      <c r="H85" s="93"/>
      <c r="I85" s="90"/>
      <c r="J85" s="91"/>
      <c r="K85" s="308">
        <v>0.05</v>
      </c>
      <c r="L85" s="856">
        <f>N79*K85</f>
        <v>20045.861771482356</v>
      </c>
      <c r="M85" s="857"/>
      <c r="N85" s="54"/>
    </row>
    <row r="86" spans="1:14" ht="15.75" thickBot="1">
      <c r="B86" s="94" t="s">
        <v>974</v>
      </c>
      <c r="C86" s="95"/>
      <c r="D86" s="95"/>
      <c r="E86" s="95"/>
      <c r="F86" s="95"/>
      <c r="G86" s="95"/>
      <c r="H86" s="95"/>
      <c r="I86" s="96"/>
      <c r="J86" s="97"/>
      <c r="K86" s="309">
        <v>0.05</v>
      </c>
      <c r="L86" s="858">
        <f>N79*K86</f>
        <v>20045.861771482356</v>
      </c>
      <c r="M86" s="859"/>
      <c r="N86" s="54"/>
    </row>
    <row r="87" spans="1:14" ht="15.75" thickBot="1">
      <c r="B87" s="821" t="s">
        <v>953</v>
      </c>
      <c r="C87" s="822"/>
      <c r="D87" s="822"/>
      <c r="E87" s="822"/>
      <c r="F87" s="822"/>
      <c r="G87" s="822"/>
      <c r="H87" s="822"/>
      <c r="I87" s="822"/>
      <c r="J87" s="822"/>
      <c r="K87" s="822"/>
      <c r="L87" s="822"/>
      <c r="M87" s="823"/>
      <c r="N87" s="55">
        <f>L84+L85+L86</f>
        <v>120275.17062889415</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521192.40605854127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8.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1151</v>
      </c>
      <c r="C31" s="84" t="s">
        <v>2169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138</v>
      </c>
      <c r="B36" s="870" t="str">
        <f>VLOOKUP(A36,EQUIPOS!A6:D154,3,FALSE)</f>
        <v>Camioneta D-300</v>
      </c>
      <c r="C36" s="871"/>
      <c r="D36" s="871"/>
      <c r="E36" s="871"/>
      <c r="F36" s="871"/>
      <c r="G36" s="871"/>
      <c r="H36" s="872"/>
      <c r="I36" s="271"/>
      <c r="J36" s="272"/>
      <c r="K36" s="273">
        <f>VLOOKUP(A36,EQUIPOS!A6:D163,4,FALSE)</f>
        <v>51631.749741580854</v>
      </c>
      <c r="L36" s="274"/>
      <c r="M36" s="340">
        <v>3.75</v>
      </c>
      <c r="N36" s="276">
        <f>K36/M36</f>
        <v>13768.466597754894</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98.152576204802642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13866.619173959696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615</v>
      </c>
      <c r="B48" s="46" t="str">
        <f>VLOOKUP(A48,MATERIALES!A5:D373,3,FALSE)</f>
        <v>Poste en angulo de 2*2*1/4 de 3,5m para señal</v>
      </c>
      <c r="C48" s="285"/>
      <c r="D48" s="285"/>
      <c r="E48" s="285"/>
      <c r="F48" s="285"/>
      <c r="G48" s="285"/>
      <c r="H48" s="285"/>
      <c r="I48" s="285"/>
      <c r="J48" s="315" t="str">
        <f>VLOOKUP(A48,MATERIALES!A4:D640,2,FALSE)</f>
        <v>u</v>
      </c>
      <c r="K48" s="286">
        <v>1</v>
      </c>
      <c r="L48" s="271"/>
      <c r="M48" s="406">
        <f>VLOOKUP(A48,MATERIALES!A5:D396,4,FALSE)</f>
        <v>74669.591997474592</v>
      </c>
      <c r="N48" s="276">
        <f>K48*M48</f>
        <v>74669.591997474592</v>
      </c>
    </row>
    <row r="49" spans="1:14">
      <c r="A49" s="169" t="s">
        <v>654</v>
      </c>
      <c r="B49" s="46" t="str">
        <f>VLOOKUP(A49,MATERIALES!A6:D373,3,FALSE)</f>
        <v xml:space="preserve">Señal (grupo 2). Tablero en lámina galvanizado de 1,2m*0,4m, calibre 16, reflectivo tipo 1. </v>
      </c>
      <c r="C49" s="429"/>
      <c r="D49" s="429"/>
      <c r="E49" s="429"/>
      <c r="F49" s="429"/>
      <c r="G49" s="429"/>
      <c r="H49" s="429"/>
      <c r="I49" s="429"/>
      <c r="J49" s="316" t="str">
        <f>VLOOKUP(A49,MATERIALES!A5:D641,2,FALSE)</f>
        <v>u</v>
      </c>
      <c r="K49" s="401">
        <v>1</v>
      </c>
      <c r="L49" s="425"/>
      <c r="M49" s="406">
        <f>VLOOKUP(A49,MATERIALES!A6:D397,4,FALSE)</f>
        <v>249432.18791394544</v>
      </c>
      <c r="N49" s="276">
        <f>K49*M49</f>
        <v>249432.18791394544</v>
      </c>
    </row>
    <row r="50" spans="1:14">
      <c r="A50" s="169" t="s">
        <v>833</v>
      </c>
      <c r="B50" s="46" t="str">
        <f>VLOOKUP(A50,MATERIALES!A6:D373,3,FALSE)</f>
        <v>Concreto Resistencia  14 (Mpa)</v>
      </c>
      <c r="C50" s="429"/>
      <c r="D50" s="429"/>
      <c r="E50" s="429"/>
      <c r="F50" s="429"/>
      <c r="G50" s="429"/>
      <c r="H50" s="429"/>
      <c r="I50" s="429"/>
      <c r="J50" s="316" t="str">
        <f>VLOOKUP(A50,MATERIALES!A6:D642,2,FALSE)</f>
        <v>m3</v>
      </c>
      <c r="K50" s="401">
        <v>0.03</v>
      </c>
      <c r="L50" s="425"/>
      <c r="M50" s="406">
        <f>VLOOKUP(A50,MATERIALES!A6:D398,4,FALSE)</f>
        <v>413283.80210763233</v>
      </c>
      <c r="N50" s="276">
        <f>K50*M50</f>
        <v>12398.514063228969</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336500.29397464899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30</v>
      </c>
      <c r="N71" s="399">
        <f>K71/M71</f>
        <v>3556.2081204802662</v>
      </c>
      <c r="O71" s="109"/>
    </row>
    <row r="72" spans="1:15">
      <c r="A72" s="170"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30</v>
      </c>
      <c r="N72" s="399">
        <f>K72/M72</f>
        <v>6259.0494999999992</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9815.2576204802644</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360182.17076908896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72036.434153817798</v>
      </c>
      <c r="M84" s="857"/>
      <c r="N84" s="54"/>
    </row>
    <row r="85" spans="1:14">
      <c r="B85" s="92" t="s">
        <v>973</v>
      </c>
      <c r="C85" s="93"/>
      <c r="D85" s="93"/>
      <c r="E85" s="93"/>
      <c r="F85" s="93"/>
      <c r="G85" s="93"/>
      <c r="H85" s="93"/>
      <c r="I85" s="90"/>
      <c r="J85" s="91"/>
      <c r="K85" s="308">
        <v>0.05</v>
      </c>
      <c r="L85" s="856">
        <f>N79*K85</f>
        <v>18009.108538454449</v>
      </c>
      <c r="M85" s="857"/>
      <c r="N85" s="54"/>
    </row>
    <row r="86" spans="1:14" ht="15.75" thickBot="1">
      <c r="B86" s="94" t="s">
        <v>974</v>
      </c>
      <c r="C86" s="95"/>
      <c r="D86" s="95"/>
      <c r="E86" s="95"/>
      <c r="F86" s="95"/>
      <c r="G86" s="95"/>
      <c r="H86" s="95"/>
      <c r="I86" s="96"/>
      <c r="J86" s="97"/>
      <c r="K86" s="309">
        <v>0.05</v>
      </c>
      <c r="L86" s="858">
        <f>N79*K86</f>
        <v>18009.108538454449</v>
      </c>
      <c r="M86" s="859"/>
      <c r="N86" s="54"/>
    </row>
    <row r="87" spans="1:14" ht="15.75" thickBot="1">
      <c r="B87" s="821" t="s">
        <v>953</v>
      </c>
      <c r="C87" s="822"/>
      <c r="D87" s="822"/>
      <c r="E87" s="822"/>
      <c r="F87" s="822"/>
      <c r="G87" s="822"/>
      <c r="H87" s="822"/>
      <c r="I87" s="822"/>
      <c r="J87" s="822"/>
      <c r="K87" s="822"/>
      <c r="L87" s="822"/>
      <c r="M87" s="823"/>
      <c r="N87" s="55">
        <f>L84+L85+L86</f>
        <v>108054.65123072671</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468236.82199981564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1152</v>
      </c>
      <c r="C31" s="84" t="s">
        <v>2170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138</v>
      </c>
      <c r="B36" s="870" t="str">
        <f>VLOOKUP(A36,EQUIPOS!A6:D154,3,FALSE)</f>
        <v>Camioneta D-300</v>
      </c>
      <c r="C36" s="871"/>
      <c r="D36" s="871"/>
      <c r="E36" s="871"/>
      <c r="F36" s="871"/>
      <c r="G36" s="871"/>
      <c r="H36" s="872"/>
      <c r="I36" s="271"/>
      <c r="J36" s="272"/>
      <c r="K36" s="273">
        <f>VLOOKUP(A36,EQUIPOS!A6:D163,4,FALSE)</f>
        <v>51631.749741580854</v>
      </c>
      <c r="L36" s="274"/>
      <c r="M36" s="340">
        <v>3</v>
      </c>
      <c r="N36" s="276">
        <f>K36/M36</f>
        <v>17210.583247193619</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52.158745833333334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17262.741993026953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616</v>
      </c>
      <c r="B48" s="46" t="str">
        <f>VLOOKUP(A48,MATERIALES!A5:D373,3,FALSE)</f>
        <v>Poste kilometraje</v>
      </c>
      <c r="C48" s="285"/>
      <c r="D48" s="285"/>
      <c r="E48" s="285"/>
      <c r="F48" s="285"/>
      <c r="G48" s="285"/>
      <c r="H48" s="285"/>
      <c r="I48" s="285"/>
      <c r="J48" s="315" t="str">
        <f>VLOOKUP(A48,MATERIALES!A4:D640,2,FALSE)</f>
        <v>u</v>
      </c>
      <c r="K48" s="286">
        <v>1</v>
      </c>
      <c r="L48" s="271"/>
      <c r="M48" s="406">
        <f>VLOOKUP(A48,MATERIALES!A5:D396,4,FALSE)</f>
        <v>124804.04141670297</v>
      </c>
      <c r="N48" s="276">
        <f>K48*M48</f>
        <v>124804.04141670297</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0.06</v>
      </c>
      <c r="L49" s="425"/>
      <c r="M49" s="406">
        <f>VLOOKUP(A49,MATERIALES!A6:D397,4,FALSE)</f>
        <v>413283.80210763233</v>
      </c>
      <c r="N49" s="276">
        <f>K49*M49</f>
        <v>24797.028126457939</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149601.06954316091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24</v>
      </c>
      <c r="N71" s="399">
        <f>K71/M71</f>
        <v>5215.8745833333332</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5215.8745833333332</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172079.68611952118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34415.937223904235</v>
      </c>
      <c r="M84" s="857"/>
      <c r="N84" s="54"/>
    </row>
    <row r="85" spans="1:14">
      <c r="B85" s="92" t="s">
        <v>973</v>
      </c>
      <c r="C85" s="93"/>
      <c r="D85" s="93"/>
      <c r="E85" s="93"/>
      <c r="F85" s="93"/>
      <c r="G85" s="93"/>
      <c r="H85" s="93"/>
      <c r="I85" s="90"/>
      <c r="J85" s="91"/>
      <c r="K85" s="308">
        <v>0.05</v>
      </c>
      <c r="L85" s="856">
        <f>N79*K85</f>
        <v>8603.9843059760587</v>
      </c>
      <c r="M85" s="857"/>
      <c r="N85" s="54"/>
    </row>
    <row r="86" spans="1:14" ht="15.75" thickBot="1">
      <c r="B86" s="94" t="s">
        <v>974</v>
      </c>
      <c r="C86" s="95"/>
      <c r="D86" s="95"/>
      <c r="E86" s="95"/>
      <c r="F86" s="95"/>
      <c r="G86" s="95"/>
      <c r="H86" s="95"/>
      <c r="I86" s="96"/>
      <c r="J86" s="97"/>
      <c r="K86" s="309">
        <v>0.05</v>
      </c>
      <c r="L86" s="858">
        <f>N79*K86</f>
        <v>8603.9843059760587</v>
      </c>
      <c r="M86" s="859"/>
      <c r="N86" s="54"/>
    </row>
    <row r="87" spans="1:14" ht="15.75" thickBot="1">
      <c r="B87" s="821" t="s">
        <v>953</v>
      </c>
      <c r="C87" s="822"/>
      <c r="D87" s="822"/>
      <c r="E87" s="822"/>
      <c r="F87" s="822"/>
      <c r="G87" s="822"/>
      <c r="H87" s="822"/>
      <c r="I87" s="822"/>
      <c r="J87" s="822"/>
      <c r="K87" s="822"/>
      <c r="L87" s="822"/>
      <c r="M87" s="823"/>
      <c r="N87" s="55">
        <f>L84+L85+L86</f>
        <v>51623.905835856356</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223703.59195537755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1153</v>
      </c>
      <c r="C31" s="84" t="s">
        <v>2171</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135</v>
      </c>
      <c r="B36" s="870" t="str">
        <f>VLOOKUP(A36,EQUIPOS!A6:D154,3,FALSE)</f>
        <v>Camión 350</v>
      </c>
      <c r="C36" s="871"/>
      <c r="D36" s="871"/>
      <c r="E36" s="871"/>
      <c r="F36" s="871"/>
      <c r="G36" s="871"/>
      <c r="H36" s="872"/>
      <c r="I36" s="271"/>
      <c r="J36" s="272"/>
      <c r="K36" s="273">
        <f>VLOOKUP(A36,EQUIPOS!A6:D163,4,FALSE)</f>
        <v>57664.33246368479</v>
      </c>
      <c r="L36" s="274"/>
      <c r="M36" s="340">
        <v>6.25</v>
      </c>
      <c r="N36" s="276">
        <f>K36/M36</f>
        <v>9226.2931941895658</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357.04822361440802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9583.3414178039748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209" t="s">
        <v>619</v>
      </c>
      <c r="B48" s="46" t="str">
        <f>VLOOKUP(A48,MATERIALES!A5:D373,3,FALSE)</f>
        <v>Postes para defensa metálica (1,80m)</v>
      </c>
      <c r="C48" s="285"/>
      <c r="D48" s="285"/>
      <c r="E48" s="285"/>
      <c r="F48" s="285"/>
      <c r="G48" s="285"/>
      <c r="H48" s="285"/>
      <c r="I48" s="285"/>
      <c r="J48" s="315" t="str">
        <f>VLOOKUP(A48,MATERIALES!A4:D640,2,FALSE)</f>
        <v>u</v>
      </c>
      <c r="K48" s="286">
        <v>0.25</v>
      </c>
      <c r="L48" s="271"/>
      <c r="M48" s="406">
        <f>VLOOKUP(A48,MATERIALES!A5:D396,4,FALSE)</f>
        <v>119727.27430377436</v>
      </c>
      <c r="N48" s="276">
        <f>K48*M48</f>
        <v>29931.818575943591</v>
      </c>
    </row>
    <row r="49" spans="1:14">
      <c r="A49" s="169" t="s">
        <v>438</v>
      </c>
      <c r="B49" s="46" t="str">
        <f>VLOOKUP(A49,MATERIALES!A6:D373,3,FALSE)</f>
        <v>Defensa Metálica De 4,13 M Galvanizada</v>
      </c>
      <c r="C49" s="429"/>
      <c r="D49" s="429"/>
      <c r="E49" s="429"/>
      <c r="F49" s="429"/>
      <c r="G49" s="429"/>
      <c r="H49" s="429"/>
      <c r="I49" s="429"/>
      <c r="J49" s="316" t="str">
        <f>VLOOKUP(A49,MATERIALES!A5:D641,2,FALSE)</f>
        <v>u</v>
      </c>
      <c r="K49" s="401">
        <v>0.24213075060532688</v>
      </c>
      <c r="L49" s="425"/>
      <c r="M49" s="406">
        <f>VLOOKUP(A49,MATERIALES!A6:D397,4,FALSE)</f>
        <v>278775</v>
      </c>
      <c r="N49" s="276">
        <f>K49*M49</f>
        <v>67500</v>
      </c>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97431.818575943587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50</v>
      </c>
      <c r="N71" s="399">
        <f>K71/M71</f>
        <v>5007.2395999999999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50</v>
      </c>
      <c r="N72" s="399">
        <f>K72/M72</f>
        <v>2133.7248722881595</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7140.9644722881594</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114156.12446603573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22831.224893207149</v>
      </c>
      <c r="M84" s="857"/>
      <c r="N84" s="54"/>
    </row>
    <row r="85" spans="1:14">
      <c r="B85" s="92" t="s">
        <v>973</v>
      </c>
      <c r="C85" s="93"/>
      <c r="D85" s="93"/>
      <c r="E85" s="93"/>
      <c r="F85" s="93"/>
      <c r="G85" s="93"/>
      <c r="H85" s="93"/>
      <c r="I85" s="90"/>
      <c r="J85" s="91"/>
      <c r="K85" s="308">
        <v>0.05</v>
      </c>
      <c r="L85" s="856">
        <f>N79*K85</f>
        <v>5707.8062233017872</v>
      </c>
      <c r="M85" s="857"/>
      <c r="N85" s="54"/>
    </row>
    <row r="86" spans="1:14" ht="15.75" thickBot="1">
      <c r="B86" s="94" t="s">
        <v>974</v>
      </c>
      <c r="C86" s="95"/>
      <c r="D86" s="95"/>
      <c r="E86" s="95"/>
      <c r="F86" s="95"/>
      <c r="G86" s="95"/>
      <c r="H86" s="95"/>
      <c r="I86" s="96"/>
      <c r="J86" s="97"/>
      <c r="K86" s="309">
        <v>0.05</v>
      </c>
      <c r="L86" s="858">
        <f>N79*K86</f>
        <v>5707.8062233017872</v>
      </c>
      <c r="M86" s="859"/>
      <c r="N86" s="54"/>
    </row>
    <row r="87" spans="1:14" ht="15.75" thickBot="1">
      <c r="B87" s="821" t="s">
        <v>953</v>
      </c>
      <c r="C87" s="822"/>
      <c r="D87" s="822"/>
      <c r="E87" s="822"/>
      <c r="F87" s="822"/>
      <c r="G87" s="822"/>
      <c r="H87" s="822"/>
      <c r="I87" s="822"/>
      <c r="J87" s="822"/>
      <c r="K87" s="822"/>
      <c r="L87" s="822"/>
      <c r="M87" s="823"/>
      <c r="N87" s="55">
        <f>L84+L85+L86</f>
        <v>34246.837339810721</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148402.96180584645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1154</v>
      </c>
      <c r="C31" s="84" t="s">
        <v>2172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41.726996666666665</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41.726996666666665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629</v>
      </c>
      <c r="B48" s="46" t="str">
        <f>VLOOKUP(A48,MATERIALES!A5:D373,3,FALSE)</f>
        <v>Sección final de defensa metálica</v>
      </c>
      <c r="C48" s="285"/>
      <c r="D48" s="285"/>
      <c r="E48" s="285"/>
      <c r="F48" s="285"/>
      <c r="G48" s="285"/>
      <c r="H48" s="285"/>
      <c r="I48" s="272"/>
      <c r="J48" s="228" t="str">
        <f>VLOOKUP(A48,MATERIALES!A4:D640,2,FALSE)</f>
        <v>u</v>
      </c>
      <c r="K48" s="286">
        <v>1</v>
      </c>
      <c r="L48" s="271"/>
      <c r="M48" s="406">
        <f>VLOOKUP(A48,MATERIALES!A5:D396,4,FALSE)</f>
        <v>48407.381178775635</v>
      </c>
      <c r="N48" s="276">
        <f>K48*M48</f>
        <v>48407.381178775635</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48407.381178775635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30</v>
      </c>
      <c r="N71" s="399">
        <f>K71/M71</f>
        <v>4172.6996666666664</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4172.6996666666664</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52621.807842108967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10524.361568421795</v>
      </c>
      <c r="M84" s="857"/>
      <c r="N84" s="54"/>
    </row>
    <row r="85" spans="1:14">
      <c r="B85" s="92" t="s">
        <v>973</v>
      </c>
      <c r="C85" s="93"/>
      <c r="D85" s="93"/>
      <c r="E85" s="93"/>
      <c r="F85" s="93"/>
      <c r="G85" s="93"/>
      <c r="H85" s="93"/>
      <c r="I85" s="90"/>
      <c r="J85" s="91"/>
      <c r="K85" s="308">
        <v>0.05</v>
      </c>
      <c r="L85" s="856">
        <f>N79*K85</f>
        <v>2631.0903921054487</v>
      </c>
      <c r="M85" s="857"/>
      <c r="N85" s="54"/>
    </row>
    <row r="86" spans="1:14" ht="15.75" thickBot="1">
      <c r="B86" s="94" t="s">
        <v>974</v>
      </c>
      <c r="C86" s="95"/>
      <c r="D86" s="95"/>
      <c r="E86" s="95"/>
      <c r="F86" s="95"/>
      <c r="G86" s="95"/>
      <c r="H86" s="95"/>
      <c r="I86" s="96"/>
      <c r="J86" s="97"/>
      <c r="K86" s="309">
        <v>0.05</v>
      </c>
      <c r="L86" s="858">
        <f>N79*K86</f>
        <v>2631.0903921054487</v>
      </c>
      <c r="M86" s="859"/>
      <c r="N86" s="54"/>
    </row>
    <row r="87" spans="1:14" ht="15.75" thickBot="1">
      <c r="B87" s="821" t="s">
        <v>953</v>
      </c>
      <c r="C87" s="822"/>
      <c r="D87" s="822"/>
      <c r="E87" s="822"/>
      <c r="F87" s="822"/>
      <c r="G87" s="822"/>
      <c r="H87" s="822"/>
      <c r="I87" s="822"/>
      <c r="J87" s="822"/>
      <c r="K87" s="822"/>
      <c r="L87" s="822"/>
      <c r="M87" s="823"/>
      <c r="N87" s="55">
        <f>L84+L85+L86</f>
        <v>15786.542352632692</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68408.350194741652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1155</v>
      </c>
      <c r="C31" s="84" t="s">
        <v>2048</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43.165858620689654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43.165858620689654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5" t="s">
        <v>631</v>
      </c>
      <c r="B48" s="46" t="str">
        <f>VLOOKUP(A48,MATERIALES!A5:D373,3,FALSE)</f>
        <v>Sección tope</v>
      </c>
      <c r="C48" s="285"/>
      <c r="D48" s="285"/>
      <c r="E48" s="285"/>
      <c r="F48" s="285"/>
      <c r="G48" s="285"/>
      <c r="H48" s="285"/>
      <c r="I48" s="272"/>
      <c r="J48" s="228" t="str">
        <f>VLOOKUP(A48,MATERIALES!A4:D640,2,FALSE)</f>
        <v>u</v>
      </c>
      <c r="K48" s="286">
        <v>1</v>
      </c>
      <c r="L48" s="271"/>
      <c r="M48" s="406">
        <f>VLOOKUP(A48,MATERIALES!A5:D396,4,FALSE)</f>
        <v>42001.508080673622</v>
      </c>
      <c r="N48" s="276">
        <f>K48*M48</f>
        <v>42001.508080673622</v>
      </c>
    </row>
    <row r="49" spans="1:14">
      <c r="A49" s="175"/>
      <c r="B49" s="46"/>
      <c r="C49" s="429"/>
      <c r="D49" s="429"/>
      <c r="E49" s="429"/>
      <c r="F49" s="429"/>
      <c r="G49" s="429"/>
      <c r="H49" s="429"/>
      <c r="I49" s="429"/>
      <c r="J49" s="315"/>
      <c r="K49" s="401"/>
      <c r="L49" s="425"/>
      <c r="M49" s="406"/>
      <c r="N49" s="276"/>
    </row>
    <row r="50" spans="1:14">
      <c r="A50" s="175"/>
      <c r="B50" s="46"/>
      <c r="C50" s="429"/>
      <c r="D50" s="429"/>
      <c r="E50" s="429"/>
      <c r="F50" s="429"/>
      <c r="G50" s="429"/>
      <c r="H50" s="429"/>
      <c r="I50" s="429"/>
      <c r="J50" s="316"/>
      <c r="K50" s="401"/>
      <c r="L50" s="425"/>
      <c r="M50" s="406"/>
      <c r="N50" s="276"/>
    </row>
    <row r="51" spans="1:14">
      <c r="A51" s="175"/>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42001.508080673622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6"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29</v>
      </c>
      <c r="N71" s="399">
        <f>K71/M71</f>
        <v>4316.5858620689651</v>
      </c>
      <c r="O71" s="109"/>
    </row>
    <row r="72" spans="1:15">
      <c r="A72" s="176"/>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4316.5858620689651</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46361.259801363281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9272.251960272657</v>
      </c>
      <c r="M84" s="857"/>
      <c r="N84" s="54"/>
    </row>
    <row r="85" spans="1:14">
      <c r="B85" s="92" t="s">
        <v>973</v>
      </c>
      <c r="C85" s="93"/>
      <c r="D85" s="93"/>
      <c r="E85" s="93"/>
      <c r="F85" s="93"/>
      <c r="G85" s="93"/>
      <c r="H85" s="93"/>
      <c r="I85" s="90"/>
      <c r="J85" s="91"/>
      <c r="K85" s="308">
        <v>0.05</v>
      </c>
      <c r="L85" s="856">
        <f>N79*K85</f>
        <v>2318.0629900681643</v>
      </c>
      <c r="M85" s="857"/>
      <c r="N85" s="54"/>
    </row>
    <row r="86" spans="1:14" ht="15.75" thickBot="1">
      <c r="B86" s="94" t="s">
        <v>974</v>
      </c>
      <c r="C86" s="95"/>
      <c r="D86" s="95"/>
      <c r="E86" s="95"/>
      <c r="F86" s="95"/>
      <c r="G86" s="95"/>
      <c r="H86" s="95"/>
      <c r="I86" s="96"/>
      <c r="J86" s="97"/>
      <c r="K86" s="309">
        <v>0.05</v>
      </c>
      <c r="L86" s="858">
        <f>N79*K86</f>
        <v>2318.0629900681643</v>
      </c>
      <c r="M86" s="859"/>
      <c r="N86" s="54"/>
    </row>
    <row r="87" spans="1:14" ht="15.75" thickBot="1">
      <c r="B87" s="821" t="s">
        <v>953</v>
      </c>
      <c r="C87" s="822"/>
      <c r="D87" s="822"/>
      <c r="E87" s="822"/>
      <c r="F87" s="822"/>
      <c r="G87" s="822"/>
      <c r="H87" s="822"/>
      <c r="I87" s="822"/>
      <c r="J87" s="822"/>
      <c r="K87" s="822"/>
      <c r="L87" s="822"/>
      <c r="M87" s="823"/>
      <c r="N87" s="55">
        <f>L84+L85+L86</f>
        <v>13908.377940408984</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60269.637741772269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1714</v>
      </c>
      <c r="C31" s="84" t="s">
        <v>1715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43.165858620689654</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43.165858620689654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896</v>
      </c>
      <c r="B48" s="46" t="str">
        <f>VLOOKUP(A48,MATERIALES!A5:D373,3,FALSE)</f>
        <v>Amortiguadores (Para Defensas Metálicas), Incluye Tornillos</v>
      </c>
      <c r="C48" s="285"/>
      <c r="D48" s="285"/>
      <c r="E48" s="285"/>
      <c r="F48" s="285"/>
      <c r="G48" s="285"/>
      <c r="H48" s="285"/>
      <c r="I48" s="272"/>
      <c r="J48" s="228" t="str">
        <f>VLOOKUP(A48,MATERIALES!A4:D640,2,FALSE)</f>
        <v>u</v>
      </c>
      <c r="K48" s="286">
        <v>1</v>
      </c>
      <c r="L48" s="271"/>
      <c r="M48" s="406">
        <f>VLOOKUP(A48,MATERIALES!A5:D396,4,FALSE)</f>
        <v>31178.47381761987</v>
      </c>
      <c r="N48" s="276">
        <f>K48*M48</f>
        <v>31178.47381761987</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6"/>
      <c r="K50" s="401"/>
      <c r="L50" s="425"/>
      <c r="M50" s="406"/>
      <c r="N50" s="276"/>
    </row>
    <row r="51" spans="1:14">
      <c r="A51" s="169"/>
      <c r="B51" s="46"/>
      <c r="C51" s="429"/>
      <c r="D51" s="429"/>
      <c r="E51" s="429"/>
      <c r="F51" s="429"/>
      <c r="G51" s="429"/>
      <c r="H51" s="429"/>
      <c r="I51" s="429"/>
      <c r="J51" s="316"/>
      <c r="K51" s="401"/>
      <c r="L51" s="425"/>
      <c r="M51" s="406"/>
      <c r="N51" s="276"/>
    </row>
    <row r="52" spans="1:14">
      <c r="B52" s="46"/>
      <c r="C52" s="50"/>
      <c r="D52" s="50"/>
      <c r="E52" s="50"/>
      <c r="F52" s="50"/>
      <c r="G52" s="50"/>
      <c r="H52" s="50"/>
      <c r="I52" s="50"/>
      <c r="J52" s="316"/>
      <c r="K52" s="172"/>
      <c r="L52" s="322"/>
      <c r="M52" s="406"/>
      <c r="N52" s="276"/>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31178.47381761987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29</v>
      </c>
      <c r="N71" s="399">
        <f>K71/M71</f>
        <v>4316.5858620689651</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4316.5858620689651</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35538.225538309525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7107.6451076619051</v>
      </c>
      <c r="M84" s="857"/>
      <c r="N84" s="54"/>
    </row>
    <row r="85" spans="1:14">
      <c r="B85" s="92" t="s">
        <v>973</v>
      </c>
      <c r="C85" s="93"/>
      <c r="D85" s="93"/>
      <c r="E85" s="93"/>
      <c r="F85" s="93"/>
      <c r="G85" s="93"/>
      <c r="H85" s="93"/>
      <c r="I85" s="90"/>
      <c r="J85" s="91"/>
      <c r="K85" s="308">
        <v>0.05</v>
      </c>
      <c r="L85" s="856">
        <f>N79*K85</f>
        <v>1776.9112769154763</v>
      </c>
      <c r="M85" s="857"/>
      <c r="N85" s="54"/>
    </row>
    <row r="86" spans="1:14" ht="15.75" thickBot="1">
      <c r="B86" s="94" t="s">
        <v>974</v>
      </c>
      <c r="C86" s="95"/>
      <c r="D86" s="95"/>
      <c r="E86" s="95"/>
      <c r="F86" s="95"/>
      <c r="G86" s="95"/>
      <c r="H86" s="95"/>
      <c r="I86" s="96"/>
      <c r="J86" s="97"/>
      <c r="K86" s="309">
        <v>0.05</v>
      </c>
      <c r="L86" s="858">
        <f>N79*K86</f>
        <v>1776.9112769154763</v>
      </c>
      <c r="M86" s="859"/>
      <c r="N86" s="54"/>
    </row>
    <row r="87" spans="1:14" ht="15.75" thickBot="1">
      <c r="B87" s="821" t="s">
        <v>953</v>
      </c>
      <c r="C87" s="822"/>
      <c r="D87" s="822"/>
      <c r="E87" s="822"/>
      <c r="F87" s="822"/>
      <c r="G87" s="822"/>
      <c r="H87" s="822"/>
      <c r="I87" s="822"/>
      <c r="J87" s="822"/>
      <c r="K87" s="822"/>
      <c r="L87" s="822"/>
      <c r="M87" s="823"/>
      <c r="N87" s="55">
        <f>L84+L85+L86</f>
        <v>10661.467661492858</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46199.693199802379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1156</v>
      </c>
      <c r="C31" s="84" t="s">
        <v>2173</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363</v>
      </c>
      <c r="B36" s="870" t="str">
        <f>VLOOKUP(A36,EQUIPOS!A6:D154,3,FALSE)</f>
        <v>Vibrador de concreto, Motor de 3 hp a 18.000 rpm Mangueras de 4 mt</v>
      </c>
      <c r="C36" s="871"/>
      <c r="D36" s="871"/>
      <c r="E36" s="871"/>
      <c r="F36" s="871"/>
      <c r="G36" s="871"/>
      <c r="H36" s="872"/>
      <c r="I36" s="271"/>
      <c r="J36" s="272"/>
      <c r="K36" s="273">
        <f>VLOOKUP(A36,EQUIPOS!A6:D163,4,FALSE)</f>
        <v>5556.0523863461585</v>
      </c>
      <c r="L36" s="274"/>
      <c r="M36" s="340">
        <v>1.25</v>
      </c>
      <c r="N36" s="276">
        <f>K36/M36</f>
        <v>4444.8419090769266</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0.02</v>
      </c>
      <c r="N41" s="348">
        <f>N77*M41</f>
        <v>588.91545722881597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5033.7573663057428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745</v>
      </c>
      <c r="B48" s="46" t="str">
        <f>VLOOKUP(A48,MATERIALES!A5:D373,3,FALSE)</f>
        <v>Acero PDR-60</v>
      </c>
      <c r="C48" s="285"/>
      <c r="D48" s="285"/>
      <c r="E48" s="285"/>
      <c r="F48" s="285"/>
      <c r="G48" s="285"/>
      <c r="H48" s="285"/>
      <c r="I48" s="285"/>
      <c r="J48" s="315" t="str">
        <f>VLOOKUP(A48,MATERIALES!A4:D640,2,FALSE)</f>
        <v>kg</v>
      </c>
      <c r="K48" s="286">
        <v>9.6</v>
      </c>
      <c r="L48" s="271"/>
      <c r="M48" s="406">
        <f>VLOOKUP(A48,MATERIALES!A5:D396,4,FALSE)</f>
        <v>2966.0280794026448</v>
      </c>
      <c r="N48" s="276">
        <f>K48*M48</f>
        <v>28473.86956226539</v>
      </c>
    </row>
    <row r="49" spans="1:14">
      <c r="A49" s="169" t="s">
        <v>832</v>
      </c>
      <c r="B49" s="46" t="str">
        <f>VLOOKUP(A49,MATERIALES!A6:D373,3,FALSE)</f>
        <v>Concreto Resistencia  21 (Mpa)</v>
      </c>
      <c r="C49" s="429"/>
      <c r="D49" s="429"/>
      <c r="E49" s="429"/>
      <c r="F49" s="429"/>
      <c r="G49" s="429"/>
      <c r="H49" s="429"/>
      <c r="I49" s="429"/>
      <c r="J49" s="316" t="str">
        <f>VLOOKUP(A49,MATERIALES!A5:D641,2,FALSE)</f>
        <v>m3</v>
      </c>
      <c r="K49" s="401">
        <v>0.12</v>
      </c>
      <c r="L49" s="425"/>
      <c r="M49" s="406">
        <f>VLOOKUP(A49,MATERIALES!A6:D397,4,FALSE)</f>
        <v>451498.07270367211</v>
      </c>
      <c r="N49" s="276">
        <f>K49*M49</f>
        <v>54179.768724440648</v>
      </c>
    </row>
    <row r="50" spans="1:14">
      <c r="A50" s="169" t="s">
        <v>869</v>
      </c>
      <c r="B50" s="46" t="str">
        <f>VLOOKUP(A50,MATERIALES!A6:D373,3,FALSE)</f>
        <v>Formaleta para baranda de concreto</v>
      </c>
      <c r="C50" s="429"/>
      <c r="D50" s="429"/>
      <c r="E50" s="429"/>
      <c r="F50" s="429"/>
      <c r="G50" s="429"/>
      <c r="H50" s="429"/>
      <c r="I50" s="429"/>
      <c r="J50" s="316" t="str">
        <f>VLOOKUP(A50,MATERIALES!A6:D642,2,FALSE)</f>
        <v>m</v>
      </c>
      <c r="K50" s="401">
        <v>0.5</v>
      </c>
      <c r="L50" s="425"/>
      <c r="M50" s="406">
        <f>VLOOKUP(A50,MATERIALES!A6:D398,4,FALSE)</f>
        <v>32074.438563621778</v>
      </c>
      <c r="N50" s="276">
        <f>K50*M50</f>
        <v>16037.219281810889</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98690.85756851692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10</v>
      </c>
      <c r="N71" s="399">
        <f>K71/M71</f>
        <v>18777.148499999999</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29445.772861440797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133170.38779626344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26634.077559252692</v>
      </c>
      <c r="M84" s="857"/>
      <c r="N84" s="54"/>
    </row>
    <row r="85" spans="1:14">
      <c r="B85" s="92" t="s">
        <v>973</v>
      </c>
      <c r="C85" s="93"/>
      <c r="D85" s="93"/>
      <c r="E85" s="93"/>
      <c r="F85" s="93"/>
      <c r="G85" s="93"/>
      <c r="H85" s="93"/>
      <c r="I85" s="90"/>
      <c r="J85" s="91"/>
      <c r="K85" s="308">
        <v>0.05</v>
      </c>
      <c r="L85" s="856">
        <f>N79*K85</f>
        <v>6658.5193898131729</v>
      </c>
      <c r="M85" s="857"/>
      <c r="N85" s="54"/>
    </row>
    <row r="86" spans="1:14" ht="15.75" thickBot="1">
      <c r="B86" s="94" t="s">
        <v>974</v>
      </c>
      <c r="C86" s="95"/>
      <c r="D86" s="95"/>
      <c r="E86" s="95"/>
      <c r="F86" s="95"/>
      <c r="G86" s="95"/>
      <c r="H86" s="95"/>
      <c r="I86" s="96"/>
      <c r="J86" s="97"/>
      <c r="K86" s="309">
        <v>0.05</v>
      </c>
      <c r="L86" s="858">
        <f>N79*K86</f>
        <v>6658.5193898131729</v>
      </c>
      <c r="M86" s="859"/>
      <c r="N86" s="54"/>
    </row>
    <row r="87" spans="1:14" ht="15.75" thickBot="1">
      <c r="B87" s="821" t="s">
        <v>953</v>
      </c>
      <c r="C87" s="822"/>
      <c r="D87" s="822"/>
      <c r="E87" s="822"/>
      <c r="F87" s="822"/>
      <c r="G87" s="822"/>
      <c r="H87" s="822"/>
      <c r="I87" s="822"/>
      <c r="J87" s="822"/>
      <c r="K87" s="822"/>
      <c r="L87" s="822"/>
      <c r="M87" s="823"/>
      <c r="N87" s="55">
        <f>L84+L85+L86</f>
        <v>39951.11633887903</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173121.50413514249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1157</v>
      </c>
      <c r="C31" s="84" t="s">
        <v>1716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8.9414992857142845</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8.9414992857142845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408</v>
      </c>
      <c r="B48" s="46" t="str">
        <f>VLOOKUP(A48,MATERIALES!A5:D373,3,FALSE)</f>
        <v>Captafaro, Incluye Tornillos</v>
      </c>
      <c r="C48" s="285"/>
      <c r="D48" s="285"/>
      <c r="E48" s="285"/>
      <c r="F48" s="285"/>
      <c r="G48" s="285"/>
      <c r="H48" s="285"/>
      <c r="I48" s="272"/>
      <c r="J48" s="228" t="str">
        <f>VLOOKUP(A48,MATERIALES!A4:D640,2,FALSE)</f>
        <v>u</v>
      </c>
      <c r="K48" s="286">
        <v>1</v>
      </c>
      <c r="L48" s="271"/>
      <c r="M48" s="406">
        <f>VLOOKUP(A48,MATERIALES!A5:D396,4,FALSE)</f>
        <v>8639.7385752503269</v>
      </c>
      <c r="N48" s="276">
        <f>K48*M48</f>
        <v>8639.7385752503269</v>
      </c>
    </row>
    <row r="49" spans="1:14">
      <c r="A49" s="169"/>
      <c r="B49" s="46"/>
      <c r="C49" s="429"/>
      <c r="D49" s="429"/>
      <c r="E49" s="429"/>
      <c r="F49" s="429"/>
      <c r="G49" s="429"/>
      <c r="H49" s="429"/>
      <c r="I49" s="429"/>
      <c r="J49" s="315"/>
      <c r="K49" s="401"/>
      <c r="L49" s="425"/>
      <c r="M49" s="406"/>
      <c r="N49" s="276"/>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8639.7385752503269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6</v>
      </c>
      <c r="B71" s="52" t="str">
        <f>VLOOKUP(A71,'MANO DE OBRA'!A8:D68,3,FALSE)</f>
        <v xml:space="preserve">Obrero </v>
      </c>
      <c r="C71" s="50"/>
      <c r="D71" s="50"/>
      <c r="E71" s="50"/>
      <c r="F71" s="50"/>
      <c r="G71" s="50"/>
      <c r="H71" s="50"/>
      <c r="I71" s="296">
        <f>K71/J71*100</f>
        <v>33832.699999999997</v>
      </c>
      <c r="J71" s="297">
        <v>185</v>
      </c>
      <c r="K71" s="298">
        <f>VLOOKUP(A71,'MANO DE OBRA'!A8:D99,4,FALSE)</f>
        <v>62590.494999999995</v>
      </c>
      <c r="L71" s="53"/>
      <c r="M71" s="438">
        <v>70</v>
      </c>
      <c r="N71" s="399">
        <f>K71/M71</f>
        <v>894.14992857142852</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894.14992857142852</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9542.8300031074705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1908.5660006214941</v>
      </c>
      <c r="M84" s="857"/>
      <c r="N84" s="54"/>
    </row>
    <row r="85" spans="1:14">
      <c r="B85" s="92" t="s">
        <v>973</v>
      </c>
      <c r="C85" s="93"/>
      <c r="D85" s="93"/>
      <c r="E85" s="93"/>
      <c r="F85" s="93"/>
      <c r="G85" s="93"/>
      <c r="H85" s="93"/>
      <c r="I85" s="90"/>
      <c r="J85" s="91"/>
      <c r="K85" s="308">
        <v>0.05</v>
      </c>
      <c r="L85" s="856">
        <f>N79*K85</f>
        <v>477.14150015537354</v>
      </c>
      <c r="M85" s="857"/>
      <c r="N85" s="54"/>
    </row>
    <row r="86" spans="1:14" ht="15.75" thickBot="1">
      <c r="B86" s="94" t="s">
        <v>974</v>
      </c>
      <c r="C86" s="95"/>
      <c r="D86" s="95"/>
      <c r="E86" s="95"/>
      <c r="F86" s="95"/>
      <c r="G86" s="95"/>
      <c r="H86" s="95"/>
      <c r="I86" s="96"/>
      <c r="J86" s="97"/>
      <c r="K86" s="309">
        <v>0.05</v>
      </c>
      <c r="L86" s="858">
        <f>N79*K86</f>
        <v>477.14150015537354</v>
      </c>
      <c r="M86" s="859"/>
      <c r="N86" s="54"/>
    </row>
    <row r="87" spans="1:14" ht="15.75" thickBot="1">
      <c r="B87" s="821" t="s">
        <v>953</v>
      </c>
      <c r="C87" s="822"/>
      <c r="D87" s="822"/>
      <c r="E87" s="822"/>
      <c r="F87" s="822"/>
      <c r="G87" s="822"/>
      <c r="H87" s="822"/>
      <c r="I87" s="822"/>
      <c r="J87" s="822"/>
      <c r="K87" s="822"/>
      <c r="L87" s="822"/>
      <c r="M87" s="823"/>
      <c r="N87" s="55">
        <f>L84+L85+L86</f>
        <v>2862.8490009322413</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12405.679004039712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5"/>
      <c r="C1" s="927"/>
      <c r="D1" s="928"/>
      <c r="E1" s="928"/>
      <c r="F1" s="928"/>
      <c r="G1" s="928"/>
      <c r="H1" s="928"/>
      <c r="I1" s="928"/>
      <c r="J1" s="929"/>
      <c r="K1" s="930" t="s">
        <v>933</v>
      </c>
      <c r="L1" s="932" t="s">
        <v>2198</v>
      </c>
      <c r="M1" s="933"/>
      <c r="N1" s="934"/>
    </row>
    <row r="2" spans="2:14" ht="24.75" customHeight="1">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1717</v>
      </c>
      <c r="C31" s="84" t="s">
        <v>2174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138</v>
      </c>
      <c r="B36" s="870" t="str">
        <f>VLOOKUP(A36,EQUIPOS!A6:D154,3,FALSE)</f>
        <v>Camioneta D-300</v>
      </c>
      <c r="C36" s="871"/>
      <c r="D36" s="871"/>
      <c r="E36" s="871"/>
      <c r="F36" s="871"/>
      <c r="G36" s="871"/>
      <c r="H36" s="872"/>
      <c r="I36" s="271"/>
      <c r="J36" s="272"/>
      <c r="K36" s="273">
        <f>VLOOKUP(A36,EQUIPOS!A6:D163,4,FALSE)</f>
        <v>51631.749741580854</v>
      </c>
      <c r="L36" s="274"/>
      <c r="M36" s="340">
        <v>160</v>
      </c>
      <c r="N36" s="276">
        <f>K36/M36</f>
        <v>322.69843588488033</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21.159592326800993</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343.8580282116813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439</v>
      </c>
      <c r="B48" s="46" t="str">
        <f>VLOOKUP(A48,MATERIALES!A5:D373,3,FALSE)</f>
        <v>Delineador de corona en forma de A de lámina galvanizada calibre 16 de (1.55*25) cm</v>
      </c>
      <c r="C48" s="285"/>
      <c r="D48" s="285"/>
      <c r="E48" s="285"/>
      <c r="F48" s="285"/>
      <c r="G48" s="285"/>
      <c r="H48" s="285"/>
      <c r="I48" s="285"/>
      <c r="J48" s="315" t="str">
        <f>VLOOKUP(A48,MATERIALES!A4:D640,2,FALSE)</f>
        <v>u</v>
      </c>
      <c r="K48" s="286">
        <v>1</v>
      </c>
      <c r="L48" s="271"/>
      <c r="M48" s="406">
        <f>VLOOKUP(A48,MATERIALES!A5:D396,4,FALSE)</f>
        <v>40266.744437494461</v>
      </c>
      <c r="N48" s="276">
        <f>K48*M48</f>
        <v>40266.744437494461</v>
      </c>
    </row>
    <row r="49" spans="1:14">
      <c r="A49" s="169" t="s">
        <v>833</v>
      </c>
      <c r="B49" s="46" t="str">
        <f>VLOOKUP(A49,MATERIALES!A6:D373,3,FALSE)</f>
        <v>Concreto Resistencia  14 (Mpa)</v>
      </c>
      <c r="C49" s="429"/>
      <c r="D49" s="429"/>
      <c r="E49" s="429"/>
      <c r="F49" s="429"/>
      <c r="G49" s="429"/>
      <c r="H49" s="429"/>
      <c r="I49" s="429"/>
      <c r="J49" s="316" t="str">
        <f>VLOOKUP(A49,MATERIALES!A5:D641,2,FALSE)</f>
        <v>m3</v>
      </c>
      <c r="K49" s="401">
        <v>0.03</v>
      </c>
      <c r="L49" s="425"/>
      <c r="M49" s="406">
        <f>VLOOKUP(A49,MATERIALES!A6:D397,4,FALSE)</f>
        <v>413283.80210763233</v>
      </c>
      <c r="N49" s="276">
        <f>K49*M49</f>
        <v>12398.514063228969</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52665.25850072343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80</v>
      </c>
      <c r="N71" s="399">
        <f>K71/M71</f>
        <v>1333.5780451800997</v>
      </c>
      <c r="O71" s="109"/>
    </row>
    <row r="72" spans="1:15">
      <c r="A72" s="170" t="s">
        <v>6</v>
      </c>
      <c r="B72" s="52" t="str">
        <f>VLOOKUP(A72,'MANO DE OBRA'!A8:D69,3,FALSE)</f>
        <v xml:space="preserve">Obrero </v>
      </c>
      <c r="C72" s="50"/>
      <c r="D72" s="50"/>
      <c r="E72" s="50"/>
      <c r="F72" s="50"/>
      <c r="G72" s="50"/>
      <c r="H72" s="50"/>
      <c r="I72" s="296">
        <f>K72/J72*100</f>
        <v>33832.699999999997</v>
      </c>
      <c r="J72" s="297">
        <v>185</v>
      </c>
      <c r="K72" s="298">
        <f>VLOOKUP(A72,'MANO DE OBRA'!A8:D100,4,FALSE)</f>
        <v>62590.494999999995</v>
      </c>
      <c r="L72" s="53"/>
      <c r="M72" s="438">
        <v>80</v>
      </c>
      <c r="N72" s="399">
        <f>K72/M72</f>
        <v>782.3811874999999</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2115.9592326800994</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55125.075761615211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11025.015152323043</v>
      </c>
      <c r="M84" s="857"/>
      <c r="N84" s="54"/>
    </row>
    <row r="85" spans="1:14">
      <c r="B85" s="92" t="s">
        <v>973</v>
      </c>
      <c r="C85" s="93"/>
      <c r="D85" s="93"/>
      <c r="E85" s="93"/>
      <c r="F85" s="93"/>
      <c r="G85" s="93"/>
      <c r="H85" s="93"/>
      <c r="I85" s="90"/>
      <c r="J85" s="91"/>
      <c r="K85" s="308">
        <v>0.05</v>
      </c>
      <c r="L85" s="856">
        <f>N79*K85</f>
        <v>2756.2537880807608</v>
      </c>
      <c r="M85" s="857"/>
      <c r="N85" s="54"/>
    </row>
    <row r="86" spans="1:14" ht="15.75" thickBot="1">
      <c r="B86" s="94" t="s">
        <v>974</v>
      </c>
      <c r="C86" s="95"/>
      <c r="D86" s="95"/>
      <c r="E86" s="95"/>
      <c r="F86" s="95"/>
      <c r="G86" s="95"/>
      <c r="H86" s="95"/>
      <c r="I86" s="96"/>
      <c r="J86" s="97"/>
      <c r="K86" s="309">
        <v>0.05</v>
      </c>
      <c r="L86" s="858">
        <f>N79*K86</f>
        <v>2756.2537880807608</v>
      </c>
      <c r="M86" s="859"/>
      <c r="N86" s="54"/>
    </row>
    <row r="87" spans="1:14" ht="15.75" thickBot="1">
      <c r="B87" s="821" t="s">
        <v>953</v>
      </c>
      <c r="C87" s="822"/>
      <c r="D87" s="822"/>
      <c r="E87" s="822"/>
      <c r="F87" s="822"/>
      <c r="G87" s="822"/>
      <c r="H87" s="822"/>
      <c r="I87" s="822"/>
      <c r="J87" s="822"/>
      <c r="K87" s="822"/>
      <c r="L87" s="822"/>
      <c r="M87" s="823"/>
      <c r="N87" s="55">
        <f>L84+L85+L86</f>
        <v>16537.522728484564</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71662.598490099772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1158</v>
      </c>
      <c r="C31" s="84" t="s">
        <v>2175</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83.453993333333329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83.453993333333329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0.04</v>
      </c>
      <c r="L48" s="271"/>
      <c r="M48" s="406">
        <f>VLOOKUP(A48,MATERIALES!A5:D396,4,FALSE)</f>
        <v>7054.4856136125909</v>
      </c>
      <c r="N48" s="276">
        <f>K48*M48</f>
        <v>282.17942454450366</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23697.443024315569</v>
      </c>
      <c r="N49" s="276">
        <f>K49*M49</f>
        <v>9478.9772097262285</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417.7504337186823</v>
      </c>
      <c r="N50" s="276">
        <f>K50*M50</f>
        <v>1253.2513011560468</v>
      </c>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11014.407935426778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150</v>
      </c>
      <c r="N71" s="399">
        <f>K71/M71</f>
        <v>834.53993333333324</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834.53993333333324</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11932.401862093444</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2386.4803724186891</v>
      </c>
      <c r="M84" s="857"/>
      <c r="N84" s="54"/>
    </row>
    <row r="85" spans="1:14">
      <c r="B85" s="92" t="s">
        <v>973</v>
      </c>
      <c r="C85" s="93"/>
      <c r="D85" s="93"/>
      <c r="E85" s="93"/>
      <c r="F85" s="93"/>
      <c r="G85" s="93"/>
      <c r="H85" s="93"/>
      <c r="I85" s="90"/>
      <c r="J85" s="91"/>
      <c r="K85" s="308">
        <v>0.05</v>
      </c>
      <c r="L85" s="856">
        <f>N79*K85</f>
        <v>596.62009310467226</v>
      </c>
      <c r="M85" s="857"/>
      <c r="N85" s="54"/>
    </row>
    <row r="86" spans="1:14" ht="15.75" thickBot="1">
      <c r="B86" s="94" t="s">
        <v>974</v>
      </c>
      <c r="C86" s="95"/>
      <c r="D86" s="95"/>
      <c r="E86" s="95"/>
      <c r="F86" s="95"/>
      <c r="G86" s="95"/>
      <c r="H86" s="95"/>
      <c r="I86" s="96"/>
      <c r="J86" s="97"/>
      <c r="K86" s="309">
        <v>0.05</v>
      </c>
      <c r="L86" s="858">
        <f>N79*K86</f>
        <v>596.62009310467226</v>
      </c>
      <c r="M86" s="859"/>
      <c r="N86" s="54"/>
    </row>
    <row r="87" spans="1:14" ht="15.75" thickBot="1">
      <c r="B87" s="821" t="s">
        <v>953</v>
      </c>
      <c r="C87" s="822"/>
      <c r="D87" s="822"/>
      <c r="E87" s="822"/>
      <c r="F87" s="822"/>
      <c r="G87" s="822"/>
      <c r="H87" s="822"/>
      <c r="I87" s="822"/>
      <c r="J87" s="822"/>
      <c r="K87" s="822"/>
      <c r="L87" s="822"/>
      <c r="M87" s="823"/>
      <c r="N87" s="55">
        <f>L84+L85+L86</f>
        <v>3579.7205586280338</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15512.122420721478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1159</v>
      </c>
      <c r="C31" s="84" t="s">
        <v>2176</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83.453993333333329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83.453993333333329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41267.146791926054</v>
      </c>
      <c r="N48" s="276">
        <f>K48*M48</f>
        <v>16506.858716770421</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417.7504337186823</v>
      </c>
      <c r="N49" s="276">
        <f>K49*M49</f>
        <v>1253.2513011560468</v>
      </c>
    </row>
    <row r="50" spans="1:14">
      <c r="A50" s="169"/>
      <c r="B50" s="46"/>
      <c r="C50" s="429"/>
      <c r="D50" s="429"/>
      <c r="E50" s="429"/>
      <c r="F50" s="429"/>
      <c r="G50" s="429"/>
      <c r="H50" s="429"/>
      <c r="I50" s="429"/>
      <c r="J50" s="315"/>
      <c r="K50" s="401"/>
      <c r="L50" s="425"/>
      <c r="M50" s="406"/>
      <c r="N50" s="276"/>
    </row>
    <row r="51" spans="1:14">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17760.110017926469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150</v>
      </c>
      <c r="N71" s="399">
        <f>K71/M71</f>
        <v>834.53993333333324</v>
      </c>
      <c r="O71" s="109"/>
    </row>
    <row r="72" spans="1:15">
      <c r="A72" s="170"/>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834.53993333333324</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18678.103944593135</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3735.6207889186271</v>
      </c>
      <c r="M84" s="857"/>
      <c r="N84" s="54"/>
    </row>
    <row r="85" spans="1:14">
      <c r="B85" s="92" t="s">
        <v>973</v>
      </c>
      <c r="C85" s="93"/>
      <c r="D85" s="93"/>
      <c r="E85" s="93"/>
      <c r="F85" s="93"/>
      <c r="G85" s="93"/>
      <c r="H85" s="93"/>
      <c r="I85" s="90"/>
      <c r="J85" s="91"/>
      <c r="K85" s="308">
        <v>0.05</v>
      </c>
      <c r="L85" s="856">
        <f>N79*K85</f>
        <v>933.90519722965678</v>
      </c>
      <c r="M85" s="857"/>
      <c r="N85" s="54"/>
    </row>
    <row r="86" spans="1:14" ht="15.75" thickBot="1">
      <c r="B86" s="94" t="s">
        <v>974</v>
      </c>
      <c r="C86" s="95"/>
      <c r="D86" s="95"/>
      <c r="E86" s="95"/>
      <c r="F86" s="95"/>
      <c r="G86" s="95"/>
      <c r="H86" s="95"/>
      <c r="I86" s="96"/>
      <c r="J86" s="97"/>
      <c r="K86" s="309">
        <v>0.05</v>
      </c>
      <c r="L86" s="858">
        <f>N79*K86</f>
        <v>933.90519722965678</v>
      </c>
      <c r="M86" s="859"/>
      <c r="N86" s="54"/>
    </row>
    <row r="87" spans="1:14" ht="15.75" thickBot="1">
      <c r="B87" s="821" t="s">
        <v>953</v>
      </c>
      <c r="C87" s="822"/>
      <c r="D87" s="822"/>
      <c r="E87" s="822"/>
      <c r="F87" s="822"/>
      <c r="G87" s="822"/>
      <c r="H87" s="822"/>
      <c r="I87" s="822"/>
      <c r="J87" s="822"/>
      <c r="K87" s="822"/>
      <c r="L87" s="822"/>
      <c r="M87" s="823"/>
      <c r="N87" s="55">
        <f>L84+L85+L86</f>
        <v>5603.4311833779402</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24281.535127971074</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1160</v>
      </c>
      <c r="C31" s="84" t="s">
        <v>2177</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309.15631148587727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309.15631148587727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472</v>
      </c>
      <c r="B48" s="46" t="str">
        <f>VLOOKUP(A48,MATERIALES!A5:D373,3,FALSE)</f>
        <v>Grapas</v>
      </c>
      <c r="C48" s="285"/>
      <c r="D48" s="285"/>
      <c r="E48" s="285"/>
      <c r="F48" s="285"/>
      <c r="G48" s="285"/>
      <c r="H48" s="285"/>
      <c r="I48" s="285"/>
      <c r="J48" s="315" t="str">
        <f>VLOOKUP(A48,MATERIALES!A4:D640,2,FALSE)</f>
        <v>kg</v>
      </c>
      <c r="K48" s="286">
        <v>0.08</v>
      </c>
      <c r="L48" s="271"/>
      <c r="M48" s="406">
        <f>VLOOKUP(A48,MATERIALES!A5:D396,4,FALSE)</f>
        <v>7054.4856136125909</v>
      </c>
      <c r="N48" s="276">
        <f>K48*M48</f>
        <v>564.35884908900732</v>
      </c>
    </row>
    <row r="49" spans="1:14">
      <c r="A49" s="169" t="s">
        <v>613</v>
      </c>
      <c r="B49" s="46" t="str">
        <f>VLOOKUP(A49,MATERIALES!A6:D373,3,FALSE)</f>
        <v xml:space="preserve">Poste de madera para cercas </v>
      </c>
      <c r="C49" s="429"/>
      <c r="D49" s="429"/>
      <c r="E49" s="429"/>
      <c r="F49" s="429"/>
      <c r="G49" s="429"/>
      <c r="H49" s="429"/>
      <c r="I49" s="429"/>
      <c r="J49" s="316" t="str">
        <f>VLOOKUP(A49,MATERIALES!A5:D641,2,FALSE)</f>
        <v>u</v>
      </c>
      <c r="K49" s="401">
        <v>0.4</v>
      </c>
      <c r="L49" s="425"/>
      <c r="M49" s="406">
        <f>VLOOKUP(A49,MATERIALES!A6:D397,4,FALSE)</f>
        <v>23697.443024315569</v>
      </c>
      <c r="N49" s="276">
        <f>K49*M49</f>
        <v>9478.9772097262285</v>
      </c>
    </row>
    <row r="50" spans="1:14">
      <c r="A50" s="169" t="s">
        <v>779</v>
      </c>
      <c r="B50" s="46" t="str">
        <f>VLOOKUP(A50,MATERIALES!A6:D373,3,FALSE)</f>
        <v>Alambre de púa calibre 12 (350 m)</v>
      </c>
      <c r="C50" s="429"/>
      <c r="D50" s="429"/>
      <c r="E50" s="429"/>
      <c r="F50" s="429"/>
      <c r="G50" s="429"/>
      <c r="H50" s="429"/>
      <c r="I50" s="429"/>
      <c r="J50" s="316" t="str">
        <f>VLOOKUP(A50,MATERIALES!A6:D642,2,FALSE)</f>
        <v>m</v>
      </c>
      <c r="K50" s="401">
        <v>3</v>
      </c>
      <c r="L50" s="425"/>
      <c r="M50" s="406">
        <f>VLOOKUP(A50,MATERIALES!A6:D398,4,FALSE)</f>
        <v>417.7504337186823</v>
      </c>
      <c r="N50" s="276">
        <f>K50*M50</f>
        <v>1253.2513011560468</v>
      </c>
    </row>
    <row r="51" spans="1:14">
      <c r="A51" s="169" t="s">
        <v>920</v>
      </c>
      <c r="B51" s="46" t="str">
        <f>VLOOKUP(A51,MATERIALES!A6:D373,3,FALSE)</f>
        <v>Malla eslabonada, calibre 10, 6 ojos</v>
      </c>
      <c r="C51" s="429"/>
      <c r="D51" s="429"/>
      <c r="E51" s="429"/>
      <c r="F51" s="429"/>
      <c r="G51" s="429"/>
      <c r="H51" s="429"/>
      <c r="I51" s="429"/>
      <c r="J51" s="316" t="str">
        <f>VLOOKUP(A51,MATERIALES!A6:D643,2,FALSE)</f>
        <v>m2</v>
      </c>
      <c r="K51" s="401">
        <v>1.5</v>
      </c>
      <c r="L51" s="425"/>
      <c r="M51" s="406">
        <f>VLOOKUP(A51,MATERIALES!A6:D399,4,FALSE)</f>
        <v>17768.684895250168</v>
      </c>
      <c r="N51" s="276">
        <f>K51*M51</f>
        <v>26653.027342875252</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37949.614702846535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75</v>
      </c>
      <c r="N71" s="399">
        <f>K71/M71</f>
        <v>1669.0798666666665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
    </row>
    <row r="77" spans="1:15" ht="15.75" thickBot="1">
      <c r="B77" s="821" t="s">
        <v>953</v>
      </c>
      <c r="C77" s="822"/>
      <c r="D77" s="822"/>
      <c r="E77" s="822"/>
      <c r="F77" s="822"/>
      <c r="G77" s="822"/>
      <c r="H77" s="822"/>
      <c r="I77" s="822"/>
      <c r="J77" s="822"/>
      <c r="K77" s="822"/>
      <c r="L77" s="822"/>
      <c r="M77" s="823"/>
      <c r="N77" s="305">
        <f>SUM(N71:N76)</f>
        <v>3091.5631148587727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41350.334129191186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8270.0668258382375</v>
      </c>
      <c r="M84" s="857"/>
      <c r="N84" s="54"/>
    </row>
    <row r="85" spans="1:14">
      <c r="B85" s="92" t="s">
        <v>973</v>
      </c>
      <c r="C85" s="93"/>
      <c r="D85" s="93"/>
      <c r="E85" s="93"/>
      <c r="F85" s="93"/>
      <c r="G85" s="93"/>
      <c r="H85" s="93"/>
      <c r="I85" s="90"/>
      <c r="J85" s="91"/>
      <c r="K85" s="308">
        <v>0.05</v>
      </c>
      <c r="L85" s="856">
        <f>N79*K85</f>
        <v>2067.5167064595594</v>
      </c>
      <c r="M85" s="857"/>
      <c r="N85" s="54"/>
    </row>
    <row r="86" spans="1:14" ht="15.75" thickBot="1">
      <c r="B86" s="94" t="s">
        <v>974</v>
      </c>
      <c r="C86" s="95"/>
      <c r="D86" s="95"/>
      <c r="E86" s="95"/>
      <c r="F86" s="95"/>
      <c r="G86" s="95"/>
      <c r="H86" s="95"/>
      <c r="I86" s="96"/>
      <c r="J86" s="97"/>
      <c r="K86" s="309">
        <v>0.05</v>
      </c>
      <c r="L86" s="858">
        <f>N79*K86</f>
        <v>2067.5167064595594</v>
      </c>
      <c r="M86" s="859"/>
      <c r="N86" s="54"/>
    </row>
    <row r="87" spans="1:14" ht="15.75" thickBot="1">
      <c r="B87" s="821" t="s">
        <v>953</v>
      </c>
      <c r="C87" s="822"/>
      <c r="D87" s="822"/>
      <c r="E87" s="822"/>
      <c r="F87" s="822"/>
      <c r="G87" s="822"/>
      <c r="H87" s="822"/>
      <c r="I87" s="822"/>
      <c r="J87" s="822"/>
      <c r="K87" s="822"/>
      <c r="L87" s="822"/>
      <c r="M87" s="823"/>
      <c r="N87" s="55">
        <f>L84+L85+L86</f>
        <v>12405.100238757355</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53755.434367948539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1161</v>
      </c>
      <c r="C31" s="84" t="s">
        <v>2178</v>
      </c>
      <c r="D31" s="85"/>
      <c r="E31" s="85"/>
      <c r="F31" s="85"/>
      <c r="G31" s="85"/>
      <c r="H31" s="85"/>
      <c r="I31" s="85"/>
      <c r="J31" s="85"/>
      <c r="K31" s="457"/>
      <c r="L31" s="310" t="s">
        <v>144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309.15631148587727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309.15631148587727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69" t="s">
        <v>618</v>
      </c>
      <c r="B48" s="46" t="str">
        <f>VLOOKUP(A48,MATERIALES!A5:D373,3,FALSE)</f>
        <v>Postes de concreto para cercas</v>
      </c>
      <c r="C48" s="285"/>
      <c r="D48" s="285"/>
      <c r="E48" s="285"/>
      <c r="F48" s="285"/>
      <c r="G48" s="285"/>
      <c r="H48" s="285"/>
      <c r="I48" s="285"/>
      <c r="J48" s="315" t="str">
        <f>VLOOKUP(A48,MATERIALES!A4:D640,2,FALSE)</f>
        <v>u</v>
      </c>
      <c r="K48" s="286">
        <v>0.4</v>
      </c>
      <c r="L48" s="271"/>
      <c r="M48" s="406">
        <f>VLOOKUP(A48,MATERIALES!A5:D396,4,FALSE)</f>
        <v>41267.146791926054</v>
      </c>
      <c r="N48" s="276">
        <f>K48*M48</f>
        <v>16506.858716770421</v>
      </c>
    </row>
    <row r="49" spans="1:14">
      <c r="A49" s="169" t="s">
        <v>779</v>
      </c>
      <c r="B49" s="46" t="str">
        <f>VLOOKUP(A49,MATERIALES!A6:D373,3,FALSE)</f>
        <v>Alambre de púa calibre 12 (350 m)</v>
      </c>
      <c r="C49" s="429"/>
      <c r="D49" s="429"/>
      <c r="E49" s="429"/>
      <c r="F49" s="429"/>
      <c r="G49" s="429"/>
      <c r="H49" s="429"/>
      <c r="I49" s="429"/>
      <c r="J49" s="316" t="str">
        <f>VLOOKUP(A49,MATERIALES!A5:D641,2,FALSE)</f>
        <v>m</v>
      </c>
      <c r="K49" s="401">
        <v>3</v>
      </c>
      <c r="L49" s="425"/>
      <c r="M49" s="406">
        <f>VLOOKUP(A49,MATERIALES!A6:D397,4,FALSE)</f>
        <v>417.7504337186823</v>
      </c>
      <c r="N49" s="276">
        <f>K49*M49</f>
        <v>1253.2513011560468</v>
      </c>
    </row>
    <row r="50" spans="1:14">
      <c r="A50" s="169" t="s">
        <v>920</v>
      </c>
      <c r="B50" s="46" t="str">
        <f>VLOOKUP(A50,MATERIALES!A6:D373,3,FALSE)</f>
        <v>Malla eslabonada, calibre 10, 6 ojos</v>
      </c>
      <c r="C50" s="429"/>
      <c r="D50" s="429"/>
      <c r="E50" s="429"/>
      <c r="F50" s="429"/>
      <c r="G50" s="429"/>
      <c r="H50" s="429"/>
      <c r="I50" s="429"/>
      <c r="J50" s="316" t="str">
        <f>VLOOKUP(A50,MATERIALES!A6:D642,2,FALSE)</f>
        <v>m2</v>
      </c>
      <c r="K50" s="401">
        <v>1.5</v>
      </c>
      <c r="L50" s="425"/>
      <c r="M50" s="406">
        <f>VLOOKUP(A50,MATERIALES!A6:D398,4,FALSE)</f>
        <v>17768.684895250168</v>
      </c>
      <c r="N50" s="276">
        <f>K50*M50</f>
        <v>26653.027342875252</v>
      </c>
    </row>
    <row r="51" spans="1:14" ht="15.75" customHeight="1">
      <c r="A51" s="169"/>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44413.137360801717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0"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75</v>
      </c>
      <c r="N71" s="399">
        <f>K71/M71</f>
        <v>1669.0798666666665</v>
      </c>
      <c r="O71" s="109"/>
    </row>
    <row r="72" spans="1:15">
      <c r="A72" s="170"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75</v>
      </c>
      <c r="N72" s="399">
        <f>K72/M72</f>
        <v>1422.4832481921064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3091.5631148587727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47813.856787146367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9562.7713574292738</v>
      </c>
      <c r="M84" s="857"/>
      <c r="N84" s="54"/>
    </row>
    <row r="85" spans="1:14">
      <c r="B85" s="92" t="s">
        <v>973</v>
      </c>
      <c r="C85" s="93"/>
      <c r="D85" s="93"/>
      <c r="E85" s="93"/>
      <c r="F85" s="93"/>
      <c r="G85" s="93"/>
      <c r="H85" s="93"/>
      <c r="I85" s="90"/>
      <c r="J85" s="91"/>
      <c r="K85" s="308">
        <v>0.05</v>
      </c>
      <c r="L85" s="856">
        <f>N79*K85</f>
        <v>2390.6928393573185</v>
      </c>
      <c r="M85" s="857"/>
      <c r="N85" s="54"/>
    </row>
    <row r="86" spans="1:14" ht="15.75" thickBot="1">
      <c r="B86" s="94" t="s">
        <v>974</v>
      </c>
      <c r="C86" s="95"/>
      <c r="D86" s="95"/>
      <c r="E86" s="95"/>
      <c r="F86" s="95"/>
      <c r="G86" s="95"/>
      <c r="H86" s="95"/>
      <c r="I86" s="96"/>
      <c r="J86" s="97"/>
      <c r="K86" s="309">
        <v>0.05</v>
      </c>
      <c r="L86" s="858">
        <f>N79*K86</f>
        <v>2390.6928393573185</v>
      </c>
      <c r="M86" s="859"/>
      <c r="N86" s="54"/>
    </row>
    <row r="87" spans="1:14" ht="15.75" thickBot="1">
      <c r="B87" s="821" t="s">
        <v>953</v>
      </c>
      <c r="C87" s="822"/>
      <c r="D87" s="822"/>
      <c r="E87" s="822"/>
      <c r="F87" s="822"/>
      <c r="G87" s="822"/>
      <c r="H87" s="822"/>
      <c r="I87" s="822"/>
      <c r="J87" s="822"/>
      <c r="K87" s="822"/>
      <c r="L87" s="822"/>
      <c r="M87" s="823"/>
      <c r="N87" s="55">
        <f>L84+L85+L86</f>
        <v>14344.15703614391</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62158.013823290275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1718</v>
      </c>
      <c r="C31" s="84" t="s">
        <v>2179</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241</v>
      </c>
      <c r="B36" s="870" t="str">
        <f>VLOOKUP(A36,EQUIPOS!A6:D154,3,FALSE)</f>
        <v>Grúa (capacidad 15 ton)</v>
      </c>
      <c r="C36" s="871"/>
      <c r="D36" s="871"/>
      <c r="E36" s="871"/>
      <c r="F36" s="871"/>
      <c r="G36" s="871"/>
      <c r="H36" s="872"/>
      <c r="I36" s="271"/>
      <c r="J36" s="272"/>
      <c r="K36" s="273">
        <f>VLOOKUP(A36,EQUIPOS!A6:D163,4,FALSE)</f>
        <v>112204.16580448615</v>
      </c>
      <c r="L36" s="274"/>
      <c r="M36" s="340">
        <v>0.75</v>
      </c>
      <c r="N36" s="276">
        <f>K36/M36</f>
        <v>149605.55440598153</v>
      </c>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0.2</v>
      </c>
      <c r="N41" s="348">
        <f>N77*M41</f>
        <v>9815.2576204802663</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159420.81202646179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13650.545093381259</v>
      </c>
      <c r="N48" s="276">
        <f>K48*M48</f>
        <v>13650.545093381259</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13650.545093381259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v>
      </c>
      <c r="N71" s="399">
        <f>K71/M71</f>
        <v>17781.040602401332</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6</v>
      </c>
      <c r="N72" s="399">
        <f>K72/M72</f>
        <v>31295.247499999998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49076.288102401333</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222147.64522224438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44429.529044448878</v>
      </c>
      <c r="M84" s="857"/>
      <c r="N84" s="54"/>
    </row>
    <row r="85" spans="1:14">
      <c r="B85" s="92" t="s">
        <v>973</v>
      </c>
      <c r="C85" s="93"/>
      <c r="D85" s="93"/>
      <c r="E85" s="93"/>
      <c r="F85" s="93"/>
      <c r="G85" s="93"/>
      <c r="H85" s="93"/>
      <c r="I85" s="90"/>
      <c r="J85" s="91"/>
      <c r="K85" s="308">
        <v>0.05</v>
      </c>
      <c r="L85" s="856">
        <f>N79*K85</f>
        <v>11107.38226111222</v>
      </c>
      <c r="M85" s="857"/>
      <c r="N85" s="54"/>
    </row>
    <row r="86" spans="1:14" ht="15.75" thickBot="1">
      <c r="B86" s="94" t="s">
        <v>974</v>
      </c>
      <c r="C86" s="95"/>
      <c r="D86" s="95"/>
      <c r="E86" s="95"/>
      <c r="F86" s="95"/>
      <c r="G86" s="95"/>
      <c r="H86" s="95"/>
      <c r="I86" s="96"/>
      <c r="J86" s="97"/>
      <c r="K86" s="309">
        <v>0.05</v>
      </c>
      <c r="L86" s="858">
        <f>N79*K86</f>
        <v>11107.38226111222</v>
      </c>
      <c r="M86" s="859"/>
      <c r="N86" s="54"/>
    </row>
    <row r="87" spans="1:14" ht="15.75" thickBot="1">
      <c r="B87" s="821" t="s">
        <v>953</v>
      </c>
      <c r="C87" s="822"/>
      <c r="D87" s="822"/>
      <c r="E87" s="822"/>
      <c r="F87" s="822"/>
      <c r="G87" s="822"/>
      <c r="H87" s="822"/>
      <c r="I87" s="822"/>
      <c r="J87" s="822"/>
      <c r="K87" s="822"/>
      <c r="L87" s="822"/>
      <c r="M87" s="823"/>
      <c r="N87" s="55">
        <f>L84+L85+L86</f>
        <v>66644.29356667331</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288791.93878891767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1719</v>
      </c>
      <c r="C31" s="84" t="s">
        <v>2180</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0.2</v>
      </c>
      <c r="N41" s="348">
        <f>N77*M41</f>
        <v>7361.4432153601992</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7361.4432153601992</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13650.545093381259</v>
      </c>
      <c r="N48" s="276">
        <f>K48*M48</f>
        <v>13650.545093381259</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13650.545093381259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8</v>
      </c>
      <c r="N71" s="399">
        <f>K71/M71</f>
        <v>13335.780451800998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8</v>
      </c>
      <c r="N72" s="399">
        <f>K72/M72</f>
        <v>23471.435624999998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
    </row>
    <row r="77" spans="1:15" ht="15.75" thickBot="1">
      <c r="B77" s="821" t="s">
        <v>953</v>
      </c>
      <c r="C77" s="822"/>
      <c r="D77" s="822"/>
      <c r="E77" s="822"/>
      <c r="F77" s="822"/>
      <c r="G77" s="822"/>
      <c r="H77" s="822"/>
      <c r="I77" s="822"/>
      <c r="J77" s="822"/>
      <c r="K77" s="822"/>
      <c r="L77" s="822"/>
      <c r="M77" s="823"/>
      <c r="N77" s="305">
        <f>SUM(N71:N76)</f>
        <v>36807.216076800993</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57819.204385542449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11563.840877108491</v>
      </c>
      <c r="M84" s="857"/>
      <c r="N84" s="54"/>
    </row>
    <row r="85" spans="1:14">
      <c r="B85" s="92" t="s">
        <v>973</v>
      </c>
      <c r="C85" s="93"/>
      <c r="D85" s="93"/>
      <c r="E85" s="93"/>
      <c r="F85" s="93"/>
      <c r="G85" s="93"/>
      <c r="H85" s="93"/>
      <c r="I85" s="90"/>
      <c r="J85" s="91"/>
      <c r="K85" s="308">
        <v>0.05</v>
      </c>
      <c r="L85" s="856">
        <f>N79*K85</f>
        <v>2890.9602192771226</v>
      </c>
      <c r="M85" s="857"/>
      <c r="N85" s="54"/>
    </row>
    <row r="86" spans="1:14" ht="15.75" thickBot="1">
      <c r="B86" s="94" t="s">
        <v>974</v>
      </c>
      <c r="C86" s="95"/>
      <c r="D86" s="95"/>
      <c r="E86" s="95"/>
      <c r="F86" s="95"/>
      <c r="G86" s="95"/>
      <c r="H86" s="95"/>
      <c r="I86" s="96"/>
      <c r="J86" s="97"/>
      <c r="K86" s="309">
        <v>0.05</v>
      </c>
      <c r="L86" s="858">
        <f>N79*K86</f>
        <v>2890.9602192771226</v>
      </c>
      <c r="M86" s="859"/>
      <c r="N86" s="54"/>
    </row>
    <row r="87" spans="1:14" ht="15.75" thickBot="1">
      <c r="B87" s="821" t="s">
        <v>953</v>
      </c>
      <c r="C87" s="822"/>
      <c r="D87" s="822"/>
      <c r="E87" s="822"/>
      <c r="F87" s="822"/>
      <c r="G87" s="822"/>
      <c r="H87" s="822"/>
      <c r="I87" s="822"/>
      <c r="J87" s="822"/>
      <c r="K87" s="822"/>
      <c r="L87" s="822"/>
      <c r="M87" s="823"/>
      <c r="N87" s="55">
        <f>L84+L85+L86</f>
        <v>17345.761315662738</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75164.96570120519</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1720</v>
      </c>
      <c r="C31" s="84" t="s">
        <v>2181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0.15</v>
      </c>
      <c r="N41" s="348">
        <f>N77*M41</f>
        <v>2898.3404201801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2898.3404201801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412</v>
      </c>
      <c r="B48" s="46" t="str">
        <f>VLOOKUP(A48,MATERIALES!A5:D373,3,FALSE)</f>
        <v>Cicatrizante (para remoción de especies vegetales)</v>
      </c>
      <c r="C48" s="285"/>
      <c r="D48" s="285"/>
      <c r="E48" s="285"/>
      <c r="F48" s="285"/>
      <c r="G48" s="285"/>
      <c r="H48" s="285"/>
      <c r="I48" s="272"/>
      <c r="J48" s="228" t="str">
        <f>VLOOKUP(A48,MATERIALES!A4:D640,2,FALSE)</f>
        <v>kg</v>
      </c>
      <c r="K48" s="286">
        <v>1</v>
      </c>
      <c r="L48" s="271"/>
      <c r="M48" s="406">
        <f>VLOOKUP(A48,MATERIALES!A5:D396,4,FALSE)</f>
        <v>13650.545093381259</v>
      </c>
      <c r="N48" s="276">
        <f>K48*M48</f>
        <v>13650.545093381259</v>
      </c>
    </row>
    <row r="49" spans="1:14">
      <c r="A49" s="173"/>
      <c r="B49" s="46"/>
      <c r="C49" s="429"/>
      <c r="D49" s="429"/>
      <c r="E49" s="429"/>
      <c r="F49" s="429"/>
      <c r="G49" s="429"/>
      <c r="H49" s="429"/>
      <c r="I49" s="429"/>
      <c r="J49" s="315"/>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13650.545093381259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12</v>
      </c>
      <c r="N71" s="399">
        <f>K71/M71</f>
        <v>8890.5203012006659</v>
      </c>
      <c r="O71" s="109"/>
    </row>
    <row r="72" spans="1:15">
      <c r="A72" s="174" t="s">
        <v>7</v>
      </c>
      <c r="B72" s="52" t="str">
        <f>VLOOKUP(A72,'MANO DE OBRA'!A8:D69,3,FALSE)</f>
        <v>Obrero (2)</v>
      </c>
      <c r="C72" s="50"/>
      <c r="D72" s="50"/>
      <c r="E72" s="50"/>
      <c r="F72" s="50"/>
      <c r="G72" s="50"/>
      <c r="H72" s="50"/>
      <c r="I72" s="296">
        <f>K72/J72*100</f>
        <v>67665.399999999994</v>
      </c>
      <c r="J72" s="297">
        <v>185</v>
      </c>
      <c r="K72" s="298">
        <f>VLOOKUP(A72,'MANO DE OBRA'!A8:D100,4,FALSE)</f>
        <v>125180.98999999999</v>
      </c>
      <c r="L72" s="53"/>
      <c r="M72" s="438">
        <v>12</v>
      </c>
      <c r="N72" s="399">
        <f>K72/M72</f>
        <v>10431.749166666666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
    </row>
    <row r="77" spans="1:15" ht="15.75" thickBot="1">
      <c r="B77" s="821" t="s">
        <v>953</v>
      </c>
      <c r="C77" s="822"/>
      <c r="D77" s="822"/>
      <c r="E77" s="822"/>
      <c r="F77" s="822"/>
      <c r="G77" s="822"/>
      <c r="H77" s="822"/>
      <c r="I77" s="822"/>
      <c r="J77" s="822"/>
      <c r="K77" s="822"/>
      <c r="L77" s="822"/>
      <c r="M77" s="823"/>
      <c r="N77" s="305">
        <f>SUM(N71:N76)</f>
        <v>19322.269467867332</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35871.154981428692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7174.2309962857389</v>
      </c>
      <c r="M84" s="857"/>
      <c r="N84" s="54"/>
    </row>
    <row r="85" spans="1:14">
      <c r="B85" s="92" t="s">
        <v>973</v>
      </c>
      <c r="C85" s="93"/>
      <c r="D85" s="93"/>
      <c r="E85" s="93"/>
      <c r="F85" s="93"/>
      <c r="G85" s="93"/>
      <c r="H85" s="93"/>
      <c r="I85" s="90"/>
      <c r="J85" s="91"/>
      <c r="K85" s="308">
        <v>0.05</v>
      </c>
      <c r="L85" s="856">
        <f>N79*K85</f>
        <v>1793.5577490714347</v>
      </c>
      <c r="M85" s="857"/>
      <c r="N85" s="54"/>
    </row>
    <row r="86" spans="1:14" ht="15.75" thickBot="1">
      <c r="B86" s="94" t="s">
        <v>974</v>
      </c>
      <c r="C86" s="95"/>
      <c r="D86" s="95"/>
      <c r="E86" s="95"/>
      <c r="F86" s="95"/>
      <c r="G86" s="95"/>
      <c r="H86" s="95"/>
      <c r="I86" s="96"/>
      <c r="J86" s="97"/>
      <c r="K86" s="309">
        <v>0.05</v>
      </c>
      <c r="L86" s="858">
        <f>N79*K86</f>
        <v>1793.5577490714347</v>
      </c>
      <c r="M86" s="859"/>
      <c r="N86" s="54"/>
    </row>
    <row r="87" spans="1:14" ht="15.75" thickBot="1">
      <c r="B87" s="821" t="s">
        <v>953</v>
      </c>
      <c r="C87" s="822"/>
      <c r="D87" s="822"/>
      <c r="E87" s="822"/>
      <c r="F87" s="822"/>
      <c r="G87" s="822"/>
      <c r="H87" s="822"/>
      <c r="I87" s="822"/>
      <c r="J87" s="822"/>
      <c r="K87" s="822"/>
      <c r="L87" s="822"/>
      <c r="M87" s="823"/>
      <c r="N87" s="55">
        <f>L84+L85+L86</f>
        <v>10761.346494428608</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46632.501475857302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1721</v>
      </c>
      <c r="C31" s="84" t="s">
        <v>2182</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0.15</v>
      </c>
      <c r="N41" s="348">
        <f>N77*M41</f>
        <v>2173.7553151350749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2173.7553151350749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209" t="s">
        <v>412</v>
      </c>
      <c r="B48" s="46" t="str">
        <f>VLOOKUP(A48,MATERIALES!A5:D373,3,FALSE)</f>
        <v>Cicatrizante (para remoción de especies vegetales)</v>
      </c>
      <c r="C48" s="285"/>
      <c r="D48" s="285"/>
      <c r="E48" s="285"/>
      <c r="F48" s="285"/>
      <c r="G48" s="285"/>
      <c r="H48" s="285"/>
      <c r="I48" s="285"/>
      <c r="J48" s="315" t="str">
        <f>VLOOKUP(A48,MATERIALES!A4:D640,2,FALSE)</f>
        <v>kg</v>
      </c>
      <c r="K48" s="286">
        <v>1</v>
      </c>
      <c r="L48" s="271"/>
      <c r="M48" s="406">
        <f>VLOOKUP(A48,MATERIALES!A5:D396,4,FALSE)</f>
        <v>13650.545093381259</v>
      </c>
      <c r="N48" s="276">
        <f>K48*M48</f>
        <v>13650.545093381259</v>
      </c>
    </row>
    <row r="49" spans="1:14">
      <c r="A49" s="173"/>
      <c r="B49" s="46"/>
      <c r="C49" s="429"/>
      <c r="D49" s="429"/>
      <c r="E49" s="429"/>
      <c r="F49" s="429"/>
      <c r="G49" s="429"/>
      <c r="H49" s="429"/>
      <c r="I49" s="429"/>
      <c r="J49" s="316"/>
      <c r="K49" s="401"/>
      <c r="L49" s="425"/>
      <c r="M49" s="406"/>
      <c r="N49" s="276"/>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13650.545093381259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16</v>
      </c>
      <c r="N71" s="399">
        <f>K71/M71</f>
        <v>6667.890225900499</v>
      </c>
      <c r="O71" s="109"/>
    </row>
    <row r="72" spans="1:15">
      <c r="A72" s="174" t="s">
        <v>7</v>
      </c>
      <c r="B72" s="52" t="str">
        <f>VLOOKUP(A72,'MANO DE OBRA'!A8:D69,3,FALSE)</f>
        <v>Obrero (2)</v>
      </c>
      <c r="C72" s="50"/>
      <c r="D72" s="50"/>
      <c r="E72" s="50"/>
      <c r="F72" s="50"/>
      <c r="G72" s="50"/>
      <c r="H72" s="50"/>
      <c r="I72" s="296">
        <f>K72/J72*100</f>
        <v>67665.399999999994</v>
      </c>
      <c r="J72" s="297">
        <v>185</v>
      </c>
      <c r="K72" s="298">
        <f>VLOOKUP(A72,'MANO DE OBRA'!A8:D100,4,FALSE)</f>
        <v>125180.98999999999</v>
      </c>
      <c r="L72" s="53"/>
      <c r="M72" s="438">
        <v>16</v>
      </c>
      <c r="N72" s="399">
        <f>K72/M72</f>
        <v>7823.8118749999994</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14491.702100900498</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30316.00250941683</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6063.2005018833661</v>
      </c>
      <c r="M84" s="857"/>
      <c r="N84" s="54"/>
    </row>
    <row r="85" spans="1:14">
      <c r="B85" s="92" t="s">
        <v>973</v>
      </c>
      <c r="C85" s="93"/>
      <c r="D85" s="93"/>
      <c r="E85" s="93"/>
      <c r="F85" s="93"/>
      <c r="G85" s="93"/>
      <c r="H85" s="93"/>
      <c r="I85" s="90"/>
      <c r="J85" s="91"/>
      <c r="K85" s="308">
        <v>0.05</v>
      </c>
      <c r="L85" s="856">
        <f>N79*K85</f>
        <v>1515.8001254708415</v>
      </c>
      <c r="M85" s="857"/>
      <c r="N85" s="54"/>
    </row>
    <row r="86" spans="1:14" ht="15.75" thickBot="1">
      <c r="B86" s="94" t="s">
        <v>974</v>
      </c>
      <c r="C86" s="95"/>
      <c r="D86" s="95"/>
      <c r="E86" s="95"/>
      <c r="F86" s="95"/>
      <c r="G86" s="95"/>
      <c r="H86" s="95"/>
      <c r="I86" s="96"/>
      <c r="J86" s="97"/>
      <c r="K86" s="309">
        <v>0.05</v>
      </c>
      <c r="L86" s="858">
        <f>N79*K86</f>
        <v>1515.8001254708415</v>
      </c>
      <c r="M86" s="859"/>
      <c r="N86" s="54"/>
    </row>
    <row r="87" spans="1:14" ht="15.75" thickBot="1">
      <c r="B87" s="821" t="s">
        <v>953</v>
      </c>
      <c r="C87" s="822"/>
      <c r="D87" s="822"/>
      <c r="E87" s="822"/>
      <c r="F87" s="822"/>
      <c r="G87" s="822"/>
      <c r="H87" s="822"/>
      <c r="I87" s="822"/>
      <c r="J87" s="822"/>
      <c r="K87" s="822"/>
      <c r="L87" s="822"/>
      <c r="M87" s="823"/>
      <c r="N87" s="55">
        <f>L84+L85+L86</f>
        <v>9094.8007528250491</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39410.803262241883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1722</v>
      </c>
      <c r="C31" s="84" t="s">
        <v>2183</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0.15</v>
      </c>
      <c r="N41" s="348">
        <f>N77*M41</f>
        <v>12372.173471193613</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12372.173471193613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2.1</v>
      </c>
      <c r="L48" s="271"/>
      <c r="M48" s="406">
        <f>VLOOKUP(A48,MATERIALES!A5:D396,4,FALSE)</f>
        <v>66368.451142185717</v>
      </c>
      <c r="N48" s="276">
        <f>K48*M48</f>
        <v>139373.74739859</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13650.545093381259</v>
      </c>
      <c r="N49" s="276">
        <f>K49*M49</f>
        <v>13650.545093381259</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153024.29249197125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3.57</v>
      </c>
      <c r="N72" s="399">
        <f>K72/M72</f>
        <v>52597.054621848736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82481.156474624091</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247877.62243778896</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49575.524487557792</v>
      </c>
      <c r="M84" s="857"/>
      <c r="N84" s="54"/>
    </row>
    <row r="85" spans="1:14">
      <c r="B85" s="92" t="s">
        <v>973</v>
      </c>
      <c r="C85" s="93"/>
      <c r="D85" s="93"/>
      <c r="E85" s="93"/>
      <c r="F85" s="93"/>
      <c r="G85" s="93"/>
      <c r="H85" s="93"/>
      <c r="I85" s="90"/>
      <c r="J85" s="91"/>
      <c r="K85" s="308">
        <v>0.05</v>
      </c>
      <c r="L85" s="856">
        <f>N79*K85</f>
        <v>12393.881121889448</v>
      </c>
      <c r="M85" s="857"/>
      <c r="N85" s="54"/>
    </row>
    <row r="86" spans="1:14" ht="15.75" thickBot="1">
      <c r="B86" s="94" t="s">
        <v>974</v>
      </c>
      <c r="C86" s="95"/>
      <c r="D86" s="95"/>
      <c r="E86" s="95"/>
      <c r="F86" s="95"/>
      <c r="G86" s="95"/>
      <c r="H86" s="95"/>
      <c r="I86" s="96"/>
      <c r="J86" s="97"/>
      <c r="K86" s="309">
        <v>0.05</v>
      </c>
      <c r="L86" s="858">
        <f>N79*K86</f>
        <v>12393.881121889448</v>
      </c>
      <c r="M86" s="859"/>
      <c r="N86" s="54"/>
    </row>
    <row r="87" spans="1:14" ht="15.75" thickBot="1">
      <c r="B87" s="821" t="s">
        <v>953</v>
      </c>
      <c r="C87" s="822"/>
      <c r="D87" s="822"/>
      <c r="E87" s="822"/>
      <c r="F87" s="822"/>
      <c r="G87" s="822"/>
      <c r="H87" s="822"/>
      <c r="I87" s="822"/>
      <c r="J87" s="822"/>
      <c r="K87" s="822"/>
      <c r="L87" s="822"/>
      <c r="M87" s="823"/>
      <c r="N87" s="55">
        <f>L84+L85+L86</f>
        <v>74363.286731336688</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322240.90916912566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1723</v>
      </c>
      <c r="C31" s="84" t="s">
        <v>2184</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0.15</v>
      </c>
      <c r="N41" s="348">
        <f>N77*M41</f>
        <v>12372.173471193613</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12372.173471193613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2</v>
      </c>
      <c r="L48" s="271"/>
      <c r="M48" s="406">
        <f>VLOOKUP(A48,MATERIALES!A5:D396,4,FALSE)</f>
        <v>66368.451142185717</v>
      </c>
      <c r="N48" s="276">
        <f>K48*M48</f>
        <v>132736.90228437143</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13650.545093381259</v>
      </c>
      <c r="N49" s="276">
        <f>K49*M49</f>
        <v>13650.545093381259</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146387.44737775269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3.57</v>
      </c>
      <c r="N71" s="399">
        <f>K71/M71</f>
        <v>29884.101852775348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3.57</v>
      </c>
      <c r="N72" s="399">
        <f>K72/M72</f>
        <v>52597.054621848736</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82481.156474624091</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241240.77732357039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48248.15546471408</v>
      </c>
      <c r="M84" s="857"/>
      <c r="N84" s="54"/>
    </row>
    <row r="85" spans="1:14">
      <c r="B85" s="92" t="s">
        <v>973</v>
      </c>
      <c r="C85" s="93"/>
      <c r="D85" s="93"/>
      <c r="E85" s="93"/>
      <c r="F85" s="93"/>
      <c r="G85" s="93"/>
      <c r="H85" s="93"/>
      <c r="I85" s="90"/>
      <c r="J85" s="91"/>
      <c r="K85" s="308">
        <v>0.05</v>
      </c>
      <c r="L85" s="856">
        <f>N79*K85</f>
        <v>12062.03886617852</v>
      </c>
      <c r="M85" s="857"/>
      <c r="N85" s="54"/>
    </row>
    <row r="86" spans="1:14" ht="15.75" thickBot="1">
      <c r="B86" s="94" t="s">
        <v>974</v>
      </c>
      <c r="C86" s="95"/>
      <c r="D86" s="95"/>
      <c r="E86" s="95"/>
      <c r="F86" s="95"/>
      <c r="G86" s="95"/>
      <c r="H86" s="95"/>
      <c r="I86" s="96"/>
      <c r="J86" s="97"/>
      <c r="K86" s="309">
        <v>0.05</v>
      </c>
      <c r="L86" s="858">
        <f>N79*K86</f>
        <v>12062.03886617852</v>
      </c>
      <c r="M86" s="859"/>
      <c r="N86" s="54"/>
    </row>
    <row r="87" spans="1:14" ht="15.75" thickBot="1">
      <c r="B87" s="821" t="s">
        <v>953</v>
      </c>
      <c r="C87" s="822"/>
      <c r="D87" s="822"/>
      <c r="E87" s="822"/>
      <c r="F87" s="822"/>
      <c r="G87" s="822"/>
      <c r="H87" s="822"/>
      <c r="I87" s="822"/>
      <c r="J87" s="822"/>
      <c r="K87" s="822"/>
      <c r="L87" s="822"/>
      <c r="M87" s="823"/>
      <c r="N87" s="55">
        <f>L84+L85+L86</f>
        <v>72372.233197071124</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313613.01052064152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1724</v>
      </c>
      <c r="C31" s="84" t="s">
        <v>2185</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5165.9250634106666</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5165.9250634106666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1.31</v>
      </c>
      <c r="L48" s="271"/>
      <c r="M48" s="406">
        <f>VLOOKUP(A48,MATERIALES!A5:D396,4,FALSE)</f>
        <v>66368.451142185717</v>
      </c>
      <c r="N48" s="276">
        <f>K48*M48</f>
        <v>86942.670996263289</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13650.545093381259</v>
      </c>
      <c r="N49" s="276">
        <f>K49*M49</f>
        <v>13650.545093381259</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100593.21608964454</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5.7</v>
      </c>
      <c r="N71" s="399">
        <f>K71/M71</f>
        <v>18716.884844632979</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5.7</v>
      </c>
      <c r="N72" s="399">
        <f>K72/M72</f>
        <v>32942.365789473683</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51659.250634106662</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157418.39178716188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31483.678357432378</v>
      </c>
      <c r="M84" s="857"/>
      <c r="N84" s="54"/>
    </row>
    <row r="85" spans="1:14">
      <c r="B85" s="92" t="s">
        <v>973</v>
      </c>
      <c r="C85" s="93"/>
      <c r="D85" s="93"/>
      <c r="E85" s="93"/>
      <c r="F85" s="93"/>
      <c r="G85" s="93"/>
      <c r="H85" s="93"/>
      <c r="I85" s="90"/>
      <c r="J85" s="91"/>
      <c r="K85" s="308">
        <v>0.05</v>
      </c>
      <c r="L85" s="856">
        <f>N79*K85</f>
        <v>7870.9195893580945</v>
      </c>
      <c r="M85" s="857"/>
      <c r="N85" s="54"/>
    </row>
    <row r="86" spans="1:14" ht="15.75" thickBot="1">
      <c r="B86" s="94" t="s">
        <v>974</v>
      </c>
      <c r="C86" s="95"/>
      <c r="D86" s="95"/>
      <c r="E86" s="95"/>
      <c r="F86" s="95"/>
      <c r="G86" s="95"/>
      <c r="H86" s="95"/>
      <c r="I86" s="96"/>
      <c r="J86" s="97"/>
      <c r="K86" s="309">
        <v>0.05</v>
      </c>
      <c r="L86" s="858">
        <f>N79*K86</f>
        <v>7870.9195893580945</v>
      </c>
      <c r="M86" s="859"/>
      <c r="N86" s="54"/>
    </row>
    <row r="87" spans="1:14" ht="15.75" thickBot="1">
      <c r="B87" s="821" t="s">
        <v>953</v>
      </c>
      <c r="C87" s="822"/>
      <c r="D87" s="822"/>
      <c r="E87" s="822"/>
      <c r="F87" s="822"/>
      <c r="G87" s="822"/>
      <c r="H87" s="822"/>
      <c r="I87" s="822"/>
      <c r="J87" s="822"/>
      <c r="K87" s="822"/>
      <c r="L87" s="822"/>
      <c r="M87" s="823"/>
      <c r="N87" s="55">
        <f>L84+L85+L86</f>
        <v>47225.51753614856</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204643.90932331042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1725</v>
      </c>
      <c r="C31" s="84" t="s">
        <v>2186</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4330.2607149177647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4330.2607149177647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1.1000000000000001</v>
      </c>
      <c r="L48" s="271"/>
      <c r="M48" s="406">
        <f>VLOOKUP(A48,MATERIALES!A5:D396,4,FALSE)</f>
        <v>66368.451142185717</v>
      </c>
      <c r="N48" s="276">
        <f>K48*M48</f>
        <v>73005.296256404297</v>
      </c>
    </row>
    <row r="49" spans="1:14">
      <c r="A49" s="173" t="s">
        <v>412</v>
      </c>
      <c r="B49" s="46" t="str">
        <f>VLOOKUP(A49,MATERIALES!A6:D373,3,FALSE)</f>
        <v>Cicatrizante (para remoción de especies vegetales)</v>
      </c>
      <c r="C49" s="429"/>
      <c r="D49" s="429"/>
      <c r="E49" s="429"/>
      <c r="F49" s="429"/>
      <c r="G49" s="429"/>
      <c r="H49" s="429"/>
      <c r="I49" s="429"/>
      <c r="J49" s="316" t="str">
        <f>VLOOKUP(A49,MATERIALES!A5:D641,2,FALSE)</f>
        <v>kg</v>
      </c>
      <c r="K49" s="401">
        <v>1</v>
      </c>
      <c r="L49" s="425"/>
      <c r="M49" s="406">
        <f>VLOOKUP(A49,MATERIALES!A6:D397,4,FALSE)</f>
        <v>13650.545093381259</v>
      </c>
      <c r="N49" s="276">
        <f>K49*M49</f>
        <v>13650.545093381259</v>
      </c>
    </row>
    <row r="50" spans="1:14">
      <c r="A50" s="173"/>
      <c r="B50" s="46"/>
      <c r="C50" s="429"/>
      <c r="D50" s="429"/>
      <c r="E50" s="429"/>
      <c r="F50" s="429"/>
      <c r="G50" s="429"/>
      <c r="H50" s="429"/>
      <c r="I50" s="429"/>
      <c r="J50" s="315"/>
      <c r="K50" s="401"/>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86655.841349785551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6.8</v>
      </c>
      <c r="N71" s="399">
        <f>K71/M71</f>
        <v>15689.153472707058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6.8</v>
      </c>
      <c r="N72" s="399">
        <f>K72/M72</f>
        <v>27613.453676470588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43302.607149177646</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134288.70921388097</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26857.741842776195</v>
      </c>
      <c r="M84" s="857"/>
      <c r="N84" s="54"/>
    </row>
    <row r="85" spans="1:14">
      <c r="B85" s="92" t="s">
        <v>973</v>
      </c>
      <c r="C85" s="93"/>
      <c r="D85" s="93"/>
      <c r="E85" s="93"/>
      <c r="F85" s="93"/>
      <c r="G85" s="93"/>
      <c r="H85" s="93"/>
      <c r="I85" s="90"/>
      <c r="J85" s="91"/>
      <c r="K85" s="308">
        <v>0.05</v>
      </c>
      <c r="L85" s="856">
        <f>N79*K85</f>
        <v>6714.4354606940487</v>
      </c>
      <c r="M85" s="857"/>
      <c r="N85" s="54"/>
    </row>
    <row r="86" spans="1:14" ht="15.75" thickBot="1">
      <c r="B86" s="94" t="s">
        <v>974</v>
      </c>
      <c r="C86" s="95"/>
      <c r="D86" s="95"/>
      <c r="E86" s="95"/>
      <c r="F86" s="95"/>
      <c r="G86" s="95"/>
      <c r="H86" s="95"/>
      <c r="I86" s="96"/>
      <c r="J86" s="97"/>
      <c r="K86" s="309">
        <v>0.05</v>
      </c>
      <c r="L86" s="858">
        <f>N79*K86</f>
        <v>6714.4354606940487</v>
      </c>
      <c r="M86" s="859"/>
      <c r="N86" s="54"/>
    </row>
    <row r="87" spans="1:14" ht="15.75" thickBot="1">
      <c r="B87" s="821" t="s">
        <v>953</v>
      </c>
      <c r="C87" s="822"/>
      <c r="D87" s="822"/>
      <c r="E87" s="822"/>
      <c r="F87" s="822"/>
      <c r="G87" s="822"/>
      <c r="H87" s="822"/>
      <c r="I87" s="822"/>
      <c r="J87" s="822"/>
      <c r="K87" s="822"/>
      <c r="L87" s="822"/>
      <c r="M87" s="823"/>
      <c r="N87" s="55">
        <f>L84+L85+L86</f>
        <v>40286.612764164289</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174575.32197804525</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1162</v>
      </c>
      <c r="C31" s="84" t="s">
        <v>2187</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A38" s="116"/>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294.45772861440798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294.45772861440798</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286">
        <v>0.05</v>
      </c>
      <c r="L48" s="271"/>
      <c r="M48" s="406">
        <f>VLOOKUP(A48,MATERIALES!A5:D396,4,FALSE)</f>
        <v>66368.451142185717</v>
      </c>
      <c r="N48" s="276">
        <f>K48*M48</f>
        <v>3318.4225571092861</v>
      </c>
    </row>
    <row r="49" spans="1:14">
      <c r="A49" s="173" t="s">
        <v>774</v>
      </c>
      <c r="B49" s="46" t="str">
        <f>VLOOKUP(A49,MATERIALES!A6:D373,3,FALSE)</f>
        <v>Agua</v>
      </c>
      <c r="C49" s="429"/>
      <c r="D49" s="429"/>
      <c r="E49" s="429"/>
      <c r="F49" s="429"/>
      <c r="G49" s="429"/>
      <c r="H49" s="429"/>
      <c r="I49" s="429"/>
      <c r="J49" s="316" t="str">
        <f>VLOOKUP(A49,MATERIALES!A5:D641,2,FALSE)</f>
        <v>lt</v>
      </c>
      <c r="K49" s="401">
        <v>5</v>
      </c>
      <c r="L49" s="425"/>
      <c r="M49" s="406">
        <f>VLOOKUP(A49,MATERIALES!A6:D397,4,FALSE)</f>
        <v>13.192118959537337</v>
      </c>
      <c r="N49" s="276">
        <f>K49*M49</f>
        <v>65.960594797686682</v>
      </c>
    </row>
    <row r="50" spans="1:14">
      <c r="A50" s="173" t="s">
        <v>915</v>
      </c>
      <c r="B50" s="46" t="str">
        <f>VLOOKUP(A50,MATERIALES!A6:D373,3,FALSE)</f>
        <v>Cespedones</v>
      </c>
      <c r="C50" s="429"/>
      <c r="D50" s="429"/>
      <c r="E50" s="429"/>
      <c r="F50" s="429"/>
      <c r="G50" s="429"/>
      <c r="H50" s="429"/>
      <c r="I50" s="429"/>
      <c r="J50" s="316" t="str">
        <f>VLOOKUP(A50,MATERIALES!A6:D642,2,FALSE)</f>
        <v>m2</v>
      </c>
      <c r="K50" s="401">
        <v>1</v>
      </c>
      <c r="L50" s="425"/>
      <c r="M50" s="406">
        <f>VLOOKUP(A50,MATERIALES!A6:D398,4,FALSE)</f>
        <v>5217.4830484970171</v>
      </c>
      <c r="N50" s="276">
        <f>K50*M50</f>
        <v>5217.4830484970171</v>
      </c>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8601.8662004039907</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30</v>
      </c>
      <c r="B71" s="52" t="str">
        <f>VLOOKUP(A71,'MANO DE OBRA'!A8:D68,3,FALSE)</f>
        <v>Oficial</v>
      </c>
      <c r="C71" s="50"/>
      <c r="D71" s="50"/>
      <c r="E71" s="50"/>
      <c r="F71" s="50"/>
      <c r="G71" s="50"/>
      <c r="H71" s="50"/>
      <c r="I71" s="296">
        <f>K71/J71*100</f>
        <v>57668.23979157189</v>
      </c>
      <c r="J71" s="297">
        <v>185</v>
      </c>
      <c r="K71" s="298">
        <f>VLOOKUP(A71,'MANO DE OBRA'!A8:D99,4,FALSE)</f>
        <v>106686.24361440798</v>
      </c>
      <c r="L71" s="53"/>
      <c r="M71" s="438">
        <v>100</v>
      </c>
      <c r="N71" s="399">
        <f>K71/M71</f>
        <v>1066.8624361440798</v>
      </c>
      <c r="O71" s="109"/>
    </row>
    <row r="72" spans="1:15">
      <c r="A72" s="174" t="s">
        <v>9</v>
      </c>
      <c r="B72" s="52" t="str">
        <f>VLOOKUP(A72,'MANO DE OBRA'!A8:D69,3,FALSE)</f>
        <v>Obrero (3)</v>
      </c>
      <c r="C72" s="50"/>
      <c r="D72" s="50"/>
      <c r="E72" s="50"/>
      <c r="F72" s="50"/>
      <c r="G72" s="50"/>
      <c r="H72" s="50"/>
      <c r="I72" s="296">
        <f>K72/J72*100</f>
        <v>101498.09999999999</v>
      </c>
      <c r="J72" s="297">
        <v>185</v>
      </c>
      <c r="K72" s="298">
        <f>VLOOKUP(A72,'MANO DE OBRA'!A8:D100,4,FALSE)</f>
        <v>187771.48499999999</v>
      </c>
      <c r="L72" s="53"/>
      <c r="M72" s="438">
        <v>100</v>
      </c>
      <c r="N72" s="399">
        <f>K72/M72</f>
        <v>1877.7148499999998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2944.5772861440796</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11840.901215162479</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2368.180243032496</v>
      </c>
      <c r="M84" s="857"/>
      <c r="N84" s="54"/>
    </row>
    <row r="85" spans="1:14">
      <c r="B85" s="92" t="s">
        <v>973</v>
      </c>
      <c r="C85" s="93"/>
      <c r="D85" s="93"/>
      <c r="E85" s="93"/>
      <c r="F85" s="93"/>
      <c r="G85" s="93"/>
      <c r="H85" s="93"/>
      <c r="I85" s="90"/>
      <c r="J85" s="91"/>
      <c r="K85" s="308">
        <v>0.05</v>
      </c>
      <c r="L85" s="856">
        <f>N79*K85</f>
        <v>592.04506075812401</v>
      </c>
      <c r="M85" s="857"/>
      <c r="N85" s="54"/>
    </row>
    <row r="86" spans="1:14" ht="15.75" thickBot="1">
      <c r="B86" s="94" t="s">
        <v>974</v>
      </c>
      <c r="C86" s="95"/>
      <c r="D86" s="95"/>
      <c r="E86" s="95"/>
      <c r="F86" s="95"/>
      <c r="G86" s="95"/>
      <c r="H86" s="95"/>
      <c r="I86" s="96"/>
      <c r="J86" s="97"/>
      <c r="K86" s="309">
        <v>0.05</v>
      </c>
      <c r="L86" s="858">
        <f>N79*K86</f>
        <v>592.04506075812401</v>
      </c>
      <c r="M86" s="859"/>
      <c r="N86" s="54"/>
    </row>
    <row r="87" spans="1:14" ht="15.75" thickBot="1">
      <c r="B87" s="821" t="s">
        <v>953</v>
      </c>
      <c r="C87" s="822"/>
      <c r="D87" s="822"/>
      <c r="E87" s="822"/>
      <c r="F87" s="822"/>
      <c r="G87" s="822"/>
      <c r="H87" s="822"/>
      <c r="I87" s="822"/>
      <c r="J87" s="822"/>
      <c r="K87" s="822"/>
      <c r="L87" s="822"/>
      <c r="M87" s="823"/>
      <c r="N87" s="55">
        <f>L84+L85+L86</f>
        <v>3552.2703645487445</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15393.171579711223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7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1163</v>
      </c>
      <c r="C31" s="84" t="s">
        <v>2188</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0.1</v>
      </c>
      <c r="N41" s="348">
        <f>N77*M41</f>
        <v>125.18099000000001</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125.18099000000001</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1426.9475341232887</v>
      </c>
      <c r="N48" s="276">
        <f>K48*M48</f>
        <v>1426.9475341232887</v>
      </c>
    </row>
    <row r="49" spans="1:14">
      <c r="A49" s="173" t="s">
        <v>650</v>
      </c>
      <c r="B49" s="46" t="str">
        <f>VLOOKUP(A49,MATERIALES!A6:D373,3,FALSE)</f>
        <v>Semillas para empradizar</v>
      </c>
      <c r="C49" s="429"/>
      <c r="D49" s="429"/>
      <c r="E49" s="429"/>
      <c r="F49" s="429"/>
      <c r="G49" s="429"/>
      <c r="H49" s="429"/>
      <c r="I49" s="429"/>
      <c r="J49" s="316" t="str">
        <f>VLOOKUP(A49,MATERIALES!A5:D641,2,FALSE)</f>
        <v>kg</v>
      </c>
      <c r="K49" s="401">
        <v>0.05</v>
      </c>
      <c r="L49" s="425"/>
      <c r="M49" s="406">
        <f>VLOOKUP(A49,MATERIALES!A6:D397,4,FALSE)</f>
        <v>34942.625094074523</v>
      </c>
      <c r="N49" s="276">
        <f>K49*M49</f>
        <v>1747.1312547037262</v>
      </c>
    </row>
    <row r="50" spans="1:14">
      <c r="A50" s="173" t="s">
        <v>686</v>
      </c>
      <c r="B50" s="46" t="str">
        <f>VLOOKUP(A50,MATERIALES!A6:D373,3,FALSE)</f>
        <v xml:space="preserve">Tierra abonada </v>
      </c>
      <c r="C50" s="429"/>
      <c r="D50" s="429"/>
      <c r="E50" s="429"/>
      <c r="F50" s="429"/>
      <c r="G50" s="429"/>
      <c r="H50" s="429"/>
      <c r="I50" s="429"/>
      <c r="J50" s="316" t="str">
        <f>VLOOKUP(A50,MATERIALES!A6:D642,2,FALSE)</f>
        <v>m3</v>
      </c>
      <c r="K50" s="401">
        <v>7.4999999999999997E-2</v>
      </c>
      <c r="L50" s="425"/>
      <c r="M50" s="406">
        <f>VLOOKUP(A50,MATERIALES!A6:D398,4,FALSE)</f>
        <v>66368.451142185717</v>
      </c>
      <c r="N50" s="276">
        <f>K50*M50</f>
        <v>4977.6338356639289</v>
      </c>
    </row>
    <row r="51" spans="1:14">
      <c r="A51" s="173" t="s">
        <v>774</v>
      </c>
      <c r="B51" s="46" t="str">
        <f>VLOOKUP(A51,MATERIALES!A6:D373,3,FALSE)</f>
        <v>Agua</v>
      </c>
      <c r="C51" s="429"/>
      <c r="D51" s="429"/>
      <c r="E51" s="429"/>
      <c r="F51" s="429"/>
      <c r="G51" s="429"/>
      <c r="H51" s="429"/>
      <c r="I51" s="429"/>
      <c r="J51" s="316" t="str">
        <f>VLOOKUP(A51,MATERIALES!A6:D643,2,FALSE)</f>
        <v>lt</v>
      </c>
      <c r="K51" s="401">
        <v>5</v>
      </c>
      <c r="L51" s="425"/>
      <c r="M51" s="406">
        <f>VLOOKUP(A51,MATERIALES!A6:D399,4,FALSE)</f>
        <v>13.192118959537337</v>
      </c>
      <c r="N51" s="276">
        <f>K51*M51</f>
        <v>65.960594797686682</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8217.6732192886302</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7</v>
      </c>
      <c r="B71" s="52" t="str">
        <f>VLOOKUP(A71,'MANO DE OBRA'!A8:D68,3,FALSE)</f>
        <v>Obrero (2)</v>
      </c>
      <c r="C71" s="50"/>
      <c r="D71" s="50"/>
      <c r="E71" s="50"/>
      <c r="F71" s="50"/>
      <c r="G71" s="50"/>
      <c r="H71" s="50"/>
      <c r="I71" s="296">
        <f>K71/J71*100</f>
        <v>67665.399999999994</v>
      </c>
      <c r="J71" s="297">
        <v>185</v>
      </c>
      <c r="K71" s="298">
        <f>VLOOKUP(A71,'MANO DE OBRA'!A8:D99,4,FALSE)</f>
        <v>125180.98999999999</v>
      </c>
      <c r="L71" s="53"/>
      <c r="M71" s="438">
        <v>100</v>
      </c>
      <c r="N71" s="399">
        <f>K71/M71</f>
        <v>1251.8099</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1251.8099</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9594.6641092886312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1918.9328218577264</v>
      </c>
      <c r="M84" s="857"/>
      <c r="N84" s="54"/>
    </row>
    <row r="85" spans="1:14">
      <c r="B85" s="92" t="s">
        <v>973</v>
      </c>
      <c r="C85" s="93"/>
      <c r="D85" s="93"/>
      <c r="E85" s="93"/>
      <c r="F85" s="93"/>
      <c r="G85" s="93"/>
      <c r="H85" s="93"/>
      <c r="I85" s="90"/>
      <c r="J85" s="91"/>
      <c r="K85" s="308">
        <v>0.05</v>
      </c>
      <c r="L85" s="856">
        <f>N79*K85</f>
        <v>479.73320546443159</v>
      </c>
      <c r="M85" s="857"/>
      <c r="N85" s="54"/>
    </row>
    <row r="86" spans="1:14" ht="15.75" thickBot="1">
      <c r="B86" s="94" t="s">
        <v>974</v>
      </c>
      <c r="C86" s="95"/>
      <c r="D86" s="95"/>
      <c r="E86" s="95"/>
      <c r="F86" s="95"/>
      <c r="G86" s="95"/>
      <c r="H86" s="95"/>
      <c r="I86" s="96"/>
      <c r="J86" s="97"/>
      <c r="K86" s="309">
        <v>0.05</v>
      </c>
      <c r="L86" s="858">
        <f>N79*K86</f>
        <v>479.73320546443159</v>
      </c>
      <c r="M86" s="859"/>
      <c r="N86" s="54"/>
    </row>
    <row r="87" spans="1:14" ht="15.75" thickBot="1">
      <c r="B87" s="821" t="s">
        <v>953</v>
      </c>
      <c r="C87" s="822"/>
      <c r="D87" s="822"/>
      <c r="E87" s="822"/>
      <c r="F87" s="822"/>
      <c r="G87" s="822"/>
      <c r="H87" s="822"/>
      <c r="I87" s="822"/>
      <c r="J87" s="822"/>
      <c r="K87" s="822"/>
      <c r="L87" s="822"/>
      <c r="M87" s="823"/>
      <c r="N87" s="55">
        <f>L84+L85+L86</f>
        <v>2878.3992327865894</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12473.06334207522</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customHeight="1" thickBot="1">
      <c r="A31" t="s">
        <v>1845</v>
      </c>
      <c r="B31" s="83" t="s">
        <v>1164</v>
      </c>
      <c r="C31" s="84" t="s">
        <v>2189</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253</v>
      </c>
      <c r="B36" s="870" t="str">
        <f>VLOOKUP(A36,EQUIPOS!A6:D154,3,FALSE)</f>
        <v>Máquina hidrosembradora</v>
      </c>
      <c r="C36" s="871"/>
      <c r="D36" s="871"/>
      <c r="E36" s="871"/>
      <c r="F36" s="871"/>
      <c r="G36" s="871"/>
      <c r="H36" s="872"/>
      <c r="I36" s="271"/>
      <c r="J36" s="272"/>
      <c r="K36" s="273">
        <f>VLOOKUP(A36,EQUIPOS!A6:D163,4,FALSE)</f>
        <v>17095.78591012242</v>
      </c>
      <c r="L36" s="274"/>
      <c r="M36" s="340">
        <v>350</v>
      </c>
      <c r="N36" s="276">
        <f>K36/M36</f>
        <v>48.845102600349769</v>
      </c>
    </row>
    <row r="37" spans="1:14">
      <c r="A37" s="116" t="s">
        <v>138</v>
      </c>
      <c r="B37" s="870" t="str">
        <f>VLOOKUP(A37,EQUIPOS!A7:D154,3,FALSE)</f>
        <v>Camioneta D-300</v>
      </c>
      <c r="C37" s="871"/>
      <c r="D37" s="871"/>
      <c r="E37" s="871"/>
      <c r="F37" s="871"/>
      <c r="G37" s="871"/>
      <c r="H37" s="872"/>
      <c r="I37" s="425"/>
      <c r="J37" s="426"/>
      <c r="K37" s="273">
        <f>VLOOKUP(A37,EQUIPOS!A7:D164,4,FALSE)</f>
        <v>51631.749741580854</v>
      </c>
      <c r="L37" s="339"/>
      <c r="M37" s="340">
        <v>350</v>
      </c>
      <c r="N37" s="276">
        <f>K37/M37</f>
        <v>147.51928497594528</v>
      </c>
    </row>
    <row r="38" spans="1:14">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5.2581737252572855</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201.62256130155234</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426</v>
      </c>
      <c r="B48" s="46" t="str">
        <f>VLOOKUP(A48,MATERIALES!A5:D373,3,FALSE)</f>
        <v>Costal de fibra o fique</v>
      </c>
      <c r="C48" s="285"/>
      <c r="D48" s="285"/>
      <c r="E48" s="285"/>
      <c r="F48" s="285"/>
      <c r="G48" s="285"/>
      <c r="H48" s="285"/>
      <c r="I48" s="285"/>
      <c r="J48" s="315" t="str">
        <f>VLOOKUP(A48,MATERIALES!A4:D640,2,FALSE)</f>
        <v>m2</v>
      </c>
      <c r="K48" s="286">
        <v>1</v>
      </c>
      <c r="L48" s="271"/>
      <c r="M48" s="406">
        <f>VLOOKUP(A48,MATERIALES!A5:D396,4,FALSE)</f>
        <v>1426.9475341232887</v>
      </c>
      <c r="N48" s="276">
        <f>K48*M48</f>
        <v>1426.9475341232887</v>
      </c>
    </row>
    <row r="49" spans="1:14">
      <c r="A49" s="173" t="s">
        <v>499</v>
      </c>
      <c r="B49" s="46" t="str">
        <f>VLOOKUP(A49,MATERIALES!A6:D373,3,FALSE)</f>
        <v>Mulch Orgánico</v>
      </c>
      <c r="C49" s="429"/>
      <c r="D49" s="429"/>
      <c r="E49" s="429"/>
      <c r="F49" s="429"/>
      <c r="G49" s="429"/>
      <c r="H49" s="429"/>
      <c r="I49" s="429"/>
      <c r="J49" s="316" t="str">
        <f>VLOOKUP(A49,MATERIALES!A5:D641,2,FALSE)</f>
        <v>kg</v>
      </c>
      <c r="K49" s="401">
        <v>0.4</v>
      </c>
      <c r="L49" s="425"/>
      <c r="M49" s="406">
        <f>VLOOKUP(A49,MATERIALES!A6:D397,4,FALSE)</f>
        <v>2099.7456010596929</v>
      </c>
      <c r="N49" s="276">
        <f>K49*M49</f>
        <v>839.89824042387727</v>
      </c>
    </row>
    <row r="50" spans="1:14">
      <c r="A50" s="173" t="s">
        <v>774</v>
      </c>
      <c r="B50" s="46" t="str">
        <f>VLOOKUP(A50,MATERIALES!A6:D373,3,FALSE)</f>
        <v>Agua</v>
      </c>
      <c r="C50" s="429"/>
      <c r="D50" s="429"/>
      <c r="E50" s="429"/>
      <c r="F50" s="429"/>
      <c r="G50" s="429"/>
      <c r="H50" s="429"/>
      <c r="I50" s="429"/>
      <c r="J50" s="316" t="str">
        <f>VLOOKUP(A50,MATERIALES!A6:D642,2,FALSE)</f>
        <v>lt</v>
      </c>
      <c r="K50" s="401">
        <v>5</v>
      </c>
      <c r="L50" s="425"/>
      <c r="M50" s="406">
        <f>VLOOKUP(A50,MATERIALES!A6:D398,4,FALSE)</f>
        <v>13.192118959537337</v>
      </c>
      <c r="N50" s="276">
        <f>K50*M50</f>
        <v>65.960594797686682</v>
      </c>
    </row>
    <row r="51" spans="1:14">
      <c r="A51" s="173" t="s">
        <v>650</v>
      </c>
      <c r="B51" s="46" t="str">
        <f>VLOOKUP(A51,MATERIALES!A6:D373,3,FALSE)</f>
        <v>Semillas para empradizar</v>
      </c>
      <c r="C51" s="429"/>
      <c r="D51" s="429"/>
      <c r="E51" s="429"/>
      <c r="F51" s="429"/>
      <c r="G51" s="429"/>
      <c r="H51" s="429"/>
      <c r="I51" s="429"/>
      <c r="J51" s="316" t="str">
        <f>VLOOKUP(A51,MATERIALES!A6:D643,2,FALSE)</f>
        <v>kg</v>
      </c>
      <c r="K51" s="401">
        <v>0.05</v>
      </c>
      <c r="L51" s="425"/>
      <c r="M51" s="406">
        <f>VLOOKUP(A51,MATERIALES!A6:D399,4,FALSE)</f>
        <v>34942.625094074523</v>
      </c>
      <c r="N51" s="276">
        <f>K51*M51</f>
        <v>1747.1312547037262</v>
      </c>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4079.937624048579</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2800</v>
      </c>
      <c r="N71" s="399">
        <f>K71/M71</f>
        <v>67.061244642857133</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2800</v>
      </c>
      <c r="N72" s="399">
        <f>K72/M72</f>
        <v>38.102229862288567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105.1634745051457</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4386.7236598552772</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877.34473197105547</v>
      </c>
      <c r="M84" s="857"/>
      <c r="N84" s="54"/>
    </row>
    <row r="85" spans="1:14">
      <c r="B85" s="92" t="s">
        <v>973</v>
      </c>
      <c r="C85" s="93"/>
      <c r="D85" s="93"/>
      <c r="E85" s="93"/>
      <c r="F85" s="93"/>
      <c r="G85" s="93"/>
      <c r="H85" s="93"/>
      <c r="I85" s="90"/>
      <c r="J85" s="91"/>
      <c r="K85" s="308">
        <v>0.05</v>
      </c>
      <c r="L85" s="856">
        <f>N79*K85</f>
        <v>219.33618299276387</v>
      </c>
      <c r="M85" s="857"/>
      <c r="N85" s="54"/>
    </row>
    <row r="86" spans="1:14" ht="15.75" thickBot="1">
      <c r="B86" s="94" t="s">
        <v>974</v>
      </c>
      <c r="C86" s="95"/>
      <c r="D86" s="95"/>
      <c r="E86" s="95"/>
      <c r="F86" s="95"/>
      <c r="G86" s="95"/>
      <c r="H86" s="95"/>
      <c r="I86" s="96"/>
      <c r="J86" s="97"/>
      <c r="K86" s="309">
        <v>0.05</v>
      </c>
      <c r="L86" s="858">
        <f>N79*K86</f>
        <v>219.33618299276387</v>
      </c>
      <c r="M86" s="859"/>
      <c r="N86" s="54"/>
    </row>
    <row r="87" spans="1:14" ht="15.75" thickBot="1">
      <c r="B87" s="821" t="s">
        <v>953</v>
      </c>
      <c r="C87" s="822"/>
      <c r="D87" s="822"/>
      <c r="E87" s="822"/>
      <c r="F87" s="822"/>
      <c r="G87" s="822"/>
      <c r="H87" s="822"/>
      <c r="I87" s="822"/>
      <c r="J87" s="822"/>
      <c r="K87" s="822"/>
      <c r="L87" s="822"/>
      <c r="M87" s="823"/>
      <c r="N87" s="55">
        <f>L84+L85+L86</f>
        <v>1316.0170979565833</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5702.74075781186</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29.25" customHeight="1" thickBot="1">
      <c r="A31" t="s">
        <v>1845</v>
      </c>
      <c r="B31" s="83" t="s">
        <v>1726</v>
      </c>
      <c r="C31" s="963" t="s">
        <v>2049</v>
      </c>
      <c r="D31" s="964"/>
      <c r="E31" s="964"/>
      <c r="F31" s="964"/>
      <c r="G31" s="964"/>
      <c r="H31" s="964"/>
      <c r="I31" s="964"/>
      <c r="J31" s="964"/>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138</v>
      </c>
      <c r="B36" s="870" t="str">
        <f>VLOOKUP(A36,EQUIPOS!A6:D154,3,FALSE)</f>
        <v>Camioneta D-300</v>
      </c>
      <c r="C36" s="871"/>
      <c r="D36" s="871"/>
      <c r="E36" s="871"/>
      <c r="F36" s="871"/>
      <c r="G36" s="871"/>
      <c r="H36" s="872"/>
      <c r="I36" s="271"/>
      <c r="J36" s="272"/>
      <c r="K36" s="273">
        <f>VLOOKUP(A36,EQUIPOS!A6:D163,4,FALSE)</f>
        <v>51631.749741580854</v>
      </c>
      <c r="L36" s="274"/>
      <c r="M36" s="340">
        <v>8000</v>
      </c>
      <c r="N36" s="276">
        <f>K36/M36</f>
        <v>6.4539687176976068</v>
      </c>
    </row>
    <row r="37" spans="1:14">
      <c r="A37" s="116"/>
      <c r="B37" s="870"/>
      <c r="C37" s="871"/>
      <c r="D37" s="871"/>
      <c r="E37" s="871"/>
      <c r="F37" s="871"/>
      <c r="G37" s="871"/>
      <c r="H37" s="872"/>
      <c r="I37" s="425"/>
      <c r="J37" s="426"/>
      <c r="K37" s="273"/>
      <c r="L37" s="339"/>
      <c r="M37" s="340"/>
      <c r="N37" s="276"/>
    </row>
    <row r="38" spans="1:14">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29.445772861440798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35.899741579138407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511</v>
      </c>
      <c r="B48" s="46" t="str">
        <f>VLOOKUP(A48,MATERIALES!A5:D373,3,FALSE)</f>
        <v>Manto Temporal (Protección de Taludes)</v>
      </c>
      <c r="C48" s="285"/>
      <c r="D48" s="285"/>
      <c r="E48" s="285"/>
      <c r="F48" s="285"/>
      <c r="G48" s="285"/>
      <c r="H48" s="285"/>
      <c r="I48" s="285"/>
      <c r="J48" s="315" t="str">
        <f>VLOOKUP(A48,MATERIALES!A4:D640,2,FALSE)</f>
        <v>m2</v>
      </c>
      <c r="K48" s="490">
        <v>1.05</v>
      </c>
      <c r="L48" s="271"/>
      <c r="M48" s="406">
        <f>VLOOKUP(A48,MATERIALES!A5:D396,4,FALSE)</f>
        <v>5421.9608923698461</v>
      </c>
      <c r="N48" s="276">
        <f>K48*M48</f>
        <v>5693.0589369883382</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14520.125601464097</v>
      </c>
      <c r="N49" s="276">
        <f>K49*M49</f>
        <v>14520.125601464097</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797.02385380538078</v>
      </c>
      <c r="N50" s="276">
        <f>K50*M50</f>
        <v>1594.0477076107616</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21807.232246063195</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100</v>
      </c>
      <c r="N71" s="399">
        <f>K71/M71</f>
        <v>1877.7148499999998</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2944.5772861440796</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24787.709273786411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4957.5418547572826</v>
      </c>
      <c r="M84" s="857"/>
      <c r="N84" s="54"/>
    </row>
    <row r="85" spans="1:14">
      <c r="B85" s="92" t="s">
        <v>973</v>
      </c>
      <c r="C85" s="93"/>
      <c r="D85" s="93"/>
      <c r="E85" s="93"/>
      <c r="F85" s="93"/>
      <c r="G85" s="93"/>
      <c r="H85" s="93"/>
      <c r="I85" s="90"/>
      <c r="J85" s="91"/>
      <c r="K85" s="308">
        <v>0.05</v>
      </c>
      <c r="L85" s="856">
        <f>N79*K85</f>
        <v>1239.3854636893207</v>
      </c>
      <c r="M85" s="857"/>
      <c r="N85" s="54"/>
    </row>
    <row r="86" spans="1:14" ht="15.75" thickBot="1">
      <c r="B86" s="94" t="s">
        <v>974</v>
      </c>
      <c r="C86" s="95"/>
      <c r="D86" s="95"/>
      <c r="E86" s="95"/>
      <c r="F86" s="95"/>
      <c r="G86" s="95"/>
      <c r="H86" s="95"/>
      <c r="I86" s="96"/>
      <c r="J86" s="97"/>
      <c r="K86" s="309">
        <v>0.05</v>
      </c>
      <c r="L86" s="858">
        <f>N79*K86</f>
        <v>1239.3854636893207</v>
      </c>
      <c r="M86" s="859"/>
      <c r="N86" s="54"/>
    </row>
    <row r="87" spans="1:14" ht="15.75" thickBot="1">
      <c r="B87" s="821" t="s">
        <v>953</v>
      </c>
      <c r="C87" s="822"/>
      <c r="D87" s="822"/>
      <c r="E87" s="822"/>
      <c r="F87" s="822"/>
      <c r="G87" s="822"/>
      <c r="H87" s="822"/>
      <c r="I87" s="822"/>
      <c r="J87" s="822"/>
      <c r="K87" s="822"/>
      <c r="L87" s="822"/>
      <c r="M87" s="823"/>
      <c r="N87" s="55">
        <f>L84+L85+L86</f>
        <v>7436.3127821359249</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32224.022055922338</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28.5" customHeight="1" thickBot="1">
      <c r="A31" t="s">
        <v>1845</v>
      </c>
      <c r="B31" s="83" t="s">
        <v>1727</v>
      </c>
      <c r="C31" s="963" t="s">
        <v>2052</v>
      </c>
      <c r="D31" s="964"/>
      <c r="E31" s="964"/>
      <c r="F31" s="964"/>
      <c r="G31" s="964"/>
      <c r="H31" s="964"/>
      <c r="I31" s="964"/>
      <c r="J31" s="964"/>
      <c r="K31" s="472"/>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138</v>
      </c>
      <c r="B36" s="870" t="str">
        <f>VLOOKUP(A36,EQUIPOS!A6:D154,3,FALSE)</f>
        <v>Camioneta D-300</v>
      </c>
      <c r="C36" s="871"/>
      <c r="D36" s="871"/>
      <c r="E36" s="871"/>
      <c r="F36" s="871"/>
      <c r="G36" s="871"/>
      <c r="H36" s="872"/>
      <c r="I36" s="271"/>
      <c r="J36" s="272"/>
      <c r="K36" s="273">
        <f>VLOOKUP(A36,EQUIPOS!A6:D163,4,FALSE)</f>
        <v>51631.749741580854</v>
      </c>
      <c r="L36" s="274"/>
      <c r="M36" s="340">
        <v>8000</v>
      </c>
      <c r="N36" s="276">
        <f>K36/M36</f>
        <v>6.4539687176976068</v>
      </c>
    </row>
    <row r="37" spans="1:14">
      <c r="A37" s="116"/>
      <c r="B37" s="870"/>
      <c r="C37" s="871"/>
      <c r="D37" s="871"/>
      <c r="E37" s="871"/>
      <c r="F37" s="871"/>
      <c r="G37" s="871"/>
      <c r="H37" s="872"/>
      <c r="I37" s="425"/>
      <c r="J37" s="426"/>
      <c r="K37" s="273"/>
      <c r="L37" s="339"/>
      <c r="M37" s="340"/>
      <c r="N37" s="276"/>
    </row>
    <row r="38" spans="1:14">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29.445772861440798</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35.899741579138407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512</v>
      </c>
      <c r="B48" s="46" t="str">
        <f>VLOOKUP(A48,MATERIALES!A5:D373,3,FALSE)</f>
        <v>Manto Permanente (Protección de Taludes)</v>
      </c>
      <c r="C48" s="285"/>
      <c r="D48" s="285"/>
      <c r="E48" s="285"/>
      <c r="F48" s="285"/>
      <c r="G48" s="285"/>
      <c r="H48" s="285"/>
      <c r="I48" s="285"/>
      <c r="J48" s="315" t="str">
        <f>VLOOKUP(A48,MATERIALES!A4:D640,2,FALSE)</f>
        <v>m2</v>
      </c>
      <c r="K48" s="490">
        <v>1.05</v>
      </c>
      <c r="L48" s="271"/>
      <c r="M48" s="406">
        <f>VLOOKUP(A48,MATERIALES!A5:D396,4,FALSE)</f>
        <v>11120.956282889974</v>
      </c>
      <c r="N48" s="276">
        <f>K48*M48</f>
        <v>11677.004097034474</v>
      </c>
    </row>
    <row r="49" spans="1:14">
      <c r="A49" s="173" t="s">
        <v>584</v>
      </c>
      <c r="B49" s="46" t="str">
        <f>VLOOKUP(A49,MATERIALES!A6:D373,3,FALSE)</f>
        <v>Mezcla Fértil</v>
      </c>
      <c r="C49" s="429"/>
      <c r="D49" s="429"/>
      <c r="E49" s="429"/>
      <c r="F49" s="429"/>
      <c r="G49" s="429"/>
      <c r="H49" s="429"/>
      <c r="I49" s="429"/>
      <c r="J49" s="316" t="str">
        <f>VLOOKUP(A49,MATERIALES!A5:D641,2,FALSE)</f>
        <v>m2</v>
      </c>
      <c r="K49" s="490">
        <v>1</v>
      </c>
      <c r="L49" s="425"/>
      <c r="M49" s="406">
        <f>VLOOKUP(A49,MATERIALES!A6:D397,4,FALSE)</f>
        <v>14520.125601464097</v>
      </c>
      <c r="N49" s="276">
        <f>K49*M49</f>
        <v>14520.125601464097</v>
      </c>
    </row>
    <row r="50" spans="1:14">
      <c r="A50" s="173" t="s">
        <v>827</v>
      </c>
      <c r="B50" s="46" t="str">
        <f>VLOOKUP(A50,MATERIALES!A6:D373,3,FALSE)</f>
        <v>Anclaje para fijación del manto</v>
      </c>
      <c r="C50" s="429"/>
      <c r="D50" s="429"/>
      <c r="E50" s="429"/>
      <c r="F50" s="429"/>
      <c r="G50" s="429"/>
      <c r="H50" s="429"/>
      <c r="I50" s="429"/>
      <c r="J50" s="316" t="str">
        <f>VLOOKUP(A50,MATERIALES!A6:D642,2,FALSE)</f>
        <v>u</v>
      </c>
      <c r="K50" s="490">
        <v>2</v>
      </c>
      <c r="L50" s="425"/>
      <c r="M50" s="406">
        <f>VLOOKUP(A50,MATERIALES!A6:D398,4,FALSE)</f>
        <v>797.02385380538078</v>
      </c>
      <c r="N50" s="276">
        <f>K50*M50</f>
        <v>1594.0477076107616</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27791.177406109331</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9</v>
      </c>
      <c r="B71" s="52" t="str">
        <f>VLOOKUP(A71,'MANO DE OBRA'!A8:D68,3,FALSE)</f>
        <v>Obrero (3)</v>
      </c>
      <c r="C71" s="50"/>
      <c r="D71" s="50"/>
      <c r="E71" s="50"/>
      <c r="F71" s="50"/>
      <c r="G71" s="50"/>
      <c r="H71" s="50"/>
      <c r="I71" s="296">
        <f>K71/J71*100</f>
        <v>101498.09999999999</v>
      </c>
      <c r="J71" s="297">
        <v>185</v>
      </c>
      <c r="K71" s="298">
        <f>VLOOKUP(A71,'MANO DE OBRA'!A8:D99,4,FALSE)</f>
        <v>187771.48499999999</v>
      </c>
      <c r="L71" s="53"/>
      <c r="M71" s="438">
        <v>100</v>
      </c>
      <c r="N71" s="399">
        <f>K71/M71</f>
        <v>1877.7148499999998</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100</v>
      </c>
      <c r="N72" s="399">
        <f>K72/M72</f>
        <v>1066.8624361440798</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2944.5772861440796</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30771.654433832548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6154.33088676651</v>
      </c>
      <c r="M84" s="857"/>
      <c r="N84" s="54"/>
    </row>
    <row r="85" spans="1:14">
      <c r="B85" s="92" t="s">
        <v>973</v>
      </c>
      <c r="C85" s="93"/>
      <c r="D85" s="93"/>
      <c r="E85" s="93"/>
      <c r="F85" s="93"/>
      <c r="G85" s="93"/>
      <c r="H85" s="93"/>
      <c r="I85" s="90"/>
      <c r="J85" s="91"/>
      <c r="K85" s="308">
        <v>0.05</v>
      </c>
      <c r="L85" s="856">
        <f>N79*K85</f>
        <v>1538.5827216916275</v>
      </c>
      <c r="M85" s="857"/>
      <c r="N85" s="54"/>
    </row>
    <row r="86" spans="1:14" ht="15.75" thickBot="1">
      <c r="B86" s="94" t="s">
        <v>974</v>
      </c>
      <c r="C86" s="95"/>
      <c r="D86" s="95"/>
      <c r="E86" s="95"/>
      <c r="F86" s="95"/>
      <c r="G86" s="95"/>
      <c r="H86" s="95"/>
      <c r="I86" s="96"/>
      <c r="J86" s="97"/>
      <c r="K86" s="309">
        <v>0.05</v>
      </c>
      <c r="L86" s="858">
        <f>N79*K86</f>
        <v>1538.5827216916275</v>
      </c>
      <c r="M86" s="859"/>
      <c r="N86" s="54"/>
    </row>
    <row r="87" spans="1:14" ht="15.75" thickBot="1">
      <c r="B87" s="821" t="s">
        <v>953</v>
      </c>
      <c r="C87" s="822"/>
      <c r="D87" s="822"/>
      <c r="E87" s="822"/>
      <c r="F87" s="822"/>
      <c r="G87" s="822"/>
      <c r="H87" s="822"/>
      <c r="I87" s="822"/>
      <c r="J87" s="822"/>
      <c r="K87" s="822"/>
      <c r="L87" s="822"/>
      <c r="M87" s="823"/>
      <c r="N87" s="55">
        <f>L84+L85+L86</f>
        <v>9231.4963301497646</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40003.15076398231</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30"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1165</v>
      </c>
      <c r="C31" s="84" t="s">
        <v>2190</v>
      </c>
      <c r="D31" s="85"/>
      <c r="E31" s="85"/>
      <c r="F31" s="85"/>
      <c r="G31" s="85"/>
      <c r="H31" s="85"/>
      <c r="I31" s="85"/>
      <c r="J31" s="85"/>
      <c r="K31" s="457"/>
      <c r="L31" s="310" t="s">
        <v>233</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t="s">
        <v>119</v>
      </c>
      <c r="B36" s="870" t="str">
        <f>VLOOKUP(A36,EQUIPOS!A6:D154,3,FALSE)</f>
        <v xml:space="preserve">Bomba de concreto, Producción: 30 m3/h, POTENCIA: 67 HP, MAX PRESION DE CONCRETO: 1150 PSI
</v>
      </c>
      <c r="C36" s="871"/>
      <c r="D36" s="871"/>
      <c r="E36" s="871"/>
      <c r="F36" s="871"/>
      <c r="G36" s="871"/>
      <c r="H36" s="872"/>
      <c r="I36" s="271"/>
      <c r="J36" s="272"/>
      <c r="K36" s="273">
        <f>VLOOKUP(A36,EQUIPOS!A6:D163,4,FALSE)</f>
        <v>47946.443083820908</v>
      </c>
      <c r="L36" s="274"/>
      <c r="M36" s="340">
        <v>100</v>
      </c>
      <c r="N36" s="276">
        <f>K36/M36</f>
        <v>479.46443083820907</v>
      </c>
    </row>
    <row r="37" spans="1:14">
      <c r="A37" s="116" t="s">
        <v>138</v>
      </c>
      <c r="B37" s="870" t="str">
        <f>VLOOKUP(A37,EQUIPOS!A7:D154,3,FALSE)</f>
        <v>Camioneta D-300</v>
      </c>
      <c r="C37" s="871"/>
      <c r="D37" s="871"/>
      <c r="E37" s="871"/>
      <c r="F37" s="871"/>
      <c r="G37" s="871"/>
      <c r="H37" s="872"/>
      <c r="I37" s="425"/>
      <c r="J37" s="426"/>
      <c r="K37" s="273">
        <f>VLOOKUP(A37,EQUIPOS!A7:D164,4,FALSE)</f>
        <v>51631.749741580854</v>
      </c>
      <c r="L37" s="339"/>
      <c r="M37" s="340">
        <v>1000</v>
      </c>
      <c r="N37" s="276">
        <f>K37/M37</f>
        <v>51.631749741580855</v>
      </c>
    </row>
    <row r="38" spans="1:14">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0.01</v>
      </c>
      <c r="N41" s="348">
        <f>N77*M41</f>
        <v>4.4631027951800997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535.55928337497005</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585</v>
      </c>
      <c r="B48" s="46" t="str">
        <f>VLOOKUP(A48,MATERIALES!A5:D373,3,FALSE)</f>
        <v>Mortero 1:3</v>
      </c>
      <c r="C48" s="285"/>
      <c r="D48" s="285"/>
      <c r="E48" s="285"/>
      <c r="F48" s="285"/>
      <c r="G48" s="285"/>
      <c r="H48" s="285"/>
      <c r="I48" s="285"/>
      <c r="J48" s="315" t="str">
        <f>VLOOKUP(A48,MATERIALES!A4:D640,2,FALSE)</f>
        <v>m3</v>
      </c>
      <c r="K48" s="490">
        <v>0.1</v>
      </c>
      <c r="L48" s="271"/>
      <c r="M48" s="406">
        <f>VLOOKUP(A48,MATERIALES!A5:D396,4,FALSE)</f>
        <v>429023.09936960699</v>
      </c>
      <c r="N48" s="276">
        <f>K48*M48</f>
        <v>42902.309936960701</v>
      </c>
    </row>
    <row r="49" spans="1:14">
      <c r="A49" s="173" t="s">
        <v>739</v>
      </c>
      <c r="B49" s="46" t="str">
        <f>VLOOKUP(A49,MATERIALES!A6:D373,3,FALSE)</f>
        <v>Varilla 5/8</v>
      </c>
      <c r="C49" s="429"/>
      <c r="D49" s="429"/>
      <c r="E49" s="429"/>
      <c r="F49" s="429"/>
      <c r="G49" s="429"/>
      <c r="H49" s="429"/>
      <c r="I49" s="429"/>
      <c r="J49" s="316" t="str">
        <f>VLOOKUP(A49,MATERIALES!A5:D641,2,FALSE)</f>
        <v>kg</v>
      </c>
      <c r="K49" s="490">
        <v>1.1000000000000001</v>
      </c>
      <c r="L49" s="425"/>
      <c r="M49" s="406">
        <f>VLOOKUP(A49,MATERIALES!A6:D397,4,FALSE)</f>
        <v>3186.9960719748951</v>
      </c>
      <c r="N49" s="276">
        <f>K49*M49</f>
        <v>3505.6956791723851</v>
      </c>
    </row>
    <row r="50" spans="1:14">
      <c r="A50" s="173" t="s">
        <v>931</v>
      </c>
      <c r="B50" s="46" t="str">
        <f>VLOOKUP(A50,MATERIALES!A6:D373,3,FALSE)</f>
        <v>Malla Electrosoldada de 5/16</v>
      </c>
      <c r="C50" s="429"/>
      <c r="D50" s="429"/>
      <c r="E50" s="429"/>
      <c r="F50" s="429"/>
      <c r="G50" s="429"/>
      <c r="H50" s="429"/>
      <c r="I50" s="429"/>
      <c r="J50" s="316" t="str">
        <f>VLOOKUP(A50,MATERIALES!A6:D642,2,FALSE)</f>
        <v>m2</v>
      </c>
      <c r="K50" s="490">
        <v>1</v>
      </c>
      <c r="L50" s="425"/>
      <c r="M50" s="406">
        <f>VLOOKUP(A50,MATERIALES!A6:D398,4,FALSE)</f>
        <v>6072.7720943736877</v>
      </c>
      <c r="N50" s="276">
        <f>K50*M50</f>
        <v>6072.7720943736877</v>
      </c>
    </row>
    <row r="51" spans="1:14">
      <c r="A51" s="173"/>
      <c r="B51" s="46"/>
      <c r="C51" s="429"/>
      <c r="D51" s="429"/>
      <c r="E51" s="429"/>
      <c r="F51" s="429"/>
      <c r="G51" s="429"/>
      <c r="H51" s="429"/>
      <c r="I51" s="429"/>
      <c r="J51" s="315"/>
      <c r="K51" s="455"/>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52480.777710506773</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11</v>
      </c>
      <c r="B71" s="52" t="str">
        <f>VLOOKUP(A71,'MANO DE OBRA'!A8:D68,3,FALSE)</f>
        <v>Obrero (4)</v>
      </c>
      <c r="C71" s="50"/>
      <c r="D71" s="50"/>
      <c r="E71" s="50"/>
      <c r="F71" s="50"/>
      <c r="G71" s="50"/>
      <c r="H71" s="50"/>
      <c r="I71" s="296">
        <f>K71/J71*100</f>
        <v>135330.79999999999</v>
      </c>
      <c r="J71" s="297">
        <v>185</v>
      </c>
      <c r="K71" s="298">
        <f>VLOOKUP(A71,'MANO DE OBRA'!A8:D99,4,FALSE)</f>
        <v>250361.97999999998</v>
      </c>
      <c r="L71" s="53"/>
      <c r="M71" s="438">
        <v>800</v>
      </c>
      <c r="N71" s="399">
        <f>K71/M71</f>
        <v>312.95247499999999</v>
      </c>
      <c r="O71" s="109"/>
    </row>
    <row r="72" spans="1:15">
      <c r="A72" s="174" t="s">
        <v>30</v>
      </c>
      <c r="B72" s="52" t="str">
        <f>VLOOKUP(A72,'MANO DE OBRA'!A8:D69,3,FALSE)</f>
        <v>Oficial</v>
      </c>
      <c r="C72" s="50"/>
      <c r="D72" s="50"/>
      <c r="E72" s="50"/>
      <c r="F72" s="50"/>
      <c r="G72" s="50"/>
      <c r="H72" s="50"/>
      <c r="I72" s="296">
        <f>K72/J72*100</f>
        <v>57668.23979157189</v>
      </c>
      <c r="J72" s="297">
        <v>185</v>
      </c>
      <c r="K72" s="298">
        <f>VLOOKUP(A72,'MANO DE OBRA'!A8:D100,4,FALSE)</f>
        <v>106686.24361440798</v>
      </c>
      <c r="L72" s="53"/>
      <c r="M72" s="438">
        <v>800</v>
      </c>
      <c r="N72" s="399">
        <f>K72/M72</f>
        <v>133.35780451800997</v>
      </c>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446.31027951800996</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53462.647273399751</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10692.529454679951</v>
      </c>
      <c r="M84" s="857"/>
      <c r="N84" s="54"/>
    </row>
    <row r="85" spans="1:14">
      <c r="B85" s="92" t="s">
        <v>973</v>
      </c>
      <c r="C85" s="93"/>
      <c r="D85" s="93"/>
      <c r="E85" s="93"/>
      <c r="F85" s="93"/>
      <c r="G85" s="93"/>
      <c r="H85" s="93"/>
      <c r="I85" s="90"/>
      <c r="J85" s="91"/>
      <c r="K85" s="308">
        <v>0.05</v>
      </c>
      <c r="L85" s="856">
        <f>N79*K85</f>
        <v>2673.1323636699876</v>
      </c>
      <c r="M85" s="857"/>
      <c r="N85" s="54"/>
    </row>
    <row r="86" spans="1:14" ht="15.75" thickBot="1">
      <c r="B86" s="94" t="s">
        <v>974</v>
      </c>
      <c r="C86" s="95"/>
      <c r="D86" s="95"/>
      <c r="E86" s="95"/>
      <c r="F86" s="95"/>
      <c r="G86" s="95"/>
      <c r="H86" s="95"/>
      <c r="I86" s="96"/>
      <c r="J86" s="97"/>
      <c r="K86" s="309">
        <v>0.05</v>
      </c>
      <c r="L86" s="858">
        <f>N79*K86</f>
        <v>2673.1323636699876</v>
      </c>
      <c r="M86" s="859"/>
      <c r="N86" s="54"/>
    </row>
    <row r="87" spans="1:14" ht="15.75" thickBot="1">
      <c r="B87" s="821" t="s">
        <v>953</v>
      </c>
      <c r="C87" s="822"/>
      <c r="D87" s="822"/>
      <c r="E87" s="822"/>
      <c r="F87" s="822"/>
      <c r="G87" s="822"/>
      <c r="H87" s="822"/>
      <c r="I87" s="822"/>
      <c r="J87" s="822"/>
      <c r="K87" s="822"/>
      <c r="L87" s="822"/>
      <c r="M87" s="823"/>
      <c r="N87" s="55">
        <f>L84+L85+L86</f>
        <v>16038.794182019925</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69501.44145541967</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9.25" customHeight="1" thickBot="1">
      <c r="B29" s="74" t="s">
        <v>943</v>
      </c>
      <c r="C29" s="800" t="s">
        <v>944</v>
      </c>
      <c r="D29" s="801"/>
      <c r="E29" s="801"/>
      <c r="F29" s="801"/>
      <c r="G29" s="801"/>
      <c r="H29" s="801"/>
      <c r="I29" s="801"/>
      <c r="J29" s="75"/>
      <c r="K29" s="346" t="s">
        <v>2215</v>
      </c>
      <c r="L29" s="797" t="s">
        <v>945</v>
      </c>
      <c r="M29" s="798"/>
      <c r="N29" s="74" t="s">
        <v>946</v>
      </c>
    </row>
    <row r="30" spans="1:14" ht="17.25" hidden="1" customHeight="1">
      <c r="B30" s="74" t="s">
        <v>943</v>
      </c>
      <c r="C30" s="800" t="s">
        <v>944</v>
      </c>
      <c r="D30" s="801"/>
      <c r="E30" s="801"/>
      <c r="F30" s="801"/>
      <c r="G30" s="801"/>
      <c r="H30" s="801"/>
      <c r="I30" s="801"/>
      <c r="J30" s="75"/>
      <c r="K30" s="311"/>
      <c r="L30" s="797" t="s">
        <v>945</v>
      </c>
      <c r="M30" s="798"/>
      <c r="N30" s="74" t="s">
        <v>946</v>
      </c>
    </row>
    <row r="31" spans="1:14" ht="15.75" thickBot="1">
      <c r="A31" t="s">
        <v>1845</v>
      </c>
      <c r="B31" s="83" t="s">
        <v>1728</v>
      </c>
      <c r="C31" s="84" t="s">
        <v>2191</v>
      </c>
      <c r="D31" s="85"/>
      <c r="E31" s="85"/>
      <c r="F31" s="85"/>
      <c r="G31" s="85"/>
      <c r="H31" s="85"/>
      <c r="I31" s="85"/>
      <c r="J31" s="85"/>
      <c r="K31" s="457"/>
      <c r="L31" s="310" t="s">
        <v>945</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N77*M41</f>
        <v>312.95247499999999</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312.95247499999999</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686</v>
      </c>
      <c r="B48" s="46" t="str">
        <f>VLOOKUP(A48,MATERIALES!A5:D373,3,FALSE)</f>
        <v xml:space="preserve">Tierra abonada </v>
      </c>
      <c r="C48" s="285"/>
      <c r="D48" s="285"/>
      <c r="E48" s="285"/>
      <c r="F48" s="285"/>
      <c r="G48" s="285"/>
      <c r="H48" s="285"/>
      <c r="I48" s="285"/>
      <c r="J48" s="315" t="str">
        <f>VLOOKUP(A48,MATERIALES!A4:D640,2,FALSE)</f>
        <v>m3</v>
      </c>
      <c r="K48" s="490">
        <v>0.5</v>
      </c>
      <c r="L48" s="271"/>
      <c r="M48" s="406">
        <f>VLOOKUP(A48,MATERIALES!A5:D396,4,FALSE)</f>
        <v>66368.451142185717</v>
      </c>
      <c r="N48" s="276">
        <f>K48*M48</f>
        <v>33184.225571092858</v>
      </c>
    </row>
    <row r="49" spans="1:14">
      <c r="A49" s="173" t="s">
        <v>914</v>
      </c>
      <c r="B49" s="46" t="str">
        <f>VLOOKUP(A49,MATERIALES!A6:D373,3,FALSE)</f>
        <v>Árbol de 1.2 m (Paisajístico)</v>
      </c>
      <c r="C49" s="429"/>
      <c r="D49" s="429"/>
      <c r="E49" s="429"/>
      <c r="F49" s="429"/>
      <c r="G49" s="429"/>
      <c r="H49" s="429"/>
      <c r="I49" s="429"/>
      <c r="J49" s="316" t="str">
        <f>VLOOKUP(A49,MATERIALES!A5:D641,2,FALSE)</f>
        <v>u</v>
      </c>
      <c r="K49" s="490">
        <v>1</v>
      </c>
      <c r="L49" s="425"/>
      <c r="M49" s="406">
        <f>VLOOKUP(A49,MATERIALES!A6:D397,4,FALSE)</f>
        <v>17039.82032273573</v>
      </c>
      <c r="N49" s="276">
        <f>K49*M49</f>
        <v>17039.82032273573</v>
      </c>
    </row>
    <row r="50" spans="1:14">
      <c r="A50" s="173"/>
      <c r="B50" s="46"/>
      <c r="C50" s="429"/>
      <c r="D50" s="429"/>
      <c r="E50" s="429"/>
      <c r="F50" s="429"/>
      <c r="G50" s="429"/>
      <c r="H50" s="429"/>
      <c r="I50" s="429"/>
      <c r="J50" s="322"/>
      <c r="K50" s="490"/>
      <c r="L50" s="425"/>
      <c r="M50" s="406"/>
      <c r="N50" s="276"/>
    </row>
    <row r="51" spans="1:14">
      <c r="A51" s="173"/>
      <c r="B51" s="46"/>
      <c r="C51" s="429"/>
      <c r="D51" s="429"/>
      <c r="E51" s="429"/>
      <c r="F51" s="429"/>
      <c r="G51" s="429"/>
      <c r="H51" s="429"/>
      <c r="I51" s="429"/>
      <c r="J51" s="315"/>
      <c r="K51" s="401"/>
      <c r="L51" s="425"/>
      <c r="M51" s="406"/>
      <c r="N51" s="276"/>
    </row>
    <row r="52" spans="1:14">
      <c r="B52" s="324"/>
      <c r="C52" s="50"/>
      <c r="D52" s="50"/>
      <c r="E52" s="50"/>
      <c r="F52" s="50"/>
      <c r="G52" s="50"/>
      <c r="H52" s="50"/>
      <c r="I52" s="50"/>
      <c r="J52" s="292"/>
      <c r="K52" s="172"/>
      <c r="L52" s="322"/>
      <c r="M52" s="430"/>
      <c r="N52" s="277"/>
    </row>
    <row r="53" spans="1:14">
      <c r="B53" s="171"/>
      <c r="C53" s="321"/>
      <c r="D53" s="321"/>
      <c r="E53" s="321"/>
      <c r="F53" s="321"/>
      <c r="G53" s="321"/>
      <c r="H53" s="321"/>
      <c r="I53" s="321"/>
      <c r="J53" s="315"/>
      <c r="K53" s="47"/>
      <c r="L53" s="322"/>
      <c r="M53" s="430"/>
      <c r="N53" s="277"/>
    </row>
    <row r="54" spans="1:14" ht="15.75" thickBot="1">
      <c r="B54" s="482"/>
      <c r="C54" s="50"/>
      <c r="D54" s="50"/>
      <c r="E54" s="50"/>
      <c r="F54" s="50"/>
      <c r="G54" s="50"/>
      <c r="H54" s="50"/>
      <c r="I54" s="50"/>
      <c r="J54" s="292"/>
      <c r="K54" s="172"/>
      <c r="L54" s="483"/>
      <c r="M54" s="484"/>
      <c r="N54" s="485"/>
    </row>
    <row r="55" spans="1:14" ht="15.75" thickBot="1">
      <c r="B55" s="821" t="s">
        <v>953</v>
      </c>
      <c r="C55" s="822"/>
      <c r="D55" s="822"/>
      <c r="E55" s="822"/>
      <c r="F55" s="822"/>
      <c r="G55" s="822"/>
      <c r="H55" s="822"/>
      <c r="I55" s="822"/>
      <c r="J55" s="822"/>
      <c r="K55" s="822"/>
      <c r="L55" s="822"/>
      <c r="M55" s="823"/>
      <c r="N55" s="398">
        <f>SUM(N48:N54)</f>
        <v>50224.045893828588</v>
      </c>
    </row>
    <row r="56" spans="1:14">
      <c r="B56" s="36"/>
      <c r="C56" s="37"/>
      <c r="D56" s="37"/>
      <c r="E56" s="37"/>
      <c r="F56" s="37"/>
      <c r="G56" s="37"/>
      <c r="H56" s="37"/>
      <c r="I56" s="37"/>
      <c r="J56" s="37"/>
      <c r="K56" s="37"/>
      <c r="L56" s="37"/>
      <c r="M56" s="37"/>
      <c r="N56" s="38"/>
    </row>
    <row r="57" spans="1:14">
      <c r="B57" s="67" t="s">
        <v>956</v>
      </c>
      <c r="C57" s="68"/>
      <c r="D57" s="68"/>
      <c r="E57" s="68"/>
      <c r="F57" s="68"/>
      <c r="G57" s="68"/>
      <c r="H57" s="68"/>
      <c r="I57" s="68"/>
      <c r="J57" s="68"/>
      <c r="K57" s="68"/>
      <c r="L57" s="68"/>
      <c r="M57" s="68"/>
      <c r="N57" s="69"/>
    </row>
    <row r="58" spans="1:14" ht="15.75" thickBot="1">
      <c r="B58" s="71"/>
      <c r="C58" s="64"/>
      <c r="D58" s="64"/>
      <c r="E58" s="64"/>
      <c r="F58" s="64"/>
      <c r="G58" s="64"/>
      <c r="H58" s="64"/>
      <c r="I58" s="64"/>
      <c r="J58" s="64"/>
      <c r="K58" s="64"/>
      <c r="L58" s="64"/>
      <c r="M58" s="64"/>
      <c r="N58" s="66"/>
    </row>
    <row r="59" spans="1:14" ht="25.5">
      <c r="B59" s="317" t="s">
        <v>957</v>
      </c>
      <c r="C59" s="318"/>
      <c r="D59" s="318"/>
      <c r="E59" s="318"/>
      <c r="F59" s="318"/>
      <c r="G59" s="318"/>
      <c r="H59" s="76" t="s">
        <v>945</v>
      </c>
      <c r="I59" s="77" t="s">
        <v>958</v>
      </c>
      <c r="J59" s="78" t="s">
        <v>959</v>
      </c>
      <c r="K59" s="76" t="s">
        <v>960</v>
      </c>
      <c r="L59" s="907" t="s">
        <v>961</v>
      </c>
      <c r="M59" s="886"/>
      <c r="N59" s="79" t="s">
        <v>951</v>
      </c>
    </row>
    <row r="60" spans="1:14">
      <c r="B60" s="49"/>
      <c r="C60" s="321"/>
      <c r="D60" s="321"/>
      <c r="E60" s="321"/>
      <c r="F60" s="321"/>
      <c r="G60" s="321"/>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315"/>
      <c r="I63" s="283"/>
      <c r="J63" s="290"/>
      <c r="K63" s="283"/>
      <c r="L63" s="908"/>
      <c r="M63" s="909"/>
      <c r="N63" s="291"/>
    </row>
    <row r="64" spans="1:14">
      <c r="B64" s="49"/>
      <c r="C64" s="50"/>
      <c r="D64" s="50"/>
      <c r="E64" s="50"/>
      <c r="F64" s="50"/>
      <c r="G64" s="50"/>
      <c r="H64" s="292"/>
      <c r="I64" s="283"/>
      <c r="J64" s="283"/>
      <c r="K64" s="283"/>
      <c r="L64" s="293"/>
      <c r="M64" s="294"/>
      <c r="N64" s="295"/>
    </row>
    <row r="65" spans="1:15" ht="15.75" thickBot="1">
      <c r="B65" s="52"/>
      <c r="C65" s="50"/>
      <c r="D65" s="50"/>
      <c r="E65" s="50"/>
      <c r="F65" s="50"/>
      <c r="G65" s="50"/>
      <c r="H65" s="488"/>
      <c r="I65" s="172"/>
      <c r="J65" s="172"/>
      <c r="K65" s="172"/>
      <c r="L65" s="991"/>
      <c r="M65" s="992"/>
      <c r="N65" s="489"/>
    </row>
    <row r="66" spans="1:15" ht="15.75" thickBot="1">
      <c r="B66" s="821" t="s">
        <v>953</v>
      </c>
      <c r="C66" s="822"/>
      <c r="D66" s="822"/>
      <c r="E66" s="822"/>
      <c r="F66" s="822"/>
      <c r="G66" s="822"/>
      <c r="H66" s="822"/>
      <c r="I66" s="822"/>
      <c r="J66" s="822"/>
      <c r="K66" s="822"/>
      <c r="L66" s="822"/>
      <c r="M66" s="823"/>
      <c r="N66" s="398"/>
    </row>
    <row r="67" spans="1:15">
      <c r="B67" s="36"/>
      <c r="C67" s="37"/>
      <c r="D67" s="37"/>
      <c r="E67" s="37"/>
      <c r="F67" s="37"/>
      <c r="G67" s="37"/>
      <c r="H67" s="37"/>
      <c r="I67" s="37"/>
      <c r="J67" s="37"/>
      <c r="K67" s="37"/>
      <c r="L67" s="37"/>
      <c r="M67" s="37"/>
      <c r="N67" s="38"/>
    </row>
    <row r="68" spans="1:15">
      <c r="B68" s="67" t="s">
        <v>962</v>
      </c>
      <c r="C68" s="68"/>
      <c r="D68" s="68"/>
      <c r="E68" s="68"/>
      <c r="F68" s="68"/>
      <c r="G68" s="68"/>
      <c r="H68" s="68"/>
      <c r="I68" s="68"/>
      <c r="J68" s="68"/>
      <c r="K68" s="68"/>
      <c r="L68" s="68"/>
      <c r="M68" s="68"/>
      <c r="N68" s="69"/>
    </row>
    <row r="69" spans="1:15" ht="15.75" thickBot="1">
      <c r="B69" s="71"/>
      <c r="C69" s="64"/>
      <c r="D69" s="64"/>
      <c r="E69" s="64"/>
      <c r="F69" s="64"/>
      <c r="G69" s="64"/>
      <c r="H69" s="64"/>
      <c r="I69" s="64"/>
      <c r="J69" s="64"/>
      <c r="K69" s="64"/>
      <c r="L69" s="64"/>
      <c r="M69" s="64"/>
      <c r="N69" s="66"/>
    </row>
    <row r="70" spans="1:15" ht="25.5">
      <c r="B70" s="860" t="s">
        <v>963</v>
      </c>
      <c r="C70" s="861"/>
      <c r="D70" s="861"/>
      <c r="E70" s="861"/>
      <c r="F70" s="861"/>
      <c r="G70" s="861"/>
      <c r="H70" s="861"/>
      <c r="I70" s="76" t="s">
        <v>964</v>
      </c>
      <c r="J70" s="78" t="s">
        <v>1410</v>
      </c>
      <c r="K70" s="77" t="s">
        <v>966</v>
      </c>
      <c r="L70" s="862" t="s">
        <v>950</v>
      </c>
      <c r="M70" s="975"/>
      <c r="N70" s="101" t="s">
        <v>951</v>
      </c>
    </row>
    <row r="71" spans="1:15">
      <c r="A71" s="174" t="s">
        <v>6</v>
      </c>
      <c r="B71" s="52" t="str">
        <f>VLOOKUP(A71,'MANO DE OBRA'!A8:D68,3,FALSE)</f>
        <v xml:space="preserve">Obrero </v>
      </c>
      <c r="C71" s="50"/>
      <c r="D71" s="50"/>
      <c r="E71" s="50"/>
      <c r="F71" s="50"/>
      <c r="G71" s="50"/>
      <c r="H71" s="50"/>
      <c r="I71" s="296">
        <f>K71/J71*100</f>
        <v>33832.699999999997</v>
      </c>
      <c r="J71" s="297">
        <v>185</v>
      </c>
      <c r="K71" s="298">
        <f>VLOOKUP(A71,'MANO DE OBRA'!A8:D99,4,FALSE)</f>
        <v>62590.494999999995</v>
      </c>
      <c r="L71" s="53"/>
      <c r="M71" s="491">
        <v>10</v>
      </c>
      <c r="N71" s="399">
        <f>K71/M71</f>
        <v>6259.0494999999992</v>
      </c>
      <c r="O71" s="109"/>
    </row>
    <row r="72" spans="1:15">
      <c r="A72" s="174"/>
      <c r="B72" s="52"/>
      <c r="C72" s="50"/>
      <c r="D72" s="50"/>
      <c r="E72" s="50"/>
      <c r="F72" s="50"/>
      <c r="G72" s="50"/>
      <c r="H72" s="50"/>
      <c r="I72" s="296"/>
      <c r="J72" s="297"/>
      <c r="K72" s="298"/>
      <c r="L72" s="53"/>
      <c r="M72" s="438"/>
      <c r="N72" s="399"/>
    </row>
    <row r="73" spans="1:15">
      <c r="B73" s="52"/>
      <c r="C73" s="50"/>
      <c r="D73" s="50"/>
      <c r="E73" s="50"/>
      <c r="F73" s="50"/>
      <c r="G73" s="50"/>
      <c r="H73" s="50"/>
      <c r="I73" s="296"/>
      <c r="J73" s="297"/>
      <c r="K73" s="298"/>
      <c r="L73" s="53"/>
      <c r="M73" s="436"/>
      <c r="N73" s="399"/>
    </row>
    <row r="74" spans="1:15">
      <c r="B74" s="52"/>
      <c r="C74" s="50"/>
      <c r="D74" s="50"/>
      <c r="E74" s="50"/>
      <c r="F74" s="50"/>
      <c r="G74" s="50"/>
      <c r="H74" s="50"/>
      <c r="I74" s="283"/>
      <c r="J74" s="301"/>
      <c r="K74" s="302"/>
      <c r="L74" s="322"/>
      <c r="M74" s="304"/>
      <c r="N74" s="300"/>
    </row>
    <row r="75" spans="1:15">
      <c r="B75" s="52"/>
      <c r="C75" s="50"/>
      <c r="D75" s="50"/>
      <c r="E75" s="50"/>
      <c r="F75" s="50"/>
      <c r="G75" s="50"/>
      <c r="H75" s="50"/>
      <c r="I75" s="283"/>
      <c r="J75" s="301"/>
      <c r="K75" s="302"/>
      <c r="L75" s="322"/>
      <c r="M75" s="304"/>
      <c r="N75" s="300"/>
    </row>
    <row r="76" spans="1:15" ht="15.75" thickBot="1">
      <c r="B76" s="993"/>
      <c r="C76" s="994"/>
      <c r="D76" s="994"/>
      <c r="E76" s="994"/>
      <c r="F76" s="994"/>
      <c r="G76" s="994"/>
      <c r="H76" s="994"/>
      <c r="I76" s="172"/>
      <c r="J76" s="172"/>
      <c r="K76" s="172"/>
      <c r="L76" s="995"/>
      <c r="M76" s="996"/>
      <c r="N76" s="489"/>
    </row>
    <row r="77" spans="1:15" ht="15.75" thickBot="1">
      <c r="B77" s="821" t="s">
        <v>953</v>
      </c>
      <c r="C77" s="822"/>
      <c r="D77" s="822"/>
      <c r="E77" s="822"/>
      <c r="F77" s="822"/>
      <c r="G77" s="822"/>
      <c r="H77" s="822"/>
      <c r="I77" s="822"/>
      <c r="J77" s="822"/>
      <c r="K77" s="822"/>
      <c r="L77" s="822"/>
      <c r="M77" s="823"/>
      <c r="N77" s="305">
        <f>SUM(N71:N76)</f>
        <v>6259.0494999999992</v>
      </c>
    </row>
    <row r="78" spans="1:15" ht="15.75" thickBot="1">
      <c r="B78" s="36"/>
      <c r="C78" s="37"/>
      <c r="D78" s="37"/>
      <c r="E78" s="37"/>
      <c r="F78" s="37"/>
      <c r="G78" s="37"/>
      <c r="H78" s="37"/>
      <c r="I78" s="37"/>
      <c r="J78" s="37"/>
      <c r="K78" s="37"/>
      <c r="L78" s="37"/>
      <c r="M78" s="37"/>
      <c r="N78" s="38"/>
    </row>
    <row r="79" spans="1:15" ht="15.75" thickBot="1">
      <c r="B79" s="821" t="s">
        <v>967</v>
      </c>
      <c r="C79" s="822"/>
      <c r="D79" s="822"/>
      <c r="E79" s="822"/>
      <c r="F79" s="822"/>
      <c r="G79" s="822"/>
      <c r="H79" s="822"/>
      <c r="I79" s="822"/>
      <c r="J79" s="822"/>
      <c r="K79" s="822"/>
      <c r="L79" s="822"/>
      <c r="M79" s="823"/>
      <c r="N79" s="102">
        <f>N43+N55+N66+N77</f>
        <v>56796.047868828588</v>
      </c>
    </row>
    <row r="80" spans="1:15">
      <c r="B80" s="36"/>
      <c r="C80" s="37"/>
      <c r="D80" s="37"/>
      <c r="E80" s="37"/>
      <c r="F80" s="37"/>
      <c r="G80" s="37"/>
      <c r="H80" s="37"/>
      <c r="I80" s="37"/>
      <c r="J80" s="37"/>
      <c r="K80" s="37"/>
      <c r="L80" s="37"/>
      <c r="M80" s="37"/>
      <c r="N80" s="38"/>
    </row>
    <row r="81" spans="1:14">
      <c r="B81" s="67" t="s">
        <v>968</v>
      </c>
      <c r="C81" s="68"/>
      <c r="D81" s="68"/>
      <c r="E81" s="68"/>
      <c r="F81" s="68"/>
      <c r="G81" s="68"/>
      <c r="H81" s="68"/>
      <c r="I81" s="68"/>
      <c r="J81" s="68"/>
      <c r="K81" s="68"/>
      <c r="L81" s="68"/>
      <c r="M81" s="68"/>
      <c r="N81" s="69"/>
    </row>
    <row r="82" spans="1:14" ht="15.75" thickBot="1">
      <c r="B82" s="71"/>
      <c r="C82" s="64"/>
      <c r="D82" s="64"/>
      <c r="E82" s="64"/>
      <c r="F82" s="64"/>
      <c r="G82" s="64"/>
      <c r="H82" s="64"/>
      <c r="I82" s="64"/>
      <c r="J82" s="64"/>
      <c r="K82" s="64"/>
      <c r="L82" s="64"/>
      <c r="M82" s="64"/>
      <c r="N82" s="66"/>
    </row>
    <row r="83" spans="1:14">
      <c r="B83" s="866" t="s">
        <v>969</v>
      </c>
      <c r="C83" s="867"/>
      <c r="D83" s="867"/>
      <c r="E83" s="867"/>
      <c r="F83" s="867"/>
      <c r="G83" s="867"/>
      <c r="H83" s="867"/>
      <c r="I83" s="318"/>
      <c r="J83" s="338"/>
      <c r="K83" s="306" t="s">
        <v>970</v>
      </c>
      <c r="L83" s="868" t="s">
        <v>971</v>
      </c>
      <c r="M83" s="869"/>
      <c r="N83" s="307"/>
    </row>
    <row r="84" spans="1:14">
      <c r="B84" s="854" t="s">
        <v>972</v>
      </c>
      <c r="C84" s="855"/>
      <c r="D84" s="855"/>
      <c r="E84" s="855"/>
      <c r="F84" s="855"/>
      <c r="G84" s="855"/>
      <c r="H84" s="855"/>
      <c r="I84" s="90"/>
      <c r="J84" s="91"/>
      <c r="K84" s="308">
        <v>0.2</v>
      </c>
      <c r="L84" s="856">
        <f>N79*K84</f>
        <v>11359.209573765718</v>
      </c>
      <c r="M84" s="857"/>
      <c r="N84" s="54"/>
    </row>
    <row r="85" spans="1:14">
      <c r="B85" s="92" t="s">
        <v>973</v>
      </c>
      <c r="C85" s="93"/>
      <c r="D85" s="93"/>
      <c r="E85" s="93"/>
      <c r="F85" s="93"/>
      <c r="G85" s="93"/>
      <c r="H85" s="93"/>
      <c r="I85" s="90"/>
      <c r="J85" s="91"/>
      <c r="K85" s="308">
        <v>0.05</v>
      </c>
      <c r="L85" s="856">
        <f>N79*K85</f>
        <v>2839.8023934414296</v>
      </c>
      <c r="M85" s="857"/>
      <c r="N85" s="54"/>
    </row>
    <row r="86" spans="1:14" ht="15.75" thickBot="1">
      <c r="B86" s="94" t="s">
        <v>974</v>
      </c>
      <c r="C86" s="95"/>
      <c r="D86" s="95"/>
      <c r="E86" s="95"/>
      <c r="F86" s="95"/>
      <c r="G86" s="95"/>
      <c r="H86" s="95"/>
      <c r="I86" s="96"/>
      <c r="J86" s="97"/>
      <c r="K86" s="309">
        <v>0.05</v>
      </c>
      <c r="L86" s="858">
        <f>N79*K86</f>
        <v>2839.8023934414296</v>
      </c>
      <c r="M86" s="859"/>
      <c r="N86" s="54"/>
    </row>
    <row r="87" spans="1:14" ht="15.75" thickBot="1">
      <c r="B87" s="821" t="s">
        <v>953</v>
      </c>
      <c r="C87" s="822"/>
      <c r="D87" s="822"/>
      <c r="E87" s="822"/>
      <c r="F87" s="822"/>
      <c r="G87" s="822"/>
      <c r="H87" s="822"/>
      <c r="I87" s="822"/>
      <c r="J87" s="822"/>
      <c r="K87" s="822"/>
      <c r="L87" s="822"/>
      <c r="M87" s="823"/>
      <c r="N87" s="55">
        <f>L84+L85+L86</f>
        <v>17038.814360648579</v>
      </c>
    </row>
    <row r="88" spans="1:14" ht="15.75" thickBot="1">
      <c r="B88" s="36"/>
      <c r="C88" s="37"/>
      <c r="D88" s="37"/>
      <c r="E88" s="37"/>
      <c r="F88" s="37"/>
      <c r="G88" s="37"/>
      <c r="H88" s="37"/>
      <c r="I88" s="37"/>
      <c r="J88" s="37"/>
      <c r="K88" s="37"/>
      <c r="L88" s="37"/>
      <c r="M88" s="37"/>
      <c r="N88" s="38"/>
    </row>
    <row r="89" spans="1:14" ht="15.75" thickBot="1">
      <c r="A89" t="s">
        <v>2016</v>
      </c>
      <c r="B89" s="821" t="s">
        <v>975</v>
      </c>
      <c r="C89" s="822"/>
      <c r="D89" s="822"/>
      <c r="E89" s="822"/>
      <c r="F89" s="822"/>
      <c r="G89" s="822"/>
      <c r="H89" s="822"/>
      <c r="I89" s="822"/>
      <c r="J89" s="822"/>
      <c r="K89" s="822"/>
      <c r="L89" s="822"/>
      <c r="M89" s="823"/>
      <c r="N89" s="192">
        <f>N79+N87</f>
        <v>73834.862229477163</v>
      </c>
    </row>
    <row r="90" spans="1:14">
      <c r="B90" s="243"/>
      <c r="C90" s="244"/>
      <c r="D90" s="244"/>
      <c r="E90" s="244"/>
      <c r="F90" s="244"/>
      <c r="G90" s="244"/>
      <c r="H90" s="244"/>
      <c r="I90" s="244"/>
      <c r="J90" s="244"/>
      <c r="K90" s="244"/>
      <c r="L90" s="244"/>
      <c r="M90" s="244"/>
      <c r="N90" s="245"/>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247"/>
      <c r="F93" s="247"/>
      <c r="G93" s="247"/>
      <c r="H93" s="247"/>
      <c r="I93" s="247"/>
      <c r="J93" s="247"/>
      <c r="K93" s="247"/>
      <c r="L93" s="247"/>
      <c r="M93" s="247"/>
      <c r="N93" s="248"/>
    </row>
    <row r="94" spans="1:14">
      <c r="B94" s="246"/>
      <c r="C94" s="247"/>
      <c r="D94" s="247"/>
      <c r="E94" s="421" t="s">
        <v>976</v>
      </c>
      <c r="F94" s="421"/>
      <c r="G94" s="421"/>
      <c r="H94" s="421"/>
      <c r="I94" s="421"/>
      <c r="J94" s="421"/>
      <c r="K94" s="247"/>
      <c r="L94" s="247"/>
      <c r="M94" s="247"/>
      <c r="N94" s="248"/>
    </row>
    <row r="95" spans="1:14">
      <c r="B95" s="246"/>
      <c r="C95" s="247"/>
      <c r="D95" s="247"/>
      <c r="E95" s="247" t="s">
        <v>977</v>
      </c>
      <c r="F95" s="247"/>
      <c r="G95" s="247"/>
      <c r="H95" s="247"/>
      <c r="I95" s="247"/>
      <c r="J95" s="247"/>
      <c r="K95" s="247"/>
      <c r="L95" s="247"/>
      <c r="M95" s="247"/>
      <c r="N95" s="248"/>
    </row>
    <row r="96" spans="1:14">
      <c r="B96" s="246"/>
      <c r="C96" s="247"/>
      <c r="D96" s="247"/>
      <c r="E96" s="247" t="s">
        <v>978</v>
      </c>
      <c r="F96" s="247"/>
      <c r="G96" s="247"/>
      <c r="H96" s="247"/>
      <c r="I96" s="247"/>
      <c r="J96" s="247"/>
      <c r="K96" s="247"/>
      <c r="L96" s="247"/>
      <c r="M96" s="247"/>
      <c r="N96" s="248"/>
    </row>
    <row r="97" spans="2:14">
      <c r="B97" s="246"/>
      <c r="C97" s="247"/>
      <c r="D97" s="247"/>
      <c r="E97" s="247" t="s">
        <v>979</v>
      </c>
      <c r="F97" s="247"/>
      <c r="G97" s="247"/>
      <c r="H97" s="247"/>
      <c r="I97" s="247"/>
      <c r="J97" s="247"/>
      <c r="K97" s="247"/>
      <c r="L97" s="247"/>
      <c r="M97" s="247"/>
      <c r="N97" s="248"/>
    </row>
    <row r="98" spans="2:14" ht="15.75" thickBot="1">
      <c r="B98" s="246"/>
      <c r="C98" s="247"/>
      <c r="D98" s="247"/>
      <c r="E98" s="247"/>
      <c r="F98" s="247" t="s">
        <v>980</v>
      </c>
      <c r="G98" s="247"/>
      <c r="H98" s="247"/>
      <c r="I98" s="247"/>
      <c r="J98" s="247"/>
      <c r="K98" s="247"/>
      <c r="L98" s="247"/>
      <c r="M98" s="247"/>
      <c r="N98" s="248"/>
    </row>
    <row r="99" spans="2:14">
      <c r="B99" s="231" t="s">
        <v>2216</v>
      </c>
      <c r="C99" s="232"/>
      <c r="D99" s="232"/>
      <c r="E99" s="232"/>
      <c r="F99" s="232"/>
      <c r="G99" s="232"/>
      <c r="H99" s="232"/>
      <c r="I99" s="232"/>
      <c r="J99" s="232"/>
      <c r="K99" s="232"/>
      <c r="L99" s="232"/>
      <c r="M99" s="232"/>
      <c r="N99" s="233"/>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c r="B102" s="249"/>
      <c r="C102" s="250"/>
      <c r="D102" s="250"/>
      <c r="E102" s="250"/>
      <c r="F102" s="250"/>
      <c r="G102" s="250"/>
      <c r="H102" s="250"/>
      <c r="I102" s="250"/>
      <c r="J102" s="250"/>
      <c r="K102" s="250"/>
      <c r="L102" s="250"/>
      <c r="M102" s="250"/>
      <c r="N102" s="251"/>
    </row>
    <row r="103" spans="2:14" ht="15.75" thickBot="1">
      <c r="B103" s="252"/>
      <c r="C103" s="253"/>
      <c r="D103" s="253"/>
      <c r="E103" s="253"/>
      <c r="F103" s="253"/>
      <c r="G103" s="253"/>
      <c r="H103" s="253"/>
      <c r="I103" s="253"/>
      <c r="J103" s="253"/>
      <c r="K103" s="253"/>
      <c r="L103" s="253"/>
      <c r="M103" s="253"/>
      <c r="N103" s="254"/>
    </row>
    <row r="104" spans="2:14">
      <c r="B104" s="255"/>
      <c r="C104" s="256"/>
      <c r="D104" s="256"/>
      <c r="E104" s="256"/>
      <c r="F104" s="256"/>
      <c r="G104" s="256"/>
      <c r="H104" s="256"/>
      <c r="I104" s="256"/>
      <c r="J104" s="256"/>
      <c r="K104" s="256"/>
      <c r="L104" s="256"/>
      <c r="M104" s="256"/>
      <c r="N104" s="257"/>
    </row>
    <row r="105" spans="2:14">
      <c r="B105" s="258" t="s">
        <v>2217</v>
      </c>
      <c r="C105" s="259"/>
      <c r="D105" s="259"/>
      <c r="E105" s="259"/>
      <c r="F105" s="259"/>
      <c r="G105" s="259"/>
      <c r="H105" s="259"/>
      <c r="I105" s="259"/>
      <c r="J105" s="259"/>
      <c r="K105" s="259"/>
      <c r="L105" s="259"/>
      <c r="M105" s="259"/>
      <c r="N105" s="260"/>
    </row>
    <row r="106" spans="2:14" ht="15" customHeight="1">
      <c r="B106" s="965" t="s">
        <v>2218</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2219</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58"/>
      <c r="C113" s="259"/>
      <c r="D113" s="259"/>
      <c r="E113" s="259"/>
      <c r="F113" s="259"/>
      <c r="G113" s="259"/>
      <c r="H113" s="259"/>
      <c r="I113" s="259"/>
      <c r="J113" s="259"/>
      <c r="K113" s="259"/>
      <c r="L113" s="259"/>
      <c r="M113" s="259"/>
      <c r="N113" s="260"/>
    </row>
    <row r="114" spans="2:14">
      <c r="B114" s="246"/>
      <c r="C114" s="247"/>
      <c r="D114" s="247"/>
      <c r="E114" s="247" t="s">
        <v>976</v>
      </c>
      <c r="F114" s="421"/>
      <c r="G114" s="421"/>
      <c r="H114" s="247"/>
      <c r="I114" s="247"/>
      <c r="J114" s="247"/>
      <c r="K114" s="247"/>
      <c r="L114" s="247"/>
      <c r="M114" s="247"/>
      <c r="N114" s="248"/>
    </row>
    <row r="115" spans="2:14">
      <c r="B115" s="246"/>
      <c r="C115" s="247"/>
      <c r="D115" s="247"/>
      <c r="E115" s="422" t="s">
        <v>977</v>
      </c>
      <c r="F115" s="247"/>
      <c r="G115" s="247"/>
      <c r="H115" s="422"/>
      <c r="I115" s="422"/>
      <c r="J115" s="422"/>
      <c r="K115" s="247"/>
      <c r="L115" s="247"/>
      <c r="M115" s="247"/>
      <c r="N115" s="248"/>
    </row>
    <row r="116" spans="2:14">
      <c r="B116" s="246"/>
      <c r="C116" s="247"/>
      <c r="D116" s="247"/>
      <c r="E116" s="261" t="s">
        <v>981</v>
      </c>
      <c r="F116" s="247"/>
      <c r="G116" s="247"/>
      <c r="H116" s="261"/>
      <c r="I116" s="261"/>
      <c r="J116" s="261"/>
      <c r="K116" s="247"/>
      <c r="L116" s="247"/>
      <c r="M116" s="247"/>
      <c r="N116" s="248"/>
    </row>
    <row r="117" spans="2:14">
      <c r="B117" s="262"/>
      <c r="C117" s="259"/>
      <c r="D117" s="259"/>
      <c r="E117" s="247" t="s">
        <v>979</v>
      </c>
      <c r="F117" s="247"/>
      <c r="G117" s="247"/>
      <c r="H117" s="247"/>
      <c r="I117" s="247"/>
      <c r="J117" s="247"/>
      <c r="K117" s="259"/>
      <c r="L117" s="259"/>
      <c r="M117" s="259"/>
      <c r="N117" s="260"/>
    </row>
    <row r="118" spans="2:14">
      <c r="B118" s="262"/>
      <c r="C118" s="259"/>
      <c r="D118" s="259"/>
      <c r="E118" s="259"/>
      <c r="F118" s="247"/>
      <c r="G118" s="247"/>
      <c r="H118" s="247"/>
      <c r="I118" s="247"/>
      <c r="J118" s="247"/>
      <c r="K118" s="259"/>
      <c r="L118" s="259"/>
      <c r="M118" s="259"/>
      <c r="N118" s="260"/>
    </row>
    <row r="119" spans="2:14">
      <c r="B119" s="262" t="s">
        <v>2220</v>
      </c>
      <c r="C119" s="261"/>
      <c r="D119" s="261"/>
      <c r="E119" s="247"/>
      <c r="F119" s="247"/>
      <c r="G119" s="247"/>
      <c r="H119" s="247"/>
      <c r="I119" s="247"/>
      <c r="J119" s="971"/>
      <c r="K119" s="971"/>
      <c r="L119" s="971"/>
      <c r="M119" s="971"/>
      <c r="N119" s="972"/>
    </row>
    <row r="120" spans="2:14" ht="15.75" thickBot="1">
      <c r="B120" s="423" t="s">
        <v>2221</v>
      </c>
      <c r="C120" s="424"/>
      <c r="D120" s="424"/>
      <c r="E120" s="263"/>
      <c r="F120" s="263"/>
      <c r="G120" s="263"/>
      <c r="H120" s="263"/>
      <c r="I120" s="263"/>
      <c r="J120" s="973"/>
      <c r="K120" s="973"/>
      <c r="L120" s="973"/>
      <c r="M120" s="973"/>
      <c r="N120" s="974"/>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t="17.25" hidden="1" customHeight="1" thickBot="1">
      <c r="B30" s="74" t="s">
        <v>943</v>
      </c>
      <c r="C30" s="800" t="s">
        <v>944</v>
      </c>
      <c r="D30" s="801"/>
      <c r="E30" s="801"/>
      <c r="F30" s="801"/>
      <c r="G30" s="801"/>
      <c r="H30" s="801"/>
      <c r="I30" s="801"/>
      <c r="J30" s="75"/>
      <c r="K30" s="311"/>
      <c r="L30" s="797" t="s">
        <v>945</v>
      </c>
      <c r="M30" s="798"/>
      <c r="N30" s="74" t="s">
        <v>946</v>
      </c>
    </row>
    <row r="31" spans="1:14" ht="15.75" thickBot="1">
      <c r="A31" t="s">
        <v>1845</v>
      </c>
      <c r="B31" s="83" t="s">
        <v>1729</v>
      </c>
      <c r="C31" s="84" t="s">
        <v>2192</v>
      </c>
      <c r="D31" s="85"/>
      <c r="E31" s="85"/>
      <c r="F31" s="85"/>
      <c r="G31" s="85"/>
      <c r="H31" s="85"/>
      <c r="I31" s="85"/>
      <c r="J31" s="85"/>
      <c r="K31" s="457"/>
      <c r="L31" s="310" t="s">
        <v>984</v>
      </c>
      <c r="M31" s="207"/>
      <c r="N31" s="87"/>
    </row>
    <row r="32" spans="1:14" ht="6"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16"/>
      <c r="B36" s="870"/>
      <c r="C36" s="871"/>
      <c r="D36" s="871"/>
      <c r="E36" s="871"/>
      <c r="F36" s="871"/>
      <c r="G36" s="871"/>
      <c r="H36" s="872"/>
      <c r="I36" s="271"/>
      <c r="J36" s="272"/>
      <c r="K36" s="273"/>
      <c r="L36" s="274"/>
      <c r="M36" s="340"/>
      <c r="N36" s="276"/>
    </row>
    <row r="37" spans="1:14">
      <c r="A37" s="116"/>
      <c r="B37" s="870"/>
      <c r="C37" s="871"/>
      <c r="D37" s="871"/>
      <c r="E37" s="871"/>
      <c r="F37" s="871"/>
      <c r="G37" s="871"/>
      <c r="H37" s="872"/>
      <c r="I37" s="425"/>
      <c r="J37" s="426"/>
      <c r="K37" s="273"/>
      <c r="L37" s="339"/>
      <c r="M37" s="340"/>
      <c r="N37" s="276"/>
    </row>
    <row r="38" spans="1:14">
      <c r="B38" s="870"/>
      <c r="C38" s="871"/>
      <c r="D38" s="871"/>
      <c r="E38" s="871"/>
      <c r="F38" s="871"/>
      <c r="G38" s="871"/>
      <c r="H38" s="872"/>
      <c r="I38" s="332"/>
      <c r="J38" s="334"/>
      <c r="K38" s="273"/>
      <c r="L38" s="427"/>
      <c r="M38" s="428"/>
      <c r="N38" s="276"/>
    </row>
    <row r="39" spans="1:14">
      <c r="B39" s="870"/>
      <c r="C39" s="871"/>
      <c r="D39" s="871"/>
      <c r="E39" s="871"/>
      <c r="F39" s="871"/>
      <c r="G39" s="871"/>
      <c r="H39" s="872"/>
      <c r="I39" s="39"/>
      <c r="J39" s="40"/>
      <c r="K39" s="273"/>
      <c r="L39" s="280"/>
      <c r="M39" s="340"/>
      <c r="N39" s="276"/>
    </row>
    <row r="40" spans="1:14">
      <c r="B40" s="324"/>
      <c r="C40" s="325"/>
      <c r="D40" s="325"/>
      <c r="E40" s="325"/>
      <c r="F40" s="327"/>
      <c r="G40" s="327"/>
      <c r="H40" s="128"/>
      <c r="I40" s="39"/>
      <c r="J40" s="40"/>
      <c r="K40" s="273"/>
      <c r="L40" s="280"/>
      <c r="M40" s="281"/>
      <c r="N40" s="277"/>
    </row>
    <row r="41" spans="1:14">
      <c r="B41" s="878" t="s">
        <v>952</v>
      </c>
      <c r="C41" s="879"/>
      <c r="D41" s="879"/>
      <c r="E41" s="41"/>
      <c r="F41" s="42"/>
      <c r="G41" s="42"/>
      <c r="H41" s="43"/>
      <c r="I41" s="39"/>
      <c r="J41" s="40"/>
      <c r="K41" s="283"/>
      <c r="L41" s="280"/>
      <c r="M41" s="405">
        <v>0.05</v>
      </c>
      <c r="N41" s="348">
        <f>N76*M41</f>
        <v>104317.49166666667</v>
      </c>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398">
        <f>SUM(N36:N42)</f>
        <v>104317.49166666667</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A48" s="173" t="s">
        <v>913</v>
      </c>
      <c r="B48" s="46" t="str">
        <f>VLOOKUP(A48,MATERIALES!A6:D373,3,FALSE)</f>
        <v>Árbol de 0.6 m (Protector)</v>
      </c>
      <c r="C48" s="429"/>
      <c r="D48" s="429"/>
      <c r="E48" s="429"/>
      <c r="F48" s="429"/>
      <c r="G48" s="429"/>
      <c r="H48" s="429"/>
      <c r="I48" s="429"/>
      <c r="J48" s="322" t="str">
        <f>VLOOKUP(A48,MATERIALES!A4:D640,2,FALSE)</f>
        <v>u</v>
      </c>
      <c r="K48" s="490">
        <v>1100</v>
      </c>
      <c r="L48" s="425"/>
      <c r="M48" s="406">
        <f>VLOOKUP(A48,MATERIALES!A6:D397,4,FALSE)</f>
        <v>2382.2768154431178</v>
      </c>
      <c r="N48" s="276">
        <f>K48*M48</f>
        <v>2620504.4969874294</v>
      </c>
    </row>
    <row r="49" spans="1:14">
      <c r="A49" s="173"/>
      <c r="B49" s="46"/>
      <c r="C49" s="429"/>
      <c r="D49" s="429"/>
      <c r="E49" s="429"/>
      <c r="F49" s="429"/>
      <c r="G49" s="429"/>
      <c r="H49" s="429"/>
      <c r="I49" s="429"/>
      <c r="J49" s="322"/>
      <c r="K49" s="449"/>
      <c r="L49" s="425"/>
      <c r="M49" s="406"/>
      <c r="N49" s="276"/>
    </row>
    <row r="50" spans="1:14">
      <c r="A50" s="173"/>
      <c r="B50" s="46"/>
      <c r="C50" s="429"/>
      <c r="D50" s="429"/>
      <c r="E50" s="429"/>
      <c r="F50" s="429"/>
      <c r="G50" s="429"/>
      <c r="H50" s="429"/>
      <c r="I50" s="429"/>
      <c r="J50" s="315"/>
      <c r="K50" s="401"/>
      <c r="L50" s="425"/>
      <c r="M50" s="406"/>
      <c r="N50" s="276"/>
    </row>
    <row r="51" spans="1:14">
      <c r="B51" s="324"/>
      <c r="C51" s="50"/>
      <c r="D51" s="50"/>
      <c r="E51" s="50"/>
      <c r="F51" s="50"/>
      <c r="G51" s="50"/>
      <c r="H51" s="50"/>
      <c r="I51" s="50"/>
      <c r="J51" s="292"/>
      <c r="K51" s="172"/>
      <c r="L51" s="322"/>
      <c r="M51" s="430"/>
      <c r="N51" s="277"/>
    </row>
    <row r="52" spans="1:14">
      <c r="B52" s="171"/>
      <c r="C52" s="321"/>
      <c r="D52" s="321"/>
      <c r="E52" s="321"/>
      <c r="F52" s="321"/>
      <c r="G52" s="321"/>
      <c r="H52" s="321"/>
      <c r="I52" s="321"/>
      <c r="J52" s="315"/>
      <c r="K52" s="47"/>
      <c r="L52" s="322"/>
      <c r="M52" s="430"/>
      <c r="N52" s="277"/>
    </row>
    <row r="53" spans="1:14" ht="15.75" thickBot="1">
      <c r="B53" s="482"/>
      <c r="C53" s="50"/>
      <c r="D53" s="50"/>
      <c r="E53" s="50"/>
      <c r="F53" s="50"/>
      <c r="G53" s="50"/>
      <c r="H53" s="50"/>
      <c r="I53" s="50"/>
      <c r="J53" s="292"/>
      <c r="K53" s="172"/>
      <c r="L53" s="483"/>
      <c r="M53" s="484"/>
      <c r="N53" s="485"/>
    </row>
    <row r="54" spans="1:14" ht="15.75" thickBot="1">
      <c r="B54" s="821" t="s">
        <v>953</v>
      </c>
      <c r="C54" s="822"/>
      <c r="D54" s="822"/>
      <c r="E54" s="822"/>
      <c r="F54" s="822"/>
      <c r="G54" s="822"/>
      <c r="H54" s="822"/>
      <c r="I54" s="822"/>
      <c r="J54" s="822"/>
      <c r="K54" s="822"/>
      <c r="L54" s="822"/>
      <c r="M54" s="823"/>
      <c r="N54" s="398">
        <f>SUM(N48:N53)</f>
        <v>2620504.4969874294</v>
      </c>
    </row>
    <row r="55" spans="1:14">
      <c r="B55" s="36"/>
      <c r="C55" s="37"/>
      <c r="D55" s="37"/>
      <c r="E55" s="37"/>
      <c r="F55" s="37"/>
      <c r="G55" s="37"/>
      <c r="H55" s="37"/>
      <c r="I55" s="37"/>
      <c r="J55" s="37"/>
      <c r="K55" s="37"/>
      <c r="L55" s="37"/>
      <c r="M55" s="37"/>
      <c r="N55" s="38"/>
    </row>
    <row r="56" spans="1:14">
      <c r="B56" s="67" t="s">
        <v>956</v>
      </c>
      <c r="C56" s="68"/>
      <c r="D56" s="68"/>
      <c r="E56" s="68"/>
      <c r="F56" s="68"/>
      <c r="G56" s="68"/>
      <c r="H56" s="68"/>
      <c r="I56" s="68"/>
      <c r="J56" s="68"/>
      <c r="K56" s="68"/>
      <c r="L56" s="68"/>
      <c r="M56" s="68"/>
      <c r="N56" s="69"/>
    </row>
    <row r="57" spans="1:14" ht="15.75" thickBot="1">
      <c r="B57" s="71"/>
      <c r="C57" s="64"/>
      <c r="D57" s="64"/>
      <c r="E57" s="64"/>
      <c r="F57" s="64"/>
      <c r="G57" s="64"/>
      <c r="H57" s="64"/>
      <c r="I57" s="64"/>
      <c r="J57" s="64"/>
      <c r="K57" s="64"/>
      <c r="L57" s="64"/>
      <c r="M57" s="64"/>
      <c r="N57" s="66"/>
    </row>
    <row r="58" spans="1:14" ht="25.5">
      <c r="B58" s="317" t="s">
        <v>957</v>
      </c>
      <c r="C58" s="318"/>
      <c r="D58" s="318"/>
      <c r="E58" s="318"/>
      <c r="F58" s="318"/>
      <c r="G58" s="318"/>
      <c r="H58" s="76" t="s">
        <v>945</v>
      </c>
      <c r="I58" s="77" t="s">
        <v>958</v>
      </c>
      <c r="J58" s="78" t="s">
        <v>959</v>
      </c>
      <c r="K58" s="76" t="s">
        <v>960</v>
      </c>
      <c r="L58" s="907" t="s">
        <v>961</v>
      </c>
      <c r="M58" s="886"/>
      <c r="N58" s="79" t="s">
        <v>951</v>
      </c>
    </row>
    <row r="59" spans="1:14">
      <c r="B59" s="49"/>
      <c r="C59" s="321"/>
      <c r="D59" s="321"/>
      <c r="E59" s="321"/>
      <c r="F59" s="321"/>
      <c r="G59" s="321"/>
      <c r="H59" s="315"/>
      <c r="I59" s="283"/>
      <c r="J59" s="290"/>
      <c r="K59" s="283"/>
      <c r="L59" s="908"/>
      <c r="M59" s="909"/>
      <c r="N59" s="291"/>
    </row>
    <row r="60" spans="1:14">
      <c r="B60" s="49"/>
      <c r="C60" s="50"/>
      <c r="D60" s="50"/>
      <c r="E60" s="50"/>
      <c r="F60" s="50"/>
      <c r="G60" s="50"/>
      <c r="H60" s="315"/>
      <c r="I60" s="283"/>
      <c r="J60" s="290"/>
      <c r="K60" s="283"/>
      <c r="L60" s="908"/>
      <c r="M60" s="909"/>
      <c r="N60" s="291"/>
    </row>
    <row r="61" spans="1:14">
      <c r="B61" s="49"/>
      <c r="C61" s="50"/>
      <c r="D61" s="50"/>
      <c r="E61" s="50"/>
      <c r="F61" s="50"/>
      <c r="G61" s="50"/>
      <c r="H61" s="315"/>
      <c r="I61" s="283"/>
      <c r="J61" s="290"/>
      <c r="K61" s="283"/>
      <c r="L61" s="908"/>
      <c r="M61" s="909"/>
      <c r="N61" s="291"/>
    </row>
    <row r="62" spans="1:14">
      <c r="B62" s="49"/>
      <c r="C62" s="50"/>
      <c r="D62" s="50"/>
      <c r="E62" s="50"/>
      <c r="F62" s="50"/>
      <c r="G62" s="50"/>
      <c r="H62" s="315"/>
      <c r="I62" s="283"/>
      <c r="J62" s="290"/>
      <c r="K62" s="283"/>
      <c r="L62" s="908"/>
      <c r="M62" s="909"/>
      <c r="N62" s="291"/>
    </row>
    <row r="63" spans="1:14">
      <c r="B63" s="49"/>
      <c r="C63" s="50"/>
      <c r="D63" s="50"/>
      <c r="E63" s="50"/>
      <c r="F63" s="50"/>
      <c r="G63" s="50"/>
      <c r="H63" s="292"/>
      <c r="I63" s="283"/>
      <c r="J63" s="283"/>
      <c r="K63" s="283"/>
      <c r="L63" s="293"/>
      <c r="M63" s="294"/>
      <c r="N63" s="295"/>
    </row>
    <row r="64" spans="1:14" ht="15.75" thickBot="1">
      <c r="B64" s="52"/>
      <c r="C64" s="50"/>
      <c r="D64" s="50"/>
      <c r="E64" s="50"/>
      <c r="F64" s="50"/>
      <c r="G64" s="50"/>
      <c r="H64" s="488"/>
      <c r="I64" s="172"/>
      <c r="J64" s="172"/>
      <c r="K64" s="172"/>
      <c r="L64" s="991"/>
      <c r="M64" s="992"/>
      <c r="N64" s="489"/>
    </row>
    <row r="65" spans="1:15" ht="15.75" thickBot="1">
      <c r="B65" s="821" t="s">
        <v>953</v>
      </c>
      <c r="C65" s="822"/>
      <c r="D65" s="822"/>
      <c r="E65" s="822"/>
      <c r="F65" s="822"/>
      <c r="G65" s="822"/>
      <c r="H65" s="822"/>
      <c r="I65" s="822"/>
      <c r="J65" s="822"/>
      <c r="K65" s="822"/>
      <c r="L65" s="822"/>
      <c r="M65" s="823"/>
      <c r="N65" s="398"/>
    </row>
    <row r="66" spans="1:15">
      <c r="B66" s="36"/>
      <c r="C66" s="37"/>
      <c r="D66" s="37"/>
      <c r="E66" s="37"/>
      <c r="F66" s="37"/>
      <c r="G66" s="37"/>
      <c r="H66" s="37"/>
      <c r="I66" s="37"/>
      <c r="J66" s="37"/>
      <c r="K66" s="37"/>
      <c r="L66" s="37"/>
      <c r="M66" s="37"/>
      <c r="N66" s="38"/>
    </row>
    <row r="67" spans="1:15">
      <c r="B67" s="67" t="s">
        <v>962</v>
      </c>
      <c r="C67" s="68"/>
      <c r="D67" s="68"/>
      <c r="E67" s="68"/>
      <c r="F67" s="68"/>
      <c r="G67" s="68"/>
      <c r="H67" s="68"/>
      <c r="I67" s="68"/>
      <c r="J67" s="68"/>
      <c r="K67" s="68"/>
      <c r="L67" s="68"/>
      <c r="M67" s="68"/>
      <c r="N67" s="69"/>
    </row>
    <row r="68" spans="1:15" ht="15.75" thickBot="1">
      <c r="B68" s="71"/>
      <c r="C68" s="64"/>
      <c r="D68" s="64"/>
      <c r="E68" s="64"/>
      <c r="F68" s="64"/>
      <c r="G68" s="64"/>
      <c r="H68" s="64"/>
      <c r="I68" s="64"/>
      <c r="J68" s="64"/>
      <c r="K68" s="64"/>
      <c r="L68" s="64"/>
      <c r="M68" s="64"/>
      <c r="N68" s="66"/>
    </row>
    <row r="69" spans="1:15" ht="25.5">
      <c r="B69" s="860" t="s">
        <v>963</v>
      </c>
      <c r="C69" s="861"/>
      <c r="D69" s="861"/>
      <c r="E69" s="861"/>
      <c r="F69" s="861"/>
      <c r="G69" s="861"/>
      <c r="H69" s="861"/>
      <c r="I69" s="76" t="s">
        <v>964</v>
      </c>
      <c r="J69" s="78" t="s">
        <v>1410</v>
      </c>
      <c r="K69" s="77" t="s">
        <v>966</v>
      </c>
      <c r="L69" s="862" t="s">
        <v>950</v>
      </c>
      <c r="M69" s="975"/>
      <c r="N69" s="101" t="s">
        <v>951</v>
      </c>
    </row>
    <row r="70" spans="1:15">
      <c r="A70" s="174" t="s">
        <v>13</v>
      </c>
      <c r="B70" s="52" t="str">
        <f>VLOOKUP(A70,'MANO DE OBRA'!A8:D68,3,FALSE)</f>
        <v>Obrero (5)</v>
      </c>
      <c r="C70" s="50"/>
      <c r="D70" s="50"/>
      <c r="E70" s="50"/>
      <c r="F70" s="50"/>
      <c r="G70" s="50"/>
      <c r="H70" s="50"/>
      <c r="I70" s="296">
        <f>K70/J70*100</f>
        <v>169163.49999999997</v>
      </c>
      <c r="J70" s="297">
        <v>185</v>
      </c>
      <c r="K70" s="298">
        <f>VLOOKUP(A70,'MANO DE OBRA'!A8:D99,4,FALSE)</f>
        <v>312952.47499999998</v>
      </c>
      <c r="L70" s="53"/>
      <c r="M70" s="491">
        <v>0.15</v>
      </c>
      <c r="N70" s="399">
        <f>K70/M70</f>
        <v>2086349.8333333333</v>
      </c>
      <c r="O70" s="109"/>
    </row>
    <row r="71" spans="1:15">
      <c r="A71" s="174"/>
      <c r="B71" s="52"/>
      <c r="C71" s="50"/>
      <c r="D71" s="50"/>
      <c r="E71" s="50"/>
      <c r="F71" s="50"/>
      <c r="G71" s="50"/>
      <c r="H71" s="50"/>
      <c r="I71" s="296"/>
      <c r="J71" s="297"/>
      <c r="K71" s="298"/>
      <c r="L71" s="53"/>
      <c r="M71" s="438"/>
      <c r="N71" s="399"/>
    </row>
    <row r="72" spans="1:15">
      <c r="B72" s="52"/>
      <c r="C72" s="50"/>
      <c r="D72" s="50"/>
      <c r="E72" s="50"/>
      <c r="F72" s="50"/>
      <c r="G72" s="50"/>
      <c r="H72" s="50"/>
      <c r="I72" s="296"/>
      <c r="J72" s="297"/>
      <c r="K72" s="298"/>
      <c r="L72" s="53"/>
      <c r="M72" s="436"/>
      <c r="N72" s="399"/>
    </row>
    <row r="73" spans="1:15">
      <c r="B73" s="52"/>
      <c r="C73" s="50"/>
      <c r="D73" s="50"/>
      <c r="E73" s="50"/>
      <c r="F73" s="50"/>
      <c r="G73" s="50"/>
      <c r="H73" s="50"/>
      <c r="I73" s="283"/>
      <c r="J73" s="301"/>
      <c r="K73" s="302"/>
      <c r="L73" s="322"/>
      <c r="M73" s="304"/>
      <c r="N73" s="300"/>
    </row>
    <row r="74" spans="1:15">
      <c r="B74" s="52"/>
      <c r="C74" s="50"/>
      <c r="D74" s="50"/>
      <c r="E74" s="50"/>
      <c r="F74" s="50"/>
      <c r="G74" s="50"/>
      <c r="H74" s="50"/>
      <c r="I74" s="283"/>
      <c r="J74" s="301"/>
      <c r="K74" s="302"/>
      <c r="L74" s="322"/>
      <c r="M74" s="304"/>
      <c r="N74" s="300"/>
    </row>
    <row r="75" spans="1:15" ht="15.75" thickBot="1">
      <c r="B75" s="993"/>
      <c r="C75" s="994"/>
      <c r="D75" s="994"/>
      <c r="E75" s="994"/>
      <c r="F75" s="994"/>
      <c r="G75" s="994"/>
      <c r="H75" s="994"/>
      <c r="I75" s="172"/>
      <c r="J75" s="172"/>
      <c r="K75" s="172"/>
      <c r="L75" s="995"/>
      <c r="M75" s="996"/>
      <c r="N75" s="48"/>
    </row>
    <row r="76" spans="1:15" ht="15.75" thickBot="1">
      <c r="B76" s="821" t="s">
        <v>953</v>
      </c>
      <c r="C76" s="822"/>
      <c r="D76" s="822"/>
      <c r="E76" s="822"/>
      <c r="F76" s="822"/>
      <c r="G76" s="822"/>
      <c r="H76" s="822"/>
      <c r="I76" s="822"/>
      <c r="J76" s="822"/>
      <c r="K76" s="822"/>
      <c r="L76" s="822"/>
      <c r="M76" s="823"/>
      <c r="N76" s="305">
        <f>SUM(N70:N75)</f>
        <v>2086349.8333333333</v>
      </c>
    </row>
    <row r="77" spans="1:15" ht="15.75" thickBot="1">
      <c r="B77" s="36"/>
      <c r="C77" s="37"/>
      <c r="D77" s="37"/>
      <c r="E77" s="37"/>
      <c r="F77" s="37"/>
      <c r="G77" s="37"/>
      <c r="H77" s="37"/>
      <c r="I77" s="37"/>
      <c r="J77" s="37"/>
      <c r="K77" s="37"/>
      <c r="L77" s="37"/>
      <c r="M77" s="37"/>
      <c r="N77" s="38"/>
    </row>
    <row r="78" spans="1:15" ht="15.75" thickBot="1">
      <c r="B78" s="821" t="s">
        <v>967</v>
      </c>
      <c r="C78" s="822"/>
      <c r="D78" s="822"/>
      <c r="E78" s="822"/>
      <c r="F78" s="822"/>
      <c r="G78" s="822"/>
      <c r="H78" s="822"/>
      <c r="I78" s="822"/>
      <c r="J78" s="822"/>
      <c r="K78" s="822"/>
      <c r="L78" s="822"/>
      <c r="M78" s="823"/>
      <c r="N78" s="102">
        <f>N43+N54+N65+N76</f>
        <v>4811171.8219874296</v>
      </c>
    </row>
    <row r="79" spans="1:15">
      <c r="B79" s="36"/>
      <c r="C79" s="37"/>
      <c r="D79" s="37"/>
      <c r="E79" s="37"/>
      <c r="F79" s="37"/>
      <c r="G79" s="37"/>
      <c r="H79" s="37"/>
      <c r="I79" s="37"/>
      <c r="J79" s="37"/>
      <c r="K79" s="37"/>
      <c r="L79" s="37"/>
      <c r="M79" s="37"/>
      <c r="N79" s="38"/>
    </row>
    <row r="80" spans="1: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962234.36439748597</v>
      </c>
      <c r="M83" s="857"/>
      <c r="N83" s="54"/>
    </row>
    <row r="84" spans="1:14">
      <c r="B84" s="92" t="s">
        <v>973</v>
      </c>
      <c r="C84" s="93"/>
      <c r="D84" s="93"/>
      <c r="E84" s="93"/>
      <c r="F84" s="93"/>
      <c r="G84" s="93"/>
      <c r="H84" s="93"/>
      <c r="I84" s="90"/>
      <c r="J84" s="91"/>
      <c r="K84" s="308">
        <v>0.05</v>
      </c>
      <c r="L84" s="856">
        <f>N78*K84</f>
        <v>240558.59109937149</v>
      </c>
      <c r="M84" s="857"/>
      <c r="N84" s="54"/>
    </row>
    <row r="85" spans="1:14" ht="15.75" thickBot="1">
      <c r="B85" s="94" t="s">
        <v>974</v>
      </c>
      <c r="C85" s="95"/>
      <c r="D85" s="95"/>
      <c r="E85" s="95"/>
      <c r="F85" s="95"/>
      <c r="G85" s="95"/>
      <c r="H85" s="95"/>
      <c r="I85" s="96"/>
      <c r="J85" s="97"/>
      <c r="K85" s="309">
        <v>0.05</v>
      </c>
      <c r="L85" s="858">
        <f>N78*K85</f>
        <v>240558.59109937149</v>
      </c>
      <c r="M85" s="859"/>
      <c r="N85" s="54"/>
    </row>
    <row r="86" spans="1:14" ht="15.75" thickBot="1">
      <c r="B86" s="821" t="s">
        <v>953</v>
      </c>
      <c r="C86" s="822"/>
      <c r="D86" s="822"/>
      <c r="E86" s="822"/>
      <c r="F86" s="822"/>
      <c r="G86" s="822"/>
      <c r="H86" s="822"/>
      <c r="I86" s="822"/>
      <c r="J86" s="822"/>
      <c r="K86" s="822"/>
      <c r="L86" s="822"/>
      <c r="M86" s="823"/>
      <c r="N86" s="55">
        <f>L83+L84+L85</f>
        <v>1443351.5465962288</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6254523.3685836587</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28.5" customHeight="1" thickBot="1">
      <c r="A31" t="s">
        <v>1845</v>
      </c>
      <c r="B31" s="110" t="s">
        <v>1166</v>
      </c>
      <c r="C31" s="997" t="s">
        <v>2193</v>
      </c>
      <c r="D31" s="998"/>
      <c r="E31" s="998"/>
      <c r="F31" s="998"/>
      <c r="G31" s="998"/>
      <c r="H31" s="998"/>
      <c r="I31" s="998"/>
      <c r="J31" s="998"/>
      <c r="K31" s="492"/>
      <c r="L31" s="462" t="s">
        <v>1730</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s="174" t="s">
        <v>373</v>
      </c>
      <c r="B36" s="870" t="str">
        <f>VLOOKUP(A36,EQUIPOS!A6:D154,3,FALSE)</f>
        <v>Volqueta 6 m3</v>
      </c>
      <c r="C36" s="871"/>
      <c r="D36" s="871"/>
      <c r="E36" s="871"/>
      <c r="F36" s="871"/>
      <c r="G36" s="871"/>
      <c r="H36" s="872"/>
      <c r="I36" s="271"/>
      <c r="J36" s="272"/>
      <c r="K36" s="273">
        <f>VLOOKUP(A36,EQUIPOS!A6:D161,4,FALSE)</f>
        <v>104045.92483794304</v>
      </c>
      <c r="L36" s="274"/>
      <c r="M36" s="459">
        <v>81</v>
      </c>
      <c r="N36" s="276">
        <f>K36/M36</f>
        <v>1284.5175905918893</v>
      </c>
    </row>
    <row r="37" spans="1:14">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7"/>
    </row>
    <row r="39" spans="1:14">
      <c r="B39" s="870"/>
      <c r="C39" s="871"/>
      <c r="D39" s="871"/>
      <c r="E39" s="871"/>
      <c r="F39" s="871"/>
      <c r="G39" s="871"/>
      <c r="H39" s="872"/>
      <c r="I39" s="873"/>
      <c r="J39" s="874"/>
      <c r="K39" s="278"/>
      <c r="L39" s="875"/>
      <c r="M39" s="876"/>
      <c r="N39" s="279"/>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102">
        <f>SUM(N36:N42)</f>
        <v>1284.5175905918893</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903"/>
      <c r="C53" s="904"/>
      <c r="D53" s="904"/>
      <c r="E53" s="904"/>
      <c r="F53" s="904"/>
      <c r="G53" s="904"/>
      <c r="H53" s="904"/>
      <c r="I53" s="874"/>
      <c r="J53" s="45"/>
      <c r="K53" s="47"/>
      <c r="L53" s="905"/>
      <c r="M53" s="906"/>
      <c r="N53" s="48"/>
    </row>
    <row r="54" spans="2:14" ht="15.75" thickBot="1">
      <c r="B54" s="821" t="s">
        <v>953</v>
      </c>
      <c r="C54" s="822"/>
      <c r="D54" s="822"/>
      <c r="E54" s="822"/>
      <c r="F54" s="822"/>
      <c r="G54" s="822"/>
      <c r="H54" s="822"/>
      <c r="I54" s="822"/>
      <c r="J54" s="822"/>
      <c r="K54" s="822"/>
      <c r="L54" s="822"/>
      <c r="M54" s="823"/>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907" t="s">
        <v>961</v>
      </c>
      <c r="M58" s="886"/>
      <c r="N58" s="79" t="s">
        <v>951</v>
      </c>
    </row>
    <row r="59" spans="2:14">
      <c r="B59" s="49"/>
      <c r="C59" s="321"/>
      <c r="D59" s="321"/>
      <c r="E59" s="321"/>
      <c r="F59" s="321"/>
      <c r="G59" s="321"/>
      <c r="H59" s="315"/>
      <c r="I59" s="283"/>
      <c r="J59" s="290"/>
      <c r="K59" s="283"/>
      <c r="L59" s="908"/>
      <c r="M59" s="909"/>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1"/>
      <c r="M64" s="992"/>
      <c r="N64" s="489"/>
    </row>
    <row r="65" spans="2:15" ht="15.75" thickBot="1">
      <c r="B65" s="821" t="s">
        <v>953</v>
      </c>
      <c r="C65" s="822"/>
      <c r="D65" s="822"/>
      <c r="E65" s="822"/>
      <c r="F65" s="822"/>
      <c r="G65" s="822"/>
      <c r="H65" s="822"/>
      <c r="I65" s="822"/>
      <c r="J65" s="822"/>
      <c r="K65" s="822"/>
      <c r="L65" s="822"/>
      <c r="M65" s="823"/>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3"/>
      <c r="C75" s="994"/>
      <c r="D75" s="994"/>
      <c r="E75" s="994"/>
      <c r="F75" s="994"/>
      <c r="G75" s="994"/>
      <c r="H75" s="994"/>
      <c r="I75" s="172"/>
      <c r="J75" s="172"/>
      <c r="K75" s="172"/>
      <c r="L75" s="995"/>
      <c r="M75" s="996"/>
      <c r="N75" s="48"/>
    </row>
    <row r="76" spans="2:15" ht="15.75" thickBot="1">
      <c r="B76" s="821" t="s">
        <v>953</v>
      </c>
      <c r="C76" s="822"/>
      <c r="D76" s="822"/>
      <c r="E76" s="822"/>
      <c r="F76" s="822"/>
      <c r="G76" s="822"/>
      <c r="H76" s="822"/>
      <c r="I76" s="822"/>
      <c r="J76" s="822"/>
      <c r="K76" s="822"/>
      <c r="L76" s="822"/>
      <c r="M76" s="823"/>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1284.5175905918893</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256.90351811837786</v>
      </c>
      <c r="M83" s="857"/>
      <c r="N83" s="54"/>
    </row>
    <row r="84" spans="1:14">
      <c r="B84" s="92" t="s">
        <v>973</v>
      </c>
      <c r="C84" s="93"/>
      <c r="D84" s="93"/>
      <c r="E84" s="93"/>
      <c r="F84" s="93"/>
      <c r="G84" s="93"/>
      <c r="H84" s="93"/>
      <c r="I84" s="90"/>
      <c r="J84" s="91"/>
      <c r="K84" s="308">
        <v>0.05</v>
      </c>
      <c r="L84" s="856">
        <f>N78*K84</f>
        <v>64.225879529594465</v>
      </c>
      <c r="M84" s="857"/>
      <c r="N84" s="54"/>
    </row>
    <row r="85" spans="1:14" ht="15.75" thickBot="1">
      <c r="B85" s="94" t="s">
        <v>974</v>
      </c>
      <c r="C85" s="95"/>
      <c r="D85" s="95"/>
      <c r="E85" s="95"/>
      <c r="F85" s="95"/>
      <c r="G85" s="95"/>
      <c r="H85" s="95"/>
      <c r="I85" s="96"/>
      <c r="J85" s="97"/>
      <c r="K85" s="309">
        <v>0.05</v>
      </c>
      <c r="L85" s="858">
        <f>N78*K85</f>
        <v>64.225879529594465</v>
      </c>
      <c r="M85" s="859"/>
      <c r="N85" s="54"/>
    </row>
    <row r="86" spans="1:14" ht="15.75" thickBot="1">
      <c r="B86" s="821" t="s">
        <v>953</v>
      </c>
      <c r="C86" s="822"/>
      <c r="D86" s="822"/>
      <c r="E86" s="822"/>
      <c r="F86" s="822"/>
      <c r="G86" s="822"/>
      <c r="H86" s="822"/>
      <c r="I86" s="822"/>
      <c r="J86" s="822"/>
      <c r="K86" s="822"/>
      <c r="L86" s="822"/>
      <c r="M86" s="823"/>
      <c r="N86" s="55">
        <f>L83+L84+L85</f>
        <v>385.35527717756679</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1669.8728677694562</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5"/>
      <c r="H25" s="815"/>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818" t="s">
        <v>942</v>
      </c>
      <c r="C27" s="819"/>
      <c r="D27" s="819"/>
      <c r="E27" s="819"/>
      <c r="F27" s="819"/>
      <c r="G27" s="819"/>
      <c r="H27" s="819"/>
      <c r="I27" s="819"/>
      <c r="J27" s="819"/>
      <c r="K27" s="819"/>
      <c r="L27" s="819"/>
      <c r="M27" s="819"/>
      <c r="N27" s="820"/>
    </row>
    <row r="28" spans="1:14" ht="15.75" thickBot="1">
      <c r="B28" s="36"/>
      <c r="C28" s="37"/>
      <c r="D28" s="37"/>
      <c r="E28" s="37"/>
      <c r="F28" s="37"/>
      <c r="G28" s="37"/>
      <c r="H28" s="37"/>
      <c r="I28" s="37"/>
      <c r="J28" s="37"/>
      <c r="K28" s="37"/>
      <c r="L28" s="37"/>
      <c r="M28" s="37"/>
      <c r="N28" s="38"/>
    </row>
    <row r="29" spans="1:14" ht="26.25" thickBot="1">
      <c r="B29" s="74" t="s">
        <v>943</v>
      </c>
      <c r="C29" s="800" t="s">
        <v>944</v>
      </c>
      <c r="D29" s="801"/>
      <c r="E29" s="801"/>
      <c r="F29" s="801"/>
      <c r="G29" s="801"/>
      <c r="H29" s="801"/>
      <c r="I29" s="801"/>
      <c r="J29" s="75"/>
      <c r="K29" s="346" t="s">
        <v>2215</v>
      </c>
      <c r="L29" s="797" t="s">
        <v>945</v>
      </c>
      <c r="M29" s="798"/>
      <c r="N29" s="74" t="s">
        <v>946</v>
      </c>
    </row>
    <row r="30" spans="1:14" hidden="1">
      <c r="B30" s="74" t="s">
        <v>943</v>
      </c>
      <c r="C30" s="800" t="s">
        <v>944</v>
      </c>
      <c r="D30" s="801"/>
      <c r="E30" s="801"/>
      <c r="F30" s="801"/>
      <c r="G30" s="801"/>
      <c r="H30" s="801"/>
      <c r="I30" s="801"/>
      <c r="J30" s="75"/>
      <c r="K30" s="311"/>
      <c r="L30" s="797" t="s">
        <v>945</v>
      </c>
      <c r="M30" s="798"/>
      <c r="N30" s="74" t="s">
        <v>946</v>
      </c>
    </row>
    <row r="31" spans="1:14" ht="41.25" customHeight="1" thickBot="1">
      <c r="A31" t="s">
        <v>1845</v>
      </c>
      <c r="B31" s="110" t="s">
        <v>1167</v>
      </c>
      <c r="C31" s="997" t="s">
        <v>2196</v>
      </c>
      <c r="D31" s="998"/>
      <c r="E31" s="998"/>
      <c r="F31" s="998"/>
      <c r="G31" s="998"/>
      <c r="H31" s="998"/>
      <c r="I31" s="998"/>
      <c r="J31" s="998"/>
      <c r="K31" s="492"/>
      <c r="L31" s="462" t="s">
        <v>1999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373</v>
      </c>
      <c r="B36" s="870" t="str">
        <f>VLOOKUP(A36,EQUIPOS!A6:D154,3,FALSE)</f>
        <v>Volqueta 6 m3</v>
      </c>
      <c r="C36" s="871"/>
      <c r="D36" s="871"/>
      <c r="E36" s="871"/>
      <c r="F36" s="871"/>
      <c r="G36" s="871"/>
      <c r="H36" s="872"/>
      <c r="I36" s="271"/>
      <c r="J36" s="272"/>
      <c r="K36" s="273">
        <f>VLOOKUP(A36,EQUIPOS!A6:D161,4,FALSE)</f>
        <v>104045.92483794304</v>
      </c>
      <c r="L36" s="274"/>
      <c r="M36" s="287">
        <v>66</v>
      </c>
      <c r="N36" s="276">
        <f>K36/M36</f>
        <v>1576.4534066355006</v>
      </c>
    </row>
    <row r="37" spans="1:14">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7"/>
    </row>
    <row r="39" spans="1:14">
      <c r="B39" s="870"/>
      <c r="C39" s="871"/>
      <c r="D39" s="871"/>
      <c r="E39" s="871"/>
      <c r="F39" s="871"/>
      <c r="G39" s="871"/>
      <c r="H39" s="872"/>
      <c r="I39" s="873"/>
      <c r="J39" s="874"/>
      <c r="K39" s="278"/>
      <c r="L39" s="875"/>
      <c r="M39" s="876"/>
      <c r="N39" s="279"/>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102">
        <f>SUM(N36:N42)</f>
        <v>1576.4534066355006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903"/>
      <c r="C53" s="904"/>
      <c r="D53" s="904"/>
      <c r="E53" s="904"/>
      <c r="F53" s="904"/>
      <c r="G53" s="904"/>
      <c r="H53" s="904"/>
      <c r="I53" s="874"/>
      <c r="J53" s="45"/>
      <c r="K53" s="47"/>
      <c r="L53" s="905"/>
      <c r="M53" s="906"/>
      <c r="N53" s="48"/>
    </row>
    <row r="54" spans="2:14" ht="15.75" thickBot="1">
      <c r="B54" s="821" t="s">
        <v>953</v>
      </c>
      <c r="C54" s="822"/>
      <c r="D54" s="822"/>
      <c r="E54" s="822"/>
      <c r="F54" s="822"/>
      <c r="G54" s="822"/>
      <c r="H54" s="822"/>
      <c r="I54" s="822"/>
      <c r="J54" s="822"/>
      <c r="K54" s="822"/>
      <c r="L54" s="822"/>
      <c r="M54" s="823"/>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907" t="s">
        <v>961</v>
      </c>
      <c r="M58" s="886"/>
      <c r="N58" s="79" t="s">
        <v>951</v>
      </c>
    </row>
    <row r="59" spans="2:14">
      <c r="B59" s="49"/>
      <c r="C59" s="321"/>
      <c r="D59" s="321"/>
      <c r="E59" s="321"/>
      <c r="F59" s="321"/>
      <c r="G59" s="321"/>
      <c r="H59" s="315"/>
      <c r="I59" s="283"/>
      <c r="J59" s="290"/>
      <c r="K59" s="283"/>
      <c r="L59" s="908"/>
      <c r="M59" s="909"/>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1"/>
      <c r="M64" s="992"/>
      <c r="N64" s="489"/>
    </row>
    <row r="65" spans="2:15" ht="15.75" thickBot="1">
      <c r="B65" s="821" t="s">
        <v>953</v>
      </c>
      <c r="C65" s="822"/>
      <c r="D65" s="822"/>
      <c r="E65" s="822"/>
      <c r="F65" s="822"/>
      <c r="G65" s="822"/>
      <c r="H65" s="822"/>
      <c r="I65" s="822"/>
      <c r="J65" s="822"/>
      <c r="K65" s="822"/>
      <c r="L65" s="822"/>
      <c r="M65" s="823"/>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3"/>
      <c r="C75" s="994"/>
      <c r="D75" s="994"/>
      <c r="E75" s="994"/>
      <c r="F75" s="994"/>
      <c r="G75" s="994"/>
      <c r="H75" s="994"/>
      <c r="I75" s="172"/>
      <c r="J75" s="172"/>
      <c r="K75" s="172"/>
      <c r="L75" s="995"/>
      <c r="M75" s="996"/>
      <c r="N75" s="48"/>
    </row>
    <row r="76" spans="2:15" ht="15.75" thickBot="1">
      <c r="B76" s="821" t="s">
        <v>953</v>
      </c>
      <c r="C76" s="822"/>
      <c r="D76" s="822"/>
      <c r="E76" s="822"/>
      <c r="F76" s="822"/>
      <c r="G76" s="822"/>
      <c r="H76" s="822"/>
      <c r="I76" s="822"/>
      <c r="J76" s="822"/>
      <c r="K76" s="822"/>
      <c r="L76" s="822"/>
      <c r="M76" s="823"/>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1576.4534066355006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315.29068132710017</v>
      </c>
      <c r="M83" s="857"/>
      <c r="N83" s="54"/>
    </row>
    <row r="84" spans="1:14">
      <c r="B84" s="92" t="s">
        <v>973</v>
      </c>
      <c r="C84" s="93"/>
      <c r="D84" s="93"/>
      <c r="E84" s="93"/>
      <c r="F84" s="93"/>
      <c r="G84" s="93"/>
      <c r="H84" s="93"/>
      <c r="I84" s="90"/>
      <c r="J84" s="91"/>
      <c r="K84" s="308">
        <v>0.05</v>
      </c>
      <c r="L84" s="856">
        <f>N78*K84</f>
        <v>78.822670331775043</v>
      </c>
      <c r="M84" s="857"/>
      <c r="N84" s="54"/>
    </row>
    <row r="85" spans="1:14" ht="15.75" thickBot="1">
      <c r="B85" s="94" t="s">
        <v>974</v>
      </c>
      <c r="C85" s="95"/>
      <c r="D85" s="95"/>
      <c r="E85" s="95"/>
      <c r="F85" s="95"/>
      <c r="G85" s="95"/>
      <c r="H85" s="95"/>
      <c r="I85" s="96"/>
      <c r="J85" s="97"/>
      <c r="K85" s="309">
        <v>0.05</v>
      </c>
      <c r="L85" s="858">
        <f>N78*K85</f>
        <v>78.822670331775043</v>
      </c>
      <c r="M85" s="859"/>
      <c r="N85" s="54"/>
    </row>
    <row r="86" spans="1:14" ht="15.75" thickBot="1">
      <c r="B86" s="821" t="s">
        <v>953</v>
      </c>
      <c r="C86" s="822"/>
      <c r="D86" s="822"/>
      <c r="E86" s="822"/>
      <c r="F86" s="822"/>
      <c r="G86" s="822"/>
      <c r="H86" s="822"/>
      <c r="I86" s="822"/>
      <c r="J86" s="822"/>
      <c r="K86" s="822"/>
      <c r="L86" s="822"/>
      <c r="M86" s="823"/>
      <c r="N86" s="55">
        <f>L83+L84+L85</f>
        <v>472.93602199065026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2049.3894286261511</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5"/>
      <c r="C1" s="927"/>
      <c r="D1" s="928"/>
      <c r="E1" s="928"/>
      <c r="F1" s="928"/>
      <c r="G1" s="928"/>
      <c r="H1" s="928"/>
      <c r="I1" s="928"/>
      <c r="J1" s="929"/>
      <c r="K1" s="930" t="s">
        <v>933</v>
      </c>
      <c r="L1" s="932" t="s">
        <v>2198</v>
      </c>
      <c r="M1" s="933"/>
      <c r="N1" s="934"/>
    </row>
    <row r="2" spans="2:14">
      <c r="B2" s="916"/>
      <c r="C2" s="938" t="s">
        <v>934</v>
      </c>
      <c r="D2" s="939"/>
      <c r="E2" s="939"/>
      <c r="F2" s="939"/>
      <c r="G2" s="939"/>
      <c r="H2" s="939"/>
      <c r="I2" s="939"/>
      <c r="J2" s="940"/>
      <c r="K2" s="931"/>
      <c r="L2" s="935"/>
      <c r="M2" s="936"/>
      <c r="N2" s="937"/>
    </row>
    <row r="3" spans="2:14">
      <c r="B3" s="916"/>
      <c r="C3" s="938" t="s">
        <v>2199</v>
      </c>
      <c r="D3" s="939"/>
      <c r="E3" s="939"/>
      <c r="F3" s="939"/>
      <c r="G3" s="939"/>
      <c r="H3" s="939"/>
      <c r="I3" s="939"/>
      <c r="J3" s="940"/>
      <c r="K3" s="918" t="s">
        <v>935</v>
      </c>
      <c r="L3" s="942">
        <v>1</v>
      </c>
      <c r="M3" s="943"/>
      <c r="N3" s="944"/>
    </row>
    <row r="4" spans="2:14">
      <c r="B4" s="916"/>
      <c r="C4" s="938" t="s">
        <v>2200</v>
      </c>
      <c r="D4" s="939"/>
      <c r="E4" s="939"/>
      <c r="F4" s="939"/>
      <c r="G4" s="939"/>
      <c r="H4" s="939"/>
      <c r="I4" s="939"/>
      <c r="J4" s="940"/>
      <c r="K4" s="941"/>
      <c r="L4" s="945"/>
      <c r="M4" s="946"/>
      <c r="N4" s="947"/>
    </row>
    <row r="5" spans="2:14">
      <c r="B5" s="916"/>
      <c r="C5" s="938" t="s">
        <v>2201</v>
      </c>
      <c r="D5" s="939"/>
      <c r="E5" s="939"/>
      <c r="F5" s="939"/>
      <c r="G5" s="939"/>
      <c r="H5" s="939"/>
      <c r="I5" s="939"/>
      <c r="J5" s="940"/>
      <c r="K5" s="918" t="s">
        <v>936</v>
      </c>
      <c r="L5" s="920"/>
      <c r="M5" s="920" t="s">
        <v>937</v>
      </c>
      <c r="N5" s="922"/>
    </row>
    <row r="6" spans="2:14" ht="15.75" thickBot="1">
      <c r="B6" s="917"/>
      <c r="C6" s="924"/>
      <c r="D6" s="925"/>
      <c r="E6" s="925"/>
      <c r="F6" s="925"/>
      <c r="G6" s="925"/>
      <c r="H6" s="925"/>
      <c r="I6" s="925"/>
      <c r="J6" s="926"/>
      <c r="K6" s="919"/>
      <c r="L6" s="921"/>
      <c r="M6" s="921"/>
      <c r="N6" s="923"/>
    </row>
    <row r="7" spans="2:14" ht="15.75" thickBot="1">
      <c r="B7" s="376"/>
      <c r="C7" s="377"/>
      <c r="D7" s="377"/>
      <c r="E7" s="377"/>
      <c r="F7" s="377"/>
      <c r="G7" s="377"/>
      <c r="H7" s="377"/>
      <c r="I7" s="377"/>
      <c r="J7" s="377"/>
      <c r="K7" s="377"/>
      <c r="L7" s="378"/>
      <c r="M7" s="378"/>
      <c r="N7" s="379"/>
    </row>
    <row r="8" spans="2:14" ht="18" customHeight="1">
      <c r="B8" s="380"/>
      <c r="C8" s="381"/>
      <c r="D8" s="381"/>
      <c r="E8" s="381"/>
      <c r="F8" s="381"/>
      <c r="G8" s="381"/>
      <c r="H8" s="382"/>
      <c r="I8" s="381"/>
      <c r="J8" s="381"/>
      <c r="K8" s="383" t="s">
        <v>938</v>
      </c>
      <c r="L8" s="384"/>
      <c r="M8" s="384"/>
      <c r="N8" s="385"/>
    </row>
    <row r="9" spans="2:14">
      <c r="B9" s="386"/>
      <c r="C9" s="387"/>
      <c r="D9" s="387"/>
      <c r="E9" s="387"/>
      <c r="F9" s="387"/>
      <c r="G9" s="387"/>
      <c r="H9" s="388"/>
      <c r="I9" s="387"/>
      <c r="J9" s="387"/>
      <c r="K9" s="389"/>
      <c r="L9" s="390" t="s">
        <v>2202</v>
      </c>
      <c r="M9" s="390" t="s">
        <v>2203</v>
      </c>
      <c r="N9" s="391" t="s">
        <v>2204</v>
      </c>
    </row>
    <row r="10" spans="2:14" ht="36">
      <c r="B10" s="912" t="s">
        <v>2205</v>
      </c>
      <c r="C10" s="913"/>
      <c r="D10" s="913"/>
      <c r="E10" s="913"/>
      <c r="F10" s="392" t="s">
        <v>2206</v>
      </c>
      <c r="G10" s="387"/>
      <c r="H10" s="393"/>
      <c r="I10" s="914" t="s">
        <v>2207</v>
      </c>
      <c r="J10" s="914"/>
      <c r="K10" s="394" t="s">
        <v>2206</v>
      </c>
      <c r="L10" s="390"/>
      <c r="M10" s="390"/>
      <c r="N10" s="391"/>
    </row>
    <row r="11" spans="2:14">
      <c r="B11" s="365" t="s">
        <v>939</v>
      </c>
      <c r="C11" s="366"/>
      <c r="D11" s="799"/>
      <c r="E11" s="799"/>
      <c r="F11" s="367"/>
      <c r="G11" s="368"/>
      <c r="H11" s="366"/>
      <c r="I11" s="363"/>
      <c r="J11" s="369" t="s">
        <v>940</v>
      </c>
      <c r="K11" s="370"/>
      <c r="L11" s="367"/>
      <c r="M11" s="367"/>
      <c r="N11" s="371"/>
    </row>
    <row r="12" spans="2:14" ht="15.75" thickBot="1">
      <c r="B12" s="372"/>
      <c r="C12" s="373"/>
      <c r="D12" s="375"/>
      <c r="E12" s="375"/>
      <c r="F12" s="375"/>
      <c r="G12" s="375"/>
      <c r="H12" s="373"/>
      <c r="I12" s="375"/>
      <c r="J12" s="373"/>
      <c r="K12" s="375"/>
      <c r="L12" s="816"/>
      <c r="M12" s="816"/>
      <c r="N12" s="817"/>
    </row>
    <row r="13" spans="2:14">
      <c r="B13" s="16"/>
      <c r="C13" s="17"/>
      <c r="D13" s="17"/>
      <c r="E13" s="17"/>
      <c r="F13" s="17"/>
      <c r="G13" s="17"/>
      <c r="H13" s="17"/>
      <c r="I13" s="17"/>
      <c r="J13" s="17"/>
      <c r="K13" s="17"/>
      <c r="L13" s="17"/>
      <c r="M13" s="17"/>
      <c r="N13" s="18"/>
    </row>
    <row r="14" spans="2:14">
      <c r="B14" s="21" t="s">
        <v>941</v>
      </c>
      <c r="C14" s="22"/>
      <c r="D14" s="24" t="s">
        <v>937</v>
      </c>
      <c r="E14" s="23"/>
      <c r="F14" s="15"/>
      <c r="G14" s="15"/>
      <c r="H14" s="25"/>
      <c r="I14" s="25"/>
      <c r="J14" s="25"/>
      <c r="K14" s="25"/>
      <c r="L14" s="25"/>
      <c r="M14" s="25"/>
      <c r="N14" s="20"/>
    </row>
    <row r="15" spans="2:14" ht="19.5" customHeight="1">
      <c r="B15" s="26" t="s">
        <v>2208</v>
      </c>
      <c r="C15" s="27"/>
      <c r="D15" s="29"/>
      <c r="E15" s="29"/>
      <c r="F15" s="29"/>
      <c r="G15" s="29"/>
      <c r="H15" s="29"/>
      <c r="I15" s="29"/>
      <c r="J15" s="29"/>
      <c r="K15" s="29"/>
      <c r="L15" s="29"/>
      <c r="M15" s="29"/>
      <c r="N15" s="20"/>
    </row>
    <row r="16" spans="2:14">
      <c r="B16" s="26"/>
      <c r="C16" s="227"/>
      <c r="D16" s="28"/>
      <c r="E16" s="29"/>
      <c r="F16" s="29"/>
      <c r="G16" s="29"/>
      <c r="H16" s="29"/>
      <c r="I16" s="29"/>
      <c r="J16" s="29"/>
      <c r="K16" s="29"/>
      <c r="L16" s="29"/>
      <c r="M16" s="29"/>
      <c r="N16" s="20"/>
    </row>
    <row r="17" spans="1:14">
      <c r="B17" s="26"/>
      <c r="C17" s="27"/>
      <c r="D17" s="31"/>
      <c r="E17" s="31"/>
      <c r="F17" s="31"/>
      <c r="G17" s="31"/>
      <c r="H17" s="31"/>
      <c r="I17" s="31"/>
      <c r="J17" s="31"/>
      <c r="K17" s="31"/>
      <c r="L17" s="31"/>
      <c r="M17" s="31"/>
      <c r="N17" s="32"/>
    </row>
    <row r="18" spans="1:14">
      <c r="B18" s="26" t="s">
        <v>2209</v>
      </c>
      <c r="C18" s="227"/>
      <c r="D18" s="29"/>
      <c r="E18" s="29"/>
      <c r="F18" s="29"/>
      <c r="G18" s="29"/>
      <c r="H18" s="29"/>
      <c r="I18" s="56"/>
      <c r="J18" s="24" t="s">
        <v>2210</v>
      </c>
      <c r="K18" s="29"/>
      <c r="L18" s="29"/>
      <c r="M18" s="29"/>
      <c r="N18" s="30"/>
    </row>
    <row r="19" spans="1:14">
      <c r="B19" s="26"/>
      <c r="C19" s="27"/>
      <c r="D19" s="31"/>
      <c r="E19" s="31"/>
      <c r="F19" s="31"/>
      <c r="G19" s="31"/>
      <c r="H19" s="31"/>
      <c r="I19" s="31"/>
      <c r="J19" s="31"/>
      <c r="K19" s="31"/>
      <c r="L19" s="31"/>
      <c r="M19" s="31"/>
      <c r="N19" s="32"/>
    </row>
    <row r="20" spans="1:14">
      <c r="B20" s="26" t="s">
        <v>2211</v>
      </c>
      <c r="C20" s="227"/>
      <c r="D20" s="331"/>
      <c r="E20" s="331"/>
      <c r="F20" s="331"/>
      <c r="G20" s="331"/>
      <c r="H20" s="331"/>
      <c r="I20" s="331"/>
      <c r="J20" s="331"/>
      <c r="K20" s="331"/>
      <c r="L20" s="331"/>
      <c r="M20" s="331"/>
      <c r="N20" s="33"/>
    </row>
    <row r="21" spans="1:14">
      <c r="B21" s="26"/>
      <c r="C21" s="27"/>
      <c r="D21" s="34"/>
      <c r="E21" s="34"/>
      <c r="F21" s="34"/>
      <c r="G21" s="34"/>
      <c r="H21" s="34"/>
      <c r="I21" s="34"/>
      <c r="J21" s="34"/>
      <c r="K21" s="34"/>
      <c r="L21" s="34"/>
      <c r="M21" s="34"/>
      <c r="N21" s="35"/>
    </row>
    <row r="22" spans="1:14">
      <c r="B22" s="26" t="s">
        <v>2212</v>
      </c>
      <c r="C22" s="227"/>
      <c r="D22" s="331"/>
      <c r="E22" s="331"/>
      <c r="F22" s="331"/>
      <c r="G22" s="331"/>
      <c r="H22" s="331"/>
      <c r="I22" s="331"/>
      <c r="J22" s="331"/>
      <c r="K22" s="333" t="s">
        <v>2213</v>
      </c>
      <c r="L22" s="228"/>
      <c r="M22" s="333" t="s">
        <v>937</v>
      </c>
      <c r="N22" s="229"/>
    </row>
    <row r="23" spans="1:14">
      <c r="B23" s="26"/>
      <c r="C23" s="27"/>
      <c r="D23" s="34"/>
      <c r="E23" s="34"/>
      <c r="F23" s="34"/>
      <c r="G23" s="34"/>
      <c r="H23" s="34"/>
      <c r="I23" s="34"/>
      <c r="J23" s="34"/>
      <c r="K23" s="34"/>
      <c r="L23" s="34"/>
      <c r="M23" s="34"/>
      <c r="N23" s="35"/>
    </row>
    <row r="24" spans="1:14">
      <c r="B24" s="26" t="s">
        <v>2214</v>
      </c>
      <c r="C24" s="27"/>
      <c r="D24" s="34"/>
      <c r="E24" s="34"/>
      <c r="F24" s="264"/>
      <c r="G24" s="230"/>
      <c r="H24" s="56"/>
      <c r="I24" s="331"/>
      <c r="J24" s="331"/>
      <c r="K24" s="15"/>
      <c r="L24" s="34"/>
      <c r="M24" s="34"/>
      <c r="N24" s="35"/>
    </row>
    <row r="25" spans="1:14">
      <c r="B25" s="266"/>
      <c r="C25" s="267"/>
      <c r="D25" s="347"/>
      <c r="E25" s="347"/>
      <c r="F25" s="814" t="s">
        <v>2222</v>
      </c>
      <c r="G25" s="814"/>
      <c r="H25" s="814"/>
      <c r="I25" s="347" t="s">
        <v>2203</v>
      </c>
      <c r="J25" s="347" t="s">
        <v>2204</v>
      </c>
      <c r="K25" s="268"/>
      <c r="L25" s="347"/>
      <c r="M25" s="347"/>
      <c r="N25" s="269"/>
    </row>
    <row r="26" spans="1:14">
      <c r="B26" s="19"/>
      <c r="C26" s="25"/>
      <c r="D26" s="25"/>
      <c r="E26" s="25"/>
      <c r="F26" s="25"/>
      <c r="G26" s="25"/>
      <c r="H26" s="25"/>
      <c r="I26" s="25"/>
      <c r="J26" s="25"/>
      <c r="K26" s="25"/>
      <c r="L26" s="25"/>
      <c r="M26" s="25"/>
      <c r="N26" s="20"/>
    </row>
    <row r="27" spans="1:14">
      <c r="B27" s="999" t="s">
        <v>942</v>
      </c>
      <c r="C27" s="1000"/>
      <c r="D27" s="1000"/>
      <c r="E27" s="1000"/>
      <c r="F27" s="1000"/>
      <c r="G27" s="1000"/>
      <c r="H27" s="1000"/>
      <c r="I27" s="1000"/>
      <c r="J27" s="1000"/>
      <c r="K27" s="1000"/>
      <c r="L27" s="1000"/>
      <c r="M27" s="1000"/>
      <c r="N27" s="1001"/>
    </row>
    <row r="28" spans="1:14" ht="15.75" thickBot="1">
      <c r="B28" s="36"/>
      <c r="C28" s="37"/>
      <c r="D28" s="37"/>
      <c r="E28" s="37"/>
      <c r="F28" s="37"/>
      <c r="G28" s="37"/>
      <c r="H28" s="37"/>
      <c r="I28" s="37"/>
      <c r="J28" s="37"/>
      <c r="K28" s="37"/>
      <c r="L28" s="37"/>
      <c r="M28" s="37"/>
      <c r="N28" s="38"/>
    </row>
    <row r="29" spans="1:14" ht="26.25" thickBot="1">
      <c r="B29" s="74" t="s">
        <v>943</v>
      </c>
      <c r="C29" s="1004" t="s">
        <v>944</v>
      </c>
      <c r="D29" s="1005"/>
      <c r="E29" s="1005"/>
      <c r="F29" s="1005"/>
      <c r="G29" s="1005"/>
      <c r="H29" s="1005"/>
      <c r="I29" s="1005"/>
      <c r="J29" s="75"/>
      <c r="K29" s="346" t="s">
        <v>2215</v>
      </c>
      <c r="L29" s="1002" t="s">
        <v>945</v>
      </c>
      <c r="M29" s="1003"/>
      <c r="N29" s="74" t="s">
        <v>946</v>
      </c>
    </row>
    <row r="30" spans="1:14" hidden="1">
      <c r="B30" s="74" t="s">
        <v>943</v>
      </c>
      <c r="C30" s="800" t="s">
        <v>944</v>
      </c>
      <c r="D30" s="801"/>
      <c r="E30" s="801"/>
      <c r="F30" s="801"/>
      <c r="G30" s="801"/>
      <c r="H30" s="801"/>
      <c r="I30" s="801"/>
      <c r="J30" s="75"/>
      <c r="K30" s="311"/>
      <c r="L30" s="797" t="s">
        <v>945</v>
      </c>
      <c r="M30" s="798"/>
      <c r="N30" s="74" t="s">
        <v>946</v>
      </c>
    </row>
    <row r="31" spans="1:14" ht="15.75" thickBot="1">
      <c r="A31" t="s">
        <v>1845</v>
      </c>
      <c r="B31" s="110" t="s">
        <v>1168</v>
      </c>
      <c r="C31" s="460" t="s">
        <v>2194</v>
      </c>
      <c r="D31" s="461"/>
      <c r="E31" s="461"/>
      <c r="F31" s="461"/>
      <c r="G31" s="461"/>
      <c r="H31" s="461"/>
      <c r="I31" s="461"/>
      <c r="J31" s="461"/>
      <c r="K31" s="463"/>
      <c r="L31" s="462" t="s">
        <v>1999</v>
      </c>
      <c r="M31" s="208"/>
      <c r="N31" s="87"/>
    </row>
    <row r="32" spans="1:14" ht="5.25" customHeight="1">
      <c r="B32" s="98"/>
      <c r="C32" s="99"/>
      <c r="D32" s="99"/>
      <c r="E32" s="99"/>
      <c r="F32" s="99"/>
      <c r="G32" s="99"/>
      <c r="H32" s="99"/>
      <c r="I32" s="99"/>
      <c r="J32" s="99"/>
      <c r="K32" s="99"/>
      <c r="L32" s="99"/>
      <c r="M32" s="99"/>
      <c r="N32" s="100"/>
    </row>
    <row r="33" spans="1:14">
      <c r="B33" s="61" t="s">
        <v>947</v>
      </c>
      <c r="C33" s="62"/>
      <c r="D33" s="62"/>
      <c r="E33" s="62"/>
      <c r="F33" s="62"/>
      <c r="G33" s="62"/>
      <c r="H33" s="62"/>
      <c r="I33" s="62"/>
      <c r="J33" s="62"/>
      <c r="K33" s="62"/>
      <c r="L33" s="62"/>
      <c r="M33" s="62"/>
      <c r="N33" s="63"/>
    </row>
    <row r="34" spans="1:14" ht="15.75" thickBot="1">
      <c r="B34" s="270"/>
      <c r="C34" s="64"/>
      <c r="D34" s="64"/>
      <c r="E34" s="64"/>
      <c r="F34" s="64"/>
      <c r="G34" s="64"/>
      <c r="H34" s="64"/>
      <c r="I34" s="65"/>
      <c r="J34" s="65"/>
      <c r="K34" s="64"/>
      <c r="L34" s="64"/>
      <c r="M34" s="64"/>
      <c r="N34" s="66"/>
    </row>
    <row r="35" spans="1:14">
      <c r="B35" s="891" t="s">
        <v>944</v>
      </c>
      <c r="C35" s="892"/>
      <c r="D35" s="892"/>
      <c r="E35" s="892"/>
      <c r="F35" s="892"/>
      <c r="G35" s="892"/>
      <c r="H35" s="893"/>
      <c r="I35" s="894" t="s">
        <v>948</v>
      </c>
      <c r="J35" s="895"/>
      <c r="K35" s="72" t="s">
        <v>949</v>
      </c>
      <c r="L35" s="896" t="s">
        <v>950</v>
      </c>
      <c r="M35" s="893"/>
      <c r="N35" s="73" t="s">
        <v>951</v>
      </c>
    </row>
    <row r="36" spans="1:14">
      <c r="A36" t="s">
        <v>373</v>
      </c>
      <c r="B36" s="870" t="str">
        <f>VLOOKUP(A36,EQUIPOS!A6:D154,3,FALSE)</f>
        <v>Volqueta 6 m3</v>
      </c>
      <c r="C36" s="871"/>
      <c r="D36" s="871"/>
      <c r="E36" s="871"/>
      <c r="F36" s="871"/>
      <c r="G36" s="871"/>
      <c r="H36" s="872"/>
      <c r="I36" s="271"/>
      <c r="J36" s="272"/>
      <c r="K36" s="273">
        <f>VLOOKUP(A36,EQUIPOS!A6:D161,4,FALSE)</f>
        <v>104045.92483794304</v>
      </c>
      <c r="L36" s="274"/>
      <c r="M36" s="287">
        <v>66</v>
      </c>
      <c r="N36" s="276">
        <f>K36/M36</f>
        <v>1576.4534066355006</v>
      </c>
    </row>
    <row r="37" spans="1:14">
      <c r="B37" s="870"/>
      <c r="C37" s="871"/>
      <c r="D37" s="871"/>
      <c r="E37" s="871"/>
      <c r="F37" s="871"/>
      <c r="G37" s="871"/>
      <c r="H37" s="872"/>
      <c r="I37" s="271"/>
      <c r="J37" s="272"/>
      <c r="K37" s="273"/>
      <c r="L37" s="274"/>
      <c r="M37" s="275"/>
      <c r="N37" s="276"/>
    </row>
    <row r="38" spans="1:14">
      <c r="B38" s="870"/>
      <c r="C38" s="871"/>
      <c r="D38" s="871"/>
      <c r="E38" s="871"/>
      <c r="F38" s="871"/>
      <c r="G38" s="871"/>
      <c r="H38" s="872"/>
      <c r="I38" s="271"/>
      <c r="J38" s="272"/>
      <c r="K38" s="273"/>
      <c r="L38" s="274"/>
      <c r="M38" s="275"/>
      <c r="N38" s="277"/>
    </row>
    <row r="39" spans="1:14">
      <c r="B39" s="870"/>
      <c r="C39" s="871"/>
      <c r="D39" s="871"/>
      <c r="E39" s="871"/>
      <c r="F39" s="871"/>
      <c r="G39" s="871"/>
      <c r="H39" s="872"/>
      <c r="I39" s="873"/>
      <c r="J39" s="874"/>
      <c r="K39" s="278"/>
      <c r="L39" s="875"/>
      <c r="M39" s="876"/>
      <c r="N39" s="279"/>
    </row>
    <row r="40" spans="1:14">
      <c r="B40" s="870"/>
      <c r="C40" s="871"/>
      <c r="D40" s="871"/>
      <c r="E40" s="877"/>
      <c r="F40" s="871"/>
      <c r="G40" s="871"/>
      <c r="H40" s="872"/>
      <c r="I40" s="39"/>
      <c r="J40" s="40"/>
      <c r="K40" s="278"/>
      <c r="L40" s="280"/>
      <c r="M40" s="281"/>
      <c r="N40" s="282"/>
    </row>
    <row r="41" spans="1:14">
      <c r="B41" s="878"/>
      <c r="C41" s="879"/>
      <c r="D41" s="879"/>
      <c r="E41" s="41"/>
      <c r="F41" s="42"/>
      <c r="G41" s="42"/>
      <c r="H41" s="43"/>
      <c r="I41" s="39"/>
      <c r="J41" s="40"/>
      <c r="K41" s="283"/>
      <c r="L41" s="280"/>
      <c r="M41" s="281"/>
      <c r="N41" s="348"/>
    </row>
    <row r="42" spans="1:14" ht="15.75" thickBot="1">
      <c r="B42" s="870"/>
      <c r="C42" s="871"/>
      <c r="D42" s="871"/>
      <c r="E42" s="871"/>
      <c r="F42" s="871"/>
      <c r="G42" s="871"/>
      <c r="H42" s="872"/>
      <c r="I42" s="880"/>
      <c r="J42" s="881"/>
      <c r="K42" s="44"/>
      <c r="L42" s="882"/>
      <c r="M42" s="883"/>
      <c r="N42" s="108"/>
    </row>
    <row r="43" spans="1:14" ht="15.75" thickBot="1">
      <c r="B43" s="821" t="s">
        <v>953</v>
      </c>
      <c r="C43" s="822"/>
      <c r="D43" s="822"/>
      <c r="E43" s="822"/>
      <c r="F43" s="822"/>
      <c r="G43" s="822"/>
      <c r="H43" s="822"/>
      <c r="I43" s="822"/>
      <c r="J43" s="822"/>
      <c r="K43" s="822"/>
      <c r="L43" s="822"/>
      <c r="M43" s="823"/>
      <c r="N43" s="102">
        <f>SUM(N36:N42)</f>
        <v>1576.4534066355006</v>
      </c>
    </row>
    <row r="44" spans="1:14">
      <c r="B44" s="284"/>
      <c r="C44" s="37"/>
      <c r="D44" s="37"/>
      <c r="E44" s="37"/>
      <c r="F44" s="37"/>
      <c r="G44" s="37"/>
      <c r="H44" s="37"/>
      <c r="I44" s="37"/>
      <c r="J44" s="37"/>
      <c r="K44" s="37"/>
      <c r="L44" s="37"/>
      <c r="M44" s="37"/>
      <c r="N44" s="38"/>
    </row>
    <row r="45" spans="1:14">
      <c r="B45" s="67" t="s">
        <v>954</v>
      </c>
      <c r="C45" s="68"/>
      <c r="D45" s="68"/>
      <c r="E45" s="68"/>
      <c r="F45" s="68"/>
      <c r="G45" s="68"/>
      <c r="H45" s="68"/>
      <c r="I45" s="68"/>
      <c r="J45" s="68"/>
      <c r="K45" s="68"/>
      <c r="L45" s="68"/>
      <c r="M45" s="68"/>
      <c r="N45" s="69"/>
    </row>
    <row r="46" spans="1:14" ht="15.75" thickBot="1">
      <c r="B46" s="70"/>
      <c r="C46" s="65"/>
      <c r="D46" s="65"/>
      <c r="E46" s="65"/>
      <c r="F46" s="65"/>
      <c r="G46" s="65"/>
      <c r="H46" s="65"/>
      <c r="I46" s="65"/>
      <c r="J46" s="64"/>
      <c r="K46" s="64"/>
      <c r="L46" s="64"/>
      <c r="M46" s="64"/>
      <c r="N46" s="66"/>
    </row>
    <row r="47" spans="1:14">
      <c r="B47" s="866" t="s">
        <v>944</v>
      </c>
      <c r="C47" s="867"/>
      <c r="D47" s="867"/>
      <c r="E47" s="867"/>
      <c r="F47" s="867"/>
      <c r="G47" s="867"/>
      <c r="H47" s="867"/>
      <c r="I47" s="901"/>
      <c r="J47" s="319" t="s">
        <v>945</v>
      </c>
      <c r="K47" s="88" t="s">
        <v>946</v>
      </c>
      <c r="L47" s="902" t="s">
        <v>955</v>
      </c>
      <c r="M47" s="901"/>
      <c r="N47" s="89" t="s">
        <v>951</v>
      </c>
    </row>
    <row r="48" spans="1:14">
      <c r="B48" s="46"/>
      <c r="C48" s="285"/>
      <c r="D48" s="285"/>
      <c r="E48" s="285"/>
      <c r="F48" s="285"/>
      <c r="G48" s="285"/>
      <c r="H48" s="285"/>
      <c r="I48" s="272"/>
      <c r="J48" s="228"/>
      <c r="K48" s="286"/>
      <c r="L48" s="271"/>
      <c r="M48" s="287"/>
      <c r="N48" s="288"/>
    </row>
    <row r="49" spans="2:14">
      <c r="B49" s="46"/>
      <c r="C49" s="285"/>
      <c r="D49" s="285"/>
      <c r="E49" s="285"/>
      <c r="F49" s="285"/>
      <c r="G49" s="285"/>
      <c r="H49" s="285"/>
      <c r="I49" s="272"/>
      <c r="J49" s="228"/>
      <c r="K49" s="286"/>
      <c r="L49" s="271"/>
      <c r="M49" s="287"/>
      <c r="N49" s="288"/>
    </row>
    <row r="50" spans="2:14">
      <c r="B50" s="46"/>
      <c r="C50" s="285"/>
      <c r="D50" s="285"/>
      <c r="E50" s="285"/>
      <c r="F50" s="285"/>
      <c r="G50" s="285"/>
      <c r="H50" s="285"/>
      <c r="I50" s="272"/>
      <c r="J50" s="228"/>
      <c r="K50" s="286"/>
      <c r="L50" s="271"/>
      <c r="M50" s="287"/>
      <c r="N50" s="288"/>
    </row>
    <row r="51" spans="2:14">
      <c r="B51" s="46"/>
      <c r="C51" s="285"/>
      <c r="D51" s="285"/>
      <c r="E51" s="285"/>
      <c r="F51" s="285"/>
      <c r="G51" s="285"/>
      <c r="H51" s="285"/>
      <c r="I51" s="272"/>
      <c r="J51" s="228"/>
      <c r="K51" s="286"/>
      <c r="L51" s="271"/>
      <c r="M51" s="287"/>
      <c r="N51" s="288"/>
    </row>
    <row r="52" spans="2:14">
      <c r="B52" s="46"/>
      <c r="C52" s="285"/>
      <c r="D52" s="285"/>
      <c r="E52" s="285"/>
      <c r="F52" s="285"/>
      <c r="G52" s="285"/>
      <c r="H52" s="285"/>
      <c r="I52" s="272"/>
      <c r="J52" s="228"/>
      <c r="K52" s="286"/>
      <c r="L52" s="271"/>
      <c r="M52" s="287"/>
      <c r="N52" s="288"/>
    </row>
    <row r="53" spans="2:14" ht="15.75" thickBot="1">
      <c r="B53" s="903"/>
      <c r="C53" s="904"/>
      <c r="D53" s="904"/>
      <c r="E53" s="904"/>
      <c r="F53" s="904"/>
      <c r="G53" s="904"/>
      <c r="H53" s="904"/>
      <c r="I53" s="874"/>
      <c r="J53" s="45"/>
      <c r="K53" s="47"/>
      <c r="L53" s="905"/>
      <c r="M53" s="906"/>
      <c r="N53" s="48"/>
    </row>
    <row r="54" spans="2:14" ht="15.75" thickBot="1">
      <c r="B54" s="821" t="s">
        <v>953</v>
      </c>
      <c r="C54" s="822"/>
      <c r="D54" s="822"/>
      <c r="E54" s="822"/>
      <c r="F54" s="822"/>
      <c r="G54" s="822"/>
      <c r="H54" s="822"/>
      <c r="I54" s="822"/>
      <c r="J54" s="822"/>
      <c r="K54" s="822"/>
      <c r="L54" s="822"/>
      <c r="M54" s="823"/>
      <c r="N54" s="289"/>
    </row>
    <row r="55" spans="2:14">
      <c r="B55" s="36"/>
      <c r="C55" s="37"/>
      <c r="D55" s="37"/>
      <c r="E55" s="37"/>
      <c r="F55" s="37"/>
      <c r="G55" s="37"/>
      <c r="H55" s="37"/>
      <c r="I55" s="37"/>
      <c r="J55" s="37"/>
      <c r="K55" s="37"/>
      <c r="L55" s="37"/>
      <c r="M55" s="37"/>
      <c r="N55" s="38"/>
    </row>
    <row r="56" spans="2:14">
      <c r="B56" s="67" t="s">
        <v>956</v>
      </c>
      <c r="C56" s="68"/>
      <c r="D56" s="68"/>
      <c r="E56" s="68"/>
      <c r="F56" s="68"/>
      <c r="G56" s="68"/>
      <c r="H56" s="68"/>
      <c r="I56" s="68"/>
      <c r="J56" s="68"/>
      <c r="K56" s="68"/>
      <c r="L56" s="68"/>
      <c r="M56" s="68"/>
      <c r="N56" s="69"/>
    </row>
    <row r="57" spans="2:14" ht="15.75" thickBot="1">
      <c r="B57" s="71"/>
      <c r="C57" s="64"/>
      <c r="D57" s="64"/>
      <c r="E57" s="64"/>
      <c r="F57" s="64"/>
      <c r="G57" s="64"/>
      <c r="H57" s="64"/>
      <c r="I57" s="64"/>
      <c r="J57" s="64"/>
      <c r="K57" s="64"/>
      <c r="L57" s="64"/>
      <c r="M57" s="64"/>
      <c r="N57" s="66"/>
    </row>
    <row r="58" spans="2:14" ht="25.5">
      <c r="B58" s="317" t="s">
        <v>957</v>
      </c>
      <c r="C58" s="318"/>
      <c r="D58" s="318"/>
      <c r="E58" s="318"/>
      <c r="F58" s="318"/>
      <c r="G58" s="318"/>
      <c r="H58" s="76" t="s">
        <v>945</v>
      </c>
      <c r="I58" s="77" t="s">
        <v>958</v>
      </c>
      <c r="J58" s="78" t="s">
        <v>959</v>
      </c>
      <c r="K58" s="76" t="s">
        <v>960</v>
      </c>
      <c r="L58" s="907" t="s">
        <v>961</v>
      </c>
      <c r="M58" s="886"/>
      <c r="N58" s="79" t="s">
        <v>951</v>
      </c>
    </row>
    <row r="59" spans="2:14">
      <c r="B59" s="49"/>
      <c r="C59" s="321"/>
      <c r="D59" s="321"/>
      <c r="E59" s="321"/>
      <c r="F59" s="321"/>
      <c r="G59" s="321"/>
      <c r="H59" s="315"/>
      <c r="I59" s="283"/>
      <c r="J59" s="290"/>
      <c r="K59" s="283"/>
      <c r="L59" s="908"/>
      <c r="M59" s="909"/>
      <c r="N59" s="291"/>
    </row>
    <row r="60" spans="2:14">
      <c r="B60" s="49"/>
      <c r="C60" s="50"/>
      <c r="D60" s="50"/>
      <c r="E60" s="50"/>
      <c r="F60" s="50"/>
      <c r="G60" s="50"/>
      <c r="H60" s="292"/>
      <c r="I60" s="283"/>
      <c r="J60" s="283"/>
      <c r="K60" s="283"/>
      <c r="L60" s="293"/>
      <c r="M60" s="294"/>
      <c r="N60" s="295"/>
    </row>
    <row r="61" spans="2:14">
      <c r="B61" s="49"/>
      <c r="C61" s="50"/>
      <c r="D61" s="50"/>
      <c r="E61" s="50"/>
      <c r="F61" s="50"/>
      <c r="G61" s="50"/>
      <c r="H61" s="292"/>
      <c r="I61" s="283"/>
      <c r="J61" s="283"/>
      <c r="K61" s="283"/>
      <c r="L61" s="293"/>
      <c r="M61" s="294"/>
      <c r="N61" s="295"/>
    </row>
    <row r="62" spans="2:14">
      <c r="B62" s="49"/>
      <c r="C62" s="50"/>
      <c r="D62" s="50"/>
      <c r="E62" s="50"/>
      <c r="F62" s="50"/>
      <c r="G62" s="50"/>
      <c r="H62" s="292"/>
      <c r="I62" s="283"/>
      <c r="J62" s="283"/>
      <c r="K62" s="283"/>
      <c r="L62" s="293"/>
      <c r="M62" s="294"/>
      <c r="N62" s="295"/>
    </row>
    <row r="63" spans="2:14">
      <c r="B63" s="49"/>
      <c r="C63" s="50"/>
      <c r="D63" s="50"/>
      <c r="E63" s="50"/>
      <c r="F63" s="50"/>
      <c r="G63" s="50"/>
      <c r="H63" s="292"/>
      <c r="I63" s="283"/>
      <c r="J63" s="283"/>
      <c r="K63" s="283"/>
      <c r="L63" s="293"/>
      <c r="M63" s="294"/>
      <c r="N63" s="295"/>
    </row>
    <row r="64" spans="2:14" ht="15.75" thickBot="1">
      <c r="B64" s="52"/>
      <c r="C64" s="50"/>
      <c r="D64" s="50"/>
      <c r="E64" s="50"/>
      <c r="F64" s="50"/>
      <c r="G64" s="50"/>
      <c r="H64" s="488"/>
      <c r="I64" s="172"/>
      <c r="J64" s="172"/>
      <c r="K64" s="172"/>
      <c r="L64" s="991"/>
      <c r="M64" s="992"/>
      <c r="N64" s="489"/>
    </row>
    <row r="65" spans="2:15" ht="15.75" thickBot="1">
      <c r="B65" s="821" t="s">
        <v>953</v>
      </c>
      <c r="C65" s="822"/>
      <c r="D65" s="822"/>
      <c r="E65" s="822"/>
      <c r="F65" s="822"/>
      <c r="G65" s="822"/>
      <c r="H65" s="822"/>
      <c r="I65" s="822"/>
      <c r="J65" s="822"/>
      <c r="K65" s="822"/>
      <c r="L65" s="822"/>
      <c r="M65" s="823"/>
      <c r="N65" s="398"/>
    </row>
    <row r="66" spans="2:15">
      <c r="B66" s="36"/>
      <c r="C66" s="37"/>
      <c r="D66" s="37"/>
      <c r="E66" s="37"/>
      <c r="F66" s="37"/>
      <c r="G66" s="37"/>
      <c r="H66" s="37"/>
      <c r="I66" s="37"/>
      <c r="J66" s="37"/>
      <c r="K66" s="37"/>
      <c r="L66" s="37"/>
      <c r="M66" s="37"/>
      <c r="N66" s="38"/>
    </row>
    <row r="67" spans="2:15">
      <c r="B67" s="67" t="s">
        <v>962</v>
      </c>
      <c r="C67" s="68"/>
      <c r="D67" s="68"/>
      <c r="E67" s="68"/>
      <c r="F67" s="68"/>
      <c r="G67" s="68"/>
      <c r="H67" s="68"/>
      <c r="I67" s="68"/>
      <c r="J67" s="68"/>
      <c r="K67" s="68"/>
      <c r="L67" s="68"/>
      <c r="M67" s="68"/>
      <c r="N67" s="69"/>
    </row>
    <row r="68" spans="2:15" ht="15.75" thickBot="1">
      <c r="B68" s="71"/>
      <c r="C68" s="64"/>
      <c r="D68" s="64"/>
      <c r="E68" s="64"/>
      <c r="F68" s="64"/>
      <c r="G68" s="64"/>
      <c r="H68" s="64"/>
      <c r="I68" s="64"/>
      <c r="J68" s="64"/>
      <c r="K68" s="64"/>
      <c r="L68" s="64"/>
      <c r="M68" s="64"/>
      <c r="N68" s="66"/>
    </row>
    <row r="69" spans="2:15" ht="25.5">
      <c r="B69" s="860" t="s">
        <v>963</v>
      </c>
      <c r="C69" s="861"/>
      <c r="D69" s="861"/>
      <c r="E69" s="861"/>
      <c r="F69" s="861"/>
      <c r="G69" s="861"/>
      <c r="H69" s="861"/>
      <c r="I69" s="76" t="s">
        <v>964</v>
      </c>
      <c r="J69" s="78" t="s">
        <v>1410</v>
      </c>
      <c r="K69" s="77" t="s">
        <v>966</v>
      </c>
      <c r="L69" s="862" t="s">
        <v>950</v>
      </c>
      <c r="M69" s="863"/>
      <c r="N69" s="101" t="s">
        <v>951</v>
      </c>
    </row>
    <row r="70" spans="2:15">
      <c r="B70" s="52"/>
      <c r="C70" s="50"/>
      <c r="D70" s="50"/>
      <c r="E70" s="50"/>
      <c r="F70" s="50"/>
      <c r="G70" s="50"/>
      <c r="H70" s="50"/>
      <c r="I70" s="296"/>
      <c r="J70" s="297"/>
      <c r="K70" s="298"/>
      <c r="L70" s="53"/>
      <c r="M70" s="299"/>
      <c r="N70" s="300"/>
      <c r="O70" s="109"/>
    </row>
    <row r="71" spans="2:15">
      <c r="B71" s="52"/>
      <c r="C71" s="50"/>
      <c r="D71" s="50"/>
      <c r="E71" s="50"/>
      <c r="F71" s="50"/>
      <c r="G71" s="50"/>
      <c r="H71" s="50"/>
      <c r="I71" s="283"/>
      <c r="J71" s="301"/>
      <c r="K71" s="302"/>
      <c r="L71" s="53"/>
      <c r="M71" s="303"/>
      <c r="N71" s="300"/>
    </row>
    <row r="72" spans="2:15">
      <c r="B72" s="52"/>
      <c r="C72" s="50"/>
      <c r="D72" s="50"/>
      <c r="E72" s="50"/>
      <c r="F72" s="50"/>
      <c r="G72" s="50"/>
      <c r="H72" s="50"/>
      <c r="I72" s="283"/>
      <c r="J72" s="301"/>
      <c r="K72" s="302"/>
      <c r="L72" s="53"/>
      <c r="M72" s="304"/>
      <c r="N72" s="300"/>
    </row>
    <row r="73" spans="2:15">
      <c r="B73" s="52"/>
      <c r="C73" s="50"/>
      <c r="D73" s="50"/>
      <c r="E73" s="50"/>
      <c r="F73" s="50"/>
      <c r="G73" s="50"/>
      <c r="H73" s="50"/>
      <c r="I73" s="283"/>
      <c r="J73" s="301"/>
      <c r="K73" s="302"/>
      <c r="L73" s="322"/>
      <c r="M73" s="304"/>
      <c r="N73" s="300"/>
    </row>
    <row r="74" spans="2:15">
      <c r="B74" s="52"/>
      <c r="C74" s="50"/>
      <c r="D74" s="50"/>
      <c r="E74" s="50"/>
      <c r="F74" s="50"/>
      <c r="G74" s="50"/>
      <c r="H74" s="50"/>
      <c r="I74" s="283"/>
      <c r="J74" s="301"/>
      <c r="K74" s="302"/>
      <c r="L74" s="322"/>
      <c r="M74" s="304"/>
      <c r="N74" s="300"/>
    </row>
    <row r="75" spans="2:15" ht="15.75" thickBot="1">
      <c r="B75" s="993"/>
      <c r="C75" s="994"/>
      <c r="D75" s="994"/>
      <c r="E75" s="994"/>
      <c r="F75" s="994"/>
      <c r="G75" s="994"/>
      <c r="H75" s="994"/>
      <c r="I75" s="172"/>
      <c r="J75" s="172"/>
      <c r="K75" s="172"/>
      <c r="L75" s="995"/>
      <c r="M75" s="996"/>
      <c r="N75" s="48"/>
    </row>
    <row r="76" spans="2:15" ht="15.75" thickBot="1">
      <c r="B76" s="821" t="s">
        <v>953</v>
      </c>
      <c r="C76" s="822"/>
      <c r="D76" s="822"/>
      <c r="E76" s="822"/>
      <c r="F76" s="822"/>
      <c r="G76" s="822"/>
      <c r="H76" s="822"/>
      <c r="I76" s="822"/>
      <c r="J76" s="822"/>
      <c r="K76" s="822"/>
      <c r="L76" s="822"/>
      <c r="M76" s="823"/>
      <c r="N76" s="305"/>
    </row>
    <row r="77" spans="2:15" ht="15.75" thickBot="1">
      <c r="B77" s="36"/>
      <c r="C77" s="37"/>
      <c r="D77" s="37"/>
      <c r="E77" s="37"/>
      <c r="F77" s="37"/>
      <c r="G77" s="37"/>
      <c r="H77" s="37"/>
      <c r="I77" s="37"/>
      <c r="J77" s="37"/>
      <c r="K77" s="37"/>
      <c r="L77" s="37"/>
      <c r="M77" s="37"/>
      <c r="N77" s="38"/>
    </row>
    <row r="78" spans="2:15" ht="15.75" thickBot="1">
      <c r="B78" s="821" t="s">
        <v>967</v>
      </c>
      <c r="C78" s="822"/>
      <c r="D78" s="822"/>
      <c r="E78" s="822"/>
      <c r="F78" s="822"/>
      <c r="G78" s="822"/>
      <c r="H78" s="822"/>
      <c r="I78" s="822"/>
      <c r="J78" s="822"/>
      <c r="K78" s="822"/>
      <c r="L78" s="822"/>
      <c r="M78" s="823"/>
      <c r="N78" s="102">
        <f>N43+N54+N65+N76</f>
        <v>1576.4534066355006</v>
      </c>
    </row>
    <row r="79" spans="2:15">
      <c r="B79" s="36"/>
      <c r="C79" s="37"/>
      <c r="D79" s="37"/>
      <c r="E79" s="37"/>
      <c r="F79" s="37"/>
      <c r="G79" s="37"/>
      <c r="H79" s="37"/>
      <c r="I79" s="37"/>
      <c r="J79" s="37"/>
      <c r="K79" s="37"/>
      <c r="L79" s="37"/>
      <c r="M79" s="37"/>
      <c r="N79" s="38"/>
    </row>
    <row r="80" spans="2:15">
      <c r="B80" s="67" t="s">
        <v>968</v>
      </c>
      <c r="C80" s="68"/>
      <c r="D80" s="68"/>
      <c r="E80" s="68"/>
      <c r="F80" s="68"/>
      <c r="G80" s="68"/>
      <c r="H80" s="68"/>
      <c r="I80" s="68"/>
      <c r="J80" s="68"/>
      <c r="K80" s="68"/>
      <c r="L80" s="68"/>
      <c r="M80" s="68"/>
      <c r="N80" s="69"/>
    </row>
    <row r="81" spans="1:14" ht="15.75" thickBot="1">
      <c r="B81" s="71"/>
      <c r="C81" s="64"/>
      <c r="D81" s="64"/>
      <c r="E81" s="64"/>
      <c r="F81" s="64"/>
      <c r="G81" s="64"/>
      <c r="H81" s="64"/>
      <c r="I81" s="64"/>
      <c r="J81" s="64"/>
      <c r="K81" s="64"/>
      <c r="L81" s="64"/>
      <c r="M81" s="64"/>
      <c r="N81" s="66"/>
    </row>
    <row r="82" spans="1:14">
      <c r="B82" s="866" t="s">
        <v>969</v>
      </c>
      <c r="C82" s="867"/>
      <c r="D82" s="867"/>
      <c r="E82" s="867"/>
      <c r="F82" s="867"/>
      <c r="G82" s="867"/>
      <c r="H82" s="867"/>
      <c r="I82" s="318"/>
      <c r="J82" s="338"/>
      <c r="K82" s="306" t="s">
        <v>970</v>
      </c>
      <c r="L82" s="868" t="s">
        <v>971</v>
      </c>
      <c r="M82" s="869"/>
      <c r="N82" s="307"/>
    </row>
    <row r="83" spans="1:14">
      <c r="B83" s="854" t="s">
        <v>972</v>
      </c>
      <c r="C83" s="855"/>
      <c r="D83" s="855"/>
      <c r="E83" s="855"/>
      <c r="F83" s="855"/>
      <c r="G83" s="855"/>
      <c r="H83" s="855"/>
      <c r="I83" s="90"/>
      <c r="J83" s="91"/>
      <c r="K83" s="308">
        <v>0.2</v>
      </c>
      <c r="L83" s="856">
        <f>N78*K83</f>
        <v>315.29068132710017</v>
      </c>
      <c r="M83" s="857"/>
      <c r="N83" s="54"/>
    </row>
    <row r="84" spans="1:14">
      <c r="B84" s="92" t="s">
        <v>973</v>
      </c>
      <c r="C84" s="93"/>
      <c r="D84" s="93"/>
      <c r="E84" s="93"/>
      <c r="F84" s="93"/>
      <c r="G84" s="93"/>
      <c r="H84" s="93"/>
      <c r="I84" s="90"/>
      <c r="J84" s="91"/>
      <c r="K84" s="308">
        <v>0.05</v>
      </c>
      <c r="L84" s="856">
        <f>N78*K84</f>
        <v>78.822670331775043</v>
      </c>
      <c r="M84" s="857"/>
      <c r="N84" s="54"/>
    </row>
    <row r="85" spans="1:14" ht="15.75" thickBot="1">
      <c r="B85" s="94" t="s">
        <v>974</v>
      </c>
      <c r="C85" s="95"/>
      <c r="D85" s="95"/>
      <c r="E85" s="95"/>
      <c r="F85" s="95"/>
      <c r="G85" s="95"/>
      <c r="H85" s="95"/>
      <c r="I85" s="96"/>
      <c r="J85" s="97"/>
      <c r="K85" s="309">
        <v>0.05</v>
      </c>
      <c r="L85" s="858">
        <f>N78*K85</f>
        <v>78.822670331775043</v>
      </c>
      <c r="M85" s="859"/>
      <c r="N85" s="54"/>
    </row>
    <row r="86" spans="1:14" ht="15.75" thickBot="1">
      <c r="B86" s="821" t="s">
        <v>953</v>
      </c>
      <c r="C86" s="822"/>
      <c r="D86" s="822"/>
      <c r="E86" s="822"/>
      <c r="F86" s="822"/>
      <c r="G86" s="822"/>
      <c r="H86" s="822"/>
      <c r="I86" s="822"/>
      <c r="J86" s="822"/>
      <c r="K86" s="822"/>
      <c r="L86" s="822"/>
      <c r="M86" s="823"/>
      <c r="N86" s="55">
        <f>L83+L84+L85</f>
        <v>472.93602199065026</v>
      </c>
    </row>
    <row r="87" spans="1:14" ht="15.75" thickBot="1">
      <c r="B87" s="36"/>
      <c r="C87" s="37"/>
      <c r="D87" s="37"/>
      <c r="E87" s="37"/>
      <c r="F87" s="37"/>
      <c r="G87" s="37"/>
      <c r="H87" s="37"/>
      <c r="I87" s="37"/>
      <c r="J87" s="37"/>
      <c r="K87" s="37"/>
      <c r="L87" s="37"/>
      <c r="M87" s="37"/>
      <c r="N87" s="38"/>
    </row>
    <row r="88" spans="1:14" ht="15.75" thickBot="1">
      <c r="A88" t="s">
        <v>2016</v>
      </c>
      <c r="B88" s="821" t="s">
        <v>975</v>
      </c>
      <c r="C88" s="822"/>
      <c r="D88" s="822"/>
      <c r="E88" s="822"/>
      <c r="F88" s="822"/>
      <c r="G88" s="822"/>
      <c r="H88" s="822"/>
      <c r="I88" s="822"/>
      <c r="J88" s="822"/>
      <c r="K88" s="822"/>
      <c r="L88" s="822"/>
      <c r="M88" s="823"/>
      <c r="N88" s="192">
        <f>N78+N86</f>
        <v>2049.3894286261511</v>
      </c>
    </row>
    <row r="89" spans="1:14">
      <c r="B89" s="243"/>
      <c r="C89" s="244"/>
      <c r="D89" s="244"/>
      <c r="E89" s="244"/>
      <c r="F89" s="244"/>
      <c r="G89" s="244"/>
      <c r="H89" s="244"/>
      <c r="I89" s="244"/>
      <c r="J89" s="244"/>
      <c r="K89" s="244"/>
      <c r="L89" s="244"/>
      <c r="M89" s="244"/>
      <c r="N89" s="245"/>
    </row>
    <row r="90" spans="1:14">
      <c r="B90" s="246"/>
      <c r="C90" s="247"/>
      <c r="D90" s="247"/>
      <c r="E90" s="247"/>
      <c r="F90" s="247"/>
      <c r="G90" s="247"/>
      <c r="H90" s="247"/>
      <c r="I90" s="247"/>
      <c r="J90" s="247"/>
      <c r="K90" s="247"/>
      <c r="L90" s="247"/>
      <c r="M90" s="247"/>
      <c r="N90" s="248"/>
    </row>
    <row r="91" spans="1:14">
      <c r="B91" s="246"/>
      <c r="C91" s="247"/>
      <c r="D91" s="247"/>
      <c r="E91" s="247"/>
      <c r="F91" s="247"/>
      <c r="G91" s="247"/>
      <c r="H91" s="247"/>
      <c r="I91" s="247"/>
      <c r="J91" s="247"/>
      <c r="K91" s="247"/>
      <c r="L91" s="247"/>
      <c r="M91" s="247"/>
      <c r="N91" s="248"/>
    </row>
    <row r="92" spans="1:14">
      <c r="B92" s="246"/>
      <c r="C92" s="247"/>
      <c r="D92" s="247"/>
      <c r="E92" s="247"/>
      <c r="F92" s="247"/>
      <c r="G92" s="247"/>
      <c r="H92" s="247"/>
      <c r="I92" s="247"/>
      <c r="J92" s="247"/>
      <c r="K92" s="247"/>
      <c r="L92" s="247"/>
      <c r="M92" s="247"/>
      <c r="N92" s="248"/>
    </row>
    <row r="93" spans="1:14">
      <c r="B93" s="246"/>
      <c r="C93" s="247"/>
      <c r="D93" s="247"/>
      <c r="E93" s="421" t="s">
        <v>976</v>
      </c>
      <c r="F93" s="421"/>
      <c r="G93" s="421"/>
      <c r="H93" s="421"/>
      <c r="I93" s="421"/>
      <c r="J93" s="421"/>
      <c r="K93" s="247"/>
      <c r="L93" s="247"/>
      <c r="M93" s="247"/>
      <c r="N93" s="248"/>
    </row>
    <row r="94" spans="1:14">
      <c r="B94" s="246"/>
      <c r="C94" s="247"/>
      <c r="D94" s="247"/>
      <c r="E94" s="247" t="s">
        <v>977</v>
      </c>
      <c r="F94" s="247"/>
      <c r="G94" s="247"/>
      <c r="H94" s="247"/>
      <c r="I94" s="247"/>
      <c r="J94" s="247"/>
      <c r="K94" s="247"/>
      <c r="L94" s="247"/>
      <c r="M94" s="247"/>
      <c r="N94" s="248"/>
    </row>
    <row r="95" spans="1:14">
      <c r="B95" s="246"/>
      <c r="C95" s="247"/>
      <c r="D95" s="247"/>
      <c r="E95" s="247" t="s">
        <v>978</v>
      </c>
      <c r="F95" s="247"/>
      <c r="G95" s="247"/>
      <c r="H95" s="247"/>
      <c r="I95" s="247"/>
      <c r="J95" s="247"/>
      <c r="K95" s="247"/>
      <c r="L95" s="247"/>
      <c r="M95" s="247"/>
      <c r="N95" s="248"/>
    </row>
    <row r="96" spans="1:14">
      <c r="B96" s="246"/>
      <c r="C96" s="247"/>
      <c r="D96" s="247"/>
      <c r="E96" s="247" t="s">
        <v>979</v>
      </c>
      <c r="F96" s="247"/>
      <c r="G96" s="247"/>
      <c r="H96" s="247"/>
      <c r="I96" s="247"/>
      <c r="J96" s="247"/>
      <c r="K96" s="247"/>
      <c r="L96" s="247"/>
      <c r="M96" s="247"/>
      <c r="N96" s="248"/>
    </row>
    <row r="97" spans="2:14" ht="15.75" thickBot="1">
      <c r="B97" s="246"/>
      <c r="C97" s="247"/>
      <c r="D97" s="247"/>
      <c r="E97" s="247"/>
      <c r="F97" s="247" t="s">
        <v>980</v>
      </c>
      <c r="G97" s="247"/>
      <c r="H97" s="247"/>
      <c r="I97" s="247"/>
      <c r="J97" s="247"/>
      <c r="K97" s="247"/>
      <c r="L97" s="247"/>
      <c r="M97" s="247"/>
      <c r="N97" s="248"/>
    </row>
    <row r="98" spans="2:14">
      <c r="B98" s="231" t="s">
        <v>2216</v>
      </c>
      <c r="C98" s="232"/>
      <c r="D98" s="232"/>
      <c r="E98" s="232"/>
      <c r="F98" s="232"/>
      <c r="G98" s="232"/>
      <c r="H98" s="232"/>
      <c r="I98" s="232"/>
      <c r="J98" s="232"/>
      <c r="K98" s="232"/>
      <c r="L98" s="232"/>
      <c r="M98" s="232"/>
      <c r="N98" s="233"/>
    </row>
    <row r="99" spans="2:14">
      <c r="B99" s="249"/>
      <c r="C99" s="250"/>
      <c r="D99" s="250"/>
      <c r="E99" s="250"/>
      <c r="F99" s="250"/>
      <c r="G99" s="250"/>
      <c r="H99" s="250"/>
      <c r="I99" s="250"/>
      <c r="J99" s="250"/>
      <c r="K99" s="250"/>
      <c r="L99" s="250"/>
      <c r="M99" s="250"/>
      <c r="N99" s="251"/>
    </row>
    <row r="100" spans="2:14">
      <c r="B100" s="249"/>
      <c r="C100" s="250"/>
      <c r="D100" s="250"/>
      <c r="E100" s="250"/>
      <c r="F100" s="250"/>
      <c r="G100" s="250"/>
      <c r="H100" s="250"/>
      <c r="I100" s="250"/>
      <c r="J100" s="250"/>
      <c r="K100" s="250"/>
      <c r="L100" s="250"/>
      <c r="M100" s="250"/>
      <c r="N100" s="251"/>
    </row>
    <row r="101" spans="2:14">
      <c r="B101" s="249"/>
      <c r="C101" s="250"/>
      <c r="D101" s="250"/>
      <c r="E101" s="250"/>
      <c r="F101" s="250"/>
      <c r="G101" s="250"/>
      <c r="H101" s="250"/>
      <c r="I101" s="250"/>
      <c r="J101" s="250"/>
      <c r="K101" s="250"/>
      <c r="L101" s="250"/>
      <c r="M101" s="250"/>
      <c r="N101" s="251"/>
    </row>
    <row r="102" spans="2:14" ht="15.75" thickBot="1">
      <c r="B102" s="252"/>
      <c r="C102" s="253"/>
      <c r="D102" s="253"/>
      <c r="E102" s="253"/>
      <c r="F102" s="253"/>
      <c r="G102" s="253"/>
      <c r="H102" s="253"/>
      <c r="I102" s="253"/>
      <c r="J102" s="253"/>
      <c r="K102" s="253"/>
      <c r="L102" s="253"/>
      <c r="M102" s="253"/>
      <c r="N102" s="254"/>
    </row>
    <row r="103" spans="2:14">
      <c r="B103" s="255"/>
      <c r="C103" s="256"/>
      <c r="D103" s="256"/>
      <c r="E103" s="256"/>
      <c r="F103" s="256"/>
      <c r="G103" s="256"/>
      <c r="H103" s="256"/>
      <c r="I103" s="256"/>
      <c r="J103" s="256"/>
      <c r="K103" s="256"/>
      <c r="L103" s="256"/>
      <c r="M103" s="256"/>
      <c r="N103" s="257"/>
    </row>
    <row r="104" spans="2:14">
      <c r="B104" s="258" t="s">
        <v>2217</v>
      </c>
      <c r="C104" s="259"/>
      <c r="D104" s="259"/>
      <c r="E104" s="259"/>
      <c r="F104" s="259"/>
      <c r="G104" s="259"/>
      <c r="H104" s="259"/>
      <c r="I104" s="259"/>
      <c r="J104" s="259"/>
      <c r="K104" s="259"/>
      <c r="L104" s="259"/>
      <c r="M104" s="259"/>
      <c r="N104" s="260"/>
    </row>
    <row r="105" spans="2:14" ht="15" customHeight="1">
      <c r="B105" s="965" t="s">
        <v>2218</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2219</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58"/>
      <c r="C112" s="259"/>
      <c r="D112" s="259"/>
      <c r="E112" s="259"/>
      <c r="F112" s="259"/>
      <c r="G112" s="259"/>
      <c r="H112" s="259"/>
      <c r="I112" s="259"/>
      <c r="J112" s="259"/>
      <c r="K112" s="259"/>
      <c r="L112" s="259"/>
      <c r="M112" s="259"/>
      <c r="N112" s="260"/>
    </row>
    <row r="113" spans="2:14">
      <c r="B113" s="246"/>
      <c r="C113" s="247"/>
      <c r="D113" s="247"/>
      <c r="E113" s="247" t="s">
        <v>976</v>
      </c>
      <c r="F113" s="421"/>
      <c r="G113" s="421"/>
      <c r="H113" s="247"/>
      <c r="I113" s="247"/>
      <c r="J113" s="247"/>
      <c r="K113" s="247"/>
      <c r="L113" s="247"/>
      <c r="M113" s="247"/>
      <c r="N113" s="248"/>
    </row>
    <row r="114" spans="2:14">
      <c r="B114" s="246"/>
      <c r="C114" s="247"/>
      <c r="D114" s="247"/>
      <c r="E114" s="422" t="s">
        <v>977</v>
      </c>
      <c r="F114" s="247"/>
      <c r="G114" s="247"/>
      <c r="H114" s="422"/>
      <c r="I114" s="422"/>
      <c r="J114" s="422"/>
      <c r="K114" s="247"/>
      <c r="L114" s="247"/>
      <c r="M114" s="247"/>
      <c r="N114" s="248"/>
    </row>
    <row r="115" spans="2:14">
      <c r="B115" s="246"/>
      <c r="C115" s="247"/>
      <c r="D115" s="247"/>
      <c r="E115" s="261" t="s">
        <v>981</v>
      </c>
      <c r="F115" s="247"/>
      <c r="G115" s="247"/>
      <c r="H115" s="261"/>
      <c r="I115" s="261"/>
      <c r="J115" s="261"/>
      <c r="K115" s="247"/>
      <c r="L115" s="247"/>
      <c r="M115" s="247"/>
      <c r="N115" s="248"/>
    </row>
    <row r="116" spans="2:14">
      <c r="B116" s="262"/>
      <c r="C116" s="259"/>
      <c r="D116" s="259"/>
      <c r="E116" s="247" t="s">
        <v>979</v>
      </c>
      <c r="F116" s="247"/>
      <c r="G116" s="247"/>
      <c r="H116" s="247"/>
      <c r="I116" s="247"/>
      <c r="J116" s="247"/>
      <c r="K116" s="259"/>
      <c r="L116" s="259"/>
      <c r="M116" s="259"/>
      <c r="N116" s="260"/>
    </row>
    <row r="117" spans="2:14">
      <c r="B117" s="262"/>
      <c r="C117" s="259"/>
      <c r="D117" s="259"/>
      <c r="E117" s="259"/>
      <c r="F117" s="247"/>
      <c r="G117" s="247"/>
      <c r="H117" s="247"/>
      <c r="I117" s="247"/>
      <c r="J117" s="247"/>
      <c r="K117" s="259"/>
      <c r="L117" s="259"/>
      <c r="M117" s="259"/>
      <c r="N117" s="260"/>
    </row>
    <row r="118" spans="2:14">
      <c r="B118" s="262" t="s">
        <v>2220</v>
      </c>
      <c r="C118" s="261"/>
      <c r="D118" s="261"/>
      <c r="E118" s="247"/>
      <c r="F118" s="247"/>
      <c r="G118" s="247"/>
      <c r="H118" s="247"/>
      <c r="I118" s="247"/>
      <c r="J118" s="971"/>
      <c r="K118" s="971"/>
      <c r="L118" s="971"/>
      <c r="M118" s="971"/>
      <c r="N118" s="972"/>
    </row>
    <row r="119" spans="2:14" ht="15.75" thickBot="1">
      <c r="B119" s="423" t="s">
        <v>2221</v>
      </c>
      <c r="C119" s="424"/>
      <c r="D119" s="424"/>
      <c r="E119" s="263"/>
      <c r="F119" s="263"/>
      <c r="G119" s="263"/>
      <c r="H119" s="263"/>
      <c r="I119" s="263"/>
      <c r="J119" s="973"/>
      <c r="K119" s="973"/>
      <c r="L119" s="973"/>
      <c r="M119" s="973"/>
      <c r="N119" s="974"/>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o" ma:contentTypeID="0x010100284B296DAC14EE4F88E5D364092ED099" ma:contentTypeVersion="12" ma:contentTypeDescription="Crear nuevo documento." ma:contentTypeScope="" ma:versionID="02b9e9695d574cc866892fc836bc8702">
  <xsd:schema xmlns:xsd="http://www.w3.org/2001/XMLSchema" xmlns:xs="http://www.w3.org/2001/XMLSchema" xmlns:p="http://schemas.microsoft.com/office/2006/metadata/properties" xmlns:ns2="5c81c070-59fc-492d-ba22-fea5695012fc" xmlns:ns3="b3f69a94-f092-4636-ba6e-c0dd06ba869a" targetNamespace="http://schemas.microsoft.com/office/2006/metadata/properties" ma:root="true" ma:fieldsID="d8c84d3c02971e91e9877a4371dfda5c" ns2:_="" ns3:_="">
    <xsd:import namespace="5c81c070-59fc-492d-ba22-fea5695012fc"/>
    <xsd:import namespace="b3f69a94-f092-4636-ba6e-c0dd06ba869a"/>
    <xsd:element name="properties">
      <xsd:complexType>
        <xsd:sequence>
          <xsd:element name="documentManagement">
            <xsd:complexType>
              <xsd:all>
                <xsd:element ref="ns2:MediaServiceMetadata" minOccurs="0"/>
                <xsd:element ref="ns2:MediaServiceFastMetadata" minOccurs="0"/>
                <xsd:element ref="ns2:MediaServiceAutoTags" minOccurs="0"/>
                <xsd:element ref="ns2:MediaServiceOCR" minOccurs="0"/>
                <xsd:element ref="ns2:MediaServiceGenerationTime" minOccurs="0"/>
                <xsd:element ref="ns2:MediaServiceEventHashCode" minOccurs="0"/>
                <xsd:element ref="ns2:MediaServiceDateTaken" minOccurs="0"/>
                <xsd:element ref="ns2:MediaServiceAutoKeyPoints" minOccurs="0"/>
                <xsd:element ref="ns2:MediaServiceKeyPoints" minOccurs="0"/>
                <xsd:element ref="ns2:MediaServiceLocation" minOccurs="0"/>
                <xsd:element ref="ns3:SharedWithUsers" minOccurs="0"/>
                <xsd:element ref="ns3:SharedWithDetails"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5c81c070-59fc-492d-ba22-fea5695012f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0" nillable="true" ma:displayName="Tags" ma:internalName="MediaServiceAutoTags" ma:readOnly="true">
      <xsd:simpleType>
        <xsd:restriction base="dms:Text"/>
      </xsd:simpleType>
    </xsd:element>
    <xsd:element name="MediaServiceOCR" ma:index="11" nillable="true" ma:displayName="Extracted Text" ma:internalName="MediaServiceOCR" ma:readOnly="true">
      <xsd:simpleType>
        <xsd:restriction base="dms:Note">
          <xsd:maxLength value="255"/>
        </xsd:restriction>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KeyPoints" ma:index="15" nillable="true" ma:displayName="MediaServiceAutoKeyPoints" ma:hidden="true" ma:internalName="MediaServiceAutoKeyPoints" ma:readOnly="true">
      <xsd:simpleType>
        <xsd:restriction base="dms:Note"/>
      </xsd:simpleType>
    </xsd:element>
    <xsd:element name="MediaServiceKeyPoints" ma:index="16" nillable="true" ma:displayName="KeyPoints" ma:internalName="MediaServiceKeyPoints" ma:readOnly="true">
      <xsd:simpleType>
        <xsd:restriction base="dms:Note">
          <xsd:maxLength value="255"/>
        </xsd:restriction>
      </xsd:simpleType>
    </xsd:element>
    <xsd:element name="MediaServiceLocation" ma:index="17" nillable="true" ma:displayName="Location"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b3f69a94-f092-4636-ba6e-c0dd06ba869a" elementFormDefault="qualified">
    <xsd:import namespace="http://schemas.microsoft.com/office/2006/documentManagement/types"/>
    <xsd:import namespace="http://schemas.microsoft.com/office/infopath/2007/PartnerControls"/>
    <xsd:element name="SharedWithUsers" ma:index="18" nillable="true" ma:displayName="Compartido con"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9" nillable="true" ma:displayName="Detalles de uso compartido"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p:properties xmlns:p="http://schemas.microsoft.com/office/2006/metadata/properties" xmlns:xsi="http://www.w3.org/2001/XMLSchema-instance" xmlns:pc="http://schemas.microsoft.com/office/infopath/2007/PartnerControls">
  <documentManagement/>
</p:properties>
</file>

<file path=customXml/itemProps1.xml><?xml version="1.0" encoding="utf-8"?>
<ds:datastoreItem xmlns:ds="http://schemas.openxmlformats.org/officeDocument/2006/customXml" ds:itemID="{AF9E4B39-8E2B-4637-AC05-88E0B43111C1}">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5c81c070-59fc-492d-ba22-fea5695012fc"/>
    <ds:schemaRef ds:uri="b3f69a94-f092-4636-ba6e-c0dd06ba869a"/>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2802855A-3F95-4EAA-A0A8-394B67A02261}">
  <ds:schemaRefs>
    <ds:schemaRef ds:uri="http://schemas.microsoft.com/sharepoint/v3/contenttype/forms"/>
  </ds:schemaRefs>
</ds:datastoreItem>
</file>

<file path=customXml/itemProps3.xml><?xml version="1.0" encoding="utf-8"?>
<ds:datastoreItem xmlns:ds="http://schemas.openxmlformats.org/officeDocument/2006/customXml" ds:itemID="{DAA85D11-D71B-4FE6-BF50-0F1A7A32E7BF}">
  <ds:schemaRefs>
    <ds:schemaRef ds:uri="http://schemas.microsoft.com/office/2006/metadata/properties"/>
    <ds:schemaRef ds:uri="http://schemas.microsoft.com/office/infopath/2007/PartnerControl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2021-08-10T20:32:14Z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0x010100284B296DAC14EE4F88E5D364092ED099</vt:lpwstr>
  </property>
</Properties>
</file>