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4696F9BC-6D0C-4011-9220-DA2B7CF6AF0B}" xr6:coauthVersionLast="45" xr6:coauthVersionMax="45" xr10:uidLastSave="{00000000-0000-0000-0000-000000000000}"/>
  <bookViews>
    <workbookView xWindow="1125" yWindow="112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6" i="2"/>
  <c r="D29" i="2"/>
  <c r="D9" i="2"/>
  <c r="D38" i="2" l="1"/>
  <c r="D32" i="2"/>
  <c r="D33" i="2"/>
  <c r="D39" i="2"/>
  <c r="D34" i="2"/>
  <c r="D31" i="2"/>
  <c r="D35" i="2"/>
  <c r="K71" i="330" s="1"/>
  <c r="M70" i="374"/>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N77" i="354" s="1"/>
  <c r="N41" i="354" s="1"/>
  <c r="N43"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J49" i="346"/>
  <c r="B49" i="346"/>
  <c r="M48" i="346"/>
  <c r="N48" i="346" s="1"/>
  <c r="J48" i="346"/>
  <c r="B48" i="346"/>
  <c r="K71" i="345"/>
  <c r="N71" i="345" s="1"/>
  <c r="N77" i="345" s="1"/>
  <c r="N41" i="345" s="1"/>
  <c r="N43" i="345" s="1"/>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I72" i="335" s="1"/>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B71" i="331"/>
  <c r="M50" i="331"/>
  <c r="N50" i="331" s="1"/>
  <c r="J50" i="331"/>
  <c r="B50" i="331"/>
  <c r="M49" i="331"/>
  <c r="N49" i="331" s="1"/>
  <c r="J49" i="331"/>
  <c r="B49" i="331"/>
  <c r="M48" i="331"/>
  <c r="N48" i="331" s="1"/>
  <c r="J48" i="331"/>
  <c r="B48" i="331"/>
  <c r="K37" i="331"/>
  <c r="N37" i="331" s="1"/>
  <c r="B37" i="331"/>
  <c r="K36" i="331"/>
  <c r="N36" i="331" s="1"/>
  <c r="B36" i="331"/>
  <c r="K72" i="330"/>
  <c r="B72"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N71" i="317" s="1"/>
  <c r="B71" i="317"/>
  <c r="K60" i="317"/>
  <c r="B60" i="317"/>
  <c r="M51" i="317"/>
  <c r="N51" i="317" s="1"/>
  <c r="J51" i="317"/>
  <c r="B51" i="317"/>
  <c r="M50" i="317"/>
  <c r="N50" i="317" s="1"/>
  <c r="J50" i="317"/>
  <c r="B50" i="317"/>
  <c r="M49" i="317"/>
  <c r="N49" i="317" s="1"/>
  <c r="J49" i="317"/>
  <c r="B49" i="317"/>
  <c r="M48" i="317"/>
  <c r="N48" i="317" s="1"/>
  <c r="J48" i="317"/>
  <c r="B48" i="317"/>
  <c r="K72" i="316"/>
  <c r="N72" i="316" s="1"/>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N71" i="313" s="1"/>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N70" i="310" s="1"/>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B71" i="258"/>
  <c r="K60" i="258"/>
  <c r="B60" i="258"/>
  <c r="M50" i="258"/>
  <c r="N50" i="258" s="1"/>
  <c r="J50" i="258"/>
  <c r="B50" i="258"/>
  <c r="M49" i="258"/>
  <c r="N49" i="258" s="1"/>
  <c r="J49" i="258"/>
  <c r="B49" i="258"/>
  <c r="M48" i="258"/>
  <c r="N48" i="258" s="1"/>
  <c r="J48" i="258"/>
  <c r="B48" i="258"/>
  <c r="K36" i="258"/>
  <c r="N36" i="258" s="1"/>
  <c r="B36" i="258"/>
  <c r="K72" i="257"/>
  <c r="N72" i="257" s="1"/>
  <c r="B72" i="257"/>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I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N55"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N55" i="228" s="1"/>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L83"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N62"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N76" i="214" s="1"/>
  <c r="N42"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N76" i="212" s="1"/>
  <c r="N42"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N59"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N58"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N76" i="182" s="1"/>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N59"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N75" i="172" s="1"/>
  <c r="B75" i="172"/>
  <c r="K74" i="172"/>
  <c r="I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N76" i="162" s="1"/>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B76" i="158"/>
  <c r="K75" i="158"/>
  <c r="N75" i="158" s="1"/>
  <c r="B75" i="158"/>
  <c r="K65" i="158"/>
  <c r="B65" i="158"/>
  <c r="K64" i="158"/>
  <c r="B64" i="158"/>
  <c r="M55" i="158"/>
  <c r="N55" i="158" s="1"/>
  <c r="J55" i="158"/>
  <c r="B55" i="158"/>
  <c r="M54" i="158"/>
  <c r="N54" i="158" s="1"/>
  <c r="N59"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N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N53"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N53"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N53"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N53"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5" i="126" s="1"/>
  <c r="J48" i="126"/>
  <c r="B48" i="126"/>
  <c r="M48" i="125"/>
  <c r="N48" i="125" s="1"/>
  <c r="N54" i="125" s="1"/>
  <c r="N78" i="125" s="1"/>
  <c r="L85" i="125" s="1"/>
  <c r="J48" i="125"/>
  <c r="B48" i="125"/>
  <c r="M48" i="123"/>
  <c r="N48" i="123" s="1"/>
  <c r="N54" i="123" s="1"/>
  <c r="N78" i="123" s="1"/>
  <c r="L85" i="123" s="1"/>
  <c r="J48" i="123"/>
  <c r="B48" i="123"/>
  <c r="M48" i="124"/>
  <c r="N48" i="124" s="1"/>
  <c r="N54" i="124" s="1"/>
  <c r="N78" i="124" s="1"/>
  <c r="J48" i="124"/>
  <c r="B48" i="124"/>
  <c r="M48" i="122"/>
  <c r="N48" i="122" s="1"/>
  <c r="N54" i="122" s="1"/>
  <c r="N78" i="122" s="1"/>
  <c r="L85" i="122" s="1"/>
  <c r="J48" i="122"/>
  <c r="B48" i="122"/>
  <c r="M48" i="121"/>
  <c r="N48" i="121" s="1"/>
  <c r="N54" i="121" s="1"/>
  <c r="J48" i="121"/>
  <c r="B48" i="121"/>
  <c r="M48" i="120"/>
  <c r="N48" i="120" s="1"/>
  <c r="N54" i="120" s="1"/>
  <c r="N78" i="120" s="1"/>
  <c r="L84" i="120" s="1"/>
  <c r="J48" i="120"/>
  <c r="B48" i="120"/>
  <c r="M48" i="119"/>
  <c r="N48" i="119" s="1"/>
  <c r="N54" i="119" s="1"/>
  <c r="N78" i="119" s="1"/>
  <c r="L85"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4" i="115" s="1"/>
  <c r="J48" i="115"/>
  <c r="B48" i="115"/>
  <c r="M48" i="116"/>
  <c r="N48" i="116" s="1"/>
  <c r="N54" i="116" s="1"/>
  <c r="N78" i="116" s="1"/>
  <c r="J48" i="116"/>
  <c r="B48" i="116"/>
  <c r="M48" i="114"/>
  <c r="N48" i="114" s="1"/>
  <c r="N54" i="114" s="1"/>
  <c r="N78" i="114" s="1"/>
  <c r="L84" i="114" s="1"/>
  <c r="J48" i="114"/>
  <c r="B48" i="114"/>
  <c r="M48" i="113"/>
  <c r="N48" i="113" s="1"/>
  <c r="N54" i="113" s="1"/>
  <c r="N78" i="113" s="1"/>
  <c r="L84" i="113" s="1"/>
  <c r="J48" i="113"/>
  <c r="B48" i="113"/>
  <c r="M48" i="112"/>
  <c r="N48" i="112" s="1"/>
  <c r="N54" i="112" s="1"/>
  <c r="N78" i="112" s="1"/>
  <c r="L84" i="112" s="1"/>
  <c r="J48" i="112"/>
  <c r="B48" i="112"/>
  <c r="M48" i="111"/>
  <c r="N48" i="111" s="1"/>
  <c r="N54" i="111" s="1"/>
  <c r="N78" i="111" s="1"/>
  <c r="L84" i="111" s="1"/>
  <c r="J48" i="111"/>
  <c r="B48" i="111"/>
  <c r="M48" i="110"/>
  <c r="N48" i="110" s="1"/>
  <c r="N54" i="110" s="1"/>
  <c r="J48" i="110"/>
  <c r="B48" i="110"/>
  <c r="M48" i="109"/>
  <c r="N48" i="109" s="1"/>
  <c r="N54" i="109" s="1"/>
  <c r="N78" i="109" s="1"/>
  <c r="L83"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I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N54"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I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I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I71" i="54" s="1"/>
  <c r="B71" i="54"/>
  <c r="K70" i="54"/>
  <c r="I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I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I70"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I70"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I70"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I70" i="26" s="1"/>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B71" i="24"/>
  <c r="K70" i="24"/>
  <c r="N70" i="24" s="1"/>
  <c r="B70" i="24"/>
  <c r="K59" i="24"/>
  <c r="H59" i="24"/>
  <c r="B59" i="24"/>
  <c r="K37" i="24"/>
  <c r="N37" i="24" s="1"/>
  <c r="B37" i="24"/>
  <c r="K36" i="24"/>
  <c r="N36" i="24" s="1"/>
  <c r="B36" i="24"/>
  <c r="K70" i="23"/>
  <c r="N70" i="23" s="1"/>
  <c r="N76" i="23" s="1"/>
  <c r="N42" i="23" s="1"/>
  <c r="B70" i="23"/>
  <c r="K59" i="23"/>
  <c r="N59" i="23" s="1"/>
  <c r="N65" i="23" s="1"/>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I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I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I70"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43" i="238"/>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322"/>
  <c r="N79" i="322" s="1"/>
  <c r="L86" i="322" s="1"/>
  <c r="N77" i="263"/>
  <c r="N41" i="263" s="1"/>
  <c r="N78" i="274"/>
  <c r="N41" i="274" s="1"/>
  <c r="N75" i="301"/>
  <c r="N41" i="301" s="1"/>
  <c r="N43" i="301" s="1"/>
  <c r="N76" i="138"/>
  <c r="N41" i="138" s="1"/>
  <c r="N76" i="142"/>
  <c r="N41" i="142" s="1"/>
  <c r="I70" i="53"/>
  <c r="I76" i="157"/>
  <c r="N60" i="261"/>
  <c r="N66" i="261" s="1"/>
  <c r="N37" i="137"/>
  <c r="I69" i="138"/>
  <c r="I70" i="138"/>
  <c r="I71" i="235"/>
  <c r="I75" i="282"/>
  <c r="I77" i="282"/>
  <c r="I78" i="282"/>
  <c r="I72" i="250"/>
  <c r="I72" i="258"/>
  <c r="I69" i="298"/>
  <c r="I70" i="298"/>
  <c r="I71" i="306"/>
  <c r="I71" i="308"/>
  <c r="I72" i="308"/>
  <c r="I71" i="334"/>
  <c r="I70" i="68"/>
  <c r="I69" i="209"/>
  <c r="I70" i="209"/>
  <c r="I69" i="142"/>
  <c r="I69" i="146"/>
  <c r="I76" i="160"/>
  <c r="N76" i="174"/>
  <c r="I74" i="189"/>
  <c r="I76" i="189"/>
  <c r="I67" i="228"/>
  <c r="I67" i="229"/>
  <c r="I71" i="241"/>
  <c r="I71" i="262"/>
  <c r="I72" i="262"/>
  <c r="I71" i="265"/>
  <c r="I72" i="265"/>
  <c r="I72" i="271"/>
  <c r="I73" i="271"/>
  <c r="I71" i="339"/>
  <c r="I71" i="340"/>
  <c r="I71" i="343"/>
  <c r="I71" i="347"/>
  <c r="I72" i="347"/>
  <c r="I70" i="64"/>
  <c r="I69" i="141"/>
  <c r="I77" i="165"/>
  <c r="I79" i="165"/>
  <c r="I75" i="171"/>
  <c r="I77" i="171"/>
  <c r="I74" i="179"/>
  <c r="I75" i="179"/>
  <c r="I76" i="179"/>
  <c r="I75" i="177"/>
  <c r="I68" i="227"/>
  <c r="I71" i="237"/>
  <c r="N74" i="247"/>
  <c r="I74" i="247"/>
  <c r="N73" i="248"/>
  <c r="I73" i="248"/>
  <c r="N74" i="248"/>
  <c r="N76" i="248"/>
  <c r="I76" i="248"/>
  <c r="I71" i="261"/>
  <c r="I71" i="263"/>
  <c r="I72" i="263"/>
  <c r="I75" i="266"/>
  <c r="I76" i="266"/>
  <c r="I75" i="280"/>
  <c r="I77" i="280"/>
  <c r="I78" i="280"/>
  <c r="I69" i="289"/>
  <c r="I70" i="289"/>
  <c r="I69" i="291"/>
  <c r="I70" i="291"/>
  <c r="I72" i="294"/>
  <c r="I71" i="296"/>
  <c r="I72" i="296"/>
  <c r="I69" i="309"/>
  <c r="I70" i="309"/>
  <c r="I71" i="322"/>
  <c r="I72" i="322"/>
  <c r="I71" i="328"/>
  <c r="I72" i="328"/>
  <c r="I71" i="337"/>
  <c r="I72" i="337"/>
  <c r="I71" i="371"/>
  <c r="I71" i="342"/>
  <c r="I72" i="342"/>
  <c r="I71" i="356"/>
  <c r="I72" i="356"/>
  <c r="I71" i="360"/>
  <c r="I71" i="69"/>
  <c r="I70" i="86"/>
  <c r="I70" i="90"/>
  <c r="I71" i="96"/>
  <c r="I71" i="106"/>
  <c r="I70" i="148"/>
  <c r="I75" i="154"/>
  <c r="I76" i="154"/>
  <c r="N75" i="182"/>
  <c r="I75" i="182"/>
  <c r="I77" i="182"/>
  <c r="I74" i="164"/>
  <c r="I76" i="164"/>
  <c r="I75" i="188"/>
  <c r="I70" i="216"/>
  <c r="I78" i="220"/>
  <c r="N55" i="233"/>
  <c r="I71" i="233"/>
  <c r="I72" i="233"/>
  <c r="I70" i="234"/>
  <c r="I71" i="234"/>
  <c r="I71" i="236"/>
  <c r="I71" i="240"/>
  <c r="I70" i="243"/>
  <c r="I72" i="243"/>
  <c r="N69" i="246"/>
  <c r="I79" i="252"/>
  <c r="I80" i="252"/>
  <c r="I82" i="252"/>
  <c r="I71" i="259"/>
  <c r="I72" i="259"/>
  <c r="I85" i="260"/>
  <c r="I75" i="267"/>
  <c r="I72" i="273"/>
  <c r="I73" i="273"/>
  <c r="I72" i="274"/>
  <c r="I73" i="274"/>
  <c r="I72" i="275"/>
  <c r="I72" i="277"/>
  <c r="N61" i="281"/>
  <c r="N67" i="281" s="1"/>
  <c r="N80" i="281" s="1"/>
  <c r="I70" i="284"/>
  <c r="N69" i="285"/>
  <c r="I69" i="285"/>
  <c r="N70" i="285"/>
  <c r="I70" i="285"/>
  <c r="N70" i="287"/>
  <c r="I70" i="287"/>
  <c r="N43" i="261"/>
  <c r="I69" i="293"/>
  <c r="I70" i="293"/>
  <c r="I70" i="297"/>
  <c r="I69" i="299"/>
  <c r="I69" i="301"/>
  <c r="I70" i="301"/>
  <c r="N53" i="302"/>
  <c r="I69" i="302"/>
  <c r="I69" i="303"/>
  <c r="I69" i="305"/>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72" i="150"/>
  <c r="I72" i="150"/>
  <c r="N74" i="150"/>
  <c r="N76" i="155"/>
  <c r="I76" i="155"/>
  <c r="N75" i="162"/>
  <c r="I75" i="162"/>
  <c r="N77" i="162"/>
  <c r="I77" i="162"/>
  <c r="I75" i="172"/>
  <c r="N76" i="172"/>
  <c r="I76" i="172"/>
  <c r="I71" i="55"/>
  <c r="I71" i="83"/>
  <c r="I71" i="85"/>
  <c r="I70" i="92"/>
  <c r="I71" i="92"/>
  <c r="I71" i="94"/>
  <c r="I71" i="95"/>
  <c r="I71" i="101"/>
  <c r="I70" i="128"/>
  <c r="I70" i="130"/>
  <c r="I70" i="132"/>
  <c r="I69" i="133"/>
  <c r="I69" i="135"/>
  <c r="I69" i="140"/>
  <c r="N76" i="158"/>
  <c r="I76" i="158"/>
  <c r="N75" i="168"/>
  <c r="I75" i="168"/>
  <c r="N77" i="168"/>
  <c r="I77" i="176"/>
  <c r="I75" i="178"/>
  <c r="I76" i="178"/>
  <c r="I77" i="178"/>
  <c r="I74" i="180"/>
  <c r="I76" i="180"/>
  <c r="I74" i="181"/>
  <c r="I75" i="181"/>
  <c r="I76" i="181"/>
  <c r="I75" i="183"/>
  <c r="I76" i="183"/>
  <c r="I74" i="184"/>
  <c r="I75" i="184"/>
  <c r="I76" i="184"/>
  <c r="I75" i="185"/>
  <c r="I76" i="185"/>
  <c r="I77" i="185"/>
  <c r="I75" i="186"/>
  <c r="I76" i="186"/>
  <c r="I75" i="187"/>
  <c r="I76" i="187"/>
  <c r="I70" i="192"/>
  <c r="I70" i="231"/>
  <c r="I71" i="231"/>
  <c r="I72" i="232"/>
  <c r="N54" i="234"/>
  <c r="N59" i="242"/>
  <c r="N65" i="242" s="1"/>
  <c r="I70" i="242"/>
  <c r="I71" i="242"/>
  <c r="I77" i="245"/>
  <c r="I80" i="245"/>
  <c r="I71" i="213"/>
  <c r="I71" i="215"/>
  <c r="I75" i="217"/>
  <c r="N80" i="218"/>
  <c r="N46" i="218" s="1"/>
  <c r="N48" i="218" s="1"/>
  <c r="N82" i="218" s="1"/>
  <c r="I75" i="218"/>
  <c r="I75" i="219"/>
  <c r="I77" i="207"/>
  <c r="I78" i="221"/>
  <c r="I66" i="228"/>
  <c r="I71" i="254"/>
  <c r="I71" i="256"/>
  <c r="I72" i="256"/>
  <c r="I73" i="256"/>
  <c r="I72" i="257"/>
  <c r="N80" i="277"/>
  <c r="L85" i="277" s="1"/>
  <c r="N71" i="307"/>
  <c r="I71" i="307"/>
  <c r="N72" i="307"/>
  <c r="I72" i="307"/>
  <c r="N71" i="314"/>
  <c r="I71" i="314"/>
  <c r="N72" i="314"/>
  <c r="I72" i="314"/>
  <c r="N71" i="316"/>
  <c r="I71" i="316"/>
  <c r="I72" i="316"/>
  <c r="N71" i="318"/>
  <c r="I71" i="318"/>
  <c r="N72" i="318"/>
  <c r="I72" i="318"/>
  <c r="N71" i="335"/>
  <c r="I71" i="335"/>
  <c r="N72" i="335"/>
  <c r="N71" i="336"/>
  <c r="N77" i="336" s="1"/>
  <c r="N41" i="336" s="1"/>
  <c r="N43" i="336" s="1"/>
  <c r="I71" i="336"/>
  <c r="N71" i="344"/>
  <c r="I71" i="344"/>
  <c r="N72" i="344"/>
  <c r="I72" i="344"/>
  <c r="N71" i="351"/>
  <c r="I71" i="351"/>
  <c r="N72" i="351"/>
  <c r="I72" i="351"/>
  <c r="N71" i="353"/>
  <c r="I71" i="353"/>
  <c r="N72" i="353"/>
  <c r="I72" i="353"/>
  <c r="N71" i="357"/>
  <c r="I71" i="357"/>
  <c r="N72" i="357"/>
  <c r="I72" i="357"/>
  <c r="I70" i="367"/>
  <c r="I72" i="264"/>
  <c r="I75" i="268"/>
  <c r="I72" i="270"/>
  <c r="I73" i="270"/>
  <c r="I72" i="272"/>
  <c r="N56" i="275"/>
  <c r="I77" i="279"/>
  <c r="I78" i="279"/>
  <c r="I80" i="279"/>
  <c r="I69" i="283"/>
  <c r="I70" i="286"/>
  <c r="I70" i="290"/>
  <c r="I69" i="292"/>
  <c r="I71" i="295"/>
  <c r="I72" i="295"/>
  <c r="N69" i="300"/>
  <c r="I69" i="300"/>
  <c r="N70" i="300"/>
  <c r="I70" i="300"/>
  <c r="N69" i="304"/>
  <c r="N75" i="304" s="1"/>
  <c r="N41" i="304" s="1"/>
  <c r="N43" i="304" s="1"/>
  <c r="N77" i="304" s="1"/>
  <c r="L84" i="304" s="1"/>
  <c r="I69" i="304"/>
  <c r="N69" i="310"/>
  <c r="I69" i="310"/>
  <c r="N71" i="311"/>
  <c r="I71" i="311"/>
  <c r="N72" i="311"/>
  <c r="I72" i="311"/>
  <c r="N72" i="313"/>
  <c r="I72" i="313"/>
  <c r="N71" i="315"/>
  <c r="I71" i="315"/>
  <c r="I72" i="315"/>
  <c r="N72" i="317"/>
  <c r="I72" i="317"/>
  <c r="N71" i="319"/>
  <c r="I71" i="319"/>
  <c r="N71" i="320"/>
  <c r="I71" i="320"/>
  <c r="N72" i="320"/>
  <c r="I72" i="320"/>
  <c r="N79" i="327"/>
  <c r="N72" i="330"/>
  <c r="I72" i="330"/>
  <c r="N72" i="331"/>
  <c r="I72" i="331"/>
  <c r="N79" i="339"/>
  <c r="N55" i="313"/>
  <c r="N55" i="317"/>
  <c r="N55" i="333"/>
  <c r="N55" i="335"/>
  <c r="N71" i="350"/>
  <c r="I71" i="350"/>
  <c r="N72" i="350"/>
  <c r="I72" i="350"/>
  <c r="N71" i="352"/>
  <c r="I71" i="352"/>
  <c r="N72" i="352"/>
  <c r="I72" i="352"/>
  <c r="N71" i="355"/>
  <c r="I71" i="355"/>
  <c r="N72" i="355"/>
  <c r="I72" i="355"/>
  <c r="I71" i="359"/>
  <c r="N72" i="359"/>
  <c r="I72" i="359"/>
  <c r="N71" i="366"/>
  <c r="N77" i="366" s="1"/>
  <c r="N41" i="366" s="1"/>
  <c r="N43" i="366" s="1"/>
  <c r="I71" i="366"/>
  <c r="L83" i="370"/>
  <c r="L85" i="370"/>
  <c r="L85" i="11"/>
  <c r="L59" i="17"/>
  <c r="N59" i="17" s="1"/>
  <c r="N65" i="17" s="1"/>
  <c r="L59" i="19"/>
  <c r="N59" i="19" s="1"/>
  <c r="N65" i="19" s="1"/>
  <c r="L83" i="11"/>
  <c r="L84" i="369"/>
  <c r="L83" i="369"/>
  <c r="L85" i="369"/>
  <c r="N55" i="254"/>
  <c r="N64" i="249"/>
  <c r="I73" i="249"/>
  <c r="I76" i="249"/>
  <c r="I83" i="246"/>
  <c r="I84" i="246"/>
  <c r="N59" i="185"/>
  <c r="N55" i="331"/>
  <c r="N55" i="345"/>
  <c r="N55" i="346"/>
  <c r="N55" i="348"/>
  <c r="N55" i="366"/>
  <c r="N78" i="225"/>
  <c r="L84" i="225" s="1"/>
  <c r="N78" i="224"/>
  <c r="L83" i="224" s="1"/>
  <c r="I74" i="218"/>
  <c r="I74" i="217"/>
  <c r="I70" i="215"/>
  <c r="I70" i="214"/>
  <c r="I70" i="212"/>
  <c r="N59" i="245"/>
  <c r="N55" i="264"/>
  <c r="N59" i="280"/>
  <c r="N53" i="283"/>
  <c r="N55" i="360"/>
  <c r="I71" i="193"/>
  <c r="I72" i="193"/>
  <c r="N75" i="192"/>
  <c r="N41" i="192" s="1"/>
  <c r="I69" i="191"/>
  <c r="I69" i="190"/>
  <c r="N78" i="121"/>
  <c r="L83" i="121" s="1"/>
  <c r="N58" i="184"/>
  <c r="N59" i="157"/>
  <c r="N53" i="192"/>
  <c r="N55" i="257"/>
  <c r="N55" i="259"/>
  <c r="N55" i="347"/>
  <c r="N55" i="365"/>
  <c r="N53" i="291"/>
  <c r="N53" i="301"/>
  <c r="N55" i="328"/>
  <c r="N55" i="330"/>
  <c r="N55" i="342"/>
  <c r="N55" i="344"/>
  <c r="N55" i="359"/>
  <c r="L83" i="122"/>
  <c r="L84" i="122"/>
  <c r="L84" i="126"/>
  <c r="N58" i="180"/>
  <c r="N55" i="237"/>
  <c r="N53" i="290"/>
  <c r="N53" i="292"/>
  <c r="N55" i="295"/>
  <c r="N53" i="310"/>
  <c r="N55" i="312"/>
  <c r="N55" i="316"/>
  <c r="N55" i="354"/>
  <c r="L84" i="118"/>
  <c r="L83" i="118"/>
  <c r="L85" i="113"/>
  <c r="N78" i="110"/>
  <c r="L84" i="110" s="1"/>
  <c r="L84" i="104"/>
  <c r="L85" i="77"/>
  <c r="I70" i="12"/>
  <c r="L59" i="108"/>
  <c r="L59" i="107"/>
  <c r="L59" i="106"/>
  <c r="L59" i="98"/>
  <c r="N59" i="98" s="1"/>
  <c r="N65" i="98" s="1"/>
  <c r="L59" i="96"/>
  <c r="L59" i="97"/>
  <c r="N59" i="97" s="1"/>
  <c r="N65" i="97" s="1"/>
  <c r="L59" i="105"/>
  <c r="N59" i="105" s="1"/>
  <c r="N65" i="105" s="1"/>
  <c r="L59" i="103"/>
  <c r="N59" i="103" s="1"/>
  <c r="N65" i="103" s="1"/>
  <c r="L59" i="102"/>
  <c r="N59" i="102" s="1"/>
  <c r="N65" i="102" s="1"/>
  <c r="L59" i="101"/>
  <c r="N59" i="101" s="1"/>
  <c r="N65" i="101" s="1"/>
  <c r="L59" i="100"/>
  <c r="N59" i="100" s="1"/>
  <c r="N65" i="100" s="1"/>
  <c r="L59" i="99"/>
  <c r="L59" i="95"/>
  <c r="L59" i="94"/>
  <c r="L59" i="92"/>
  <c r="N59" i="92" s="1"/>
  <c r="N65" i="92" s="1"/>
  <c r="L59" i="287"/>
  <c r="N59" i="287" s="1"/>
  <c r="L59" i="286"/>
  <c r="N59" i="286" s="1"/>
  <c r="L59" i="285"/>
  <c r="N59" i="285" s="1"/>
  <c r="L58" i="191"/>
  <c r="N58" i="191" s="1"/>
  <c r="N64" i="191" s="1"/>
  <c r="L58" i="190"/>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L64" i="168"/>
  <c r="N64" i="168" s="1"/>
  <c r="L63" i="164"/>
  <c r="N63" i="164" s="1"/>
  <c r="L64" i="158"/>
  <c r="N64" i="158" s="1"/>
  <c r="L64" i="155"/>
  <c r="N64"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N73" i="48" l="1"/>
  <c r="I71" i="88"/>
  <c r="K69" i="297"/>
  <c r="N77" i="329"/>
  <c r="N41" i="329" s="1"/>
  <c r="N43" i="329" s="1"/>
  <c r="I77" i="158"/>
  <c r="I70" i="106"/>
  <c r="N81" i="157"/>
  <c r="N47" i="157" s="1"/>
  <c r="I70" i="129"/>
  <c r="I77" i="157"/>
  <c r="I71" i="214"/>
  <c r="N71" i="330"/>
  <c r="I71" i="330"/>
  <c r="K71" i="331"/>
  <c r="N58" i="248"/>
  <c r="N59" i="94"/>
  <c r="N65" i="94" s="1"/>
  <c r="N59" i="96"/>
  <c r="N65" i="96" s="1"/>
  <c r="I76" i="171"/>
  <c r="N75" i="174"/>
  <c r="N80" i="174" s="1"/>
  <c r="N46" i="174" s="1"/>
  <c r="N48" i="174" s="1"/>
  <c r="N58" i="190"/>
  <c r="N64" i="190" s="1"/>
  <c r="I69" i="192"/>
  <c r="N77" i="351"/>
  <c r="N41" i="351" s="1"/>
  <c r="N43" i="351" s="1"/>
  <c r="I76" i="176"/>
  <c r="I75" i="158"/>
  <c r="I70" i="83"/>
  <c r="K71" i="257"/>
  <c r="I76" i="162"/>
  <c r="I75" i="164"/>
  <c r="I74" i="160"/>
  <c r="I75" i="157"/>
  <c r="I76" i="168"/>
  <c r="K71" i="258"/>
  <c r="N69" i="179"/>
  <c r="N54" i="242"/>
  <c r="L85" i="117"/>
  <c r="L85" i="120"/>
  <c r="N55" i="332"/>
  <c r="L83" i="117"/>
  <c r="I69" i="145"/>
  <c r="I70" i="75"/>
  <c r="N70" i="60"/>
  <c r="N76" i="60" s="1"/>
  <c r="N42" i="60" s="1"/>
  <c r="N43" i="60" s="1"/>
  <c r="N59" i="95"/>
  <c r="N65" i="95" s="1"/>
  <c r="L84" i="109"/>
  <c r="N59" i="99"/>
  <c r="N65" i="99" s="1"/>
  <c r="I69" i="137"/>
  <c r="I71" i="103"/>
  <c r="N73" i="150"/>
  <c r="I69" i="143"/>
  <c r="N59" i="31"/>
  <c r="N65" i="31" s="1"/>
  <c r="I70" i="139"/>
  <c r="N59" i="106"/>
  <c r="N65" i="106" s="1"/>
  <c r="L83" i="126"/>
  <c r="N86" i="126" s="1"/>
  <c r="N88" i="126" s="1"/>
  <c r="D116" i="5" s="1"/>
  <c r="I74" i="183"/>
  <c r="I69" i="136"/>
  <c r="I70" i="58"/>
  <c r="I74" i="188"/>
  <c r="I70" i="96"/>
  <c r="I69" i="147"/>
  <c r="N59" i="182"/>
  <c r="N58" i="183"/>
  <c r="N59" i="186"/>
  <c r="N59" i="108"/>
  <c r="N65" i="108" s="1"/>
  <c r="N58" i="164"/>
  <c r="N61" i="165"/>
  <c r="N59" i="168"/>
  <c r="N59" i="170"/>
  <c r="N58" i="172"/>
  <c r="N58" i="174"/>
  <c r="N59" i="171"/>
  <c r="N59" i="178"/>
  <c r="N58" i="179"/>
  <c r="N58" i="177"/>
  <c r="N55" i="238"/>
  <c r="N79" i="238" s="1"/>
  <c r="L84" i="238" s="1"/>
  <c r="L83" i="114"/>
  <c r="L85" i="114"/>
  <c r="N86" i="114" s="1"/>
  <c r="N88" i="114" s="1"/>
  <c r="D104" i="5" s="1"/>
  <c r="N43" i="142"/>
  <c r="L83" i="120"/>
  <c r="N58" i="160"/>
  <c r="N65" i="249"/>
  <c r="N61" i="273"/>
  <c r="N67" i="273" s="1"/>
  <c r="N69" i="252"/>
  <c r="I70" i="71"/>
  <c r="N59" i="107"/>
  <c r="N65" i="107" s="1"/>
  <c r="I70" i="101"/>
  <c r="N72" i="48"/>
  <c r="N78" i="48" s="1"/>
  <c r="N42" i="48" s="1"/>
  <c r="N43" i="48" s="1"/>
  <c r="N43" i="235"/>
  <c r="N58" i="286"/>
  <c r="N59" i="60"/>
  <c r="N65" i="60" s="1"/>
  <c r="N59" i="26"/>
  <c r="N65" i="26" s="1"/>
  <c r="L85" i="112"/>
  <c r="I77" i="155"/>
  <c r="I71" i="90"/>
  <c r="N59" i="82"/>
  <c r="N65" i="82" s="1"/>
  <c r="N67" i="150"/>
  <c r="N64" i="154"/>
  <c r="L83" i="112"/>
  <c r="N77" i="353"/>
  <c r="N41" i="353" s="1"/>
  <c r="N43" i="353" s="1"/>
  <c r="N79" i="353" s="1"/>
  <c r="N77" i="344"/>
  <c r="N41" i="344" s="1"/>
  <c r="N43" i="344" s="1"/>
  <c r="N79" i="344" s="1"/>
  <c r="L86" i="344" s="1"/>
  <c r="I70" i="100"/>
  <c r="I70" i="145"/>
  <c r="N63" i="248"/>
  <c r="I71" i="97"/>
  <c r="N53" i="135"/>
  <c r="N56" i="150"/>
  <c r="N59" i="154"/>
  <c r="N59" i="155"/>
  <c r="N55" i="235"/>
  <c r="N55" i="251"/>
  <c r="N55" i="311"/>
  <c r="N55" i="314"/>
  <c r="I70" i="95"/>
  <c r="I71" i="56"/>
  <c r="N59" i="20"/>
  <c r="N65" i="20" s="1"/>
  <c r="N53" i="299"/>
  <c r="N77" i="303"/>
  <c r="L82" i="303" s="1"/>
  <c r="I74" i="50"/>
  <c r="N70" i="34"/>
  <c r="N76" i="34" s="1"/>
  <c r="N42" i="34" s="1"/>
  <c r="N43" i="34" s="1"/>
  <c r="N75" i="292"/>
  <c r="N41" i="292" s="1"/>
  <c r="N43" i="292" s="1"/>
  <c r="I70" i="36"/>
  <c r="N75" i="284"/>
  <c r="N41" i="284" s="1"/>
  <c r="I71" i="15"/>
  <c r="I70" i="33"/>
  <c r="I70" i="63"/>
  <c r="I70" i="55"/>
  <c r="I70" i="32"/>
  <c r="N76" i="15"/>
  <c r="N42" i="15" s="1"/>
  <c r="N80" i="219"/>
  <c r="N46" i="219" s="1"/>
  <c r="N48" i="219" s="1"/>
  <c r="N82" i="219" s="1"/>
  <c r="L89" i="219" s="1"/>
  <c r="N59" i="29"/>
  <c r="N65" i="29" s="1"/>
  <c r="N77" i="352"/>
  <c r="N41" i="352" s="1"/>
  <c r="N43" i="352" s="1"/>
  <c r="N79" i="352" s="1"/>
  <c r="L85" i="352" s="1"/>
  <c r="I70" i="45"/>
  <c r="I70" i="27"/>
  <c r="N70" i="66"/>
  <c r="I71" i="71"/>
  <c r="N59" i="12"/>
  <c r="N65" i="12" s="1"/>
  <c r="N59" i="22"/>
  <c r="N65" i="22" s="1"/>
  <c r="N54" i="82"/>
  <c r="N76" i="148"/>
  <c r="N41" i="148" s="1"/>
  <c r="N43" i="148" s="1"/>
  <c r="N76" i="147"/>
  <c r="N41" i="147" s="1"/>
  <c r="N43" i="147" s="1"/>
  <c r="N76" i="213"/>
  <c r="N42" i="213" s="1"/>
  <c r="N44" i="213" s="1"/>
  <c r="N78" i="213" s="1"/>
  <c r="N76" i="215"/>
  <c r="N42" i="215" s="1"/>
  <c r="N77" i="250"/>
  <c r="N41" i="250" s="1"/>
  <c r="N43" i="250" s="1"/>
  <c r="N79" i="250" s="1"/>
  <c r="L84" i="250" s="1"/>
  <c r="N77" i="253"/>
  <c r="N79" i="253" s="1"/>
  <c r="L85" i="253" s="1"/>
  <c r="N77" i="265"/>
  <c r="N41" i="265" s="1"/>
  <c r="N43" i="265" s="1"/>
  <c r="N61" i="272"/>
  <c r="N67" i="272" s="1"/>
  <c r="N56" i="273"/>
  <c r="N53" i="297"/>
  <c r="N53" i="298"/>
  <c r="N75" i="298"/>
  <c r="N41" i="298" s="1"/>
  <c r="N43" i="298" s="1"/>
  <c r="N77" i="315"/>
  <c r="N41" i="315" s="1"/>
  <c r="N43" i="315" s="1"/>
  <c r="N77" i="319"/>
  <c r="N41" i="319" s="1"/>
  <c r="N43" i="319" s="1"/>
  <c r="N63" i="249"/>
  <c r="N68" i="249" s="1"/>
  <c r="N77" i="311"/>
  <c r="N41" i="311" s="1"/>
  <c r="N43" i="311" s="1"/>
  <c r="I70" i="87"/>
  <c r="I71" i="79"/>
  <c r="I71" i="86"/>
  <c r="I71" i="60"/>
  <c r="I70" i="82"/>
  <c r="N78" i="70"/>
  <c r="N54" i="79"/>
  <c r="N53" i="209"/>
  <c r="N59" i="162"/>
  <c r="N58" i="181"/>
  <c r="N56" i="270"/>
  <c r="N56" i="272"/>
  <c r="N55" i="296"/>
  <c r="N77" i="296"/>
  <c r="N41" i="296" s="1"/>
  <c r="N43" i="296" s="1"/>
  <c r="N43" i="237"/>
  <c r="N79" i="237" s="1"/>
  <c r="L85" i="237" s="1"/>
  <c r="N64" i="248"/>
  <c r="L84" i="116"/>
  <c r="L85" i="116"/>
  <c r="N59" i="267"/>
  <c r="N55" i="364"/>
  <c r="N54" i="105"/>
  <c r="N53" i="136"/>
  <c r="N53" i="137"/>
  <c r="N53" i="139"/>
  <c r="N53" i="142"/>
  <c r="N54" i="148"/>
  <c r="N53" i="147"/>
  <c r="N53" i="146"/>
  <c r="N53" i="144"/>
  <c r="N58" i="249"/>
  <c r="N55" i="256"/>
  <c r="N55" i="258"/>
  <c r="N55" i="265"/>
  <c r="N55" i="329"/>
  <c r="N79" i="329" s="1"/>
  <c r="L86" i="329" s="1"/>
  <c r="N55" i="334"/>
  <c r="N55" i="337"/>
  <c r="N55" i="357"/>
  <c r="N54" i="87"/>
  <c r="N55" i="262"/>
  <c r="N55" i="315"/>
  <c r="N79" i="315" s="1"/>
  <c r="L84" i="315" s="1"/>
  <c r="N55" i="318"/>
  <c r="N55" i="319"/>
  <c r="N79" i="371"/>
  <c r="L84" i="371" s="1"/>
  <c r="N54" i="106"/>
  <c r="N54" i="84"/>
  <c r="N54" i="97"/>
  <c r="N54" i="243"/>
  <c r="N53" i="285"/>
  <c r="N53" i="293"/>
  <c r="N55" i="294"/>
  <c r="N54" i="68"/>
  <c r="N53" i="78"/>
  <c r="N77" i="78" s="1"/>
  <c r="L82" i="78" s="1"/>
  <c r="N54" i="90"/>
  <c r="N59" i="282"/>
  <c r="N53" i="284"/>
  <c r="N53" i="286"/>
  <c r="N61" i="207"/>
  <c r="N43" i="208"/>
  <c r="N78" i="208" s="1"/>
  <c r="L85" i="208" s="1"/>
  <c r="N78" i="275"/>
  <c r="N41" i="275" s="1"/>
  <c r="N43" i="275" s="1"/>
  <c r="I80" i="246"/>
  <c r="I79" i="245"/>
  <c r="I70" i="88"/>
  <c r="N76" i="216"/>
  <c r="N42" i="216" s="1"/>
  <c r="N44" i="216" s="1"/>
  <c r="I69" i="290"/>
  <c r="N77" i="314"/>
  <c r="N41" i="314" s="1"/>
  <c r="N43" i="314" s="1"/>
  <c r="N79" i="314" s="1"/>
  <c r="L85" i="314" s="1"/>
  <c r="I71" i="57"/>
  <c r="I71" i="333"/>
  <c r="I71" i="346"/>
  <c r="I72" i="319"/>
  <c r="I70" i="310"/>
  <c r="N77" i="318"/>
  <c r="N41" i="318" s="1"/>
  <c r="N43" i="318" s="1"/>
  <c r="I74" i="219"/>
  <c r="I70" i="105"/>
  <c r="I70" i="57"/>
  <c r="I70" i="39"/>
  <c r="I70" i="299"/>
  <c r="I73" i="275"/>
  <c r="I71" i="148"/>
  <c r="I70" i="143"/>
  <c r="I71" i="68"/>
  <c r="N43" i="132"/>
  <c r="N78" i="132" s="1"/>
  <c r="L83" i="132" s="1"/>
  <c r="N81" i="155"/>
  <c r="N47" i="155" s="1"/>
  <c r="N49" i="155" s="1"/>
  <c r="N80" i="217"/>
  <c r="N46" i="217" s="1"/>
  <c r="N77" i="312"/>
  <c r="N41" i="312" s="1"/>
  <c r="N43" i="312" s="1"/>
  <c r="N77" i="313"/>
  <c r="N41" i="313" s="1"/>
  <c r="N43" i="313" s="1"/>
  <c r="N77" i="317"/>
  <c r="N41" i="317" s="1"/>
  <c r="N43" i="317" s="1"/>
  <c r="N79" i="317" s="1"/>
  <c r="L86" i="317" s="1"/>
  <c r="N77" i="332"/>
  <c r="N41" i="332" s="1"/>
  <c r="N43" i="332" s="1"/>
  <c r="N79" i="332" s="1"/>
  <c r="I86" i="260"/>
  <c r="I74" i="249"/>
  <c r="I70" i="283"/>
  <c r="I70" i="61"/>
  <c r="I70" i="37"/>
  <c r="I71" i="312"/>
  <c r="I70" i="16"/>
  <c r="I71" i="294"/>
  <c r="I75" i="244"/>
  <c r="I71" i="67"/>
  <c r="N70" i="14"/>
  <c r="N76" i="14" s="1"/>
  <c r="N42" i="14" s="1"/>
  <c r="N43" i="14" s="1"/>
  <c r="N78" i="14" s="1"/>
  <c r="N70" i="17"/>
  <c r="N43" i="31"/>
  <c r="N76" i="97"/>
  <c r="N41" i="97" s="1"/>
  <c r="N43" i="97" s="1"/>
  <c r="N76" i="103"/>
  <c r="N41" i="103" s="1"/>
  <c r="N43" i="103" s="1"/>
  <c r="N78" i="103" s="1"/>
  <c r="L85" i="103" s="1"/>
  <c r="N76" i="209"/>
  <c r="N41" i="209" s="1"/>
  <c r="N43" i="209" s="1"/>
  <c r="N78" i="209" s="1"/>
  <c r="L85" i="209" s="1"/>
  <c r="N77" i="328"/>
  <c r="N41" i="328" s="1"/>
  <c r="N43" i="328" s="1"/>
  <c r="N79" i="328" s="1"/>
  <c r="I70" i="134"/>
  <c r="N75" i="285"/>
  <c r="N41" i="285" s="1"/>
  <c r="N43" i="285" s="1"/>
  <c r="I71" i="243"/>
  <c r="I77" i="154"/>
  <c r="I70" i="149"/>
  <c r="I70" i="147"/>
  <c r="N76" i="139"/>
  <c r="N41" i="139" s="1"/>
  <c r="N43" i="139" s="1"/>
  <c r="N77" i="259"/>
  <c r="N41" i="259" s="1"/>
  <c r="N43" i="259" s="1"/>
  <c r="N79" i="259" s="1"/>
  <c r="N75" i="287"/>
  <c r="N41" i="287" s="1"/>
  <c r="N43" i="287" s="1"/>
  <c r="N76" i="134"/>
  <c r="N41" i="134" s="1"/>
  <c r="N43" i="134" s="1"/>
  <c r="N78" i="134" s="1"/>
  <c r="L85" i="134" s="1"/>
  <c r="I70" i="142"/>
  <c r="I71" i="100"/>
  <c r="I69" i="74"/>
  <c r="I70" i="141"/>
  <c r="I75" i="189"/>
  <c r="N75" i="309"/>
  <c r="N41" i="309" s="1"/>
  <c r="N43" i="309" s="1"/>
  <c r="N77" i="359"/>
  <c r="N41" i="359" s="1"/>
  <c r="N43" i="359" s="1"/>
  <c r="N79" i="359" s="1"/>
  <c r="L86" i="359" s="1"/>
  <c r="N71" i="12"/>
  <c r="N76" i="12" s="1"/>
  <c r="N42" i="12" s="1"/>
  <c r="N43" i="12" s="1"/>
  <c r="N78" i="12" s="1"/>
  <c r="I70" i="79"/>
  <c r="I70" i="108"/>
  <c r="N79" i="360"/>
  <c r="L85" i="360" s="1"/>
  <c r="I71" i="89"/>
  <c r="I67" i="227"/>
  <c r="N79" i="241"/>
  <c r="L84" i="241" s="1"/>
  <c r="I77" i="221"/>
  <c r="I71" i="87"/>
  <c r="I69" i="72"/>
  <c r="I71" i="212"/>
  <c r="I70" i="144"/>
  <c r="N70" i="26"/>
  <c r="N76" i="26" s="1"/>
  <c r="N42" i="26" s="1"/>
  <c r="N43" i="26" s="1"/>
  <c r="N78" i="26" s="1"/>
  <c r="N81" i="268"/>
  <c r="N41" i="268" s="1"/>
  <c r="N43" i="268" s="1"/>
  <c r="N43" i="236"/>
  <c r="N79" i="236" s="1"/>
  <c r="L84" i="236" s="1"/>
  <c r="N43" i="130"/>
  <c r="N78" i="130" s="1"/>
  <c r="L84" i="130" s="1"/>
  <c r="N43" i="131"/>
  <c r="N78" i="131" s="1"/>
  <c r="N50" i="228"/>
  <c r="N54" i="231"/>
  <c r="N56" i="232"/>
  <c r="N59" i="244"/>
  <c r="N58" i="247"/>
  <c r="N63" i="252"/>
  <c r="N69" i="260"/>
  <c r="N55" i="263"/>
  <c r="N59" i="266"/>
  <c r="N59" i="268"/>
  <c r="N56" i="271"/>
  <c r="N61" i="279"/>
  <c r="N54" i="85"/>
  <c r="N54" i="80"/>
  <c r="N54" i="89"/>
  <c r="N53" i="143"/>
  <c r="N53" i="287"/>
  <c r="N59" i="24"/>
  <c r="N65" i="24" s="1"/>
  <c r="N69" i="177"/>
  <c r="N58" i="285"/>
  <c r="N64" i="285" s="1"/>
  <c r="N70" i="170"/>
  <c r="N69" i="181"/>
  <c r="N74" i="246"/>
  <c r="N68" i="252"/>
  <c r="N69" i="184"/>
  <c r="N59" i="33"/>
  <c r="N65" i="33" s="1"/>
  <c r="L85" i="111"/>
  <c r="N54" i="81"/>
  <c r="L83" i="111"/>
  <c r="L84" i="119"/>
  <c r="L83" i="119"/>
  <c r="N79" i="340"/>
  <c r="L84" i="340" s="1"/>
  <c r="N54" i="91"/>
  <c r="N78" i="367"/>
  <c r="L85" i="367" s="1"/>
  <c r="N43" i="127"/>
  <c r="N77" i="127" s="1"/>
  <c r="L83" i="127" s="1"/>
  <c r="N44" i="215"/>
  <c r="N78" i="215" s="1"/>
  <c r="N43" i="39"/>
  <c r="N43" i="284"/>
  <c r="N43" i="192"/>
  <c r="N77" i="192" s="1"/>
  <c r="L84" i="192" s="1"/>
  <c r="N43" i="138"/>
  <c r="N86" i="11"/>
  <c r="N88" i="11" s="1"/>
  <c r="D319" i="5" s="1"/>
  <c r="I72" i="312"/>
  <c r="N77" i="264"/>
  <c r="N41" i="264" s="1"/>
  <c r="N81" i="282"/>
  <c r="N44" i="282" s="1"/>
  <c r="N46" i="282" s="1"/>
  <c r="I71" i="345"/>
  <c r="I70" i="292"/>
  <c r="I72" i="254"/>
  <c r="I69" i="134"/>
  <c r="N74" i="172"/>
  <c r="N80" i="172" s="1"/>
  <c r="N46" i="172" s="1"/>
  <c r="N48" i="172" s="1"/>
  <c r="I72" i="333"/>
  <c r="I76" i="282"/>
  <c r="I71" i="264"/>
  <c r="I70" i="133"/>
  <c r="I71" i="59"/>
  <c r="I70" i="44"/>
  <c r="I70" i="23"/>
  <c r="I70" i="65"/>
  <c r="I72" i="334"/>
  <c r="N79" i="50"/>
  <c r="N42" i="50" s="1"/>
  <c r="N43" i="50" s="1"/>
  <c r="N76" i="67"/>
  <c r="N41" i="67" s="1"/>
  <c r="N43" i="67" s="1"/>
  <c r="N78" i="67" s="1"/>
  <c r="L83" i="67" s="1"/>
  <c r="N76" i="88"/>
  <c r="N41" i="88" s="1"/>
  <c r="N43" i="88" s="1"/>
  <c r="N76" i="100"/>
  <c r="N41" i="100" s="1"/>
  <c r="N43" i="100" s="1"/>
  <c r="N78" i="100" s="1"/>
  <c r="L84" i="100" s="1"/>
  <c r="N43" i="129"/>
  <c r="N78" i="129" s="1"/>
  <c r="L83" i="129" s="1"/>
  <c r="N76" i="149"/>
  <c r="N41" i="149" s="1"/>
  <c r="N43" i="149" s="1"/>
  <c r="N78" i="149" s="1"/>
  <c r="N72" i="228"/>
  <c r="N38" i="228" s="1"/>
  <c r="N40" i="228" s="1"/>
  <c r="N77" i="356"/>
  <c r="N41" i="356" s="1"/>
  <c r="N43" i="356" s="1"/>
  <c r="I70" i="103"/>
  <c r="N77" i="247"/>
  <c r="N43" i="247" s="1"/>
  <c r="N45" i="247" s="1"/>
  <c r="N76" i="140"/>
  <c r="N41" i="140" s="1"/>
  <c r="N43" i="140" s="1"/>
  <c r="N78" i="140" s="1"/>
  <c r="L83" i="140" s="1"/>
  <c r="N86" i="252"/>
  <c r="N45" i="252" s="1"/>
  <c r="N47" i="252" s="1"/>
  <c r="N79" i="345"/>
  <c r="L84" i="345" s="1"/>
  <c r="I73" i="232"/>
  <c r="I69" i="139"/>
  <c r="I70" i="40"/>
  <c r="I69" i="284"/>
  <c r="N70" i="69"/>
  <c r="N76" i="69" s="1"/>
  <c r="N41" i="69" s="1"/>
  <c r="N43" i="69" s="1"/>
  <c r="N78" i="69" s="1"/>
  <c r="L85" i="69" s="1"/>
  <c r="I76" i="280"/>
  <c r="I75" i="180"/>
  <c r="I70" i="52"/>
  <c r="N81" i="182"/>
  <c r="N47" i="182" s="1"/>
  <c r="N49" i="182" s="1"/>
  <c r="N80" i="189"/>
  <c r="N46" i="189" s="1"/>
  <c r="N78" i="271"/>
  <c r="N41" i="271" s="1"/>
  <c r="N43" i="271" s="1"/>
  <c r="N80" i="271" s="1"/>
  <c r="L86" i="271" s="1"/>
  <c r="N78" i="273"/>
  <c r="N41" i="273" s="1"/>
  <c r="N43" i="273" s="1"/>
  <c r="I77" i="186"/>
  <c r="I72" i="253"/>
  <c r="I71" i="84"/>
  <c r="I73" i="247"/>
  <c r="I70" i="15"/>
  <c r="I79" i="279"/>
  <c r="N81" i="158"/>
  <c r="N47" i="158" s="1"/>
  <c r="N49" i="158" s="1"/>
  <c r="I75" i="155"/>
  <c r="I69" i="287"/>
  <c r="I75" i="170"/>
  <c r="I71" i="250"/>
  <c r="I70" i="38"/>
  <c r="N79" i="354"/>
  <c r="L85" i="354" s="1"/>
  <c r="I71" i="317"/>
  <c r="I71" i="313"/>
  <c r="I76" i="268"/>
  <c r="I72" i="242"/>
  <c r="I70" i="136"/>
  <c r="I70" i="94"/>
  <c r="I70" i="85"/>
  <c r="I71" i="63"/>
  <c r="I70" i="56"/>
  <c r="I70" i="302"/>
  <c r="I76" i="267"/>
  <c r="N81" i="248"/>
  <c r="N43" i="248" s="1"/>
  <c r="N45" i="248" s="1"/>
  <c r="I71" i="239"/>
  <c r="I70" i="19"/>
  <c r="N76" i="71"/>
  <c r="N41" i="71" s="1"/>
  <c r="N43" i="71" s="1"/>
  <c r="N76" i="83"/>
  <c r="N41" i="83" s="1"/>
  <c r="N43" i="83" s="1"/>
  <c r="N76" i="86"/>
  <c r="N41" i="86" s="1"/>
  <c r="N43" i="86" s="1"/>
  <c r="N76" i="105"/>
  <c r="N41" i="105" s="1"/>
  <c r="N43" i="105" s="1"/>
  <c r="N78" i="105" s="1"/>
  <c r="L85" i="105" s="1"/>
  <c r="N77" i="193"/>
  <c r="N43" i="193" s="1"/>
  <c r="N45" i="193" s="1"/>
  <c r="N79" i="193" s="1"/>
  <c r="L85" i="193" s="1"/>
  <c r="N83" i="207"/>
  <c r="N46" i="207" s="1"/>
  <c r="N48" i="207" s="1"/>
  <c r="I69" i="286"/>
  <c r="I78" i="207"/>
  <c r="I74" i="177"/>
  <c r="I78" i="165"/>
  <c r="I68" i="229"/>
  <c r="I74" i="174"/>
  <c r="N71" i="81"/>
  <c r="N76" i="81" s="1"/>
  <c r="N41" i="81" s="1"/>
  <c r="N43" i="81" s="1"/>
  <c r="N76" i="243"/>
  <c r="N40" i="243" s="1"/>
  <c r="N42" i="243" s="1"/>
  <c r="I73" i="272"/>
  <c r="N77" i="357"/>
  <c r="N41" i="357" s="1"/>
  <c r="N43" i="357" s="1"/>
  <c r="I77" i="187"/>
  <c r="I71" i="105"/>
  <c r="I70" i="99"/>
  <c r="I71" i="91"/>
  <c r="I76" i="188"/>
  <c r="I70" i="107"/>
  <c r="N70" i="54"/>
  <c r="I75" i="160"/>
  <c r="N81" i="249"/>
  <c r="N43" i="249" s="1"/>
  <c r="N45" i="249" s="1"/>
  <c r="N83" i="245"/>
  <c r="N45" i="245" s="1"/>
  <c r="N47" i="245" s="1"/>
  <c r="I70" i="135"/>
  <c r="I71" i="80"/>
  <c r="I71" i="82"/>
  <c r="N43" i="47"/>
  <c r="N78" i="47" s="1"/>
  <c r="L85" i="47" s="1"/>
  <c r="N81" i="266"/>
  <c r="N41" i="266" s="1"/>
  <c r="N43" i="266" s="1"/>
  <c r="I71" i="238"/>
  <c r="I76" i="182"/>
  <c r="I69" i="149"/>
  <c r="I70" i="47"/>
  <c r="N79" i="240"/>
  <c r="L84" i="240" s="1"/>
  <c r="I70" i="213"/>
  <c r="I76" i="245"/>
  <c r="N81" i="168"/>
  <c r="N47" i="168" s="1"/>
  <c r="N49" i="168" s="1"/>
  <c r="I71" i="102"/>
  <c r="I70" i="72"/>
  <c r="I73" i="50"/>
  <c r="I71" i="14"/>
  <c r="N77" i="150"/>
  <c r="N46" i="150" s="1"/>
  <c r="N48" i="150" s="1"/>
  <c r="N79" i="150" s="1"/>
  <c r="L84" i="150" s="1"/>
  <c r="I71" i="216"/>
  <c r="I76" i="170"/>
  <c r="I70" i="80"/>
  <c r="I70" i="49"/>
  <c r="I70" i="21"/>
  <c r="N76" i="18"/>
  <c r="N42" i="18" s="1"/>
  <c r="N43" i="18" s="1"/>
  <c r="N78" i="18" s="1"/>
  <c r="N76" i="20"/>
  <c r="N42" i="20" s="1"/>
  <c r="N43" i="20" s="1"/>
  <c r="N76" i="99"/>
  <c r="N41" i="99" s="1"/>
  <c r="N43" i="99" s="1"/>
  <c r="N83" i="165"/>
  <c r="N49" i="165" s="1"/>
  <c r="N51" i="165" s="1"/>
  <c r="N79" i="239"/>
  <c r="L85" i="239" s="1"/>
  <c r="I75" i="176"/>
  <c r="I70" i="140"/>
  <c r="L82" i="304"/>
  <c r="I81" i="246"/>
  <c r="N77" i="335"/>
  <c r="N41" i="335" s="1"/>
  <c r="N43" i="335" s="1"/>
  <c r="N79" i="335" s="1"/>
  <c r="L86" i="335" s="1"/>
  <c r="N77" i="316"/>
  <c r="N41" i="316" s="1"/>
  <c r="N43" i="316" s="1"/>
  <c r="N79" i="316" s="1"/>
  <c r="N77" i="307"/>
  <c r="N41" i="307" s="1"/>
  <c r="N43" i="307" s="1"/>
  <c r="N79" i="307" s="1"/>
  <c r="I70" i="208"/>
  <c r="I70" i="102"/>
  <c r="I70" i="97"/>
  <c r="I70" i="91"/>
  <c r="I70" i="59"/>
  <c r="I70" i="35"/>
  <c r="I69" i="144"/>
  <c r="I71" i="108"/>
  <c r="N71" i="54"/>
  <c r="I69" i="75"/>
  <c r="I71" i="98"/>
  <c r="I71" i="53"/>
  <c r="N76" i="55"/>
  <c r="N78" i="55" s="1"/>
  <c r="N76" i="141"/>
  <c r="N41" i="141" s="1"/>
  <c r="N43" i="141" s="1"/>
  <c r="N43" i="191"/>
  <c r="N77" i="191" s="1"/>
  <c r="N77" i="308"/>
  <c r="N41" i="308" s="1"/>
  <c r="N43" i="308" s="1"/>
  <c r="N79" i="308" s="1"/>
  <c r="L84" i="308" s="1"/>
  <c r="I70" i="137"/>
  <c r="I70" i="127"/>
  <c r="I70" i="89"/>
  <c r="I70" i="81"/>
  <c r="I71" i="26"/>
  <c r="N81" i="162"/>
  <c r="N47" i="162" s="1"/>
  <c r="N49" i="162" s="1"/>
  <c r="I71" i="17"/>
  <c r="I70" i="28"/>
  <c r="I70" i="7"/>
  <c r="I70" i="42"/>
  <c r="N70" i="29"/>
  <c r="N76" i="29" s="1"/>
  <c r="N42" i="29" s="1"/>
  <c r="N43" i="29" s="1"/>
  <c r="N43" i="44"/>
  <c r="N76" i="53"/>
  <c r="N76" i="108"/>
  <c r="N41" i="108" s="1"/>
  <c r="N43" i="108" s="1"/>
  <c r="N78" i="108" s="1"/>
  <c r="L84" i="108" s="1"/>
  <c r="N77" i="320"/>
  <c r="N79" i="320" s="1"/>
  <c r="L85" i="320" s="1"/>
  <c r="N75" i="310"/>
  <c r="N41" i="310" s="1"/>
  <c r="N43" i="310" s="1"/>
  <c r="N77" i="310" s="1"/>
  <c r="L82" i="310" s="1"/>
  <c r="N75" i="300"/>
  <c r="N41" i="300" s="1"/>
  <c r="N43" i="300" s="1"/>
  <c r="N77" i="300" s="1"/>
  <c r="L84" i="300" s="1"/>
  <c r="I71" i="64"/>
  <c r="N75" i="75"/>
  <c r="N41" i="75" s="1"/>
  <c r="N43" i="75" s="1"/>
  <c r="N70" i="98"/>
  <c r="N76" i="98" s="1"/>
  <c r="N41" i="98" s="1"/>
  <c r="N43" i="98" s="1"/>
  <c r="N77" i="256"/>
  <c r="N41" i="256" s="1"/>
  <c r="N43" i="256" s="1"/>
  <c r="N75" i="283"/>
  <c r="N41" i="283" s="1"/>
  <c r="N43" i="283" s="1"/>
  <c r="N79" i="346"/>
  <c r="L85" i="346" s="1"/>
  <c r="I71" i="20"/>
  <c r="N77" i="355"/>
  <c r="N41" i="355" s="1"/>
  <c r="N43" i="355" s="1"/>
  <c r="N77" i="350"/>
  <c r="N41" i="350" s="1"/>
  <c r="N43" i="350" s="1"/>
  <c r="N79" i="350" s="1"/>
  <c r="L85" i="350" s="1"/>
  <c r="N77" i="330"/>
  <c r="N41" i="330" s="1"/>
  <c r="N43" i="330" s="1"/>
  <c r="N79" i="330" s="1"/>
  <c r="L86" i="330" s="1"/>
  <c r="I70" i="131"/>
  <c r="I71" i="99"/>
  <c r="I70" i="74"/>
  <c r="I71" i="61"/>
  <c r="I71" i="18"/>
  <c r="I79" i="220"/>
  <c r="N76" i="21"/>
  <c r="N42" i="21" s="1"/>
  <c r="N43" i="21" s="1"/>
  <c r="N78" i="21" s="1"/>
  <c r="L83" i="21" s="1"/>
  <c r="N71" i="25"/>
  <c r="N76" i="25" s="1"/>
  <c r="N42" i="25" s="1"/>
  <c r="N43" i="25" s="1"/>
  <c r="N75" i="291"/>
  <c r="N41" i="291" s="1"/>
  <c r="N43" i="291" s="1"/>
  <c r="N77" i="291" s="1"/>
  <c r="N43" i="41"/>
  <c r="N76" i="87"/>
  <c r="N41" i="87" s="1"/>
  <c r="N43" i="87" s="1"/>
  <c r="N76" i="89"/>
  <c r="N41" i="89" s="1"/>
  <c r="N43" i="89" s="1"/>
  <c r="N78" i="89" s="1"/>
  <c r="L85" i="89" s="1"/>
  <c r="L84" i="28"/>
  <c r="L85" i="28"/>
  <c r="L83" i="28"/>
  <c r="N43" i="38"/>
  <c r="N43" i="16"/>
  <c r="N78" i="16" s="1"/>
  <c r="L84" i="16" s="1"/>
  <c r="N43" i="30"/>
  <c r="N76" i="136"/>
  <c r="N41" i="136" s="1"/>
  <c r="N43" i="136" s="1"/>
  <c r="I70" i="31"/>
  <c r="I70" i="43"/>
  <c r="I70" i="41"/>
  <c r="N55" i="50"/>
  <c r="N43" i="54"/>
  <c r="N70" i="146"/>
  <c r="I70" i="146"/>
  <c r="N76" i="242"/>
  <c r="N40" i="242" s="1"/>
  <c r="N42" i="242" s="1"/>
  <c r="L86" i="371"/>
  <c r="I70" i="20"/>
  <c r="N70" i="171"/>
  <c r="I70" i="30"/>
  <c r="N59" i="21"/>
  <c r="N65" i="21" s="1"/>
  <c r="N71" i="24"/>
  <c r="N76" i="24" s="1"/>
  <c r="N42" i="24" s="1"/>
  <c r="N43" i="24" s="1"/>
  <c r="N78" i="24" s="1"/>
  <c r="I71" i="24"/>
  <c r="N76" i="63"/>
  <c r="N41" i="63" s="1"/>
  <c r="N43" i="63" s="1"/>
  <c r="N78" i="63" s="1"/>
  <c r="L84" i="63" s="1"/>
  <c r="N76" i="64"/>
  <c r="N41" i="64" s="1"/>
  <c r="N43" i="64" s="1"/>
  <c r="N78" i="64" s="1"/>
  <c r="I70" i="18"/>
  <c r="N71" i="66"/>
  <c r="N76" i="66" s="1"/>
  <c r="N41" i="66" s="1"/>
  <c r="N43" i="66" s="1"/>
  <c r="N78" i="66" s="1"/>
  <c r="I70" i="67"/>
  <c r="I70" i="25"/>
  <c r="I70" i="51"/>
  <c r="N59" i="9"/>
  <c r="N65" i="9" s="1"/>
  <c r="N71" i="58"/>
  <c r="N76" i="58" s="1"/>
  <c r="N42" i="58" s="1"/>
  <c r="N43" i="58" s="1"/>
  <c r="N78" i="58" s="1"/>
  <c r="N76" i="57"/>
  <c r="N41" i="57" s="1"/>
  <c r="N43" i="57" s="1"/>
  <c r="N78" i="57" s="1"/>
  <c r="N75" i="74"/>
  <c r="N41" i="74" s="1"/>
  <c r="N43" i="74" s="1"/>
  <c r="N77" i="74" s="1"/>
  <c r="L84" i="74" s="1"/>
  <c r="N54" i="99"/>
  <c r="I71" i="21"/>
  <c r="I71" i="19"/>
  <c r="N76" i="19"/>
  <c r="N42" i="19" s="1"/>
  <c r="N43" i="19" s="1"/>
  <c r="N78" i="19" s="1"/>
  <c r="L84" i="19" s="1"/>
  <c r="N43" i="37"/>
  <c r="N56" i="48"/>
  <c r="N76" i="59"/>
  <c r="N42" i="59" s="1"/>
  <c r="N54" i="71"/>
  <c r="N81" i="178"/>
  <c r="N47" i="178" s="1"/>
  <c r="N49" i="178" s="1"/>
  <c r="N76" i="177"/>
  <c r="N80" i="177" s="1"/>
  <c r="N46" i="177" s="1"/>
  <c r="N48" i="177" s="1"/>
  <c r="I76" i="177"/>
  <c r="N76" i="244"/>
  <c r="I76" i="244"/>
  <c r="N86" i="120"/>
  <c r="N88" i="120" s="1"/>
  <c r="D110" i="5" s="1"/>
  <c r="I70" i="22"/>
  <c r="I70" i="24"/>
  <c r="N70" i="9"/>
  <c r="N76" i="9" s="1"/>
  <c r="N42" i="9" s="1"/>
  <c r="N43" i="9" s="1"/>
  <c r="N70" i="46"/>
  <c r="N76" i="46" s="1"/>
  <c r="N42" i="46" s="1"/>
  <c r="N43" i="46" s="1"/>
  <c r="N78" i="46" s="1"/>
  <c r="N71" i="65"/>
  <c r="N76" i="65" s="1"/>
  <c r="N41" i="65" s="1"/>
  <c r="N43" i="65" s="1"/>
  <c r="N78" i="65" s="1"/>
  <c r="I71" i="65"/>
  <c r="N77" i="170"/>
  <c r="N81" i="170" s="1"/>
  <c r="N47" i="170" s="1"/>
  <c r="N49" i="170" s="1"/>
  <c r="I77" i="170"/>
  <c r="N63" i="246"/>
  <c r="N59" i="30"/>
  <c r="N65" i="30" s="1"/>
  <c r="N70" i="157"/>
  <c r="N79" i="366"/>
  <c r="L85" i="366" s="1"/>
  <c r="N76" i="61"/>
  <c r="N42" i="61" s="1"/>
  <c r="N76" i="80"/>
  <c r="N41" i="80" s="1"/>
  <c r="N43" i="80" s="1"/>
  <c r="N70" i="84"/>
  <c r="N76" i="84" s="1"/>
  <c r="N41" i="84" s="1"/>
  <c r="N43" i="84" s="1"/>
  <c r="N78" i="84" s="1"/>
  <c r="I70" i="84"/>
  <c r="N54" i="98"/>
  <c r="N76" i="102"/>
  <c r="N41" i="102" s="1"/>
  <c r="N43" i="102" s="1"/>
  <c r="N78" i="102" s="1"/>
  <c r="L85" i="102" s="1"/>
  <c r="N70" i="154"/>
  <c r="N76" i="90"/>
  <c r="N41" i="90" s="1"/>
  <c r="N43" i="90" s="1"/>
  <c r="N78" i="90" s="1"/>
  <c r="L83" i="90" s="1"/>
  <c r="N71" i="107"/>
  <c r="N76" i="107" s="1"/>
  <c r="N41" i="107" s="1"/>
  <c r="N43" i="107" s="1"/>
  <c r="I71" i="107"/>
  <c r="N77" i="262"/>
  <c r="N41" i="262" s="1"/>
  <c r="N43" i="262" s="1"/>
  <c r="N43" i="36"/>
  <c r="N43" i="43"/>
  <c r="N76" i="79"/>
  <c r="N41" i="79" s="1"/>
  <c r="N43" i="79" s="1"/>
  <c r="N43" i="128"/>
  <c r="N78" i="128" s="1"/>
  <c r="L84" i="128" s="1"/>
  <c r="N75" i="133"/>
  <c r="N41" i="133" s="1"/>
  <c r="N43" i="133" s="1"/>
  <c r="N77" i="133" s="1"/>
  <c r="L84" i="133" s="1"/>
  <c r="N76" i="143"/>
  <c r="N41" i="143" s="1"/>
  <c r="N43" i="143" s="1"/>
  <c r="N81" i="171"/>
  <c r="N47" i="171" s="1"/>
  <c r="N49" i="171" s="1"/>
  <c r="N72" i="227"/>
  <c r="N41" i="227" s="1"/>
  <c r="N43" i="227" s="1"/>
  <c r="N74" i="227" s="1"/>
  <c r="N76" i="234"/>
  <c r="N40" i="234" s="1"/>
  <c r="N42" i="234" s="1"/>
  <c r="N78" i="234" s="1"/>
  <c r="L83" i="234" s="1"/>
  <c r="N59" i="243"/>
  <c r="N65" i="243" s="1"/>
  <c r="N77" i="323"/>
  <c r="N79" i="323" s="1"/>
  <c r="L86" i="323" s="1"/>
  <c r="N77" i="348"/>
  <c r="N41" i="348" s="1"/>
  <c r="N43" i="348" s="1"/>
  <c r="N79" i="348" s="1"/>
  <c r="N77" i="365"/>
  <c r="N41" i="365" s="1"/>
  <c r="N43" i="365" s="1"/>
  <c r="N79" i="365" s="1"/>
  <c r="N58" i="287"/>
  <c r="N64" i="287" s="1"/>
  <c r="N76" i="96"/>
  <c r="N41" i="96" s="1"/>
  <c r="N43" i="96" s="1"/>
  <c r="N78" i="96" s="1"/>
  <c r="L85" i="96" s="1"/>
  <c r="N53" i="138"/>
  <c r="N80" i="184"/>
  <c r="N46" i="184" s="1"/>
  <c r="N48" i="184" s="1"/>
  <c r="N80" i="188"/>
  <c r="N46" i="188" s="1"/>
  <c r="N48" i="188" s="1"/>
  <c r="N81" i="187"/>
  <c r="N47" i="187" s="1"/>
  <c r="N49" i="187" s="1"/>
  <c r="N77" i="233"/>
  <c r="N41" i="233" s="1"/>
  <c r="N43" i="233" s="1"/>
  <c r="N79" i="233" s="1"/>
  <c r="N77" i="254"/>
  <c r="N41" i="254" s="1"/>
  <c r="N43" i="254" s="1"/>
  <c r="N79" i="254" s="1"/>
  <c r="L85" i="254" s="1"/>
  <c r="N81" i="267"/>
  <c r="N41" i="267" s="1"/>
  <c r="N43" i="267" s="1"/>
  <c r="N43" i="274"/>
  <c r="N77" i="295"/>
  <c r="N41" i="295" s="1"/>
  <c r="N43" i="295" s="1"/>
  <c r="N91" i="260"/>
  <c r="N47" i="260" s="1"/>
  <c r="N49" i="260" s="1"/>
  <c r="N79" i="343"/>
  <c r="L84" i="343" s="1"/>
  <c r="N77" i="347"/>
  <c r="N41" i="347" s="1"/>
  <c r="N43" i="347" s="1"/>
  <c r="N79" i="347" s="1"/>
  <c r="L85" i="347" s="1"/>
  <c r="N58" i="283"/>
  <c r="N64" i="283" s="1"/>
  <c r="N76" i="145"/>
  <c r="N41" i="145" s="1"/>
  <c r="N43" i="145" s="1"/>
  <c r="N76" i="231"/>
  <c r="N40" i="231" s="1"/>
  <c r="N42" i="231" s="1"/>
  <c r="N65" i="245"/>
  <c r="N70" i="245" s="1"/>
  <c r="N81" i="280"/>
  <c r="N44" i="280" s="1"/>
  <c r="N46" i="280" s="1"/>
  <c r="N83" i="280" s="1"/>
  <c r="L89" i="280" s="1"/>
  <c r="N75" i="290"/>
  <c r="N41" i="290" s="1"/>
  <c r="N43" i="290" s="1"/>
  <c r="N77" i="290" s="1"/>
  <c r="N77" i="362"/>
  <c r="N41" i="362" s="1"/>
  <c r="N43" i="362" s="1"/>
  <c r="N77" i="364"/>
  <c r="N41" i="364" s="1"/>
  <c r="N43" i="364" s="1"/>
  <c r="N79" i="364" s="1"/>
  <c r="N58" i="284"/>
  <c r="N64" i="284" s="1"/>
  <c r="N76" i="101"/>
  <c r="N41" i="101" s="1"/>
  <c r="N43" i="101" s="1"/>
  <c r="N78" i="101" s="1"/>
  <c r="L84" i="101" s="1"/>
  <c r="N76" i="106"/>
  <c r="N41" i="106" s="1"/>
  <c r="N43" i="106" s="1"/>
  <c r="N76" i="144"/>
  <c r="N41" i="144" s="1"/>
  <c r="N43" i="144" s="1"/>
  <c r="N78" i="144" s="1"/>
  <c r="L85" i="144" s="1"/>
  <c r="N81" i="154"/>
  <c r="N47" i="154" s="1"/>
  <c r="N49" i="154" s="1"/>
  <c r="N80" i="179"/>
  <c r="N46" i="179" s="1"/>
  <c r="N48" i="179" s="1"/>
  <c r="N82" i="179" s="1"/>
  <c r="L88" i="179" s="1"/>
  <c r="N75" i="286"/>
  <c r="N41" i="286" s="1"/>
  <c r="N43" i="286" s="1"/>
  <c r="N55" i="336"/>
  <c r="N79" i="336" s="1"/>
  <c r="L84" i="336" s="1"/>
  <c r="N59" i="25"/>
  <c r="N65" i="25" s="1"/>
  <c r="N77" i="334"/>
  <c r="N41" i="334" s="1"/>
  <c r="N43" i="334" s="1"/>
  <c r="N79" i="334" s="1"/>
  <c r="N72" i="276"/>
  <c r="N78" i="276" s="1"/>
  <c r="N41" i="276" s="1"/>
  <c r="N43" i="276" s="1"/>
  <c r="N80" i="276" s="1"/>
  <c r="L86" i="276" s="1"/>
  <c r="N77" i="244"/>
  <c r="N78" i="270"/>
  <c r="N41" i="270" s="1"/>
  <c r="N43" i="270" s="1"/>
  <c r="N65" i="248"/>
  <c r="N80" i="181"/>
  <c r="N46" i="181" s="1"/>
  <c r="N48" i="181" s="1"/>
  <c r="N81" i="186"/>
  <c r="N47" i="186" s="1"/>
  <c r="N49" i="186" s="1"/>
  <c r="N84" i="220"/>
  <c r="N46" i="220" s="1"/>
  <c r="N48" i="220" s="1"/>
  <c r="N86" i="220" s="1"/>
  <c r="N83" i="221"/>
  <c r="N46" i="221" s="1"/>
  <c r="N48" i="221" s="1"/>
  <c r="N69" i="189"/>
  <c r="N77" i="305"/>
  <c r="L83" i="305" s="1"/>
  <c r="N70" i="168"/>
  <c r="N70" i="268"/>
  <c r="N69" i="160"/>
  <c r="N70" i="186"/>
  <c r="N64" i="286"/>
  <c r="N66" i="294"/>
  <c r="N70" i="158"/>
  <c r="N69" i="188"/>
  <c r="N70" i="176"/>
  <c r="N70" i="155"/>
  <c r="N70" i="162"/>
  <c r="N69" i="172"/>
  <c r="N70" i="267"/>
  <c r="N70" i="182"/>
  <c r="N53" i="145"/>
  <c r="N55" i="362"/>
  <c r="L83" i="225"/>
  <c r="L85" i="104"/>
  <c r="N86" i="104" s="1"/>
  <c r="N88" i="104" s="1"/>
  <c r="D94" i="5" s="1"/>
  <c r="L83" i="113"/>
  <c r="N86" i="113" s="1"/>
  <c r="N88" i="113" s="1"/>
  <c r="D103" i="5" s="1"/>
  <c r="L84" i="322"/>
  <c r="L85" i="224"/>
  <c r="L85" i="109"/>
  <c r="N53" i="141"/>
  <c r="N54" i="34"/>
  <c r="L85" i="345"/>
  <c r="L85" i="73"/>
  <c r="L83" i="73"/>
  <c r="L84" i="73"/>
  <c r="N56" i="274"/>
  <c r="N78" i="216"/>
  <c r="L85" i="216" s="1"/>
  <c r="L84" i="125"/>
  <c r="N54" i="38"/>
  <c r="N54" i="43"/>
  <c r="N78" i="43" s="1"/>
  <c r="L83" i="43" s="1"/>
  <c r="N54" i="45"/>
  <c r="N61" i="221"/>
  <c r="N79" i="351"/>
  <c r="L84" i="351" s="1"/>
  <c r="N53" i="309"/>
  <c r="N55" i="355"/>
  <c r="N55" i="363"/>
  <c r="L84" i="124"/>
  <c r="L85" i="124"/>
  <c r="L83" i="124"/>
  <c r="N55" i="356"/>
  <c r="N86" i="118"/>
  <c r="N88" i="118" s="1"/>
  <c r="D108" i="5" s="1"/>
  <c r="L85" i="115"/>
  <c r="L83" i="125"/>
  <c r="L83" i="115"/>
  <c r="N54" i="37"/>
  <c r="N54" i="35"/>
  <c r="N53" i="325"/>
  <c r="N86" i="117"/>
  <c r="N88" i="117" s="1"/>
  <c r="D107" i="5" s="1"/>
  <c r="L83" i="116"/>
  <c r="L85" i="110"/>
  <c r="L85" i="322"/>
  <c r="L84" i="224"/>
  <c r="N86" i="122"/>
  <c r="N88" i="122" s="1"/>
  <c r="D112" i="5" s="1"/>
  <c r="N54" i="44"/>
  <c r="N54" i="83"/>
  <c r="N43" i="190"/>
  <c r="N77" i="190" s="1"/>
  <c r="L83" i="190" s="1"/>
  <c r="N86" i="370"/>
  <c r="N88" i="370" s="1"/>
  <c r="D320" i="5" s="1"/>
  <c r="N48" i="217"/>
  <c r="N82" i="217" s="1"/>
  <c r="L87" i="217" s="1"/>
  <c r="N43" i="35"/>
  <c r="N43" i="264"/>
  <c r="N79" i="264" s="1"/>
  <c r="N79" i="251"/>
  <c r="L85" i="251" s="1"/>
  <c r="N44" i="212"/>
  <c r="N78" i="212" s="1"/>
  <c r="N49" i="157"/>
  <c r="N48" i="189"/>
  <c r="N82" i="189" s="1"/>
  <c r="N43" i="263"/>
  <c r="N44" i="214"/>
  <c r="N78" i="214" s="1"/>
  <c r="N43" i="53"/>
  <c r="N43" i="59"/>
  <c r="N78" i="59" s="1"/>
  <c r="L85" i="59" s="1"/>
  <c r="L87" i="281"/>
  <c r="L85" i="281"/>
  <c r="L86" i="281"/>
  <c r="N69" i="183"/>
  <c r="N79" i="261"/>
  <c r="N64" i="297"/>
  <c r="N69" i="180"/>
  <c r="N77" i="301"/>
  <c r="L82" i="301" s="1"/>
  <c r="N70" i="185"/>
  <c r="N61" i="228"/>
  <c r="N69" i="164"/>
  <c r="N69" i="174"/>
  <c r="N70" i="266"/>
  <c r="N70" i="187"/>
  <c r="L84" i="76"/>
  <c r="L85" i="76"/>
  <c r="L83" i="76"/>
  <c r="N54" i="39"/>
  <c r="L86" i="277"/>
  <c r="N54" i="88"/>
  <c r="L84" i="121"/>
  <c r="N79" i="357"/>
  <c r="L86" i="357" s="1"/>
  <c r="L83" i="304"/>
  <c r="L87" i="277"/>
  <c r="N77" i="292"/>
  <c r="L84" i="292" s="1"/>
  <c r="L84" i="226"/>
  <c r="N54" i="40"/>
  <c r="L83" i="110"/>
  <c r="L85" i="225"/>
  <c r="L85" i="371"/>
  <c r="L85" i="226"/>
  <c r="N80" i="275"/>
  <c r="L87" i="275" s="1"/>
  <c r="N86" i="369"/>
  <c r="N88" i="369" s="1"/>
  <c r="D318" i="5" s="1"/>
  <c r="N43" i="15"/>
  <c r="N78" i="15" s="1"/>
  <c r="N43" i="42"/>
  <c r="N43" i="52"/>
  <c r="N78" i="52" s="1"/>
  <c r="N43" i="40"/>
  <c r="N43" i="45"/>
  <c r="N70" i="178"/>
  <c r="N72" i="165"/>
  <c r="N79" i="312"/>
  <c r="N79" i="313"/>
  <c r="L86" i="313" s="1"/>
  <c r="N79" i="295"/>
  <c r="N78" i="32"/>
  <c r="L84" i="32" s="1"/>
  <c r="L85" i="70"/>
  <c r="L83" i="70"/>
  <c r="L84" i="70"/>
  <c r="L83" i="78"/>
  <c r="L83" i="123"/>
  <c r="L84" i="123"/>
  <c r="L84" i="360"/>
  <c r="L86" i="360"/>
  <c r="L85" i="339"/>
  <c r="L86" i="339"/>
  <c r="L84" i="339"/>
  <c r="L85" i="327"/>
  <c r="L86" i="327"/>
  <c r="L83" i="367"/>
  <c r="L84" i="367"/>
  <c r="L83" i="77"/>
  <c r="L84" i="77"/>
  <c r="N54" i="86"/>
  <c r="L85" i="121"/>
  <c r="N54" i="36"/>
  <c r="N54" i="41"/>
  <c r="N53" i="75"/>
  <c r="N54" i="42"/>
  <c r="N43" i="7"/>
  <c r="N78" i="7" s="1"/>
  <c r="L83" i="7" s="1"/>
  <c r="L88" i="218"/>
  <c r="L89" i="218"/>
  <c r="N43" i="61"/>
  <c r="N78" i="61" s="1"/>
  <c r="N43" i="23"/>
  <c r="N78" i="23" s="1"/>
  <c r="N43" i="33"/>
  <c r="N43" i="51"/>
  <c r="N78" i="51" s="1"/>
  <c r="N43" i="22"/>
  <c r="N78" i="22" s="1"/>
  <c r="N43" i="49"/>
  <c r="N78" i="49" s="1"/>
  <c r="N43" i="27"/>
  <c r="N78" i="27" s="1"/>
  <c r="N43" i="306"/>
  <c r="N79" i="306" s="1"/>
  <c r="L87" i="218"/>
  <c r="N76" i="135"/>
  <c r="N41" i="135" s="1"/>
  <c r="N43" i="135" s="1"/>
  <c r="N78" i="135" s="1"/>
  <c r="N76" i="146"/>
  <c r="N41" i="146" s="1"/>
  <c r="N43" i="146" s="1"/>
  <c r="N80" i="160"/>
  <c r="N46" i="160" s="1"/>
  <c r="N48" i="160" s="1"/>
  <c r="L84" i="327"/>
  <c r="N76" i="17"/>
  <c r="N42" i="17" s="1"/>
  <c r="N43" i="17" s="1"/>
  <c r="N78" i="17" s="1"/>
  <c r="N76" i="68"/>
  <c r="N41" i="68" s="1"/>
  <c r="N43" i="68" s="1"/>
  <c r="N78" i="68" s="1"/>
  <c r="N75" i="72"/>
  <c r="N41" i="72" s="1"/>
  <c r="N43" i="72" s="1"/>
  <c r="N77" i="72" s="1"/>
  <c r="N76" i="82"/>
  <c r="N41" i="82" s="1"/>
  <c r="N43" i="82" s="1"/>
  <c r="N76" i="85"/>
  <c r="N41" i="85" s="1"/>
  <c r="N43" i="85" s="1"/>
  <c r="N76" i="56"/>
  <c r="N42" i="56" s="1"/>
  <c r="N43" i="56" s="1"/>
  <c r="N78" i="56" s="1"/>
  <c r="N76" i="91"/>
  <c r="N41" i="91" s="1"/>
  <c r="N43" i="91" s="1"/>
  <c r="N78" i="91" s="1"/>
  <c r="N76" i="92"/>
  <c r="N41" i="92" s="1"/>
  <c r="N43" i="92" s="1"/>
  <c r="N78" i="92" s="1"/>
  <c r="N76" i="94"/>
  <c r="N41" i="94" s="1"/>
  <c r="N43" i="94" s="1"/>
  <c r="N78" i="94" s="1"/>
  <c r="N76" i="95"/>
  <c r="N41" i="95" s="1"/>
  <c r="N43" i="95" s="1"/>
  <c r="N76" i="137"/>
  <c r="N41" i="137" s="1"/>
  <c r="N43" i="137" s="1"/>
  <c r="N80" i="164"/>
  <c r="N46" i="164" s="1"/>
  <c r="N48" i="164" s="1"/>
  <c r="N80" i="180"/>
  <c r="N46" i="180" s="1"/>
  <c r="N48" i="180" s="1"/>
  <c r="N81" i="185"/>
  <c r="N47" i="185" s="1"/>
  <c r="N49" i="185" s="1"/>
  <c r="N73" i="229"/>
  <c r="N40" i="229" s="1"/>
  <c r="N42" i="229" s="1"/>
  <c r="N75" i="229" s="1"/>
  <c r="N78" i="232"/>
  <c r="N41" i="232" s="1"/>
  <c r="N43" i="232" s="1"/>
  <c r="N80" i="232" s="1"/>
  <c r="N78" i="272"/>
  <c r="N41" i="272" s="1"/>
  <c r="N43" i="272" s="1"/>
  <c r="N83" i="279"/>
  <c r="N46" i="279" s="1"/>
  <c r="N48" i="279" s="1"/>
  <c r="N81" i="176"/>
  <c r="N47" i="176" s="1"/>
  <c r="N49" i="176" s="1"/>
  <c r="N80" i="183"/>
  <c r="N46" i="183" s="1"/>
  <c r="N48" i="183" s="1"/>
  <c r="N87" i="246"/>
  <c r="N45" i="246" s="1"/>
  <c r="N47" i="246" s="1"/>
  <c r="N75" i="293"/>
  <c r="N41" i="293" s="1"/>
  <c r="N43" i="293" s="1"/>
  <c r="N77" i="293" s="1"/>
  <c r="N75" i="325"/>
  <c r="N41" i="325" s="1"/>
  <c r="N43" i="325" s="1"/>
  <c r="N77" i="337"/>
  <c r="N41" i="337" s="1"/>
  <c r="N43" i="337" s="1"/>
  <c r="N77" i="342"/>
  <c r="N41" i="342" s="1"/>
  <c r="N43" i="342" s="1"/>
  <c r="N79" i="342" s="1"/>
  <c r="N77" i="363"/>
  <c r="N41" i="363" s="1"/>
  <c r="N43" i="363" s="1"/>
  <c r="N75" i="289"/>
  <c r="N41" i="289" s="1"/>
  <c r="N43" i="289" s="1"/>
  <c r="N77" i="289" s="1"/>
  <c r="N77" i="294"/>
  <c r="N41" i="294" s="1"/>
  <c r="N43" i="294" s="1"/>
  <c r="N75" i="299"/>
  <c r="N41" i="299" s="1"/>
  <c r="N43" i="299" s="1"/>
  <c r="N75" i="302"/>
  <c r="N41" i="302" s="1"/>
  <c r="N43" i="302" s="1"/>
  <c r="N77" i="302" s="1"/>
  <c r="N77" i="321"/>
  <c r="N79" i="321" s="1"/>
  <c r="N77" i="333"/>
  <c r="N41" i="333" s="1"/>
  <c r="N43" i="333" s="1"/>
  <c r="N79" i="333" s="1"/>
  <c r="N76" i="54" l="1"/>
  <c r="N69" i="297"/>
  <c r="N75" i="297" s="1"/>
  <c r="N41" i="297" s="1"/>
  <c r="N43" i="297" s="1"/>
  <c r="I69" i="297"/>
  <c r="N79" i="319"/>
  <c r="L86" i="319" s="1"/>
  <c r="N79" i="235"/>
  <c r="N71" i="257"/>
  <c r="N77" i="257" s="1"/>
  <c r="N41" i="257" s="1"/>
  <c r="N43" i="257" s="1"/>
  <c r="N79" i="257" s="1"/>
  <c r="I71" i="257"/>
  <c r="L83" i="303"/>
  <c r="L86" i="241"/>
  <c r="N78" i="242"/>
  <c r="L84" i="242" s="1"/>
  <c r="N80" i="273"/>
  <c r="L87" i="273" s="1"/>
  <c r="N71" i="258"/>
  <c r="N77" i="258" s="1"/>
  <c r="N41" i="258" s="1"/>
  <c r="N43" i="258" s="1"/>
  <c r="N79" i="258" s="1"/>
  <c r="L84" i="258" s="1"/>
  <c r="I71" i="258"/>
  <c r="L84" i="303"/>
  <c r="N86" i="224"/>
  <c r="N88" i="224" s="1"/>
  <c r="D185" i="5" s="1"/>
  <c r="N79" i="256"/>
  <c r="L84" i="347"/>
  <c r="N79" i="355"/>
  <c r="N86" i="109"/>
  <c r="N88" i="109" s="1"/>
  <c r="D99" i="5" s="1"/>
  <c r="N71" i="331"/>
  <c r="N77" i="331" s="1"/>
  <c r="N41" i="331" s="1"/>
  <c r="N43" i="331" s="1"/>
  <c r="N79" i="331" s="1"/>
  <c r="L84" i="331" s="1"/>
  <c r="I71" i="331"/>
  <c r="L83" i="300"/>
  <c r="N78" i="107"/>
  <c r="L84" i="107" s="1"/>
  <c r="L82" i="300"/>
  <c r="N83" i="157"/>
  <c r="L90" i="157" s="1"/>
  <c r="N78" i="29"/>
  <c r="N82" i="177"/>
  <c r="N78" i="60"/>
  <c r="L84" i="60" s="1"/>
  <c r="N78" i="142"/>
  <c r="L83" i="142" s="1"/>
  <c r="N79" i="318"/>
  <c r="L86" i="318" s="1"/>
  <c r="N78" i="147"/>
  <c r="L83" i="147" s="1"/>
  <c r="N86" i="112"/>
  <c r="N88" i="112" s="1"/>
  <c r="D102" i="5" s="1"/>
  <c r="L86" i="350"/>
  <c r="N79" i="265"/>
  <c r="L86" i="265" s="1"/>
  <c r="L85" i="353"/>
  <c r="L84" i="353"/>
  <c r="N83" i="282"/>
  <c r="L90" i="282" s="1"/>
  <c r="N77" i="299"/>
  <c r="N78" i="85"/>
  <c r="L83" i="85" s="1"/>
  <c r="N83" i="158"/>
  <c r="L90" i="158" s="1"/>
  <c r="N79" i="262"/>
  <c r="L85" i="262" s="1"/>
  <c r="N83" i="170"/>
  <c r="L90" i="170" s="1"/>
  <c r="N78" i="136"/>
  <c r="L85" i="136" s="1"/>
  <c r="N78" i="87"/>
  <c r="L85" i="87" s="1"/>
  <c r="N78" i="20"/>
  <c r="L83" i="20" s="1"/>
  <c r="N86" i="111"/>
  <c r="N88" i="111" s="1"/>
  <c r="D101" i="5" s="1"/>
  <c r="N85" i="279"/>
  <c r="L90" i="279" s="1"/>
  <c r="L84" i="132"/>
  <c r="N78" i="95"/>
  <c r="L83" i="95" s="1"/>
  <c r="N80" i="272"/>
  <c r="L86" i="272" s="1"/>
  <c r="L84" i="352"/>
  <c r="L85" i="132"/>
  <c r="N78" i="31"/>
  <c r="L85" i="31" s="1"/>
  <c r="N78" i="137"/>
  <c r="N78" i="36"/>
  <c r="L85" i="36" s="1"/>
  <c r="N78" i="79"/>
  <c r="L84" i="79" s="1"/>
  <c r="N85" i="207"/>
  <c r="L90" i="207" s="1"/>
  <c r="N78" i="81"/>
  <c r="L85" i="81" s="1"/>
  <c r="N79" i="247"/>
  <c r="L85" i="247" s="1"/>
  <c r="N74" i="252"/>
  <c r="N77" i="298"/>
  <c r="L84" i="298" s="1"/>
  <c r="N78" i="86"/>
  <c r="N79" i="311"/>
  <c r="L86" i="311" s="1"/>
  <c r="L84" i="216"/>
  <c r="N78" i="97"/>
  <c r="L84" i="97" s="1"/>
  <c r="N78" i="148"/>
  <c r="L83" i="148" s="1"/>
  <c r="N81" i="50"/>
  <c r="L88" i="50" s="1"/>
  <c r="N86" i="116"/>
  <c r="N88" i="116" s="1"/>
  <c r="D105" i="5" s="1"/>
  <c r="N77" i="286"/>
  <c r="L82" i="286" s="1"/>
  <c r="N78" i="83"/>
  <c r="L83" i="83" s="1"/>
  <c r="N83" i="182"/>
  <c r="L89" i="182" s="1"/>
  <c r="N78" i="82"/>
  <c r="L84" i="82" s="1"/>
  <c r="N79" i="362"/>
  <c r="L86" i="362" s="1"/>
  <c r="N83" i="249"/>
  <c r="L90" i="249" s="1"/>
  <c r="N79" i="363"/>
  <c r="L85" i="363" s="1"/>
  <c r="N80" i="270"/>
  <c r="L87" i="270" s="1"/>
  <c r="N78" i="138"/>
  <c r="L85" i="138" s="1"/>
  <c r="N89" i="246"/>
  <c r="L95" i="246" s="1"/>
  <c r="N93" i="260"/>
  <c r="L98" i="260" s="1"/>
  <c r="N78" i="30"/>
  <c r="L83" i="30" s="1"/>
  <c r="L86" i="320"/>
  <c r="L84" i="357"/>
  <c r="L84" i="346"/>
  <c r="L85" i="331"/>
  <c r="N78" i="42"/>
  <c r="L85" i="42" s="1"/>
  <c r="L86" i="346"/>
  <c r="N85" i="304"/>
  <c r="N87" i="304" s="1"/>
  <c r="D260" i="5" s="1"/>
  <c r="N78" i="39"/>
  <c r="L84" i="39" s="1"/>
  <c r="N79" i="296"/>
  <c r="L86" i="296" s="1"/>
  <c r="L86" i="352"/>
  <c r="L86" i="343"/>
  <c r="N78" i="44"/>
  <c r="L84" i="44" s="1"/>
  <c r="L85" i="32"/>
  <c r="L82" i="305"/>
  <c r="L86" i="340"/>
  <c r="N79" i="356"/>
  <c r="L85" i="356" s="1"/>
  <c r="N85" i="245"/>
  <c r="L92" i="245" s="1"/>
  <c r="L83" i="131"/>
  <c r="L84" i="131"/>
  <c r="L85" i="328"/>
  <c r="L86" i="328"/>
  <c r="L84" i="328"/>
  <c r="N79" i="337"/>
  <c r="L85" i="337" s="1"/>
  <c r="N82" i="180"/>
  <c r="L87" i="180" s="1"/>
  <c r="N78" i="146"/>
  <c r="L84" i="146" s="1"/>
  <c r="L84" i="350"/>
  <c r="L85" i="343"/>
  <c r="N87" i="343" s="1"/>
  <c r="N89" i="343" s="1"/>
  <c r="D296" i="5" s="1"/>
  <c r="L85" i="241"/>
  <c r="N87" i="241" s="1"/>
  <c r="N89" i="241" s="1"/>
  <c r="D201" i="5" s="1"/>
  <c r="L84" i="78"/>
  <c r="N85" i="78" s="1"/>
  <c r="N87" i="78" s="1"/>
  <c r="D69" i="5" s="1"/>
  <c r="N77" i="285"/>
  <c r="L82" i="285" s="1"/>
  <c r="N78" i="34"/>
  <c r="L83" i="34" s="1"/>
  <c r="N86" i="110"/>
  <c r="N88" i="110" s="1"/>
  <c r="D100" i="5" s="1"/>
  <c r="L86" i="354"/>
  <c r="N74" i="228"/>
  <c r="L81" i="228" s="1"/>
  <c r="N77" i="297"/>
  <c r="L83" i="297" s="1"/>
  <c r="N78" i="139"/>
  <c r="L84" i="139" s="1"/>
  <c r="N78" i="80"/>
  <c r="L85" i="80" s="1"/>
  <c r="N77" i="325"/>
  <c r="L82" i="325" s="1"/>
  <c r="N82" i="183"/>
  <c r="L88" i="183" s="1"/>
  <c r="N82" i="164"/>
  <c r="L89" i="164" s="1"/>
  <c r="L85" i="318"/>
  <c r="N78" i="33"/>
  <c r="L84" i="33" s="1"/>
  <c r="L84" i="254"/>
  <c r="N77" i="75"/>
  <c r="L83" i="75" s="1"/>
  <c r="N78" i="45"/>
  <c r="L83" i="45" s="1"/>
  <c r="L84" i="354"/>
  <c r="N82" i="181"/>
  <c r="L87" i="181" s="1"/>
  <c r="N68" i="248"/>
  <c r="N83" i="248" s="1"/>
  <c r="L88" i="248" s="1"/>
  <c r="N78" i="106"/>
  <c r="L83" i="106" s="1"/>
  <c r="N78" i="231"/>
  <c r="L83" i="231" s="1"/>
  <c r="N83" i="162"/>
  <c r="L88" i="162" s="1"/>
  <c r="N78" i="243"/>
  <c r="L83" i="243" s="1"/>
  <c r="L84" i="359"/>
  <c r="N86" i="115"/>
  <c r="N88" i="115" s="1"/>
  <c r="D106" i="5" s="1"/>
  <c r="L85" i="359"/>
  <c r="N86" i="119"/>
  <c r="N88" i="119" s="1"/>
  <c r="D109" i="5" s="1"/>
  <c r="N80" i="274"/>
  <c r="L86" i="274" s="1"/>
  <c r="L83" i="216"/>
  <c r="N78" i="141"/>
  <c r="L85" i="141" s="1"/>
  <c r="N78" i="99"/>
  <c r="L85" i="99" s="1"/>
  <c r="N86" i="121"/>
  <c r="N88" i="121" s="1"/>
  <c r="D111" i="5" s="1"/>
  <c r="N78" i="38"/>
  <c r="L85" i="38" s="1"/>
  <c r="N78" i="9"/>
  <c r="L85" i="9" s="1"/>
  <c r="L86" i="259"/>
  <c r="L84" i="259"/>
  <c r="L84" i="323"/>
  <c r="L86" i="253"/>
  <c r="L86" i="353"/>
  <c r="N78" i="41"/>
  <c r="L85" i="41" s="1"/>
  <c r="N83" i="268"/>
  <c r="L89" i="268" s="1"/>
  <c r="L84" i="329"/>
  <c r="L85" i="323"/>
  <c r="N82" i="188"/>
  <c r="L89" i="188" s="1"/>
  <c r="N82" i="160"/>
  <c r="L89" i="160" s="1"/>
  <c r="L82" i="292"/>
  <c r="N83" i="155"/>
  <c r="L88" i="155" s="1"/>
  <c r="L83" i="32"/>
  <c r="N86" i="32" s="1"/>
  <c r="N88" i="32" s="1"/>
  <c r="D24" i="5" s="1"/>
  <c r="N82" i="172"/>
  <c r="L89" i="172" s="1"/>
  <c r="N78" i="25"/>
  <c r="L83" i="25" s="1"/>
  <c r="L85" i="131"/>
  <c r="L84" i="190"/>
  <c r="L82" i="190"/>
  <c r="L84" i="307"/>
  <c r="L86" i="307"/>
  <c r="L85" i="307"/>
  <c r="L85" i="329"/>
  <c r="L84" i="253"/>
  <c r="N78" i="35"/>
  <c r="L84" i="35" s="1"/>
  <c r="N77" i="309"/>
  <c r="L83" i="309" s="1"/>
  <c r="N77" i="287"/>
  <c r="L84" i="287" s="1"/>
  <c r="N78" i="143"/>
  <c r="L83" i="143" s="1"/>
  <c r="N79" i="263"/>
  <c r="L86" i="263" s="1"/>
  <c r="L85" i="308"/>
  <c r="N83" i="266"/>
  <c r="L90" i="266" s="1"/>
  <c r="L86" i="254"/>
  <c r="L86" i="308"/>
  <c r="L88" i="217"/>
  <c r="L85" i="362"/>
  <c r="L85" i="351"/>
  <c r="L86" i="351"/>
  <c r="L83" i="292"/>
  <c r="L86" i="366"/>
  <c r="L84" i="366"/>
  <c r="N78" i="98"/>
  <c r="L83" i="98" s="1"/>
  <c r="L83" i="103"/>
  <c r="N86" i="124"/>
  <c r="N88" i="124" s="1"/>
  <c r="D113" i="5" s="1"/>
  <c r="N78" i="145"/>
  <c r="L84" i="145" s="1"/>
  <c r="L84" i="318"/>
  <c r="L85" i="273"/>
  <c r="L89" i="217"/>
  <c r="N83" i="185"/>
  <c r="L88" i="185" s="1"/>
  <c r="N83" i="154"/>
  <c r="L88" i="154" s="1"/>
  <c r="L84" i="251"/>
  <c r="N88" i="252"/>
  <c r="L93" i="252" s="1"/>
  <c r="N77" i="284"/>
  <c r="L84" i="284" s="1"/>
  <c r="L84" i="239"/>
  <c r="N82" i="184"/>
  <c r="L87" i="184" s="1"/>
  <c r="N77" i="283"/>
  <c r="L82" i="283" s="1"/>
  <c r="L86" i="251"/>
  <c r="N83" i="187"/>
  <c r="L89" i="187" s="1"/>
  <c r="N83" i="176"/>
  <c r="L90" i="176" s="1"/>
  <c r="L86" i="239"/>
  <c r="N83" i="168"/>
  <c r="L88" i="168" s="1"/>
  <c r="N83" i="186"/>
  <c r="L88" i="186" s="1"/>
  <c r="L85" i="355"/>
  <c r="L84" i="355"/>
  <c r="L85" i="35"/>
  <c r="N78" i="37"/>
  <c r="L83" i="37" s="1"/>
  <c r="N78" i="88"/>
  <c r="L85" i="88" s="1"/>
  <c r="L85" i="357"/>
  <c r="L84" i="305"/>
  <c r="L85" i="259"/>
  <c r="L83" i="301"/>
  <c r="L86" i="193"/>
  <c r="L84" i="301"/>
  <c r="N86" i="76"/>
  <c r="N88" i="76" s="1"/>
  <c r="D67" i="5" s="1"/>
  <c r="N78" i="71"/>
  <c r="L85" i="71" s="1"/>
  <c r="L84" i="105"/>
  <c r="L83" i="310"/>
  <c r="L84" i="310"/>
  <c r="L84" i="69"/>
  <c r="L88" i="219"/>
  <c r="L86" i="240"/>
  <c r="N86" i="125"/>
  <c r="N88" i="125" s="1"/>
  <c r="D115" i="5" s="1"/>
  <c r="L85" i="128"/>
  <c r="N85" i="221"/>
  <c r="L90" i="221" s="1"/>
  <c r="L86" i="347"/>
  <c r="N87" i="347" s="1"/>
  <c r="N89" i="347" s="1"/>
  <c r="D300" i="5" s="1"/>
  <c r="L85" i="340"/>
  <c r="N86" i="225"/>
  <c r="N88" i="225" s="1"/>
  <c r="D186" i="5" s="1"/>
  <c r="N80" i="48"/>
  <c r="L86" i="48" s="1"/>
  <c r="L85" i="313"/>
  <c r="L86" i="250"/>
  <c r="L86" i="345"/>
  <c r="N87" i="345" s="1"/>
  <c r="N89" i="345" s="1"/>
  <c r="D298" i="5" s="1"/>
  <c r="L85" i="130"/>
  <c r="L83" i="242"/>
  <c r="L86" i="262"/>
  <c r="L88" i="280"/>
  <c r="L84" i="362"/>
  <c r="L85" i="129"/>
  <c r="L83" i="130"/>
  <c r="L84" i="344"/>
  <c r="L86" i="336"/>
  <c r="L84" i="234"/>
  <c r="L83" i="16"/>
  <c r="L85" i="344"/>
  <c r="L86" i="237"/>
  <c r="L84" i="90"/>
  <c r="L85" i="16"/>
  <c r="L84" i="47"/>
  <c r="L92" i="207"/>
  <c r="L84" i="237"/>
  <c r="L84" i="129"/>
  <c r="L84" i="21"/>
  <c r="L83" i="208"/>
  <c r="L85" i="19"/>
  <c r="L87" i="219"/>
  <c r="N78" i="54"/>
  <c r="L84" i="54" s="1"/>
  <c r="L84" i="208"/>
  <c r="L85" i="250"/>
  <c r="L93" i="220"/>
  <c r="L92" i="220"/>
  <c r="L86" i="355"/>
  <c r="L86" i="314"/>
  <c r="L83" i="105"/>
  <c r="L85" i="240"/>
  <c r="L83" i="63"/>
  <c r="L83" i="192"/>
  <c r="L85" i="63"/>
  <c r="N78" i="53"/>
  <c r="L82" i="192"/>
  <c r="L83" i="47"/>
  <c r="L83" i="144"/>
  <c r="L84" i="319"/>
  <c r="L84" i="144"/>
  <c r="L84" i="67"/>
  <c r="L85" i="90"/>
  <c r="L85" i="335"/>
  <c r="L83" i="128"/>
  <c r="L82" i="191"/>
  <c r="L84" i="191"/>
  <c r="L83" i="191"/>
  <c r="L86" i="316"/>
  <c r="L85" i="316"/>
  <c r="L84" i="316"/>
  <c r="L82" i="291"/>
  <c r="L84" i="291"/>
  <c r="L83" i="291"/>
  <c r="L84" i="290"/>
  <c r="L82" i="290"/>
  <c r="L83" i="290"/>
  <c r="L84" i="46"/>
  <c r="L83" i="46"/>
  <c r="L85" i="46"/>
  <c r="L86" i="264"/>
  <c r="L85" i="264"/>
  <c r="L84" i="314"/>
  <c r="L85" i="242"/>
  <c r="L86" i="273"/>
  <c r="L84" i="265"/>
  <c r="L84" i="140"/>
  <c r="L83" i="102"/>
  <c r="L83" i="134"/>
  <c r="L85" i="108"/>
  <c r="L83" i="209"/>
  <c r="L85" i="7"/>
  <c r="L85" i="67"/>
  <c r="L83" i="19"/>
  <c r="N85" i="165"/>
  <c r="L92" i="165" s="1"/>
  <c r="L83" i="108"/>
  <c r="N87" i="371"/>
  <c r="N89" i="371" s="1"/>
  <c r="D293" i="5" s="1"/>
  <c r="L87" i="271"/>
  <c r="N87" i="322"/>
  <c r="N89" i="322" s="1"/>
  <c r="D278" i="5" s="1"/>
  <c r="N79" i="244"/>
  <c r="N45" i="244" s="1"/>
  <c r="N47" i="244" s="1"/>
  <c r="N81" i="244" s="1"/>
  <c r="L87" i="244" s="1"/>
  <c r="L84" i="335"/>
  <c r="L88" i="157"/>
  <c r="L85" i="271"/>
  <c r="L84" i="193"/>
  <c r="L84" i="102"/>
  <c r="L82" i="127"/>
  <c r="L89" i="157"/>
  <c r="L84" i="127"/>
  <c r="L84" i="320"/>
  <c r="L84" i="134"/>
  <c r="L83" i="107"/>
  <c r="L85" i="66"/>
  <c r="L84" i="66"/>
  <c r="L83" i="66"/>
  <c r="L85" i="365"/>
  <c r="L86" i="365"/>
  <c r="L84" i="365"/>
  <c r="L84" i="334"/>
  <c r="L85" i="334"/>
  <c r="L86" i="334"/>
  <c r="L85" i="348"/>
  <c r="L84" i="348"/>
  <c r="L86" i="348"/>
  <c r="L85" i="26"/>
  <c r="L83" i="26"/>
  <c r="L84" i="26"/>
  <c r="L83" i="65"/>
  <c r="L84" i="65"/>
  <c r="L85" i="65"/>
  <c r="L85" i="236"/>
  <c r="N83" i="178"/>
  <c r="L88" i="178" s="1"/>
  <c r="N90" i="218"/>
  <c r="N92" i="218" s="1"/>
  <c r="D180" i="5" s="1"/>
  <c r="L83" i="59"/>
  <c r="L83" i="58"/>
  <c r="L85" i="58"/>
  <c r="L84" i="58"/>
  <c r="N83" i="171"/>
  <c r="L85" i="330"/>
  <c r="L85" i="315"/>
  <c r="L84" i="59"/>
  <c r="N82" i="174"/>
  <c r="L89" i="174" s="1"/>
  <c r="N86" i="28"/>
  <c r="N88" i="28" s="1"/>
  <c r="D20" i="5" s="1"/>
  <c r="L83" i="64"/>
  <c r="L85" i="64"/>
  <c r="L84" i="64"/>
  <c r="L88" i="268"/>
  <c r="L83" i="60"/>
  <c r="L84" i="31"/>
  <c r="L85" i="150"/>
  <c r="N79" i="294"/>
  <c r="L84" i="294" s="1"/>
  <c r="L84" i="313"/>
  <c r="N83" i="267"/>
  <c r="L88" i="267" s="1"/>
  <c r="L86" i="238"/>
  <c r="L86" i="150"/>
  <c r="L84" i="96"/>
  <c r="N88" i="281"/>
  <c r="N90" i="281" s="1"/>
  <c r="D238" i="5" s="1"/>
  <c r="L85" i="319"/>
  <c r="L84" i="103"/>
  <c r="L85" i="238"/>
  <c r="L83" i="96"/>
  <c r="L90" i="280"/>
  <c r="L82" i="133"/>
  <c r="N86" i="123"/>
  <c r="N88" i="123" s="1"/>
  <c r="D114" i="5" s="1"/>
  <c r="L83" i="89"/>
  <c r="L84" i="89"/>
  <c r="N86" i="73"/>
  <c r="N88" i="73" s="1"/>
  <c r="D64" i="5" s="1"/>
  <c r="N86" i="226"/>
  <c r="N88" i="226" s="1"/>
  <c r="D187" i="5" s="1"/>
  <c r="L87" i="276"/>
  <c r="L84" i="330"/>
  <c r="L85" i="140"/>
  <c r="L85" i="101"/>
  <c r="L85" i="276"/>
  <c r="N87" i="327"/>
  <c r="N89" i="327" s="1"/>
  <c r="D281" i="5" s="1"/>
  <c r="L86" i="315"/>
  <c r="L83" i="74"/>
  <c r="L83" i="101"/>
  <c r="N88" i="277"/>
  <c r="N90" i="277" s="1"/>
  <c r="D235" i="5" s="1"/>
  <c r="N85" i="300"/>
  <c r="N87" i="300" s="1"/>
  <c r="D256" i="5" s="1"/>
  <c r="L82" i="74"/>
  <c r="L89" i="189"/>
  <c r="L87" i="189"/>
  <c r="L88" i="189"/>
  <c r="L83" i="139"/>
  <c r="L85" i="57"/>
  <c r="L83" i="57"/>
  <c r="L84" i="57"/>
  <c r="N78" i="40"/>
  <c r="L83" i="40" s="1"/>
  <c r="L87" i="179"/>
  <c r="L84" i="261"/>
  <c r="L86" i="261"/>
  <c r="L85" i="261"/>
  <c r="N86" i="70"/>
  <c r="N88" i="70" s="1"/>
  <c r="D61" i="5" s="1"/>
  <c r="L84" i="332"/>
  <c r="L85" i="332"/>
  <c r="L86" i="332"/>
  <c r="L86" i="275"/>
  <c r="L84" i="317"/>
  <c r="L85" i="317"/>
  <c r="L83" i="69"/>
  <c r="N86" i="69" s="1"/>
  <c r="N88" i="69" s="1"/>
  <c r="D60" i="5" s="1"/>
  <c r="N86" i="367"/>
  <c r="N88" i="367" s="1"/>
  <c r="D317" i="5" s="1"/>
  <c r="L85" i="234"/>
  <c r="L89" i="179"/>
  <c r="L84" i="209"/>
  <c r="L85" i="275"/>
  <c r="L91" i="220"/>
  <c r="L83" i="87"/>
  <c r="L83" i="133"/>
  <c r="L85" i="336"/>
  <c r="L84" i="264"/>
  <c r="L86" i="256"/>
  <c r="L85" i="256"/>
  <c r="L84" i="256"/>
  <c r="L86" i="236"/>
  <c r="L86" i="364"/>
  <c r="L85" i="364"/>
  <c r="L84" i="364"/>
  <c r="L85" i="12"/>
  <c r="L83" i="12"/>
  <c r="L84" i="12"/>
  <c r="L86" i="295"/>
  <c r="L85" i="295"/>
  <c r="L84" i="295"/>
  <c r="L84" i="29"/>
  <c r="L85" i="29"/>
  <c r="L83" i="29"/>
  <c r="L85" i="212"/>
  <c r="L84" i="212"/>
  <c r="L83" i="212"/>
  <c r="L84" i="215"/>
  <c r="L83" i="215"/>
  <c r="L85" i="215"/>
  <c r="L84" i="233"/>
  <c r="L85" i="233"/>
  <c r="L86" i="233"/>
  <c r="L84" i="247"/>
  <c r="L84" i="214"/>
  <c r="L85" i="214"/>
  <c r="L83" i="214"/>
  <c r="L83" i="84"/>
  <c r="L85" i="84"/>
  <c r="L84" i="84"/>
  <c r="L86" i="312"/>
  <c r="L85" i="312"/>
  <c r="L84" i="312"/>
  <c r="L85" i="100"/>
  <c r="L83" i="100"/>
  <c r="L86" i="257"/>
  <c r="L85" i="257"/>
  <c r="L84" i="257"/>
  <c r="L84" i="235"/>
  <c r="L86" i="235"/>
  <c r="L85" i="235"/>
  <c r="L79" i="227"/>
  <c r="L81" i="227"/>
  <c r="L80" i="227"/>
  <c r="L89" i="177"/>
  <c r="L87" i="177"/>
  <c r="L88" i="177"/>
  <c r="L83" i="213"/>
  <c r="L84" i="213"/>
  <c r="L85" i="213"/>
  <c r="L84" i="52"/>
  <c r="L85" i="52"/>
  <c r="L83" i="52"/>
  <c r="N85" i="303"/>
  <c r="N87" i="303" s="1"/>
  <c r="D259" i="5" s="1"/>
  <c r="L83" i="149"/>
  <c r="L85" i="149"/>
  <c r="L84" i="149"/>
  <c r="L85" i="86"/>
  <c r="L84" i="86"/>
  <c r="L83" i="86"/>
  <c r="L85" i="43"/>
  <c r="L84" i="43"/>
  <c r="N86" i="77"/>
  <c r="N88" i="77" s="1"/>
  <c r="D68" i="5" s="1"/>
  <c r="N87" i="339"/>
  <c r="N89" i="339" s="1"/>
  <c r="D292" i="5" s="1"/>
  <c r="L90" i="154"/>
  <c r="L83" i="42"/>
  <c r="L85" i="97"/>
  <c r="L84" i="75"/>
  <c r="N87" i="360"/>
  <c r="N89" i="360" s="1"/>
  <c r="D311" i="5" s="1"/>
  <c r="L84" i="7"/>
  <c r="N87" i="350"/>
  <c r="N89" i="350" s="1"/>
  <c r="D302" i="5" s="1"/>
  <c r="L86" i="306"/>
  <c r="L85" i="306"/>
  <c r="L84" i="306"/>
  <c r="L85" i="22"/>
  <c r="L83" i="22"/>
  <c r="L84" i="22"/>
  <c r="L85" i="23"/>
  <c r="L83" i="23"/>
  <c r="L84" i="23"/>
  <c r="L84" i="18"/>
  <c r="L83" i="18"/>
  <c r="L85" i="18"/>
  <c r="L84" i="51"/>
  <c r="L83" i="51"/>
  <c r="L85" i="51"/>
  <c r="L85" i="61"/>
  <c r="L84" i="61"/>
  <c r="L83" i="61"/>
  <c r="L85" i="21"/>
  <c r="L83" i="49"/>
  <c r="L85" i="49"/>
  <c r="L84" i="49"/>
  <c r="L86" i="50"/>
  <c r="L83" i="55"/>
  <c r="L85" i="55"/>
  <c r="L84" i="55"/>
  <c r="L84" i="15"/>
  <c r="L83" i="15"/>
  <c r="L85" i="15"/>
  <c r="L83" i="27"/>
  <c r="L84" i="27"/>
  <c r="L85" i="27"/>
  <c r="L83" i="33"/>
  <c r="L85" i="33"/>
  <c r="L84" i="14"/>
  <c r="L85" i="14"/>
  <c r="L83" i="14"/>
  <c r="L85" i="321"/>
  <c r="L86" i="321"/>
  <c r="L84" i="321"/>
  <c r="L83" i="289"/>
  <c r="L84" i="289"/>
  <c r="L82" i="289"/>
  <c r="L87" i="232"/>
  <c r="L86" i="232"/>
  <c r="L85" i="232"/>
  <c r="L84" i="92"/>
  <c r="L85" i="92"/>
  <c r="L83" i="92"/>
  <c r="L83" i="68"/>
  <c r="L84" i="68"/>
  <c r="L85" i="68"/>
  <c r="L82" i="302"/>
  <c r="L84" i="302"/>
  <c r="L83" i="302"/>
  <c r="L86" i="363"/>
  <c r="L84" i="293"/>
  <c r="L82" i="293"/>
  <c r="L83" i="293"/>
  <c r="L82" i="229"/>
  <c r="L81" i="229"/>
  <c r="L80" i="229"/>
  <c r="L83" i="137"/>
  <c r="L84" i="137"/>
  <c r="L85" i="137"/>
  <c r="L85" i="91"/>
  <c r="L83" i="91"/>
  <c r="L84" i="91"/>
  <c r="L83" i="17"/>
  <c r="L85" i="17"/>
  <c r="L84" i="17"/>
  <c r="L83" i="135"/>
  <c r="L84" i="135"/>
  <c r="L85" i="135"/>
  <c r="L84" i="299"/>
  <c r="L83" i="299"/>
  <c r="L82" i="299"/>
  <c r="L85" i="342"/>
  <c r="L84" i="342"/>
  <c r="L86" i="342"/>
  <c r="L85" i="56"/>
  <c r="L83" i="56"/>
  <c r="L84" i="56"/>
  <c r="L85" i="333"/>
  <c r="L84" i="333"/>
  <c r="L86" i="333"/>
  <c r="L87" i="272"/>
  <c r="L85" i="272"/>
  <c r="L85" i="94"/>
  <c r="L84" i="94"/>
  <c r="L83" i="94"/>
  <c r="L85" i="24"/>
  <c r="L83" i="24"/>
  <c r="L84" i="24"/>
  <c r="L84" i="72"/>
  <c r="L82" i="72"/>
  <c r="L83" i="72"/>
  <c r="L88" i="160"/>
  <c r="L87" i="160"/>
  <c r="L84" i="147" l="1"/>
  <c r="L85" i="107"/>
  <c r="N87" i="329"/>
  <c r="N89" i="329" s="1"/>
  <c r="D283" i="5" s="1"/>
  <c r="L85" i="147"/>
  <c r="L92" i="279"/>
  <c r="N87" i="340"/>
  <c r="N89" i="340" s="1"/>
  <c r="D294" i="5" s="1"/>
  <c r="L86" i="337"/>
  <c r="L83" i="9"/>
  <c r="N87" i="354"/>
  <c r="N89" i="354" s="1"/>
  <c r="D306" i="5" s="1"/>
  <c r="L83" i="298"/>
  <c r="L85" i="20"/>
  <c r="L85" i="142"/>
  <c r="L85" i="270"/>
  <c r="N87" i="352"/>
  <c r="N89" i="352" s="1"/>
  <c r="D304" i="5" s="1"/>
  <c r="L89" i="282"/>
  <c r="N91" i="282" s="1"/>
  <c r="N93" i="282" s="1"/>
  <c r="D239" i="5" s="1"/>
  <c r="L80" i="228"/>
  <c r="L86" i="331"/>
  <c r="N87" i="331" s="1"/>
  <c r="N89" i="331" s="1"/>
  <c r="D285" i="5" s="1"/>
  <c r="N87" i="323"/>
  <c r="N89" i="323" s="1"/>
  <c r="D279" i="5" s="1"/>
  <c r="N87" i="320"/>
  <c r="N89" i="320" s="1"/>
  <c r="D276" i="5" s="1"/>
  <c r="L84" i="20"/>
  <c r="L85" i="231"/>
  <c r="L84" i="142"/>
  <c r="L85" i="60"/>
  <c r="N86" i="60" s="1"/>
  <c r="N88" i="60" s="1"/>
  <c r="D51" i="5" s="1"/>
  <c r="L82" i="298"/>
  <c r="N85" i="298" s="1"/>
  <c r="N87" i="298" s="1"/>
  <c r="D254" i="5" s="1"/>
  <c r="N86" i="132"/>
  <c r="N88" i="132" s="1"/>
  <c r="D123" i="5" s="1"/>
  <c r="L88" i="282"/>
  <c r="L82" i="309"/>
  <c r="L83" i="31"/>
  <c r="L84" i="309"/>
  <c r="L84" i="87"/>
  <c r="N87" i="351"/>
  <c r="N89" i="351" s="1"/>
  <c r="D303" i="5" s="1"/>
  <c r="L83" i="97"/>
  <c r="L86" i="258"/>
  <c r="L84" i="95"/>
  <c r="L91" i="207"/>
  <c r="L85" i="95"/>
  <c r="L89" i="181"/>
  <c r="N87" i="318"/>
  <c r="N89" i="318" s="1"/>
  <c r="D274" i="5" s="1"/>
  <c r="L84" i="262"/>
  <c r="N87" i="262" s="1"/>
  <c r="N89" i="262" s="1"/>
  <c r="D221" i="5" s="1"/>
  <c r="L85" i="258"/>
  <c r="N87" i="258" s="1"/>
  <c r="N89" i="258" s="1"/>
  <c r="D217" i="5" s="1"/>
  <c r="L83" i="99"/>
  <c r="L87" i="50"/>
  <c r="L88" i="180"/>
  <c r="L84" i="363"/>
  <c r="L83" i="39"/>
  <c r="L86" i="247"/>
  <c r="L84" i="296"/>
  <c r="N87" i="296" s="1"/>
  <c r="N89" i="296" s="1"/>
  <c r="D252" i="5" s="1"/>
  <c r="N86" i="216"/>
  <c r="N88" i="216" s="1"/>
  <c r="D178" i="5" s="1"/>
  <c r="L83" i="136"/>
  <c r="L85" i="265"/>
  <c r="L89" i="185"/>
  <c r="L83" i="146"/>
  <c r="L85" i="146"/>
  <c r="L88" i="164"/>
  <c r="L85" i="274"/>
  <c r="L84" i="136"/>
  <c r="L84" i="148"/>
  <c r="L91" i="245"/>
  <c r="L84" i="106"/>
  <c r="N87" i="357"/>
  <c r="N89" i="357" s="1"/>
  <c r="D309" i="5" s="1"/>
  <c r="N87" i="353"/>
  <c r="N89" i="353" s="1"/>
  <c r="D305" i="5" s="1"/>
  <c r="L85" i="296"/>
  <c r="L87" i="164"/>
  <c r="N90" i="164" s="1"/>
  <c r="N92" i="164" s="1"/>
  <c r="D149" i="5" s="1"/>
  <c r="L87" i="274"/>
  <c r="L90" i="245"/>
  <c r="N93" i="245" s="1"/>
  <c r="N95" i="245" s="1"/>
  <c r="D205" i="5" s="1"/>
  <c r="L88" i="188"/>
  <c r="L84" i="81"/>
  <c r="L83" i="36"/>
  <c r="L84" i="36"/>
  <c r="L91" i="221"/>
  <c r="L84" i="311"/>
  <c r="L84" i="85"/>
  <c r="L91" i="279"/>
  <c r="N93" i="279" s="1"/>
  <c r="N95" i="279" s="1"/>
  <c r="D236" i="5" s="1"/>
  <c r="L85" i="85"/>
  <c r="L90" i="178"/>
  <c r="L85" i="145"/>
  <c r="L89" i="154"/>
  <c r="L83" i="79"/>
  <c r="L85" i="311"/>
  <c r="L83" i="81"/>
  <c r="L84" i="356"/>
  <c r="N87" i="356" s="1"/>
  <c r="N89" i="356" s="1"/>
  <c r="D308" i="5" s="1"/>
  <c r="L88" i="170"/>
  <c r="L90" i="187"/>
  <c r="L85" i="79"/>
  <c r="L85" i="82"/>
  <c r="L89" i="170"/>
  <c r="L88" i="187"/>
  <c r="N91" i="187" s="1"/>
  <c r="N93" i="187" s="1"/>
  <c r="D168" i="5" s="1"/>
  <c r="L88" i="158"/>
  <c r="L89" i="249"/>
  <c r="N87" i="313"/>
  <c r="N89" i="313" s="1"/>
  <c r="D269" i="5" s="1"/>
  <c r="L86" i="356"/>
  <c r="N87" i="253"/>
  <c r="N89" i="253" s="1"/>
  <c r="D213" i="5" s="1"/>
  <c r="L89" i="180"/>
  <c r="L84" i="325"/>
  <c r="L85" i="39"/>
  <c r="L89" i="158"/>
  <c r="L88" i="249"/>
  <c r="N91" i="249" s="1"/>
  <c r="N93" i="249" s="1"/>
  <c r="D209" i="5" s="1"/>
  <c r="L85" i="148"/>
  <c r="N86" i="47"/>
  <c r="N88" i="47" s="1"/>
  <c r="D39" i="5" s="1"/>
  <c r="N87" i="346"/>
  <c r="N89" i="346" s="1"/>
  <c r="D299" i="5" s="1"/>
  <c r="L82" i="297"/>
  <c r="N86" i="234"/>
  <c r="N88" i="234" s="1"/>
  <c r="D194" i="5" s="1"/>
  <c r="L83" i="286"/>
  <c r="N90" i="219"/>
  <c r="N92" i="219" s="1"/>
  <c r="D181" i="5" s="1"/>
  <c r="L84" i="286"/>
  <c r="L84" i="138"/>
  <c r="L90" i="162"/>
  <c r="L84" i="141"/>
  <c r="L83" i="138"/>
  <c r="L82" i="75"/>
  <c r="L84" i="243"/>
  <c r="L85" i="139"/>
  <c r="L85" i="83"/>
  <c r="N86" i="46"/>
  <c r="N88" i="46" s="1"/>
  <c r="D38" i="5" s="1"/>
  <c r="N87" i="344"/>
  <c r="N89" i="344" s="1"/>
  <c r="D297" i="5" s="1"/>
  <c r="N87" i="308"/>
  <c r="N89" i="308" s="1"/>
  <c r="D264" i="5" s="1"/>
  <c r="L94" i="246"/>
  <c r="L84" i="83"/>
  <c r="L83" i="287"/>
  <c r="L84" i="99"/>
  <c r="L82" i="287"/>
  <c r="N86" i="130"/>
  <c r="N88" i="130" s="1"/>
  <c r="D121" i="5" s="1"/>
  <c r="L85" i="44"/>
  <c r="L89" i="155"/>
  <c r="L90" i="155"/>
  <c r="L96" i="246"/>
  <c r="L85" i="243"/>
  <c r="L83" i="44"/>
  <c r="N87" i="307"/>
  <c r="N89" i="307" s="1"/>
  <c r="D263" i="5" s="1"/>
  <c r="N87" i="328"/>
  <c r="N89" i="328" s="1"/>
  <c r="D282" i="5" s="1"/>
  <c r="N85" i="305"/>
  <c r="N87" i="305" s="1"/>
  <c r="D261" i="5" s="1"/>
  <c r="L90" i="267"/>
  <c r="L84" i="30"/>
  <c r="L90" i="268"/>
  <c r="L88" i="182"/>
  <c r="L84" i="231"/>
  <c r="N86" i="231" s="1"/>
  <c r="N88" i="231" s="1"/>
  <c r="D191" i="5" s="1"/>
  <c r="N87" i="359"/>
  <c r="N89" i="359" s="1"/>
  <c r="D310" i="5" s="1"/>
  <c r="L83" i="82"/>
  <c r="L83" i="325"/>
  <c r="L83" i="38"/>
  <c r="L89" i="186"/>
  <c r="L83" i="145"/>
  <c r="L90" i="182"/>
  <c r="L84" i="285"/>
  <c r="N86" i="129"/>
  <c r="N88" i="129" s="1"/>
  <c r="D118" i="5" s="1"/>
  <c r="L79" i="228"/>
  <c r="L84" i="38"/>
  <c r="L85" i="143"/>
  <c r="L90" i="186"/>
  <c r="L87" i="172"/>
  <c r="L83" i="285"/>
  <c r="N85" i="190"/>
  <c r="N87" i="190" s="1"/>
  <c r="D170" i="5" s="1"/>
  <c r="N85" i="292"/>
  <c r="N87" i="292" s="1"/>
  <c r="D248" i="5" s="1"/>
  <c r="N87" i="254"/>
  <c r="N89" i="254" s="1"/>
  <c r="D214" i="5" s="1"/>
  <c r="N86" i="131"/>
  <c r="N88" i="131" s="1"/>
  <c r="D122" i="5" s="1"/>
  <c r="L88" i="172"/>
  <c r="L84" i="42"/>
  <c r="L83" i="41"/>
  <c r="N86" i="41" s="1"/>
  <c r="N88" i="41" s="1"/>
  <c r="D32" i="5" s="1"/>
  <c r="L83" i="80"/>
  <c r="L99" i="260"/>
  <c r="L83" i="54"/>
  <c r="L86" i="270"/>
  <c r="N88" i="270" s="1"/>
  <c r="N90" i="270" s="1"/>
  <c r="D228" i="5" s="1"/>
  <c r="L85" i="30"/>
  <c r="L84" i="41"/>
  <c r="L84" i="45"/>
  <c r="L100" i="260"/>
  <c r="L85" i="263"/>
  <c r="L84" i="80"/>
  <c r="L89" i="267"/>
  <c r="N91" i="267" s="1"/>
  <c r="N93" i="267" s="1"/>
  <c r="D226" i="5" s="1"/>
  <c r="L83" i="141"/>
  <c r="N86" i="141" s="1"/>
  <c r="N88" i="141" s="1"/>
  <c r="D133" i="5" s="1"/>
  <c r="L88" i="181"/>
  <c r="N90" i="181" s="1"/>
  <c r="N92" i="181" s="1"/>
  <c r="D161" i="5" s="1"/>
  <c r="L87" i="183"/>
  <c r="L89" i="162"/>
  <c r="N91" i="162" s="1"/>
  <c r="N93" i="162" s="1"/>
  <c r="D148" i="5" s="1"/>
  <c r="L84" i="34"/>
  <c r="L89" i="248"/>
  <c r="L84" i="9"/>
  <c r="N86" i="9" s="1"/>
  <c r="N88" i="9" s="1"/>
  <c r="D4" i="5" s="1"/>
  <c r="L84" i="337"/>
  <c r="L89" i="183"/>
  <c r="L85" i="34"/>
  <c r="L84" i="297"/>
  <c r="N85" i="297" s="1"/>
  <c r="N87" i="297" s="1"/>
  <c r="D253" i="5" s="1"/>
  <c r="N86" i="16"/>
  <c r="N88" i="16" s="1"/>
  <c r="D8" i="5" s="1"/>
  <c r="N87" i="259"/>
  <c r="N89" i="259" s="1"/>
  <c r="D218" i="5" s="1"/>
  <c r="L85" i="45"/>
  <c r="N86" i="45" s="1"/>
  <c r="N88" i="45" s="1"/>
  <c r="D36" i="5" s="1"/>
  <c r="L83" i="35"/>
  <c r="L89" i="168"/>
  <c r="L83" i="284"/>
  <c r="L84" i="143"/>
  <c r="L87" i="188"/>
  <c r="N90" i="188" s="1"/>
  <c r="N92" i="188" s="1"/>
  <c r="D167" i="5" s="1"/>
  <c r="N87" i="193"/>
  <c r="N89" i="193" s="1"/>
  <c r="D173" i="5" s="1"/>
  <c r="L85" i="106"/>
  <c r="N86" i="106" s="1"/>
  <c r="N88" i="106" s="1"/>
  <c r="D96" i="5" s="1"/>
  <c r="L90" i="185"/>
  <c r="N91" i="185" s="1"/>
  <c r="N93" i="185" s="1"/>
  <c r="D165" i="5" s="1"/>
  <c r="L90" i="168"/>
  <c r="N85" i="310"/>
  <c r="N87" i="310" s="1"/>
  <c r="D266" i="5" s="1"/>
  <c r="L82" i="284"/>
  <c r="L85" i="54"/>
  <c r="N86" i="128"/>
  <c r="N88" i="128" s="1"/>
  <c r="D120" i="5" s="1"/>
  <c r="L84" i="71"/>
  <c r="N86" i="142"/>
  <c r="N88" i="142" s="1"/>
  <c r="D134" i="5" s="1"/>
  <c r="L84" i="98"/>
  <c r="N85" i="127"/>
  <c r="N87" i="127" s="1"/>
  <c r="D117" i="5" s="1"/>
  <c r="N86" i="89"/>
  <c r="N88" i="89" s="1"/>
  <c r="D80" i="5" s="1"/>
  <c r="N88" i="273"/>
  <c r="N90" i="273" s="1"/>
  <c r="D231" i="5" s="1"/>
  <c r="N87" i="366"/>
  <c r="N89" i="366" s="1"/>
  <c r="D316" i="5" s="1"/>
  <c r="L84" i="25"/>
  <c r="N93" i="207"/>
  <c r="N95" i="207" s="1"/>
  <c r="D183" i="5" s="1"/>
  <c r="L88" i="184"/>
  <c r="N87" i="319"/>
  <c r="N89" i="319" s="1"/>
  <c r="D275" i="5" s="1"/>
  <c r="N87" i="330"/>
  <c r="N89" i="330" s="1"/>
  <c r="D284" i="5" s="1"/>
  <c r="N85" i="191"/>
  <c r="N87" i="191" s="1"/>
  <c r="D171" i="5" s="1"/>
  <c r="N87" i="355"/>
  <c r="N89" i="355" s="1"/>
  <c r="D307" i="5" s="1"/>
  <c r="N87" i="250"/>
  <c r="N89" i="250" s="1"/>
  <c r="D210" i="5" s="1"/>
  <c r="N90" i="217"/>
  <c r="N92" i="217" s="1"/>
  <c r="D179" i="5" s="1"/>
  <c r="L83" i="283"/>
  <c r="L85" i="98"/>
  <c r="N87" i="237"/>
  <c r="N89" i="237" s="1"/>
  <c r="D197" i="5" s="1"/>
  <c r="L84" i="283"/>
  <c r="L92" i="221"/>
  <c r="N93" i="221" s="1"/>
  <c r="N95" i="221" s="1"/>
  <c r="D184" i="5" s="1"/>
  <c r="L85" i="25"/>
  <c r="N87" i="239"/>
  <c r="N89" i="239" s="1"/>
  <c r="D199" i="5" s="1"/>
  <c r="L84" i="263"/>
  <c r="N85" i="301"/>
  <c r="N87" i="301" s="1"/>
  <c r="D257" i="5" s="1"/>
  <c r="N86" i="105"/>
  <c r="N88" i="105" s="1"/>
  <c r="D95" i="5" s="1"/>
  <c r="N87" i="314"/>
  <c r="N89" i="314" s="1"/>
  <c r="D270" i="5" s="1"/>
  <c r="L89" i="184"/>
  <c r="L89" i="178"/>
  <c r="L90" i="165"/>
  <c r="N94" i="220"/>
  <c r="N96" i="220" s="1"/>
  <c r="D182" i="5" s="1"/>
  <c r="N90" i="189"/>
  <c r="N92" i="189" s="1"/>
  <c r="D169" i="5" s="1"/>
  <c r="N86" i="242"/>
  <c r="N88" i="242" s="1"/>
  <c r="D202" i="5" s="1"/>
  <c r="N85" i="74"/>
  <c r="N87" i="74" s="1"/>
  <c r="D65" i="5" s="1"/>
  <c r="N87" i="362"/>
  <c r="N89" i="362" s="1"/>
  <c r="D312" i="5" s="1"/>
  <c r="N86" i="208"/>
  <c r="N88" i="208" s="1"/>
  <c r="D119" i="5" s="1"/>
  <c r="N85" i="192"/>
  <c r="N87" i="192" s="1"/>
  <c r="D172" i="5" s="1"/>
  <c r="N86" i="90"/>
  <c r="N88" i="90" s="1"/>
  <c r="D81" i="5" s="1"/>
  <c r="N86" i="35"/>
  <c r="N88" i="35" s="1"/>
  <c r="D37" i="5" s="1"/>
  <c r="N87" i="251"/>
  <c r="N89" i="251" s="1"/>
  <c r="D211" i="5" s="1"/>
  <c r="L89" i="266"/>
  <c r="L84" i="37"/>
  <c r="N86" i="26"/>
  <c r="N88" i="26" s="1"/>
  <c r="D18" i="5" s="1"/>
  <c r="N86" i="19"/>
  <c r="N88" i="19" s="1"/>
  <c r="D11" i="5" s="1"/>
  <c r="L88" i="266"/>
  <c r="N86" i="67"/>
  <c r="N88" i="67" s="1"/>
  <c r="D58" i="5" s="1"/>
  <c r="N87" i="236"/>
  <c r="N89" i="236" s="1"/>
  <c r="D196" i="5" s="1"/>
  <c r="L90" i="248"/>
  <c r="N86" i="103"/>
  <c r="N88" i="103" s="1"/>
  <c r="D93" i="5" s="1"/>
  <c r="L94" i="252"/>
  <c r="L85" i="37"/>
  <c r="N87" i="334"/>
  <c r="N89" i="334" s="1"/>
  <c r="D288" i="5" s="1"/>
  <c r="L95" i="252"/>
  <c r="N87" i="316"/>
  <c r="N89" i="316" s="1"/>
  <c r="D272" i="5" s="1"/>
  <c r="L84" i="88"/>
  <c r="N87" i="238"/>
  <c r="N89" i="238" s="1"/>
  <c r="D198" i="5" s="1"/>
  <c r="L88" i="176"/>
  <c r="L89" i="176"/>
  <c r="N85" i="291"/>
  <c r="N87" i="291" s="1"/>
  <c r="D247" i="5" s="1"/>
  <c r="N85" i="133"/>
  <c r="N87" i="133" s="1"/>
  <c r="D124" i="5" s="1"/>
  <c r="L83" i="88"/>
  <c r="N88" i="276"/>
  <c r="N90" i="276" s="1"/>
  <c r="D234" i="5" s="1"/>
  <c r="L85" i="48"/>
  <c r="N86" i="144"/>
  <c r="N88" i="144" s="1"/>
  <c r="D140" i="5" s="1"/>
  <c r="N86" i="63"/>
  <c r="N88" i="63" s="1"/>
  <c r="D54" i="5" s="1"/>
  <c r="N87" i="336"/>
  <c r="N89" i="336" s="1"/>
  <c r="D290" i="5" s="1"/>
  <c r="L83" i="71"/>
  <c r="N87" i="240"/>
  <c r="N89" i="240" s="1"/>
  <c r="D200" i="5" s="1"/>
  <c r="L87" i="48"/>
  <c r="N85" i="290"/>
  <c r="N87" i="290" s="1"/>
  <c r="D246" i="5" s="1"/>
  <c r="N87" i="315"/>
  <c r="N89" i="315" s="1"/>
  <c r="D271" i="5" s="1"/>
  <c r="N91" i="268"/>
  <c r="N93" i="268" s="1"/>
  <c r="D227" i="5" s="1"/>
  <c r="N86" i="66"/>
  <c r="N88" i="66" s="1"/>
  <c r="D57" i="5" s="1"/>
  <c r="N86" i="134"/>
  <c r="N88" i="134" s="1"/>
  <c r="D125" i="5" s="1"/>
  <c r="N87" i="264"/>
  <c r="N89" i="264" s="1"/>
  <c r="D223" i="5" s="1"/>
  <c r="L88" i="174"/>
  <c r="N91" i="280"/>
  <c r="N93" i="280" s="1"/>
  <c r="D237" i="5" s="1"/>
  <c r="N86" i="21"/>
  <c r="N88" i="21" s="1"/>
  <c r="D13" i="5" s="1"/>
  <c r="N86" i="7"/>
  <c r="N88" i="7" s="1"/>
  <c r="D3" i="5" s="1"/>
  <c r="N87" i="335"/>
  <c r="N89" i="335" s="1"/>
  <c r="D289" i="5" s="1"/>
  <c r="N88" i="271"/>
  <c r="N90" i="271" s="1"/>
  <c r="D229" i="5" s="1"/>
  <c r="N86" i="107"/>
  <c r="N88" i="107" s="1"/>
  <c r="D97" i="5" s="1"/>
  <c r="N91" i="157"/>
  <c r="N93" i="157" s="1"/>
  <c r="D145" i="5" s="1"/>
  <c r="N87" i="265"/>
  <c r="N89" i="265" s="1"/>
  <c r="D224" i="5" s="1"/>
  <c r="N86" i="140"/>
  <c r="N88" i="140" s="1"/>
  <c r="D132" i="5" s="1"/>
  <c r="L86" i="294"/>
  <c r="L91" i="165"/>
  <c r="N87" i="150"/>
  <c r="N89" i="150" s="1"/>
  <c r="D142" i="5" s="1"/>
  <c r="N86" i="59"/>
  <c r="N88" i="59" s="1"/>
  <c r="D50" i="5" s="1"/>
  <c r="N86" i="65"/>
  <c r="N88" i="65" s="1"/>
  <c r="D56" i="5" s="1"/>
  <c r="N87" i="348"/>
  <c r="N89" i="348" s="1"/>
  <c r="D301" i="5" s="1"/>
  <c r="L85" i="294"/>
  <c r="N90" i="172"/>
  <c r="N92" i="172" s="1"/>
  <c r="D153" i="5" s="1"/>
  <c r="N86" i="31"/>
  <c r="N88" i="31" s="1"/>
  <c r="D23" i="5" s="1"/>
  <c r="L84" i="53"/>
  <c r="L85" i="53"/>
  <c r="L83" i="53"/>
  <c r="L88" i="244"/>
  <c r="N86" i="58"/>
  <c r="N88" i="58" s="1"/>
  <c r="D49" i="5" s="1"/>
  <c r="N86" i="108"/>
  <c r="N88" i="108" s="1"/>
  <c r="D98" i="5" s="1"/>
  <c r="N86" i="87"/>
  <c r="N88" i="87" s="1"/>
  <c r="N86" i="209"/>
  <c r="N88" i="209" s="1"/>
  <c r="D131" i="5" s="1"/>
  <c r="N86" i="147"/>
  <c r="N88" i="147" s="1"/>
  <c r="D137" i="5" s="1"/>
  <c r="L86" i="244"/>
  <c r="N86" i="102"/>
  <c r="N88" i="102" s="1"/>
  <c r="D92" i="5" s="1"/>
  <c r="N87" i="365"/>
  <c r="N89" i="365" s="1"/>
  <c r="D315" i="5" s="1"/>
  <c r="N86" i="101"/>
  <c r="N88" i="101" s="1"/>
  <c r="D91" i="5" s="1"/>
  <c r="L87" i="174"/>
  <c r="L84" i="40"/>
  <c r="L88" i="171"/>
  <c r="L90" i="171"/>
  <c r="L89" i="171"/>
  <c r="N86" i="64"/>
  <c r="N88" i="64" s="1"/>
  <c r="D55" i="5" s="1"/>
  <c r="N86" i="96"/>
  <c r="N88" i="96" s="1"/>
  <c r="D86" i="5" s="1"/>
  <c r="N90" i="179"/>
  <c r="N92" i="179" s="1"/>
  <c r="D158" i="5" s="1"/>
  <c r="N87" i="256"/>
  <c r="N89" i="256" s="1"/>
  <c r="D215" i="5" s="1"/>
  <c r="N87" i="317"/>
  <c r="N89" i="317" s="1"/>
  <c r="D273" i="5" s="1"/>
  <c r="N88" i="275"/>
  <c r="N90" i="275" s="1"/>
  <c r="D233" i="5" s="1"/>
  <c r="L85" i="40"/>
  <c r="N86" i="139"/>
  <c r="N88" i="139" s="1"/>
  <c r="D130" i="5" s="1"/>
  <c r="N86" i="18"/>
  <c r="N88" i="18" s="1"/>
  <c r="D10" i="5" s="1"/>
  <c r="N86" i="213"/>
  <c r="N88" i="213" s="1"/>
  <c r="D175" i="5" s="1"/>
  <c r="N87" i="235"/>
  <c r="N89" i="235" s="1"/>
  <c r="D195" i="5" s="1"/>
  <c r="N87" i="233"/>
  <c r="N89" i="233" s="1"/>
  <c r="D193" i="5" s="1"/>
  <c r="N86" i="57"/>
  <c r="N88" i="57" s="1"/>
  <c r="D53" i="5" s="1"/>
  <c r="N87" i="261"/>
  <c r="N89" i="261" s="1"/>
  <c r="D220" i="5" s="1"/>
  <c r="N87" i="332"/>
  <c r="N89" i="332" s="1"/>
  <c r="D286" i="5" s="1"/>
  <c r="N87" i="321"/>
  <c r="N89" i="321" s="1"/>
  <c r="D277" i="5" s="1"/>
  <c r="N87" i="247"/>
  <c r="N89" i="247" s="1"/>
  <c r="D207" i="5" s="1"/>
  <c r="N86" i="212"/>
  <c r="N88" i="212" s="1"/>
  <c r="D174" i="5" s="1"/>
  <c r="N87" i="295"/>
  <c r="N89" i="295" s="1"/>
  <c r="D251" i="5" s="1"/>
  <c r="N87" i="364"/>
  <c r="N89" i="364" s="1"/>
  <c r="D314" i="5" s="1"/>
  <c r="N87" i="312"/>
  <c r="N89" i="312" s="1"/>
  <c r="D268" i="5" s="1"/>
  <c r="N86" i="94"/>
  <c r="N88" i="94" s="1"/>
  <c r="D84" i="5" s="1"/>
  <c r="N91" i="186"/>
  <c r="N93" i="186" s="1"/>
  <c r="D166" i="5" s="1"/>
  <c r="N91" i="158"/>
  <c r="N93" i="158" s="1"/>
  <c r="D146" i="5" s="1"/>
  <c r="N90" i="177"/>
  <c r="N92" i="177" s="1"/>
  <c r="N82" i="227"/>
  <c r="N84" i="227" s="1"/>
  <c r="D188" i="5" s="1"/>
  <c r="N83" i="229"/>
  <c r="N85" i="229" s="1"/>
  <c r="D190" i="5" s="1"/>
  <c r="N86" i="43"/>
  <c r="N88" i="43" s="1"/>
  <c r="D34" i="5" s="1"/>
  <c r="N86" i="100"/>
  <c r="N88" i="100" s="1"/>
  <c r="D90" i="5" s="1"/>
  <c r="N86" i="12"/>
  <c r="N88" i="12" s="1"/>
  <c r="D5" i="5" s="1"/>
  <c r="N86" i="51"/>
  <c r="N88" i="51" s="1"/>
  <c r="D43" i="5" s="1"/>
  <c r="N86" i="84"/>
  <c r="N88" i="84" s="1"/>
  <c r="D75" i="5" s="1"/>
  <c r="N87" i="257"/>
  <c r="N89" i="257" s="1"/>
  <c r="D216" i="5" s="1"/>
  <c r="N86" i="214"/>
  <c r="N88" i="214" s="1"/>
  <c r="D176" i="5" s="1"/>
  <c r="N86" i="145"/>
  <c r="N88" i="145" s="1"/>
  <c r="D139" i="5" s="1"/>
  <c r="N86" i="215"/>
  <c r="N88" i="215" s="1"/>
  <c r="D177" i="5" s="1"/>
  <c r="N86" i="29"/>
  <c r="N88" i="29" s="1"/>
  <c r="D21" i="5" s="1"/>
  <c r="N91" i="154"/>
  <c r="N93" i="154" s="1"/>
  <c r="D143" i="5" s="1"/>
  <c r="N85" i="289"/>
  <c r="N87" i="289" s="1"/>
  <c r="D245" i="5" s="1"/>
  <c r="N86" i="39"/>
  <c r="N88" i="39" s="1"/>
  <c r="D30" i="5" s="1"/>
  <c r="N86" i="36"/>
  <c r="N88" i="36" s="1"/>
  <c r="D27" i="5" s="1"/>
  <c r="N85" i="309"/>
  <c r="N87" i="309" s="1"/>
  <c r="D265" i="5" s="1"/>
  <c r="N86" i="42"/>
  <c r="N88" i="42" s="1"/>
  <c r="D33" i="5" s="1"/>
  <c r="N85" i="75"/>
  <c r="N87" i="75" s="1"/>
  <c r="D66" i="5" s="1"/>
  <c r="N86" i="97"/>
  <c r="N88" i="97" s="1"/>
  <c r="D87" i="5" s="1"/>
  <c r="N86" i="86"/>
  <c r="N88" i="86" s="1"/>
  <c r="N86" i="38"/>
  <c r="N88" i="38" s="1"/>
  <c r="D29" i="5" s="1"/>
  <c r="N86" i="149"/>
  <c r="N88" i="149" s="1"/>
  <c r="D135" i="5" s="1"/>
  <c r="N86" i="52"/>
  <c r="N88" i="52" s="1"/>
  <c r="D44" i="5" s="1"/>
  <c r="N86" i="146"/>
  <c r="N88" i="146" s="1"/>
  <c r="D138" i="5" s="1"/>
  <c r="N88" i="232"/>
  <c r="N90" i="232" s="1"/>
  <c r="D192" i="5" s="1"/>
  <c r="N86" i="14"/>
  <c r="N88" i="14" s="1"/>
  <c r="D6" i="5" s="1"/>
  <c r="N86" i="33"/>
  <c r="N88" i="33" s="1"/>
  <c r="D25" i="5" s="1"/>
  <c r="N89" i="50"/>
  <c r="N91" i="50" s="1"/>
  <c r="D42" i="5" s="1"/>
  <c r="N86" i="49"/>
  <c r="N88" i="49" s="1"/>
  <c r="D41" i="5" s="1"/>
  <c r="N86" i="61"/>
  <c r="N88" i="61" s="1"/>
  <c r="D52" i="5" s="1"/>
  <c r="N87" i="306"/>
  <c r="N89" i="306" s="1"/>
  <c r="D262" i="5" s="1"/>
  <c r="N86" i="27"/>
  <c r="N88" i="27" s="1"/>
  <c r="D19" i="5" s="1"/>
  <c r="N86" i="15"/>
  <c r="N88" i="15" s="1"/>
  <c r="D7" i="5" s="1"/>
  <c r="N86" i="55"/>
  <c r="N88" i="55" s="1"/>
  <c r="D47" i="5" s="1"/>
  <c r="N90" i="160"/>
  <c r="N92" i="160" s="1"/>
  <c r="D147" i="5" s="1"/>
  <c r="N86" i="23"/>
  <c r="N88" i="23" s="1"/>
  <c r="D15" i="5" s="1"/>
  <c r="N86" i="22"/>
  <c r="N88" i="22" s="1"/>
  <c r="D14" i="5" s="1"/>
  <c r="N86" i="20"/>
  <c r="N88" i="20" s="1"/>
  <c r="D12" i="5" s="1"/>
  <c r="N87" i="337"/>
  <c r="N89" i="337" s="1"/>
  <c r="D291" i="5" s="1"/>
  <c r="N86" i="95"/>
  <c r="N88" i="95" s="1"/>
  <c r="D85" i="5" s="1"/>
  <c r="N87" i="342"/>
  <c r="N89" i="342" s="1"/>
  <c r="D295" i="5" s="1"/>
  <c r="N86" i="91"/>
  <c r="N88" i="91" s="1"/>
  <c r="D82" i="5" s="1"/>
  <c r="N85" i="293"/>
  <c r="N87" i="293" s="1"/>
  <c r="D249" i="5" s="1"/>
  <c r="N86" i="92"/>
  <c r="N88" i="92" s="1"/>
  <c r="D83" i="5" s="1"/>
  <c r="N86" i="135"/>
  <c r="N88" i="135" s="1"/>
  <c r="D126" i="5" s="1"/>
  <c r="N86" i="17"/>
  <c r="N88" i="17" s="1"/>
  <c r="D9" i="5" s="1"/>
  <c r="N86" i="85"/>
  <c r="N88" i="85" s="1"/>
  <c r="D76" i="5" s="1"/>
  <c r="N86" i="137"/>
  <c r="N88" i="137" s="1"/>
  <c r="D128" i="5" s="1"/>
  <c r="N85" i="302"/>
  <c r="N87" i="302" s="1"/>
  <c r="N85" i="72"/>
  <c r="N87" i="72" s="1"/>
  <c r="D63" i="5" s="1"/>
  <c r="N86" i="24"/>
  <c r="N88" i="24" s="1"/>
  <c r="D16" i="5" s="1"/>
  <c r="N90" i="180"/>
  <c r="N92" i="180" s="1"/>
  <c r="N88" i="272"/>
  <c r="N90" i="272" s="1"/>
  <c r="D230" i="5" s="1"/>
  <c r="N87" i="333"/>
  <c r="N89" i="333" s="1"/>
  <c r="D287" i="5" s="1"/>
  <c r="N86" i="82"/>
  <c r="N88" i="82" s="1"/>
  <c r="D73" i="5" s="1"/>
  <c r="N86" i="56"/>
  <c r="N88" i="56" s="1"/>
  <c r="D48" i="5" s="1"/>
  <c r="N97" i="246"/>
  <c r="N99" i="246" s="1"/>
  <c r="D206" i="5" s="1"/>
  <c r="N85" i="299"/>
  <c r="N87" i="299" s="1"/>
  <c r="D255" i="5" s="1"/>
  <c r="N87" i="363"/>
  <c r="N89" i="363" s="1"/>
  <c r="D313" i="5" s="1"/>
  <c r="N86" i="68"/>
  <c r="N88" i="68" s="1"/>
  <c r="D59" i="5" s="1"/>
  <c r="N88" i="274" l="1"/>
  <c r="N90" i="274" s="1"/>
  <c r="D232" i="5" s="1"/>
  <c r="N86" i="99"/>
  <c r="N88" i="99" s="1"/>
  <c r="D89" i="5" s="1"/>
  <c r="N91" i="182"/>
  <c r="N93" i="182" s="1"/>
  <c r="D162" i="5" s="1"/>
  <c r="N86" i="243"/>
  <c r="N88" i="243" s="1"/>
  <c r="D203" i="5" s="1"/>
  <c r="N82" i="228"/>
  <c r="N84" i="228" s="1"/>
  <c r="D189" i="5" s="1"/>
  <c r="N87" i="311"/>
  <c r="N89" i="311" s="1"/>
  <c r="D267" i="5" s="1"/>
  <c r="N86" i="30"/>
  <c r="N88" i="30" s="1"/>
  <c r="D22" i="5" s="1"/>
  <c r="N86" i="98"/>
  <c r="N88" i="98" s="1"/>
  <c r="D88" i="5" s="1"/>
  <c r="N86" i="81"/>
  <c r="N88" i="81" s="1"/>
  <c r="D72" i="5" s="1"/>
  <c r="N86" i="136"/>
  <c r="N88" i="136" s="1"/>
  <c r="D127" i="5" s="1"/>
  <c r="N85" i="325"/>
  <c r="N87" i="325" s="1"/>
  <c r="D280" i="5" s="1"/>
  <c r="N86" i="138"/>
  <c r="N88" i="138" s="1"/>
  <c r="D129" i="5" s="1"/>
  <c r="N101" i="260"/>
  <c r="N103" i="260" s="1"/>
  <c r="D219" i="5" s="1"/>
  <c r="N85" i="287"/>
  <c r="N87" i="287" s="1"/>
  <c r="D244" i="5" s="1"/>
  <c r="N86" i="83"/>
  <c r="N88" i="83" s="1"/>
  <c r="D74" i="5" s="1"/>
  <c r="N85" i="286"/>
  <c r="N87" i="286" s="1"/>
  <c r="D243" i="5" s="1"/>
  <c r="N86" i="148"/>
  <c r="N88" i="148" s="1"/>
  <c r="D136" i="5" s="1"/>
  <c r="N91" i="170"/>
  <c r="N93" i="170" s="1"/>
  <c r="D152" i="5" s="1"/>
  <c r="N86" i="54"/>
  <c r="N88" i="54" s="1"/>
  <c r="D46" i="5" s="1"/>
  <c r="N91" i="178"/>
  <c r="N93" i="178" s="1"/>
  <c r="D157" i="5" s="1"/>
  <c r="N86" i="79"/>
  <c r="N88" i="79" s="1"/>
  <c r="D70" i="5" s="1"/>
  <c r="N86" i="44"/>
  <c r="N88" i="44" s="1"/>
  <c r="D35" i="5" s="1"/>
  <c r="N86" i="71"/>
  <c r="N88" i="71" s="1"/>
  <c r="D62" i="5" s="1"/>
  <c r="N93" i="165"/>
  <c r="N95" i="165" s="1"/>
  <c r="D150" i="5" s="1"/>
  <c r="N91" i="155"/>
  <c r="N93" i="155" s="1"/>
  <c r="D144" i="5" s="1"/>
  <c r="D258" i="5"/>
  <c r="N86" i="143"/>
  <c r="N88" i="143" s="1"/>
  <c r="D141" i="5" s="1"/>
  <c r="N90" i="183"/>
  <c r="N92" i="183" s="1"/>
  <c r="D163" i="5" s="1"/>
  <c r="N86" i="80"/>
  <c r="N88" i="80" s="1"/>
  <c r="D71" i="5" s="1"/>
  <c r="N85" i="285"/>
  <c r="N87" i="285" s="1"/>
  <c r="D242" i="5" s="1"/>
  <c r="N85" i="284"/>
  <c r="N87" i="284" s="1"/>
  <c r="D241" i="5" s="1"/>
  <c r="N91" i="168"/>
  <c r="N93" i="168" s="1"/>
  <c r="D151" i="5" s="1"/>
  <c r="N86" i="34"/>
  <c r="N88" i="34" s="1"/>
  <c r="D26" i="5" s="1"/>
  <c r="N91" i="176"/>
  <c r="N93" i="176" s="1"/>
  <c r="D155" i="5" s="1"/>
  <c r="N87" i="263"/>
  <c r="N89" i="263" s="1"/>
  <c r="D222" i="5" s="1"/>
  <c r="N96" i="252"/>
  <c r="N98" i="252" s="1"/>
  <c r="D212" i="5" s="1"/>
  <c r="N86" i="37"/>
  <c r="N88" i="37" s="1"/>
  <c r="D28" i="5" s="1"/>
  <c r="N91" i="248"/>
  <c r="N93" i="248" s="1"/>
  <c r="D208" i="5" s="1"/>
  <c r="N86" i="25"/>
  <c r="N88" i="25" s="1"/>
  <c r="D17" i="5" s="1"/>
  <c r="N85" i="283"/>
  <c r="N87" i="283" s="1"/>
  <c r="D240" i="5" s="1"/>
  <c r="N90" i="184"/>
  <c r="N92" i="184" s="1"/>
  <c r="D164" i="5" s="1"/>
  <c r="N86" i="88"/>
  <c r="N88" i="88" s="1"/>
  <c r="D79" i="5" s="1"/>
  <c r="N91" i="266"/>
  <c r="N93" i="266" s="1"/>
  <c r="D225" i="5" s="1"/>
  <c r="N88" i="48"/>
  <c r="N90" i="48" s="1"/>
  <c r="D40" i="5" s="1"/>
  <c r="N86" i="40"/>
  <c r="N88" i="40" s="1"/>
  <c r="D31" i="5" s="1"/>
  <c r="N87" i="294"/>
  <c r="N89" i="294" s="1"/>
  <c r="D250" i="5" s="1"/>
  <c r="N90" i="174"/>
  <c r="N92" i="174" s="1"/>
  <c r="D154" i="5" s="1"/>
  <c r="N86" i="53"/>
  <c r="N88" i="53" s="1"/>
  <c r="D45" i="5" s="1"/>
  <c r="N89" i="244"/>
  <c r="N91" i="244" s="1"/>
  <c r="D204" i="5" s="1"/>
  <c r="N91" i="171"/>
  <c r="N93" i="171" s="1"/>
  <c r="D156" i="5" s="1"/>
  <c r="D77" i="5"/>
  <c r="D78" i="5"/>
  <c r="D160" i="5"/>
  <c r="D159"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<sst xmlns="http://schemas.openxmlformats.org/spreadsheetml/2006/main" count="38539" uniqueCount="2344">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</sst>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25" borderId="15" xfId="11" applyFont="1" applyFill="1" applyBorder="1" applyProtection="1">
      <protection locked="0"/>
    </xf>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20" sqref="A20"/>
    </sheetView>
  </sheetViews>
  <sheetFormatPr baseColWidth="10" defaultRowHeight="15"/>
  <cols>
    <col min="3" max="3" width="11"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A4" sqref="A4"/>
    </sheetView>
  </sheetViews>
  <sheetFormatPr baseColWidth="10" defaultRowHeight="52.5"/>
  <cols>
    <col min="1" max="1" width="16.7109375" style="111" customWidth="1"/>
    <col min="2" max="2" width="108.28515625" style="110" customWidth="1"/>
    <col min="3" max="3" width="15.42578125" style="141" customWidth="1"/>
    <col min="4" max="4" width="24.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4077586.6678995541</v>
      </c>
      <c r="G3" t="s">
        <v>980</v>
      </c>
      <c r="J3" s="1"/>
    </row>
    <row r="4" spans="1:10" ht="54" thickTop="1" thickBot="1">
      <c r="A4" s="131" t="s">
        <v>985</v>
      </c>
      <c r="B4" s="132" t="s">
        <v>1169</v>
      </c>
      <c r="C4" s="130" t="s">
        <v>984</v>
      </c>
      <c r="D4" s="177">
        <f>VLOOKUP('200.2'!A88,'200.2'!A37:N108,14,FALSE)</f>
        <v>343674.02857219533</v>
      </c>
      <c r="J4" s="1"/>
    </row>
    <row r="5" spans="1:10" ht="54" thickTop="1" thickBot="1">
      <c r="A5" s="131" t="s">
        <v>986</v>
      </c>
      <c r="B5" s="132" t="s">
        <v>1170</v>
      </c>
      <c r="C5" s="133" t="s">
        <v>987</v>
      </c>
      <c r="D5" s="177">
        <f>VLOOKUP('201.1'!A88,'201.1'!A38:N109,14,FALSE)</f>
        <v>193909.36673912895</v>
      </c>
    </row>
    <row r="6" spans="1:10" ht="54" thickTop="1" thickBot="1">
      <c r="A6" s="131" t="s">
        <v>988</v>
      </c>
      <c r="B6" s="132" t="s">
        <v>1171</v>
      </c>
      <c r="C6" s="133" t="s">
        <v>987</v>
      </c>
      <c r="D6" s="177">
        <f>VLOOKUP('201.2'!A88,'201.2'!A39:N110,14,FALSE)</f>
        <v>181998.34952218854</v>
      </c>
    </row>
    <row r="7" spans="1:10" ht="70.5" customHeight="1" thickTop="1" thickBot="1">
      <c r="A7" s="131" t="s">
        <v>989</v>
      </c>
      <c r="B7" s="132" t="s">
        <v>1172</v>
      </c>
      <c r="C7" s="133" t="s">
        <v>987</v>
      </c>
      <c r="D7" s="177">
        <f>VLOOKUP('201.3'!A88,'201.3'!A40:N111,14,FALSE)</f>
        <v>47073.169648269788</v>
      </c>
    </row>
    <row r="8" spans="1:10" ht="54" thickTop="1" thickBot="1">
      <c r="A8" s="131" t="s">
        <v>990</v>
      </c>
      <c r="B8" s="132" t="s">
        <v>1173</v>
      </c>
      <c r="C8" s="133" t="s">
        <v>987</v>
      </c>
      <c r="D8" s="178">
        <f>VLOOKUP('201.4'!A88,'201.4'!A41:N112,14,FALSE)</f>
        <v>74083.291806615423</v>
      </c>
    </row>
    <row r="9" spans="1:10" ht="54" thickTop="1" thickBot="1">
      <c r="A9" s="131" t="s">
        <v>991</v>
      </c>
      <c r="B9" s="132" t="s">
        <v>1170</v>
      </c>
      <c r="C9" s="133" t="s">
        <v>1845</v>
      </c>
      <c r="D9" s="178">
        <f>VLOOKUP('201.5'!A88,'201.5'!A42:N113,14,FALSE)</f>
        <v>193909.36673912895</v>
      </c>
    </row>
    <row r="10" spans="1:10" ht="54" thickTop="1" thickBot="1">
      <c r="A10" s="131" t="s">
        <v>992</v>
      </c>
      <c r="B10" s="132" t="s">
        <v>1171</v>
      </c>
      <c r="C10" s="133" t="s">
        <v>1845</v>
      </c>
      <c r="D10" s="178">
        <f>VLOOKUP('201.6'!A88,'201.6'!A43:N114,14,FALSE)</f>
        <v>181998.34952218854</v>
      </c>
    </row>
    <row r="11" spans="1:10" ht="54" thickTop="1" thickBot="1">
      <c r="A11" s="131" t="s">
        <v>993</v>
      </c>
      <c r="B11" s="132" t="s">
        <v>1171</v>
      </c>
      <c r="C11" s="133" t="s">
        <v>387</v>
      </c>
      <c r="D11" s="178">
        <f>VLOOKUP('201.7'!A88,'201.7'!A44:N115,14,FALSE)</f>
        <v>178509.56923588403</v>
      </c>
    </row>
    <row r="12" spans="1:10" ht="54" thickTop="1" thickBot="1">
      <c r="A12" s="131" t="s">
        <v>994</v>
      </c>
      <c r="B12" s="132" t="s">
        <v>1174</v>
      </c>
      <c r="C12" s="133" t="s">
        <v>233</v>
      </c>
      <c r="D12" s="178">
        <f>VLOOKUP('201.8'!A88,'201.8'!A45:N116,14,FALSE)</f>
        <v>19791.377045826852</v>
      </c>
    </row>
    <row r="13" spans="1:10" ht="54" thickTop="1" thickBot="1">
      <c r="A13" s="131" t="s">
        <v>995</v>
      </c>
      <c r="B13" s="132" t="s">
        <v>1175</v>
      </c>
      <c r="C13" s="133" t="s">
        <v>233</v>
      </c>
      <c r="D13" s="178">
        <f>VLOOKUP('201.9'!A88,'201.9'!A46:N117,14,FALSE)</f>
        <v>19444.368041424226</v>
      </c>
    </row>
    <row r="14" spans="1:10" ht="54" thickTop="1" thickBot="1">
      <c r="A14" s="131" t="s">
        <v>996</v>
      </c>
      <c r="B14" s="132" t="s">
        <v>1176</v>
      </c>
      <c r="C14" s="133" t="s">
        <v>144</v>
      </c>
      <c r="D14" s="178">
        <f>VLOOKUP('201.10'!A88,'201.10'!A47:N118,14,FALSE)</f>
        <v>8067.2473053299354</v>
      </c>
    </row>
    <row r="15" spans="1:10" ht="54" thickTop="1" thickBot="1">
      <c r="A15" s="131" t="s">
        <v>997</v>
      </c>
      <c r="B15" s="132" t="s">
        <v>1177</v>
      </c>
      <c r="C15" s="133" t="s">
        <v>998</v>
      </c>
      <c r="D15" s="178">
        <f>VLOOKUP('201.11'!A88,'201.11'!A48:N119,14,FALSE)</f>
        <v>2583.3232134025284</v>
      </c>
    </row>
    <row r="16" spans="1:10" ht="54" thickTop="1" thickBot="1">
      <c r="A16" s="131" t="s">
        <v>999</v>
      </c>
      <c r="B16" s="132" t="s">
        <v>1178</v>
      </c>
      <c r="C16" s="133" t="s">
        <v>1845</v>
      </c>
      <c r="D16" s="178">
        <f>VLOOKUP('201.12'!A88,'201.12'!A49:N120,14,FALSE)</f>
        <v>115952.06939255088</v>
      </c>
    </row>
    <row r="17" spans="1:4" ht="64.5" thickTop="1" thickBot="1">
      <c r="A17" s="134" t="s">
        <v>1000</v>
      </c>
      <c r="B17" s="135" t="s">
        <v>1179</v>
      </c>
      <c r="C17" s="133" t="s">
        <v>1845</v>
      </c>
      <c r="D17" s="178">
        <f>VLOOKUP('201.13'!A88,'201.13'!A50:N121,14,FALSE)</f>
        <v>116230.28770381103</v>
      </c>
    </row>
    <row r="18" spans="1:4" ht="54" thickTop="1" thickBot="1">
      <c r="A18" s="131" t="s">
        <v>1001</v>
      </c>
      <c r="B18" s="132" t="s">
        <v>1180</v>
      </c>
      <c r="C18" s="133" t="s">
        <v>144</v>
      </c>
      <c r="D18" s="178">
        <f>VLOOKUP('201.14'!A88,'201.14'!A51:N122,14,FALSE)</f>
        <v>63252.222396987534</v>
      </c>
    </row>
    <row r="19" spans="1:4" ht="54" thickTop="1" thickBot="1">
      <c r="A19" s="131" t="s">
        <v>1002</v>
      </c>
      <c r="B19" s="132" t="s">
        <v>1181</v>
      </c>
      <c r="C19" s="133" t="s">
        <v>144</v>
      </c>
      <c r="D19" s="178">
        <f>VLOOKUP('201.15'!A88,'201.15'!A52:N123,14,FALSE)</f>
        <v>77820.591513726191</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92569.911378785473</v>
      </c>
    </row>
    <row r="22" spans="1:4" ht="54" thickTop="1" thickBot="1">
      <c r="A22" s="131" t="s">
        <v>1005</v>
      </c>
      <c r="B22" s="132" t="s">
        <v>1184</v>
      </c>
      <c r="C22" s="133" t="s">
        <v>1845</v>
      </c>
      <c r="D22" s="178">
        <f>VLOOKUP('201.18'!A88,'201.18'!A55:N126,14,FALSE)</f>
        <v>92569.911378785473</v>
      </c>
    </row>
    <row r="23" spans="1:4" ht="54" thickTop="1" thickBot="1">
      <c r="A23" s="131" t="s">
        <v>1006</v>
      </c>
      <c r="B23" s="132" t="s">
        <v>1185</v>
      </c>
      <c r="C23" s="133" t="s">
        <v>144</v>
      </c>
      <c r="D23" s="178">
        <f>VLOOKUP('201.19'!A88,'201.19'!A56:N127,14,FALSE)</f>
        <v>43776.130710118116</v>
      </c>
    </row>
    <row r="24" spans="1:4" ht="54" thickTop="1" thickBot="1">
      <c r="A24" s="131" t="s">
        <v>1007</v>
      </c>
      <c r="B24" s="132" t="s">
        <v>1186</v>
      </c>
      <c r="C24" s="133" t="s">
        <v>144</v>
      </c>
      <c r="D24" s="178">
        <f>VLOOKUP('201.20'!A88,'201.20'!A57:N128,14,FALSE)</f>
        <v>11944.32471009007</v>
      </c>
    </row>
    <row r="25" spans="1:4" ht="54" thickTop="1" thickBot="1">
      <c r="A25" s="131" t="s">
        <v>1008</v>
      </c>
      <c r="B25" s="132" t="s">
        <v>1187</v>
      </c>
      <c r="C25" s="133" t="s">
        <v>144</v>
      </c>
      <c r="D25" s="178">
        <f>VLOOKUP('201.21'!A88,'201.21'!A58:N129,14,FALSE)</f>
        <v>6504.5020734965619</v>
      </c>
    </row>
    <row r="26" spans="1:4" ht="54" thickTop="1" thickBot="1">
      <c r="A26" s="131" t="s">
        <v>1425</v>
      </c>
      <c r="B26" s="132" t="s">
        <v>1413</v>
      </c>
      <c r="C26" s="133" t="s">
        <v>1845</v>
      </c>
      <c r="D26" s="178">
        <f>VLOOKUP('203.1'!A88,'203.1'!A59:N130,14,FALSE)</f>
        <v>1426320.1234924162</v>
      </c>
    </row>
    <row r="27" spans="1:4" ht="54" thickTop="1" thickBot="1">
      <c r="A27" s="131" t="s">
        <v>1426</v>
      </c>
      <c r="B27" s="132" t="s">
        <v>1417</v>
      </c>
      <c r="C27" s="133" t="s">
        <v>1845</v>
      </c>
      <c r="D27" s="178">
        <f>VLOOKUP('203.2'!A88,'203.2'!A60:N131,14,FALSE)</f>
        <v>1739680.9267273722</v>
      </c>
    </row>
    <row r="28" spans="1:4" ht="54" thickTop="1" thickBot="1">
      <c r="A28" s="131" t="s">
        <v>1427</v>
      </c>
      <c r="B28" s="132" t="s">
        <v>1418</v>
      </c>
      <c r="C28" s="133" t="s">
        <v>1845</v>
      </c>
      <c r="D28" s="178">
        <f>VLOOKUP('203.3'!A88,'203.3'!A61:N132,14,FALSE)</f>
        <v>1963510.0718951975</v>
      </c>
    </row>
    <row r="29" spans="1:4" ht="54" thickTop="1" thickBot="1">
      <c r="A29" s="131" t="s">
        <v>1428</v>
      </c>
      <c r="B29" s="132" t="s">
        <v>1419</v>
      </c>
      <c r="C29" s="133" t="s">
        <v>1845</v>
      </c>
      <c r="D29" s="178">
        <f>VLOOKUP('203.4'!A88,'203.4'!A62:N133,14,FALSE)</f>
        <v>935895.16735548619</v>
      </c>
    </row>
    <row r="30" spans="1:4" ht="54" thickTop="1" thickBot="1">
      <c r="A30" s="131" t="s">
        <v>1429</v>
      </c>
      <c r="B30" s="132" t="s">
        <v>1420</v>
      </c>
      <c r="C30" s="133" t="s">
        <v>1845</v>
      </c>
      <c r="D30" s="178">
        <f>VLOOKUP('203.5'!A88,'203.5'!A63:N134,14,FALSE)</f>
        <v>1083080.4063798699</v>
      </c>
    </row>
    <row r="31" spans="1:4" ht="54" thickTop="1" thickBot="1">
      <c r="A31" s="131" t="s">
        <v>1430</v>
      </c>
      <c r="B31" s="132" t="s">
        <v>1421</v>
      </c>
      <c r="C31" s="133" t="s">
        <v>1845</v>
      </c>
      <c r="D31" s="178">
        <f>VLOOKUP('203.6'!A88,'203.6'!A64:N135,14,FALSE)</f>
        <v>1176743.7403044777</v>
      </c>
    </row>
    <row r="32" spans="1:4" ht="54" thickTop="1" thickBot="1">
      <c r="A32" s="131" t="s">
        <v>1431</v>
      </c>
      <c r="B32" s="132" t="s">
        <v>1422</v>
      </c>
      <c r="C32" s="133" t="s">
        <v>1845</v>
      </c>
      <c r="D32" s="178">
        <f>VLOOKUP('203.7'!A88,'203.7'!A65:N136,14,FALSE)</f>
        <v>258724.79607203789</v>
      </c>
    </row>
    <row r="33" spans="1:4" ht="54" thickTop="1" thickBot="1">
      <c r="A33" s="131" t="s">
        <v>1432</v>
      </c>
      <c r="B33" s="132" t="s">
        <v>1871</v>
      </c>
      <c r="C33" s="133" t="s">
        <v>1845</v>
      </c>
      <c r="D33" s="178">
        <f>VLOOKUP('203.8'!A88,'203.8'!A66:N137,14,FALSE)</f>
        <v>393527.4017421481</v>
      </c>
    </row>
    <row r="34" spans="1:4" ht="54" thickTop="1" thickBot="1">
      <c r="A34" s="131" t="s">
        <v>1433</v>
      </c>
      <c r="B34" s="132" t="s">
        <v>1424</v>
      </c>
      <c r="C34" s="133" t="s">
        <v>1845</v>
      </c>
      <c r="D34" s="178">
        <f>VLOOKUP('203.9'!A88,'203.9'!A67:N138,14,FALSE)</f>
        <v>416243.64631101233</v>
      </c>
    </row>
    <row r="35" spans="1:4" ht="54" thickTop="1" thickBot="1">
      <c r="A35" s="131" t="s">
        <v>1434</v>
      </c>
      <c r="B35" s="132" t="s">
        <v>1414</v>
      </c>
      <c r="C35" s="133" t="s">
        <v>1845</v>
      </c>
      <c r="D35" s="178">
        <f>VLOOKUP('203.10'!A88,'203.10'!A68:N139,14,FALSE)</f>
        <v>207239.53035632442</v>
      </c>
    </row>
    <row r="36" spans="1:4" ht="54" thickTop="1" thickBot="1">
      <c r="A36" s="131" t="s">
        <v>1435</v>
      </c>
      <c r="B36" s="132" t="s">
        <v>1415</v>
      </c>
      <c r="C36" s="133" t="s">
        <v>1845</v>
      </c>
      <c r="D36" s="178">
        <f>VLOOKUP('203.11'!A88,'203.11'!A69:N140,14,FALSE)</f>
        <v>300597.31032406696</v>
      </c>
    </row>
    <row r="37" spans="1:4" ht="54" thickTop="1" thickBot="1">
      <c r="A37" s="131" t="s">
        <v>1436</v>
      </c>
      <c r="B37" s="216" t="s">
        <v>1416</v>
      </c>
      <c r="C37" s="133" t="s">
        <v>1845</v>
      </c>
      <c r="D37" s="178">
        <f>VLOOKUP('203.12'!A88,'203.12'!A70:N141,14,FALSE)</f>
        <v>312397.95685334713</v>
      </c>
    </row>
    <row r="38" spans="1:4" ht="54" thickTop="1" thickBot="1">
      <c r="A38" s="131" t="s">
        <v>1009</v>
      </c>
      <c r="B38" s="132" t="s">
        <v>1188</v>
      </c>
      <c r="C38" s="133" t="s">
        <v>387</v>
      </c>
      <c r="D38" s="178">
        <f>VLOOKUP('210.1.1'!A88,'210.1.1'!A71:N142,14,FALSE)</f>
        <v>13594.434394551272</v>
      </c>
    </row>
    <row r="39" spans="1:4" ht="54" thickTop="1" thickBot="1">
      <c r="A39" s="131" t="s">
        <v>1010</v>
      </c>
      <c r="B39" s="132" t="s">
        <v>1189</v>
      </c>
      <c r="C39" s="133" t="s">
        <v>387</v>
      </c>
      <c r="D39" s="178">
        <f>VLOOKUP('210.1.2'!A88,'210.1.2'!A72:N143,14,FALSE)</f>
        <v>3844.5474107979044</v>
      </c>
    </row>
    <row r="40" spans="1:4" ht="54" thickTop="1" thickBot="1">
      <c r="A40" s="131" t="s">
        <v>1011</v>
      </c>
      <c r="B40" s="132" t="s">
        <v>1190</v>
      </c>
      <c r="C40" s="133" t="s">
        <v>387</v>
      </c>
      <c r="D40" s="178">
        <f>VLOOKUP('210.2.1'!A90,'210.2.1'!A73:N144,14,FALSE)</f>
        <v>31437.816169314305</v>
      </c>
    </row>
    <row r="41" spans="1:4" ht="54" thickTop="1" thickBot="1">
      <c r="A41" s="131" t="s">
        <v>1012</v>
      </c>
      <c r="B41" s="132" t="s">
        <v>1191</v>
      </c>
      <c r="C41" s="133" t="s">
        <v>387</v>
      </c>
      <c r="D41" s="178">
        <f>VLOOKUP('210.2.2'!A88,'210.2.2'!A74:N145,14,FALSE)</f>
        <v>13594.434394551272</v>
      </c>
    </row>
    <row r="42" spans="1:4" ht="54" thickTop="1" thickBot="1">
      <c r="A42" s="131" t="s">
        <v>1013</v>
      </c>
      <c r="B42" s="132" t="s">
        <v>1192</v>
      </c>
      <c r="C42" s="133" t="s">
        <v>387</v>
      </c>
      <c r="D42" s="178">
        <f>VLOOKUP('210.2.3'!A91,'210.2.3'!A91:N146,14,FALSE)</f>
        <v>21687.929185560926</v>
      </c>
    </row>
    <row r="43" spans="1:4" ht="54" thickTop="1" thickBot="1">
      <c r="A43" s="131" t="s">
        <v>1014</v>
      </c>
      <c r="B43" s="132" t="s">
        <v>1193</v>
      </c>
      <c r="C43" s="133" t="s">
        <v>387</v>
      </c>
      <c r="D43" s="178">
        <f>VLOOKUP('210.2.4'!A88,'210.2.4'!A88:N147,14,FALSE)</f>
        <v>3844.5474107979044</v>
      </c>
    </row>
    <row r="44" spans="1:4" ht="54" thickTop="1" thickBot="1">
      <c r="A44" s="131" t="s">
        <v>1015</v>
      </c>
      <c r="B44" s="132" t="s">
        <v>1194</v>
      </c>
      <c r="C44" s="133" t="s">
        <v>387</v>
      </c>
      <c r="D44" s="178">
        <f>VLOOKUP('211.1'!A88,'211.1'!A88:N148,14,FALSE)</f>
        <v>10496.020371419852</v>
      </c>
    </row>
    <row r="45" spans="1:4" ht="54" thickTop="1" thickBot="1">
      <c r="A45" s="131" t="s">
        <v>1016</v>
      </c>
      <c r="B45" s="132" t="s">
        <v>1195</v>
      </c>
      <c r="C45" s="133" t="s">
        <v>387</v>
      </c>
      <c r="D45" s="178">
        <f>VLOOKUP('220.1'!A88,'220.1'!A88:N149,14,FALSE)</f>
        <v>16016.627065423583</v>
      </c>
    </row>
    <row r="46" spans="1:4" ht="54" thickTop="1" thickBot="1">
      <c r="A46" s="131" t="s">
        <v>1017</v>
      </c>
      <c r="B46" s="132" t="s">
        <v>1196</v>
      </c>
      <c r="C46" s="133" t="s">
        <v>387</v>
      </c>
      <c r="D46" s="178">
        <f>VLOOKUP('221.1'!A88,'221.1'!A88:N150,14,FALSE)</f>
        <v>10890.753927249978</v>
      </c>
    </row>
    <row r="47" spans="1:4" ht="54" thickTop="1" thickBot="1">
      <c r="A47" s="131" t="s">
        <v>1018</v>
      </c>
      <c r="B47" s="132" t="s">
        <v>1197</v>
      </c>
      <c r="C47" s="133" t="s">
        <v>387</v>
      </c>
      <c r="D47" s="178">
        <f>VLOOKUP('221.2'!A88,'221.2'!A88:N151,14,FALSE)</f>
        <v>8185.5598814634577</v>
      </c>
    </row>
    <row r="48" spans="1:4" ht="64.5" thickTop="1" thickBot="1">
      <c r="A48" s="131" t="s">
        <v>1441</v>
      </c>
      <c r="B48" s="132" t="s">
        <v>1438</v>
      </c>
      <c r="C48" s="133" t="s">
        <v>233</v>
      </c>
      <c r="D48" s="178">
        <f>VLOOKUP('223.1'!A88,'223.1'!A88:N152,14,FALSE)</f>
        <v>9634.2348679138067</v>
      </c>
    </row>
    <row r="49" spans="1:4" ht="54" thickTop="1" thickBot="1">
      <c r="A49" s="131" t="s">
        <v>1442</v>
      </c>
      <c r="B49" s="132" t="s">
        <v>1439</v>
      </c>
      <c r="C49" s="133" t="s">
        <v>233</v>
      </c>
      <c r="D49" s="178">
        <f>VLOOKUP('223.2'!A88,'223.2'!A88:N153,14,FALSE)</f>
        <v>12775.51767896206</v>
      </c>
    </row>
    <row r="50" spans="1:4" ht="54" thickTop="1" thickBot="1">
      <c r="A50" s="131" t="s">
        <v>1443</v>
      </c>
      <c r="B50" s="132" t="s">
        <v>1440</v>
      </c>
      <c r="C50" s="133" t="s">
        <v>387</v>
      </c>
      <c r="D50" s="178">
        <f>VLOOKUP('223.3.1'!A88,'223.3.1'!A88:N154,14,FALSE)</f>
        <v>83150</v>
      </c>
    </row>
    <row r="51" spans="1:4" ht="64.5" thickTop="1" thickBot="1">
      <c r="A51" s="131" t="s">
        <v>1444</v>
      </c>
      <c r="B51" s="132" t="s">
        <v>1446</v>
      </c>
      <c r="C51" s="133" t="s">
        <v>387</v>
      </c>
      <c r="D51" s="178">
        <f>VLOOKUP('223.3.2'!A88,'223.3.2'!A88:N155,14,FALSE)</f>
        <v>104408.56489962761</v>
      </c>
    </row>
    <row r="52" spans="1:4" ht="54" thickTop="1" thickBot="1">
      <c r="A52" s="131" t="s">
        <v>1445</v>
      </c>
      <c r="B52" s="132" t="s">
        <v>1447</v>
      </c>
      <c r="C52" s="133" t="s">
        <v>387</v>
      </c>
      <c r="D52" s="178">
        <f>VLOOKUP('223.3.3'!A88,'223.3.3'!A88:N156,14,FALSE)</f>
        <v>108660.27490596185</v>
      </c>
    </row>
    <row r="53" spans="1:4" ht="54" thickTop="1" thickBot="1">
      <c r="A53" s="137" t="s">
        <v>1019</v>
      </c>
      <c r="B53" s="138" t="s">
        <v>1956</v>
      </c>
      <c r="C53" s="133" t="s">
        <v>233</v>
      </c>
      <c r="D53" s="178">
        <f>VLOOKUP('230.1'!A88,'230.1'!A88:N157,14,FALSE)</f>
        <v>3308.9920730053873</v>
      </c>
    </row>
    <row r="54" spans="1:4" ht="54" thickTop="1" thickBot="1">
      <c r="A54" s="137" t="s">
        <v>1020</v>
      </c>
      <c r="B54" s="138" t="s">
        <v>1198</v>
      </c>
      <c r="C54" s="133" t="s">
        <v>233</v>
      </c>
      <c r="D54" s="178">
        <f>VLOOKUP('231.1'!A88,'231.1'!A88:N159,14,FALSE)</f>
        <v>12480.767477388679</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13437.123545300859</v>
      </c>
    </row>
    <row r="57" spans="1:4" ht="54" thickTop="1" thickBot="1">
      <c r="A57" s="137" t="s">
        <v>1451</v>
      </c>
      <c r="B57" s="138" t="s">
        <v>1452</v>
      </c>
      <c r="C57" s="133" t="s">
        <v>233</v>
      </c>
      <c r="D57" s="178">
        <f>VLOOKUP('233.10'!A88,'233.10'!A88:N162,14,FALSE)</f>
        <v>31838.354384315116</v>
      </c>
    </row>
    <row r="58" spans="1:4" ht="54" thickTop="1" thickBot="1">
      <c r="A58" s="137" t="s">
        <v>1022</v>
      </c>
      <c r="B58" s="138" t="s">
        <v>1453</v>
      </c>
      <c r="C58" s="133" t="s">
        <v>233</v>
      </c>
      <c r="D58" s="178">
        <f>VLOOKUP('234.1'!A88,'234.1'!A88:N163,14,FALSE)</f>
        <v>1406.0474919268029</v>
      </c>
    </row>
    <row r="59" spans="1:4" ht="54" thickTop="1" thickBot="1">
      <c r="A59" s="137" t="s">
        <v>1456</v>
      </c>
      <c r="B59" s="138" t="s">
        <v>1457</v>
      </c>
      <c r="C59" s="133" t="s">
        <v>387</v>
      </c>
      <c r="D59" s="178">
        <f>VLOOKUP('235.1'!A88,'235.1'!A88:N164,14,FALSE)</f>
        <v>72632.406858124712</v>
      </c>
    </row>
    <row r="60" spans="1:4" ht="54" thickTop="1" thickBot="1">
      <c r="A60" s="139" t="s">
        <v>1458</v>
      </c>
      <c r="B60" s="138" t="s">
        <v>1459</v>
      </c>
      <c r="C60" s="133" t="s">
        <v>387</v>
      </c>
      <c r="D60" s="178">
        <f>VLOOKUP('235.10'!A88,'235.10'!A88:N165,14,FALSE)</f>
        <v>17170.100328437824</v>
      </c>
    </row>
    <row r="61" spans="1:4" ht="54" thickTop="1" thickBot="1">
      <c r="A61" s="139" t="s">
        <v>1460</v>
      </c>
      <c r="B61" s="138" t="s">
        <v>1461</v>
      </c>
      <c r="C61" s="133" t="s">
        <v>377</v>
      </c>
      <c r="D61" s="178">
        <f>VLOOKUP('235.11'!A88,'235.11'!A88:N166,14,FALSE)</f>
        <v>693.27883162108583</v>
      </c>
    </row>
    <row r="62" spans="1:4" ht="54" thickTop="1" thickBot="1">
      <c r="A62" s="139" t="s">
        <v>1462</v>
      </c>
      <c r="B62" s="138" t="s">
        <v>1873</v>
      </c>
      <c r="C62" s="133" t="s">
        <v>387</v>
      </c>
      <c r="D62" s="178">
        <f>VLOOKUP('236.1'!A88,'236.1'!A88:N167,14,FALSE)</f>
        <v>114124.56507650916</v>
      </c>
    </row>
    <row r="63" spans="1:4" ht="54" thickTop="1" thickBot="1">
      <c r="A63" s="139" t="s">
        <v>1465</v>
      </c>
      <c r="B63" s="138" t="s">
        <v>1874</v>
      </c>
      <c r="C63" s="133" t="s">
        <v>387</v>
      </c>
      <c r="D63" s="178">
        <f>VLOOKUP('236.10'!A87,'236.10'!A87:N168,14,FALSE)</f>
        <v>17170.100328437824</v>
      </c>
    </row>
    <row r="64" spans="1:4" ht="54" thickTop="1" thickBot="1">
      <c r="A64" s="139" t="s">
        <v>1466</v>
      </c>
      <c r="B64" s="140" t="s">
        <v>1467</v>
      </c>
      <c r="C64" s="174" t="s">
        <v>377</v>
      </c>
      <c r="D64" s="178">
        <f>VLOOKUP('236.11'!A88,'236.11'!A88:N169,14,FALSE)</f>
        <v>1211.9308093508914</v>
      </c>
    </row>
    <row r="65" spans="1:4" ht="54" thickTop="1" thickBot="1">
      <c r="A65" s="137" t="s">
        <v>1023</v>
      </c>
      <c r="B65" s="138" t="s">
        <v>1199</v>
      </c>
      <c r="C65" s="133" t="s">
        <v>233</v>
      </c>
      <c r="D65" s="178">
        <f>VLOOKUP('310.1'!A87,'310.1'!A87:N170,14,FALSE)</f>
        <v>1157.9690550159537</v>
      </c>
    </row>
    <row r="66" spans="1:4" ht="54" thickTop="1" thickBot="1">
      <c r="A66" s="137" t="s">
        <v>1024</v>
      </c>
      <c r="B66" s="138" t="s">
        <v>1200</v>
      </c>
      <c r="C66" s="133" t="s">
        <v>387</v>
      </c>
      <c r="D66" s="178">
        <f>VLOOKUP('311.1'!A87,'311.1'!A87:N171,14,FALSE)</f>
        <v>87222.066989677114</v>
      </c>
    </row>
    <row r="67" spans="1:4" ht="54" thickTop="1" thickBot="1">
      <c r="A67" s="137" t="s">
        <v>1025</v>
      </c>
      <c r="B67" s="138" t="s">
        <v>1201</v>
      </c>
      <c r="C67" s="133" t="s">
        <v>998</v>
      </c>
      <c r="D67" s="178">
        <f>VLOOKUP('312.1'!A88,'312.1'!A88:N172,14,FALSE)</f>
        <v>7731.3329182360594</v>
      </c>
    </row>
    <row r="68" spans="1:4" ht="54" thickTop="1" thickBot="1">
      <c r="A68" s="137" t="s">
        <v>1026</v>
      </c>
      <c r="B68" s="138" t="s">
        <v>1202</v>
      </c>
      <c r="C68" s="133" t="s">
        <v>998</v>
      </c>
      <c r="D68" s="178">
        <f>VLOOKUP('312.2'!A88,'312.2'!A88:N173,14,FALSE)</f>
        <v>4532.0162799969112</v>
      </c>
    </row>
    <row r="69" spans="1:4" ht="54" thickTop="1" thickBot="1">
      <c r="A69" s="137" t="s">
        <v>1027</v>
      </c>
      <c r="B69" s="138" t="s">
        <v>1203</v>
      </c>
      <c r="C69" s="133" t="s">
        <v>1464</v>
      </c>
      <c r="D69" s="178">
        <f>VLOOKUP('312.3'!A87,'312.3'!A87:N174,14,FALSE)</f>
        <v>1733.3687859544248</v>
      </c>
    </row>
    <row r="70" spans="1:4" ht="54" thickTop="1" thickBot="1">
      <c r="A70" s="137" t="s">
        <v>1028</v>
      </c>
      <c r="B70" s="138" t="s">
        <v>1204</v>
      </c>
      <c r="C70" s="133" t="s">
        <v>387</v>
      </c>
      <c r="D70" s="179">
        <f>VLOOKUP('312.4'!A88,'312.4'!A88:N175,14,FALSE)</f>
        <v>87213.694006241043</v>
      </c>
    </row>
    <row r="71" spans="1:4" ht="54" thickTop="1" thickBot="1">
      <c r="A71" s="137" t="s">
        <v>1029</v>
      </c>
      <c r="B71" s="138" t="s">
        <v>1469</v>
      </c>
      <c r="C71" s="133" t="s">
        <v>387</v>
      </c>
      <c r="D71" s="179">
        <f>VLOOKUP('320.1'!A88,'320.1'!A88:N176,14,FALSE)</f>
        <v>84775.312787302333</v>
      </c>
    </row>
    <row r="72" spans="1:4" ht="54" thickTop="1" thickBot="1">
      <c r="A72" s="137" t="s">
        <v>1030</v>
      </c>
      <c r="B72" s="138" t="s">
        <v>1470</v>
      </c>
      <c r="C72" s="133" t="s">
        <v>387</v>
      </c>
      <c r="D72" s="179">
        <f>VLOOKUP('320.2'!A88,'320.2'!A88:N177,14,FALSE)</f>
        <v>90369.092600093136</v>
      </c>
    </row>
    <row r="73" spans="1:4" ht="54" thickTop="1" thickBot="1">
      <c r="A73" s="137" t="s">
        <v>1473</v>
      </c>
      <c r="B73" s="138" t="s">
        <v>1474</v>
      </c>
      <c r="C73" s="133" t="s">
        <v>387</v>
      </c>
      <c r="D73" s="179">
        <f>VLOOKUP('320.3'!A88,'320.3'!A88:N178,14,FALSE)</f>
        <v>103634.4278198559</v>
      </c>
    </row>
    <row r="74" spans="1:4" ht="54" thickTop="1" thickBot="1">
      <c r="A74" s="137" t="s">
        <v>1475</v>
      </c>
      <c r="B74" s="138" t="s">
        <v>1476</v>
      </c>
      <c r="C74" s="133" t="s">
        <v>387</v>
      </c>
      <c r="D74" s="179">
        <f>VLOOKUP('320.4'!A88,'320.4'!A88:N179,14,FALSE)</f>
        <v>108598.75983814048</v>
      </c>
    </row>
    <row r="75" spans="1:4" ht="54" thickTop="1" thickBot="1">
      <c r="A75" s="137" t="s">
        <v>1477</v>
      </c>
      <c r="B75" s="138" t="s">
        <v>1478</v>
      </c>
      <c r="C75" s="133" t="s">
        <v>387</v>
      </c>
      <c r="D75" s="179">
        <f>VLOOKUP('320.5'!A88,'320.5'!A88:N180,14,FALSE)</f>
        <v>114192.53965093131</v>
      </c>
    </row>
    <row r="76" spans="1:4" ht="54" thickTop="1" thickBot="1">
      <c r="A76" s="137" t="s">
        <v>1479</v>
      </c>
      <c r="B76" s="138" t="s">
        <v>1480</v>
      </c>
      <c r="C76" s="133" t="s">
        <v>387</v>
      </c>
      <c r="D76" s="179">
        <f>VLOOKUP('320.6'!A88,'320.6'!A88:N181,14,FALSE)</f>
        <v>127457.8748706941</v>
      </c>
    </row>
    <row r="77" spans="1:4" ht="54" thickTop="1" thickBot="1">
      <c r="A77" s="137" t="s">
        <v>1031</v>
      </c>
      <c r="B77" s="138" t="s">
        <v>1481</v>
      </c>
      <c r="C77" s="133" t="s">
        <v>387</v>
      </c>
      <c r="D77" s="179">
        <f>VLOOKUP('330.1'!A88,'330.1'!A88:N182,14,FALSE)</f>
        <v>139008.65507255663</v>
      </c>
    </row>
    <row r="78" spans="1:4" ht="54" thickTop="1" thickBot="1">
      <c r="A78" s="139" t="s">
        <v>1032</v>
      </c>
      <c r="B78" s="138" t="s">
        <v>1482</v>
      </c>
      <c r="C78" s="133" t="s">
        <v>387</v>
      </c>
      <c r="D78" s="179">
        <f>VLOOKUP('330.2'!A88,'330.1'!A88:N183,14,FALSE)</f>
        <v>139008.65507255663</v>
      </c>
    </row>
    <row r="79" spans="1:4" ht="54" thickTop="1" thickBot="1">
      <c r="A79" s="139" t="s">
        <v>1483</v>
      </c>
      <c r="B79" s="140" t="s">
        <v>1484</v>
      </c>
      <c r="C79" s="133" t="s">
        <v>387</v>
      </c>
      <c r="D79" s="179">
        <f>VLOOKUP('330.3'!A88,'330.3'!A88:N184,14,FALSE)</f>
        <v>94402.000738640141</v>
      </c>
    </row>
    <row r="80" spans="1:4" ht="54" thickTop="1" thickBot="1">
      <c r="A80" s="139" t="s">
        <v>1485</v>
      </c>
      <c r="B80" s="140" t="s">
        <v>1486</v>
      </c>
      <c r="C80" s="133" t="s">
        <v>387</v>
      </c>
      <c r="D80" s="179">
        <f>VLOOKUP('330.4'!A88,'330.4'!A88:N185,14,FALSE)</f>
        <v>162832.10212339484</v>
      </c>
    </row>
    <row r="81" spans="1:4" ht="54" thickTop="1" thickBot="1">
      <c r="A81" s="139" t="s">
        <v>1487</v>
      </c>
      <c r="B81" s="140" t="s">
        <v>1488</v>
      </c>
      <c r="C81" s="133" t="s">
        <v>387</v>
      </c>
      <c r="D81" s="179">
        <f>VLOOKUP('330.5'!A88,'330.5'!A88:N186,14,FALSE)</f>
        <v>145144.98849704448</v>
      </c>
    </row>
    <row r="82" spans="1:4" ht="54" thickTop="1" thickBot="1">
      <c r="A82" s="139" t="s">
        <v>1489</v>
      </c>
      <c r="B82" s="140" t="s">
        <v>1490</v>
      </c>
      <c r="C82" s="133" t="s">
        <v>387</v>
      </c>
      <c r="D82" s="179">
        <f>VLOOKUP('330.6'!A88,'330.6'!A88:N187,14,FALSE)</f>
        <v>118225.44778947833</v>
      </c>
    </row>
    <row r="83" spans="1:4" ht="54" thickTop="1" thickBot="1">
      <c r="A83" s="137" t="s">
        <v>1033</v>
      </c>
      <c r="B83" s="138" t="s">
        <v>1491</v>
      </c>
      <c r="C83" s="133" t="s">
        <v>387</v>
      </c>
      <c r="D83" s="179">
        <f>VLOOKUP('340.1'!A88,'340.1'!A88:N188,14,FALSE)</f>
        <v>137512.04319269152</v>
      </c>
    </row>
    <row r="84" spans="1:4" ht="54" thickTop="1" thickBot="1">
      <c r="A84" s="137" t="s">
        <v>1034</v>
      </c>
      <c r="B84" s="138" t="s">
        <v>1492</v>
      </c>
      <c r="C84" s="133" t="s">
        <v>387</v>
      </c>
      <c r="D84" s="179">
        <f>VLOOKUP('340.2'!A88,'340.2'!A88:N190,14,FALSE)</f>
        <v>94621.0294100795</v>
      </c>
    </row>
    <row r="85" spans="1:4" ht="54" thickTop="1" thickBot="1">
      <c r="A85" s="137" t="s">
        <v>1035</v>
      </c>
      <c r="B85" s="138" t="s">
        <v>1493</v>
      </c>
      <c r="C85" s="133" t="s">
        <v>387</v>
      </c>
      <c r="D85" s="179">
        <f>VLOOKUP('340.3'!A88,'340.3'!A88:N191,14,FALSE)</f>
        <v>94621.0294100795</v>
      </c>
    </row>
    <row r="86" spans="1:4" ht="54" thickTop="1" thickBot="1">
      <c r="A86" s="137" t="s">
        <v>1494</v>
      </c>
      <c r="B86" s="138" t="s">
        <v>2021</v>
      </c>
      <c r="C86" s="133" t="s">
        <v>387</v>
      </c>
      <c r="D86" s="179">
        <f>VLOOKUP('350.1'!A88,'350.1'!A88:N192,14,FALSE)</f>
        <v>198887.82342258</v>
      </c>
    </row>
    <row r="87" spans="1:4" ht="54" thickTop="1" thickBot="1">
      <c r="A87" s="195" t="s">
        <v>1495</v>
      </c>
      <c r="B87" s="138" t="s">
        <v>2022</v>
      </c>
      <c r="C87" s="133" t="s">
        <v>387</v>
      </c>
      <c r="D87" s="179">
        <f>VLOOKUP('350.2'!A88,'350.2'!A88:N193,14,FALSE)</f>
        <v>181200.70979622961</v>
      </c>
    </row>
    <row r="88" spans="1:4" ht="54" thickTop="1" thickBot="1">
      <c r="A88" s="139" t="s">
        <v>1496</v>
      </c>
      <c r="B88" s="140" t="s">
        <v>1497</v>
      </c>
      <c r="C88" s="133" t="s">
        <v>387</v>
      </c>
      <c r="D88" s="179">
        <f>VLOOKUP('350.3'!A88,'350.3'!A88:N194,14,FALSE)</f>
        <v>198887.82342258</v>
      </c>
    </row>
    <row r="89" spans="1:4" ht="54" thickTop="1" thickBot="1">
      <c r="A89" s="137" t="s">
        <v>1498</v>
      </c>
      <c r="B89" s="138" t="s">
        <v>1499</v>
      </c>
      <c r="C89" s="133" t="s">
        <v>387</v>
      </c>
      <c r="D89" s="179">
        <f>VLOOKUP('350.4'!A88,'350.4'!A88:N195,14,FALSE)</f>
        <v>181200.70979622961</v>
      </c>
    </row>
    <row r="90" spans="1:4" ht="54" thickTop="1" thickBot="1">
      <c r="A90" s="139" t="s">
        <v>1500</v>
      </c>
      <c r="B90" s="140" t="s">
        <v>1501</v>
      </c>
      <c r="C90" s="133" t="s">
        <v>387</v>
      </c>
      <c r="D90" s="179">
        <f>VLOOKUP('350.10'!A88,'350.10'!A88:N196,14,FALSE)</f>
        <v>136492.72857668228</v>
      </c>
    </row>
    <row r="91" spans="1:4" ht="54" thickTop="1" thickBot="1">
      <c r="A91" s="139" t="s">
        <v>1502</v>
      </c>
      <c r="B91" s="140" t="s">
        <v>1503</v>
      </c>
      <c r="C91" s="133" t="s">
        <v>387</v>
      </c>
      <c r="D91" s="179">
        <f>VLOOKUP('350.11'!A88,'350.11'!A88:N197,14,FALSE)</f>
        <v>118805.6149503319</v>
      </c>
    </row>
    <row r="92" spans="1:4" ht="54" thickTop="1" thickBot="1">
      <c r="A92" s="139" t="s">
        <v>1504</v>
      </c>
      <c r="B92" s="140" t="s">
        <v>1505</v>
      </c>
      <c r="C92" s="133" t="s">
        <v>387</v>
      </c>
      <c r="D92" s="179">
        <f>VLOOKUP('350.12'!A88,'350.12'!A88:N198,14,FALSE)</f>
        <v>136492.72857668228</v>
      </c>
    </row>
    <row r="93" spans="1:4" ht="54" thickTop="1" thickBot="1">
      <c r="A93" s="139" t="s">
        <v>1506</v>
      </c>
      <c r="B93" s="140" t="s">
        <v>1507</v>
      </c>
      <c r="C93" s="133" t="s">
        <v>387</v>
      </c>
      <c r="D93" s="179">
        <f>VLOOKUP('350.13'!A88,'350.13'!A88:N199,14,FALSE)</f>
        <v>118805.6149503319</v>
      </c>
    </row>
    <row r="94" spans="1:4" ht="54" thickTop="1" thickBot="1">
      <c r="A94" s="137" t="s">
        <v>1508</v>
      </c>
      <c r="B94" s="138" t="s">
        <v>1509</v>
      </c>
      <c r="C94" s="133" t="s">
        <v>998</v>
      </c>
      <c r="D94" s="179">
        <f>VLOOKUP('350.14'!A88,'350.14'!A88:N200,14,FALSE)</f>
        <v>693.27883162108583</v>
      </c>
    </row>
    <row r="95" spans="1:4" ht="54" thickTop="1" thickBot="1">
      <c r="A95" s="139" t="s">
        <v>1510</v>
      </c>
      <c r="B95" s="140" t="s">
        <v>1511</v>
      </c>
      <c r="C95" s="133" t="s">
        <v>387</v>
      </c>
      <c r="D95" s="179">
        <f>VLOOKUP('351.1'!A88,'351.1'!A88:N201,14,FALSE)</f>
        <v>181200.70979622961</v>
      </c>
    </row>
    <row r="96" spans="1:4" ht="54" thickTop="1" thickBot="1">
      <c r="A96" s="139" t="s">
        <v>1512</v>
      </c>
      <c r="B96" s="140" t="s">
        <v>1513</v>
      </c>
      <c r="C96" s="133" t="s">
        <v>387</v>
      </c>
      <c r="D96" s="179">
        <f>VLOOKUP('351.2'!A88,'351.2'!A88:N202,14,FALSE)</f>
        <v>181200.70979622961</v>
      </c>
    </row>
    <row r="97" spans="1:4" ht="54" thickTop="1" thickBot="1">
      <c r="A97" s="139" t="s">
        <v>1514</v>
      </c>
      <c r="B97" s="140" t="s">
        <v>1515</v>
      </c>
      <c r="C97" s="133" t="s">
        <v>387</v>
      </c>
      <c r="D97" s="179">
        <f>VLOOKUP('351.10'!A88,'351.10'!A88:N203,14,FALSE)</f>
        <v>118805.6149503319</v>
      </c>
    </row>
    <row r="98" spans="1:4" ht="54" thickTop="1" thickBot="1">
      <c r="A98" s="139" t="s">
        <v>1516</v>
      </c>
      <c r="B98" s="140" t="s">
        <v>1517</v>
      </c>
      <c r="C98" s="133" t="s">
        <v>387</v>
      </c>
      <c r="D98" s="179">
        <f>VLOOKUP('351.11'!A88,'351.11'!A88:N204,14,FALSE)</f>
        <v>118805.6149503319</v>
      </c>
    </row>
    <row r="99" spans="1:4" ht="54" thickTop="1" thickBot="1">
      <c r="A99" s="139" t="s">
        <v>1518</v>
      </c>
      <c r="B99" s="140" t="s">
        <v>1519</v>
      </c>
      <c r="C99" s="133" t="s">
        <v>998</v>
      </c>
      <c r="D99" s="179">
        <f>VLOOKUP('351.12'!A88,'351.12'!A88:N205,14,FALSE)</f>
        <v>693.27883162108583</v>
      </c>
    </row>
    <row r="100" spans="1:4" ht="54" thickTop="1" thickBot="1">
      <c r="A100" s="139" t="s">
        <v>1522</v>
      </c>
      <c r="B100" s="140" t="s">
        <v>1520</v>
      </c>
      <c r="C100" s="133" t="s">
        <v>998</v>
      </c>
      <c r="D100" s="179">
        <f>VLOOKUP('410.1'!A88,'410.1'!A88:N206,14,FALSE)</f>
        <v>2406.4678635851687</v>
      </c>
    </row>
    <row r="101" spans="1:4" ht="54" thickTop="1" thickBot="1">
      <c r="A101" s="139" t="s">
        <v>1523</v>
      </c>
      <c r="B101" s="140" t="s">
        <v>1521</v>
      </c>
      <c r="C101" s="133" t="s">
        <v>998</v>
      </c>
      <c r="D101" s="179">
        <f>VLOOKUP('410.2'!A88,'410.2'!A88:N207,14,FALSE)</f>
        <v>2035.7187510328254</v>
      </c>
    </row>
    <row r="102" spans="1:4" ht="54" thickTop="1" thickBot="1">
      <c r="A102" s="139" t="s">
        <v>1525</v>
      </c>
      <c r="B102" s="140" t="s">
        <v>1524</v>
      </c>
      <c r="C102" s="133" t="s">
        <v>377</v>
      </c>
      <c r="D102" s="179">
        <f>VLOOKUP('410.3'!A88,'410.3'!A88:N208,14,FALSE)</f>
        <v>2025.655781343633</v>
      </c>
    </row>
    <row r="103" spans="1:4" ht="54" thickTop="1" thickBot="1">
      <c r="A103" s="139" t="s">
        <v>1527</v>
      </c>
      <c r="B103" s="140" t="s">
        <v>1526</v>
      </c>
      <c r="C103" s="133" t="s">
        <v>1464</v>
      </c>
      <c r="D103" s="179">
        <f>VLOOKUP('411.1'!A88,'411.1'!A88:N209,14,FALSE)</f>
        <v>2337.2951323195766</v>
      </c>
    </row>
    <row r="104" spans="1:4" ht="54" thickTop="1" thickBot="1">
      <c r="A104" s="137" t="s">
        <v>1036</v>
      </c>
      <c r="B104" s="138" t="s">
        <v>1958</v>
      </c>
      <c r="C104" s="133" t="s">
        <v>1464</v>
      </c>
      <c r="D104" s="179">
        <f>VLOOKUP('411.2'!A88,'411.2'!A88:N210,14,FALSE)</f>
        <v>4466.5397175356984</v>
      </c>
    </row>
    <row r="105" spans="1:4" ht="54" thickTop="1" thickBot="1">
      <c r="A105" s="137" t="s">
        <v>1037</v>
      </c>
      <c r="B105" s="138" t="s">
        <v>2054</v>
      </c>
      <c r="C105" s="133" t="s">
        <v>1464</v>
      </c>
      <c r="D105" s="179">
        <f>VLOOKUP('411.3'!A88,'411.3'!A88:N211,14,FALSE)</f>
        <v>2423.8616187017828</v>
      </c>
    </row>
    <row r="106" spans="1:4" ht="54" thickTop="1" thickBot="1">
      <c r="A106" s="137" t="s">
        <v>1528</v>
      </c>
      <c r="B106" s="138" t="s">
        <v>2055</v>
      </c>
      <c r="C106" s="133" t="s">
        <v>1464</v>
      </c>
      <c r="D106" s="179">
        <f>VLOOKUP('411.4'!A88,'411.4'!A88:N212,14,FALSE)</f>
        <v>2337.2951323195766</v>
      </c>
    </row>
    <row r="107" spans="1:4" ht="54" thickTop="1" thickBot="1">
      <c r="A107" s="137" t="s">
        <v>1535</v>
      </c>
      <c r="B107" s="191" t="s">
        <v>1606</v>
      </c>
      <c r="C107" s="133" t="s">
        <v>998</v>
      </c>
      <c r="D107" s="179">
        <f>VLOOKUP('413.1'!A88,'413.1'!A88:N213,14,FALSE)</f>
        <v>3385.5498119562117</v>
      </c>
    </row>
    <row r="108" spans="1:4" ht="54" thickTop="1" thickBot="1">
      <c r="A108" s="137" t="s">
        <v>1537</v>
      </c>
      <c r="B108" s="138" t="s">
        <v>1607</v>
      </c>
      <c r="C108" s="133" t="s">
        <v>998</v>
      </c>
      <c r="D108" s="179">
        <f>VLOOKUP('413.2'!A88,'413.2'!A88:N214,14,FALSE)</f>
        <v>3743.9048036807872</v>
      </c>
    </row>
    <row r="109" spans="1:4" ht="54" thickTop="1" thickBot="1">
      <c r="A109" s="137" t="s">
        <v>1539</v>
      </c>
      <c r="B109" s="138" t="s">
        <v>1608</v>
      </c>
      <c r="C109" s="133" t="s">
        <v>998</v>
      </c>
      <c r="D109" s="179">
        <f>VLOOKUP('413.3'!A88,'413.3'!A88:N215,14,FALSE)</f>
        <v>3756.5490393085252</v>
      </c>
    </row>
    <row r="110" spans="1:4" ht="54" thickTop="1" thickBot="1">
      <c r="A110" s="137" t="s">
        <v>1038</v>
      </c>
      <c r="B110" s="138" t="s">
        <v>1205</v>
      </c>
      <c r="C110" s="133" t="s">
        <v>998</v>
      </c>
      <c r="D110" s="179">
        <f>VLOOKUP('414.1'!A88,'414.1'!A88:N216,14,FALSE)</f>
        <v>3112.2517246366497</v>
      </c>
    </row>
    <row r="111" spans="1:4" ht="54" thickTop="1" thickBot="1">
      <c r="A111" s="137" t="s">
        <v>1039</v>
      </c>
      <c r="B111" s="138" t="s">
        <v>1959</v>
      </c>
      <c r="C111" s="133" t="s">
        <v>998</v>
      </c>
      <c r="D111" s="179">
        <f>VLOOKUP('414.2'!A88,'414.2'!A88:N217,14,FALSE)</f>
        <v>3205.7893447760025</v>
      </c>
    </row>
    <row r="112" spans="1:4" ht="54" thickTop="1" thickBot="1">
      <c r="A112" s="137" t="s">
        <v>1040</v>
      </c>
      <c r="B112" s="138" t="s">
        <v>1960</v>
      </c>
      <c r="C112" s="133" t="s">
        <v>998</v>
      </c>
      <c r="D112" s="179">
        <f>VLOOKUP('414.3'!A88,'414.3'!A88:N218,14,FALSE)</f>
        <v>3205.7893447760025</v>
      </c>
    </row>
    <row r="113" spans="1:4" ht="54" thickTop="1" thickBot="1">
      <c r="A113" s="137" t="s">
        <v>1041</v>
      </c>
      <c r="B113" s="138" t="s">
        <v>1206</v>
      </c>
      <c r="C113" s="133" t="s">
        <v>998</v>
      </c>
      <c r="D113" s="179">
        <f>VLOOKUP('414.4'!A88,'414.4'!A88:N219,14,FALSE)</f>
        <v>3205.7893447760025</v>
      </c>
    </row>
    <row r="114" spans="1:4" ht="54" thickTop="1" thickBot="1">
      <c r="A114" s="137" t="s">
        <v>1042</v>
      </c>
      <c r="B114" s="138" t="s">
        <v>1207</v>
      </c>
      <c r="C114" s="133" t="s">
        <v>998</v>
      </c>
      <c r="D114" s="179">
        <f>VLOOKUP('414.5'!A88,'414.5'!A88:N220,14,FALSE)</f>
        <v>3287.0363074180532</v>
      </c>
    </row>
    <row r="115" spans="1:4" ht="54" thickTop="1" thickBot="1">
      <c r="A115" s="137" t="s">
        <v>1546</v>
      </c>
      <c r="B115" s="138" t="s">
        <v>2056</v>
      </c>
      <c r="C115" s="133" t="s">
        <v>998</v>
      </c>
      <c r="D115" s="179">
        <f>VLOOKUP('414.6'!A88,'414.6'!A88:N221,14,FALSE)</f>
        <v>4897.1898010505411</v>
      </c>
    </row>
    <row r="116" spans="1:4" ht="54" thickTop="1" thickBot="1">
      <c r="A116" s="137" t="s">
        <v>1043</v>
      </c>
      <c r="B116" s="138" t="s">
        <v>1961</v>
      </c>
      <c r="C116" s="133" t="s">
        <v>1464</v>
      </c>
      <c r="D116" s="179">
        <f>VLOOKUP('415.1'!A88,'415.1'!A88:N222,14,FALSE)</f>
        <v>2639.1866604592042</v>
      </c>
    </row>
    <row r="117" spans="1:4" ht="54" thickTop="1" thickBot="1">
      <c r="A117" s="137" t="s">
        <v>1044</v>
      </c>
      <c r="B117" s="138" t="s">
        <v>2058</v>
      </c>
      <c r="C117" s="133" t="s">
        <v>233</v>
      </c>
      <c r="D117" s="179">
        <f>VLOOKUP('420.1'!A87,'420.1'!A87:N223,14,FALSE)</f>
        <v>2018.4439005404176</v>
      </c>
    </row>
    <row r="118" spans="1:4" ht="54" thickTop="1" thickBot="1">
      <c r="A118" s="137" t="s">
        <v>1045</v>
      </c>
      <c r="B118" s="138" t="s">
        <v>2057</v>
      </c>
      <c r="C118" s="142" t="s">
        <v>233</v>
      </c>
      <c r="D118" s="179">
        <f>VLOOKUP('420.2 '!A88,'420.2 '!A59:N107,14,FALSE)</f>
        <v>2130.9803328372859</v>
      </c>
    </row>
    <row r="119" spans="1:4" ht="54" thickTop="1" thickBot="1">
      <c r="A119" s="137" t="s">
        <v>1551</v>
      </c>
      <c r="B119" s="138" t="s">
        <v>1552</v>
      </c>
      <c r="C119" s="133" t="s">
        <v>233</v>
      </c>
      <c r="D119" s="179">
        <f>VLOOKUP('420.3'!A88,'420.3'!A88:N225,14,FALSE)</f>
        <v>4476.3130496490403</v>
      </c>
    </row>
    <row r="120" spans="1:4" ht="54" thickTop="1" thickBot="1">
      <c r="A120" s="137" t="s">
        <v>1046</v>
      </c>
      <c r="B120" s="138" t="s">
        <v>1208</v>
      </c>
      <c r="C120" s="133" t="s">
        <v>233</v>
      </c>
      <c r="D120" s="179">
        <f>VLOOKUP('421.1'!A88,'421.1'!A88:N226,14,FALSE)</f>
        <v>1288.2555879065055</v>
      </c>
    </row>
    <row r="121" spans="1:4" ht="54" thickTop="1" thickBot="1">
      <c r="A121" s="137" t="s">
        <v>1047</v>
      </c>
      <c r="B121" s="138" t="s">
        <v>1209</v>
      </c>
      <c r="C121" s="133" t="s">
        <v>233</v>
      </c>
      <c r="D121" s="179">
        <f>VLOOKUP('421.2'!A88,'421.2'!A88:N227,14,FALSE)</f>
        <v>1806.3560089040118</v>
      </c>
    </row>
    <row r="122" spans="1:4" ht="54" thickTop="1" thickBot="1">
      <c r="A122" s="137" t="s">
        <v>1048</v>
      </c>
      <c r="B122" s="138" t="s">
        <v>1962</v>
      </c>
      <c r="C122" s="133" t="s">
        <v>233</v>
      </c>
      <c r="D122" s="179">
        <f>VLOOKUP('421.3'!A88,'421.3'!A88:N228,14,FALSE)</f>
        <v>1650.5363334160402</v>
      </c>
    </row>
    <row r="123" spans="1:4" ht="54" thickTop="1" thickBot="1">
      <c r="A123" s="137" t="s">
        <v>1049</v>
      </c>
      <c r="B123" s="138" t="s">
        <v>1963</v>
      </c>
      <c r="C123" s="133" t="s">
        <v>233</v>
      </c>
      <c r="D123" s="179">
        <f>VLOOKUP('421.4'!A88,'421.4'!A88:N229,14,FALSE)</f>
        <v>1884.2658466479977</v>
      </c>
    </row>
    <row r="124" spans="1:4" ht="54" thickTop="1" thickBot="1">
      <c r="A124" s="137" t="s">
        <v>1556</v>
      </c>
      <c r="B124" s="140" t="s">
        <v>1557</v>
      </c>
      <c r="C124" s="133" t="s">
        <v>233</v>
      </c>
      <c r="D124" s="179">
        <f>VLOOKUP('430.1.1'!A87,'430.1.1'!A87:N230,14,FALSE)</f>
        <v>8351.4427686542986</v>
      </c>
    </row>
    <row r="125" spans="1:4" ht="54" thickTop="1" thickBot="1">
      <c r="A125" s="137" t="s">
        <v>1558</v>
      </c>
      <c r="B125" s="138" t="s">
        <v>1559</v>
      </c>
      <c r="C125" s="133" t="s">
        <v>233</v>
      </c>
      <c r="D125" s="179">
        <f>VLOOKUP('430.1.2'!A88,'430.1.2'!A88:N231,14,FALSE)</f>
        <v>6875.2082148626687</v>
      </c>
    </row>
    <row r="126" spans="1:4" ht="54" thickTop="1" thickBot="1">
      <c r="A126" s="137" t="s">
        <v>1560</v>
      </c>
      <c r="B126" s="138" t="s">
        <v>1609</v>
      </c>
      <c r="C126" s="133" t="s">
        <v>233</v>
      </c>
      <c r="D126" s="179">
        <f>VLOOKUP('430.2.1'!A88,'430.2.1'!A88:N232,14,FALSE)</f>
        <v>8351.4427686542986</v>
      </c>
    </row>
    <row r="127" spans="1:4" ht="54" thickTop="1" thickBot="1">
      <c r="A127" s="137" t="s">
        <v>1562</v>
      </c>
      <c r="B127" s="138" t="s">
        <v>1610</v>
      </c>
      <c r="C127" s="133" t="s">
        <v>233</v>
      </c>
      <c r="D127" s="179">
        <f>VLOOKUP('430.2.2'!A88,'430.2.2'!A88:N233,14,FALSE)</f>
        <v>6875.2082148626687</v>
      </c>
    </row>
    <row r="128" spans="1:4" ht="54" thickTop="1" thickBot="1">
      <c r="A128" s="137" t="s">
        <v>1563</v>
      </c>
      <c r="B128" s="138" t="s">
        <v>1611</v>
      </c>
      <c r="C128" s="133" t="s">
        <v>233</v>
      </c>
      <c r="D128" s="179">
        <f>VLOOKUP('431.1.1'!A88,'431.1.1'!A88:N234,14,FALSE)</f>
        <v>16797.027444510262</v>
      </c>
    </row>
    <row r="129" spans="1:4" ht="54" thickTop="1" thickBot="1">
      <c r="A129" s="137" t="s">
        <v>1565</v>
      </c>
      <c r="B129" s="138" t="s">
        <v>1612</v>
      </c>
      <c r="C129" s="133" t="s">
        <v>233</v>
      </c>
      <c r="D129" s="179">
        <f>VLOOKUP('431.1.2'!A88,'431.1.2'!A88:N235,14,FALSE)</f>
        <v>13371.355134573394</v>
      </c>
    </row>
    <row r="130" spans="1:4" ht="54" thickTop="1" thickBot="1">
      <c r="A130" s="137" t="s">
        <v>1568</v>
      </c>
      <c r="B130" s="138" t="s">
        <v>1613</v>
      </c>
      <c r="C130" s="133" t="s">
        <v>233</v>
      </c>
      <c r="D130" s="179">
        <f>VLOOKUP('431.2.1'!A88,'431.2.1'!A88:N236,14,FALSE)</f>
        <v>17531.111249031375</v>
      </c>
    </row>
    <row r="131" spans="1:4" ht="54" thickTop="1" thickBot="1">
      <c r="A131" s="137" t="s">
        <v>1569</v>
      </c>
      <c r="B131" s="138" t="s">
        <v>1614</v>
      </c>
      <c r="C131" s="133" t="s">
        <v>233</v>
      </c>
      <c r="D131" s="179">
        <f>VLOOKUP('431.2.2'!A88,'431.2.2'!A88:N237,14,FALSE)</f>
        <v>13932.305966330092</v>
      </c>
    </row>
    <row r="132" spans="1:4" ht="54" thickTop="1" thickBot="1">
      <c r="A132" s="137" t="s">
        <v>1050</v>
      </c>
      <c r="B132" s="138" t="s">
        <v>1210</v>
      </c>
      <c r="C132" s="133" t="s">
        <v>233</v>
      </c>
      <c r="D132" s="179">
        <f>VLOOKUP('432.1'!A88,'432.1'!A88:N238,14,FALSE)</f>
        <v>5418.001118668064</v>
      </c>
    </row>
    <row r="133" spans="1:4" ht="54" thickTop="1" thickBot="1">
      <c r="A133" s="137" t="s">
        <v>1051</v>
      </c>
      <c r="B133" s="138" t="s">
        <v>1964</v>
      </c>
      <c r="C133" s="133" t="s">
        <v>233</v>
      </c>
      <c r="D133" s="179">
        <f>VLOOKUP('432.2'!A88,'432.2'!A88:N239,14,FALSE)</f>
        <v>3978.8332825638799</v>
      </c>
    </row>
    <row r="134" spans="1:4" ht="54" thickTop="1" thickBot="1">
      <c r="A134" s="137" t="s">
        <v>1052</v>
      </c>
      <c r="B134" s="138" t="s">
        <v>1965</v>
      </c>
      <c r="C134" s="133" t="s">
        <v>233</v>
      </c>
      <c r="D134" s="179">
        <f>VLOOKUP('433.1'!A88,'433.1'!A88:N240,14,FALSE)</f>
        <v>5300.5392394489809</v>
      </c>
    </row>
    <row r="135" spans="1:4" ht="54" thickTop="1" thickBot="1">
      <c r="A135" s="137" t="s">
        <v>1053</v>
      </c>
      <c r="B135" s="138" t="s">
        <v>1966</v>
      </c>
      <c r="C135" s="133" t="s">
        <v>233</v>
      </c>
      <c r="D135" s="179">
        <f>VLOOKUP('433.2'!A88,'433.2'!A88:N241,14,FALSE)</f>
        <v>4653.6895794246193</v>
      </c>
    </row>
    <row r="136" spans="1:4" ht="54" thickTop="1" thickBot="1">
      <c r="A136" s="137" t="s">
        <v>1054</v>
      </c>
      <c r="B136" s="138" t="s">
        <v>1967</v>
      </c>
      <c r="C136" s="133" t="s">
        <v>233</v>
      </c>
      <c r="D136" s="179">
        <f>VLOOKUP('433.3'!A88,'433.3'!A88:N242,14,FALSE)</f>
        <v>5575.0714345627157</v>
      </c>
    </row>
    <row r="137" spans="1:4" ht="54" thickTop="1" thickBot="1">
      <c r="A137" s="137" t="s">
        <v>1055</v>
      </c>
      <c r="B137" s="138" t="s">
        <v>1211</v>
      </c>
      <c r="C137" s="133" t="s">
        <v>233</v>
      </c>
      <c r="D137" s="179">
        <f>VLOOKUP('433.4'!A88,'433.4'!A88:N243,14,FALSE)</f>
        <v>3595.0293765818005</v>
      </c>
    </row>
    <row r="138" spans="1:4" ht="54" thickTop="1" thickBot="1">
      <c r="A138" s="137" t="s">
        <v>1056</v>
      </c>
      <c r="B138" s="138" t="s">
        <v>1968</v>
      </c>
      <c r="C138" s="133" t="s">
        <v>233</v>
      </c>
      <c r="D138" s="179">
        <f>VLOOKUP('433.5'!A88,'433.5'!A88:N244,14,FALSE)</f>
        <v>5427.1427257829573</v>
      </c>
    </row>
    <row r="139" spans="1:4" ht="54" thickTop="1" thickBot="1">
      <c r="A139" s="137" t="s">
        <v>1057</v>
      </c>
      <c r="B139" s="138" t="s">
        <v>1969</v>
      </c>
      <c r="C139" s="133" t="s">
        <v>233</v>
      </c>
      <c r="D139" s="179">
        <f>VLOOKUP('433.6'!A88,'433.6'!A88:N245,14,FALSE)</f>
        <v>4775.8132500883175</v>
      </c>
    </row>
    <row r="140" spans="1:4" ht="54" thickTop="1" thickBot="1">
      <c r="A140" s="137" t="s">
        <v>1058</v>
      </c>
      <c r="B140" s="138" t="s">
        <v>1970</v>
      </c>
      <c r="C140" s="133" t="s">
        <v>233</v>
      </c>
      <c r="D140" s="179">
        <f>VLOOKUP('433.7'!A88,'433.7'!A88:N246,14,FALSE)</f>
        <v>5723.1001262762893</v>
      </c>
    </row>
    <row r="141" spans="1:4" ht="54" thickTop="1" thickBot="1">
      <c r="A141" s="137" t="s">
        <v>1059</v>
      </c>
      <c r="B141" s="138" t="s">
        <v>1212</v>
      </c>
      <c r="C141" s="133" t="s">
        <v>233</v>
      </c>
      <c r="D141" s="179">
        <f>VLOOKUP('433.8'!A88,'433.8'!A88:N247,14,FALSE)</f>
        <v>3687.5473089027832</v>
      </c>
    </row>
    <row r="142" spans="1:4" ht="54" thickTop="1" thickBot="1">
      <c r="A142" s="137" t="s">
        <v>1060</v>
      </c>
      <c r="B142" s="138" t="s">
        <v>1971</v>
      </c>
      <c r="C142" s="133" t="s">
        <v>387</v>
      </c>
      <c r="D142" s="179">
        <f>VLOOKUP('440.1'!A89,'440.1'!A89:N248,14,FALSE)</f>
        <v>231404.65482289332</v>
      </c>
    </row>
    <row r="143" spans="1:4" ht="54" thickTop="1" thickBot="1">
      <c r="A143" s="137" t="s">
        <v>1061</v>
      </c>
      <c r="B143" s="138" t="s">
        <v>1972</v>
      </c>
      <c r="C143" s="133" t="s">
        <v>387</v>
      </c>
      <c r="D143" s="179">
        <f>VLOOKUP('440.2'!A93,'440.2'!A93:N250,14,FALSE)</f>
        <v>231061.72065550683</v>
      </c>
    </row>
    <row r="144" spans="1:4" ht="54" thickTop="1" thickBot="1">
      <c r="A144" s="137" t="s">
        <v>1062</v>
      </c>
      <c r="B144" s="138" t="s">
        <v>1973</v>
      </c>
      <c r="C144" s="133" t="s">
        <v>387</v>
      </c>
      <c r="D144" s="179">
        <f>VLOOKUP('440.3'!A93,'440.3'!A93:N252,14,FALSE)</f>
        <v>231404.65482289332</v>
      </c>
    </row>
    <row r="145" spans="1:4" ht="54" thickTop="1" thickBot="1">
      <c r="A145" s="137" t="s">
        <v>1063</v>
      </c>
      <c r="B145" s="138" t="s">
        <v>1213</v>
      </c>
      <c r="C145" s="133" t="s">
        <v>387</v>
      </c>
      <c r="D145" s="179">
        <f>VLOOKUP('440.4'!A93,'440.4'!A93:N254,14,FALSE)</f>
        <v>256480.07066195973</v>
      </c>
    </row>
    <row r="146" spans="1:4" ht="54" thickTop="1" thickBot="1">
      <c r="A146" s="137" t="s">
        <v>1064</v>
      </c>
      <c r="B146" s="138" t="s">
        <v>1974</v>
      </c>
      <c r="C146" s="133" t="s">
        <v>387</v>
      </c>
      <c r="D146" s="179">
        <f>VLOOKUP('441.1'!A93,'441.1'!A93:N256,14,FALSE)</f>
        <v>231404.65482289332</v>
      </c>
    </row>
    <row r="147" spans="1:4" ht="54" thickTop="1" thickBot="1">
      <c r="A147" s="137" t="s">
        <v>1065</v>
      </c>
      <c r="B147" s="138" t="s">
        <v>1975</v>
      </c>
      <c r="C147" s="133" t="s">
        <v>387</v>
      </c>
      <c r="D147" s="179">
        <f>VLOOKUP('441.2'!A92,'441.2'!A92:N258,14,FALSE)</f>
        <v>231061.72065550683</v>
      </c>
    </row>
    <row r="148" spans="1:4" ht="54" thickTop="1" thickBot="1">
      <c r="A148" s="137" t="s">
        <v>1066</v>
      </c>
      <c r="B148" s="138" t="s">
        <v>1976</v>
      </c>
      <c r="C148" s="133" t="s">
        <v>387</v>
      </c>
      <c r="D148" s="179">
        <f>VLOOKUP('441.3'!A93,'441.3'!A93:N260,14,FALSE)</f>
        <v>231243.72915742284</v>
      </c>
    </row>
    <row r="149" spans="1:4" ht="54" thickTop="1" thickBot="1">
      <c r="A149" s="137" t="s">
        <v>1067</v>
      </c>
      <c r="B149" s="138" t="s">
        <v>1977</v>
      </c>
      <c r="C149" s="133" t="s">
        <v>387</v>
      </c>
      <c r="D149" s="179">
        <f>VLOOKUP('441.4'!A92,'441.4'!A92:N262,14,FALSE)</f>
        <v>256486.82131035597</v>
      </c>
    </row>
    <row r="150" spans="1:4" ht="54" thickTop="1" thickBot="1">
      <c r="A150" s="137" t="s">
        <v>1068</v>
      </c>
      <c r="B150" s="138" t="s">
        <v>1957</v>
      </c>
      <c r="C150" s="133" t="s">
        <v>387</v>
      </c>
      <c r="D150" s="179">
        <f>VLOOKUP('450.1'!A95,'450.1'!A95:N264,14,FALSE)</f>
        <v>294603.69454638998</v>
      </c>
    </row>
    <row r="151" spans="1:4" ht="54" thickTop="1" thickBot="1">
      <c r="A151" s="137" t="s">
        <v>1069</v>
      </c>
      <c r="B151" s="138" t="s">
        <v>1978</v>
      </c>
      <c r="C151" s="133" t="s">
        <v>387</v>
      </c>
      <c r="D151" s="179">
        <f>VLOOKUP('450.2'!A93,'450.2'!A93:N266,14,FALSE)</f>
        <v>294386.51761440351</v>
      </c>
    </row>
    <row r="152" spans="1:4" ht="54" thickTop="1" thickBot="1">
      <c r="A152" s="137" t="s">
        <v>1070</v>
      </c>
      <c r="B152" s="138" t="s">
        <v>1979</v>
      </c>
      <c r="C152" s="133" t="s">
        <v>387</v>
      </c>
      <c r="D152" s="179">
        <f>VLOOKUP('450.3'!A93,'450.3'!A93:N268,14,FALSE)</f>
        <v>294386.51761440351</v>
      </c>
    </row>
    <row r="153" spans="1:4" ht="54" thickTop="1" thickBot="1">
      <c r="A153" s="137" t="s">
        <v>1071</v>
      </c>
      <c r="B153" s="138" t="s">
        <v>1980</v>
      </c>
      <c r="C153" s="133" t="s">
        <v>387</v>
      </c>
      <c r="D153" s="179">
        <f>VLOOKUP('450.4'!A92,'450.4'!A92:N270,14,FALSE)</f>
        <v>294603.69454638998</v>
      </c>
    </row>
    <row r="154" spans="1:4" ht="63.75" customHeight="1" thickTop="1" thickBot="1">
      <c r="A154" s="137" t="s">
        <v>1072</v>
      </c>
      <c r="B154" s="138" t="s">
        <v>1981</v>
      </c>
      <c r="C154" s="133" t="s">
        <v>387</v>
      </c>
      <c r="D154" s="179">
        <f>VLOOKUP('450.5'!A92,'450.5'!A92:N272,14,FALSE)</f>
        <v>294729.45178179001</v>
      </c>
    </row>
    <row r="155" spans="1:4" ht="54" thickTop="1" thickBot="1">
      <c r="A155" s="137" t="s">
        <v>1073</v>
      </c>
      <c r="B155" s="138" t="s">
        <v>1982</v>
      </c>
      <c r="C155" s="133" t="s">
        <v>387</v>
      </c>
      <c r="D155" s="179">
        <f>VLOOKUP('450.6'!A93,'450.6'!A93:N274,14,FALSE)</f>
        <v>294729.45178179001</v>
      </c>
    </row>
    <row r="156" spans="1:4" ht="54" thickTop="1" thickBot="1">
      <c r="A156" s="137" t="s">
        <v>1074</v>
      </c>
      <c r="B156" s="138" t="s">
        <v>1983</v>
      </c>
      <c r="C156" s="133" t="s">
        <v>387</v>
      </c>
      <c r="D156" s="179">
        <f>VLOOKUP('450.7'!A93,'450.7'!A93:N275,14,FALSE)</f>
        <v>294729.45178179001</v>
      </c>
    </row>
    <row r="157" spans="1:4" ht="54" thickTop="1" thickBot="1">
      <c r="A157" s="137" t="s">
        <v>1075</v>
      </c>
      <c r="B157" s="138" t="s">
        <v>1984</v>
      </c>
      <c r="C157" s="133" t="s">
        <v>387</v>
      </c>
      <c r="D157" s="179">
        <f>VLOOKUP('450.8'!A93,'450.8'!A93:N276,14,FALSE)</f>
        <v>294386.51761440351</v>
      </c>
    </row>
    <row r="158" spans="1:4" ht="54" thickTop="1" thickBot="1">
      <c r="A158" s="137" t="s">
        <v>1584</v>
      </c>
      <c r="B158" s="138" t="s">
        <v>1615</v>
      </c>
      <c r="C158" s="133" t="s">
        <v>387</v>
      </c>
      <c r="D158" s="179">
        <f>VLOOKUP('450.10'!A92,'450.10'!A92:N277,14,FALSE)</f>
        <v>344900.64125779853</v>
      </c>
    </row>
    <row r="159" spans="1:4" ht="54" thickTop="1" thickBot="1">
      <c r="A159" s="137" t="s">
        <v>1586</v>
      </c>
      <c r="B159" s="138" t="s">
        <v>1616</v>
      </c>
      <c r="C159" s="133" t="s">
        <v>387</v>
      </c>
      <c r="D159" s="179">
        <f>VLOOKUP('450.11'!A92,'450.11'!A92:N278,14,FALSE)</f>
        <v>345026.39849319862</v>
      </c>
    </row>
    <row r="160" spans="1:4" ht="54" thickTop="1" thickBot="1">
      <c r="A160" s="137" t="s">
        <v>1588</v>
      </c>
      <c r="B160" s="138" t="s">
        <v>1617</v>
      </c>
      <c r="C160" s="133" t="s">
        <v>387</v>
      </c>
      <c r="D160" s="179">
        <f>VLOOKUP('450.12'!A92,'450.11'!A92:N279,14,FALSE)</f>
        <v>345026.39849319862</v>
      </c>
    </row>
    <row r="161" spans="1:4" ht="54" thickTop="1" thickBot="1">
      <c r="A161" s="137" t="s">
        <v>1076</v>
      </c>
      <c r="B161" s="138" t="s">
        <v>1985</v>
      </c>
      <c r="C161" s="133" t="s">
        <v>387</v>
      </c>
      <c r="D161" s="179">
        <f>VLOOKUP('451.1'!A92,'451.1'!A92:N280,14,FALSE)</f>
        <v>294386.51761440351</v>
      </c>
    </row>
    <row r="162" spans="1:4" ht="54" thickTop="1" thickBot="1">
      <c r="A162" s="137" t="s">
        <v>1077</v>
      </c>
      <c r="B162" s="138" t="s">
        <v>1986</v>
      </c>
      <c r="C162" s="133" t="s">
        <v>387</v>
      </c>
      <c r="D162" s="179">
        <f>VLOOKUP('451.2'!A93,'451.2'!A93:N281,14,FALSE)</f>
        <v>294386.51761440351</v>
      </c>
    </row>
    <row r="163" spans="1:4" ht="54" thickTop="1" thickBot="1">
      <c r="A163" s="137" t="s">
        <v>1078</v>
      </c>
      <c r="B163" s="138" t="s">
        <v>1987</v>
      </c>
      <c r="C163" s="133" t="s">
        <v>387</v>
      </c>
      <c r="D163" s="179">
        <f>VLOOKUP('451.3'!A92,'451.3'!A92:N282,14,FALSE)</f>
        <v>294386.51761440351</v>
      </c>
    </row>
    <row r="164" spans="1:4" ht="54" thickTop="1" thickBot="1">
      <c r="A164" s="137" t="s">
        <v>1079</v>
      </c>
      <c r="B164" s="138" t="s">
        <v>1988</v>
      </c>
      <c r="C164" s="133" t="s">
        <v>387</v>
      </c>
      <c r="D164" s="179">
        <f>VLOOKUP('451.4'!A92,'451.4'!A92:N283,14,FALSE)</f>
        <v>344683.46432581218</v>
      </c>
    </row>
    <row r="165" spans="1:4" ht="54" thickTop="1" thickBot="1">
      <c r="A165" s="137" t="s">
        <v>1080</v>
      </c>
      <c r="B165" s="138" t="s">
        <v>1989</v>
      </c>
      <c r="C165" s="133" t="s">
        <v>387</v>
      </c>
      <c r="D165" s="179">
        <f>VLOOKUP('452.1'!A93,'452.1'!A93:N284,14,FALSE)</f>
        <v>294603.69454638998</v>
      </c>
    </row>
    <row r="166" spans="1:4" ht="54" thickTop="1" thickBot="1">
      <c r="A166" s="137" t="s">
        <v>1081</v>
      </c>
      <c r="B166" s="138" t="s">
        <v>1990</v>
      </c>
      <c r="C166" s="133" t="s">
        <v>387</v>
      </c>
      <c r="D166" s="179">
        <f>VLOOKUP('452.2'!A93,'452.2'!A93:N285,14,FALSE)</f>
        <v>294603.69454638998</v>
      </c>
    </row>
    <row r="167" spans="1:4" ht="54" thickTop="1" thickBot="1">
      <c r="A167" s="137" t="s">
        <v>1082</v>
      </c>
      <c r="B167" s="138" t="s">
        <v>1991</v>
      </c>
      <c r="C167" s="133" t="s">
        <v>387</v>
      </c>
      <c r="D167" s="179">
        <f>VLOOKUP('452.3'!A92,'452.3'!A92:N286,14,FALSE)</f>
        <v>294603.69454638998</v>
      </c>
    </row>
    <row r="168" spans="1:4" ht="54" thickTop="1" thickBot="1">
      <c r="A168" s="137" t="s">
        <v>1083</v>
      </c>
      <c r="B168" s="138" t="s">
        <v>1992</v>
      </c>
      <c r="C168" s="133" t="s">
        <v>387</v>
      </c>
      <c r="D168" s="179">
        <f>VLOOKUP('452.4'!A93,'452.4'!A93:N287,14,FALSE)</f>
        <v>294603.69454638998</v>
      </c>
    </row>
    <row r="169" spans="1:4" ht="54" thickTop="1" thickBot="1">
      <c r="A169" s="137" t="s">
        <v>1084</v>
      </c>
      <c r="B169" s="138" t="s">
        <v>1214</v>
      </c>
      <c r="C169" s="133" t="s">
        <v>387</v>
      </c>
      <c r="D169" s="179">
        <f>VLOOKUP('453.1'!A92,'453.1'!A92:N288,14,FALSE)</f>
        <v>294006.35414616682</v>
      </c>
    </row>
    <row r="170" spans="1:4" ht="54" thickTop="1" thickBot="1">
      <c r="A170" s="137" t="s">
        <v>1085</v>
      </c>
      <c r="B170" s="138" t="s">
        <v>1993</v>
      </c>
      <c r="C170" s="133" t="s">
        <v>233</v>
      </c>
      <c r="D170" s="179">
        <f>VLOOKUP('460.1'!A87,'460.1'!A87:N289,14,FALSE)</f>
        <v>4927.5874831069559</v>
      </c>
    </row>
    <row r="171" spans="1:4" ht="54" thickTop="1" thickBot="1">
      <c r="A171" s="196" t="s">
        <v>2017</v>
      </c>
      <c r="B171" s="138" t="s">
        <v>2073</v>
      </c>
      <c r="C171" s="133" t="s">
        <v>233</v>
      </c>
      <c r="D171" s="179">
        <f>VLOOKUP('460.2'!A87,'460.2'!A87:N290,14,FALSE)</f>
        <v>2463.793741553478</v>
      </c>
    </row>
    <row r="172" spans="1:4" ht="51.75" customHeight="1" thickTop="1" thickBot="1">
      <c r="A172" s="137" t="s">
        <v>1086</v>
      </c>
      <c r="B172" s="138" t="s">
        <v>1215</v>
      </c>
      <c r="C172" s="133" t="s">
        <v>387</v>
      </c>
      <c r="D172" s="179">
        <f>VLOOKUP('461.1'!A87,'461.1'!A87:N291,14,FALSE)</f>
        <v>105052.12564398591</v>
      </c>
    </row>
    <row r="173" spans="1:4" ht="54" thickTop="1" thickBot="1">
      <c r="A173" s="137" t="s">
        <v>1087</v>
      </c>
      <c r="B173" s="138" t="s">
        <v>1216</v>
      </c>
      <c r="C173" s="133" t="s">
        <v>387</v>
      </c>
      <c r="D173" s="179">
        <f>VLOOKUP('461.2'!A89,'461.2'!A89:N294,14,FALSE)</f>
        <v>130031.69233067427</v>
      </c>
    </row>
    <row r="174" spans="1:4" ht="54" thickTop="1" thickBot="1">
      <c r="A174" s="137" t="s">
        <v>1598</v>
      </c>
      <c r="B174" s="138" t="s">
        <v>2078</v>
      </c>
      <c r="C174" s="133" t="s">
        <v>387</v>
      </c>
      <c r="D174" s="179">
        <f>VLOOKUP('462.1.1'!A88,'462.1.1'!A88:N293,14,FALSE)</f>
        <v>172594.84403079934</v>
      </c>
    </row>
    <row r="175" spans="1:4" ht="54" thickTop="1" thickBot="1">
      <c r="A175" s="137" t="s">
        <v>1599</v>
      </c>
      <c r="B175" s="138" t="s">
        <v>2079</v>
      </c>
      <c r="C175" s="133" t="s">
        <v>387</v>
      </c>
      <c r="D175" s="179">
        <f>VLOOKUP('462.1.2'!A88,'462.1.2'!A88:N294,14,FALSE)</f>
        <v>172568.26157432422</v>
      </c>
    </row>
    <row r="176" spans="1:4" ht="54" thickTop="1" thickBot="1">
      <c r="A176" s="137" t="s">
        <v>1600</v>
      </c>
      <c r="B176" s="138" t="s">
        <v>2082</v>
      </c>
      <c r="C176" s="133" t="s">
        <v>387</v>
      </c>
      <c r="D176" s="179">
        <f>VLOOKUP('462.2.1'!A88,'462.2.1'!A88:N295,14,FALSE)</f>
        <v>188489.02259964179</v>
      </c>
    </row>
    <row r="177" spans="1:4" ht="54" thickTop="1" thickBot="1">
      <c r="A177" s="137" t="s">
        <v>1601</v>
      </c>
      <c r="B177" s="138" t="s">
        <v>2083</v>
      </c>
      <c r="C177" s="133" t="s">
        <v>387</v>
      </c>
      <c r="D177" s="179">
        <f>VLOOKUP('462.2.2'!A88,'462.2.2'!A88:N296,14,FALSE)</f>
        <v>188462.44014316663</v>
      </c>
    </row>
    <row r="178" spans="1:4" ht="54" thickTop="1" thickBot="1">
      <c r="A178" s="137" t="s">
        <v>1088</v>
      </c>
      <c r="B178" s="138" t="s">
        <v>1618</v>
      </c>
      <c r="C178" s="133" t="s">
        <v>233</v>
      </c>
      <c r="D178" s="179">
        <f>VLOOKUP('464.1'!A88,'464.1'!A88:N297,14,FALSE)</f>
        <v>4844.5260410895589</v>
      </c>
    </row>
    <row r="179" spans="1:4" ht="54" thickTop="1" thickBot="1">
      <c r="A179" s="137" t="s">
        <v>1089</v>
      </c>
      <c r="B179" s="138" t="s">
        <v>1619</v>
      </c>
      <c r="C179" s="133" t="s">
        <v>387</v>
      </c>
      <c r="D179" s="179">
        <f>VLOOKUP('465.1'!A92,'465.1'!A92:N298,14,FALSE)</f>
        <v>111460.93643607391</v>
      </c>
    </row>
    <row r="180" spans="1:4" ht="54" thickTop="1" thickBot="1">
      <c r="A180" s="137" t="s">
        <v>1602</v>
      </c>
      <c r="B180" s="138" t="s">
        <v>1620</v>
      </c>
      <c r="C180" s="133" t="s">
        <v>387</v>
      </c>
      <c r="D180" s="179">
        <f>VLOOKUP('465.2'!A92,'465.2'!A92:N299,14,FALSE)</f>
        <v>34955.353129666641</v>
      </c>
    </row>
    <row r="181" spans="1:4" ht="54" thickTop="1" thickBot="1">
      <c r="A181" s="137" t="s">
        <v>1090</v>
      </c>
      <c r="B181" s="138" t="s">
        <v>1621</v>
      </c>
      <c r="C181" s="133" t="s">
        <v>144</v>
      </c>
      <c r="D181" s="179">
        <f>VLOOKUP('466.1'!A92,'466.1'!A92:N300,14,FALSE)</f>
        <v>3657.4628405562098</v>
      </c>
    </row>
    <row r="182" spans="1:4" ht="54" thickTop="1" thickBot="1">
      <c r="A182" s="137" t="s">
        <v>1091</v>
      </c>
      <c r="B182" s="138" t="s">
        <v>1622</v>
      </c>
      <c r="C182" s="133" t="s">
        <v>144</v>
      </c>
      <c r="D182" s="179">
        <f>VLOOKUP('466.2'!A96,'466.2'!A96:N301,14,FALSE)</f>
        <v>4212.9199775045172</v>
      </c>
    </row>
    <row r="183" spans="1:4" ht="54" thickTop="1" thickBot="1">
      <c r="A183" s="139" t="s">
        <v>1092</v>
      </c>
      <c r="B183" s="140" t="s">
        <v>1735</v>
      </c>
      <c r="C183" s="133" t="s">
        <v>387</v>
      </c>
      <c r="D183" s="179">
        <f>VLOOKUP('500.1'!A95,'500.1'!A95:N302,14,FALSE)</f>
        <v>680718.32492481836</v>
      </c>
    </row>
    <row r="184" spans="1:4" ht="54" thickTop="1" thickBot="1">
      <c r="A184" s="137" t="s">
        <v>1624</v>
      </c>
      <c r="B184" s="138" t="s">
        <v>1736</v>
      </c>
      <c r="C184" s="133" t="s">
        <v>387</v>
      </c>
      <c r="D184" s="179">
        <f>VLOOKUP('500.2'!A95,'500.2'!A95:N303,14,FALSE)</f>
        <v>695084.48348567472</v>
      </c>
    </row>
    <row r="185" spans="1:4" ht="57.75" thickTop="1" thickBot="1">
      <c r="A185" s="137" t="s">
        <v>1093</v>
      </c>
      <c r="B185" s="138" t="s">
        <v>1875</v>
      </c>
      <c r="C185" s="133" t="s">
        <v>377</v>
      </c>
      <c r="D185" s="179">
        <f>VLOOKUP('501.1'!A88,'501.1'!A88:N304,14,FALSE)</f>
        <v>983.51167721632976</v>
      </c>
    </row>
    <row r="186" spans="1:4" ht="57.75" thickTop="1" thickBot="1">
      <c r="A186" s="137" t="s">
        <v>1626</v>
      </c>
      <c r="B186" s="138" t="s">
        <v>1876</v>
      </c>
      <c r="C186" s="133" t="s">
        <v>377</v>
      </c>
      <c r="D186" s="179">
        <f>VLOOKUP('501.10'!A88,'501.10'!A88:N305,14,FALSE)</f>
        <v>876.06663323794203</v>
      </c>
    </row>
    <row r="187" spans="1:4" ht="57.75" thickTop="1" thickBot="1">
      <c r="A187" s="137" t="s">
        <v>1627</v>
      </c>
      <c r="B187" s="138" t="s">
        <v>1877</v>
      </c>
      <c r="C187" s="133" t="s">
        <v>377</v>
      </c>
      <c r="D187" s="179">
        <f>VLOOKUP('501.20'!A88,'501.20'!A88:N306,14,FALSE)</f>
        <v>693.27883162108583</v>
      </c>
    </row>
    <row r="188" spans="1:4" ht="54" thickTop="1" thickBot="1">
      <c r="A188" s="137" t="s">
        <v>1628</v>
      </c>
      <c r="B188" s="138" t="s">
        <v>1737</v>
      </c>
      <c r="C188" s="133" t="s">
        <v>387</v>
      </c>
      <c r="D188" s="179">
        <f>VLOOKUP('505.1'!A84,'505.1'!A84:N307,14,FALSE)</f>
        <v>596553.10289275669</v>
      </c>
    </row>
    <row r="189" spans="1:4" ht="54" thickTop="1" thickBot="1">
      <c r="A189" s="137" t="s">
        <v>1094</v>
      </c>
      <c r="B189" s="138" t="s">
        <v>1738</v>
      </c>
      <c r="C189" s="133" t="s">
        <v>233</v>
      </c>
      <c r="D189" s="179">
        <f>VLOOKUP('510.1'!A84,'510.1'!A84:N308,14,FALSE)</f>
        <v>117532.97661137502</v>
      </c>
    </row>
    <row r="190" spans="1:4" ht="54" thickTop="1" thickBot="1">
      <c r="A190" s="137" t="s">
        <v>1632</v>
      </c>
      <c r="B190" s="138" t="s">
        <v>1217</v>
      </c>
      <c r="C190" s="133" t="s">
        <v>387</v>
      </c>
      <c r="D190" s="179">
        <f>VLOOKUP('600.1.1'!A85,'600.1.1'!A85:N311,14,FALSE)</f>
        <v>22632.680077278786</v>
      </c>
    </row>
    <row r="191" spans="1:4" ht="54" thickTop="1" thickBot="1">
      <c r="A191" s="137" t="s">
        <v>1633</v>
      </c>
      <c r="B191" s="138" t="s">
        <v>1739</v>
      </c>
      <c r="C191" s="133" t="s">
        <v>387</v>
      </c>
      <c r="D191" s="179">
        <f>VLOOKUP('600.2.1'!A88,'600.2.1'!A88:N310,14,FALSE)</f>
        <v>108743.01143501241</v>
      </c>
    </row>
    <row r="192" spans="1:4" ht="54" thickTop="1" thickBot="1">
      <c r="A192" s="137" t="s">
        <v>1634</v>
      </c>
      <c r="B192" s="138" t="s">
        <v>1740</v>
      </c>
      <c r="C192" s="133" t="s">
        <v>387</v>
      </c>
      <c r="D192" s="179">
        <f>VLOOKUP('600.2.2'!A90,'600.2.2'!A90:N312,14,FALSE)</f>
        <v>153848.77076613257</v>
      </c>
    </row>
    <row r="193" spans="1:4" ht="54" thickTop="1" thickBot="1">
      <c r="A193" s="137" t="s">
        <v>1635</v>
      </c>
      <c r="B193" s="138" t="s">
        <v>1741</v>
      </c>
      <c r="C193" s="133" t="s">
        <v>387</v>
      </c>
      <c r="D193" s="179">
        <f>VLOOKUP('600.2.3'!A89,'600.2.3'!A89:N312,14,FALSE)</f>
        <v>21736.830300606707</v>
      </c>
    </row>
    <row r="194" spans="1:4" ht="54" thickTop="1" thickBot="1">
      <c r="A194" s="137" t="s">
        <v>1636</v>
      </c>
      <c r="B194" s="138" t="s">
        <v>1742</v>
      </c>
      <c r="C194" s="133" t="s">
        <v>387</v>
      </c>
      <c r="D194" s="179">
        <f>VLOOKUP('600.2.4'!A88,'600.2.4'!A88:N312,14,FALSE)</f>
        <v>27789.599055094306</v>
      </c>
    </row>
    <row r="195" spans="1:4" ht="54" thickTop="1" thickBot="1">
      <c r="A195" s="137" t="s">
        <v>1095</v>
      </c>
      <c r="B195" s="138" t="s">
        <v>2094</v>
      </c>
      <c r="C195" s="133" t="s">
        <v>387</v>
      </c>
      <c r="D195" s="179">
        <f>VLOOKUP('610.1'!A89,'610.1'!A89:N314,14,FALSE)</f>
        <v>94406.902978256025</v>
      </c>
    </row>
    <row r="196" spans="1:4" ht="54" thickTop="1" thickBot="1">
      <c r="A196" s="137" t="s">
        <v>1096</v>
      </c>
      <c r="B196" s="138" t="s">
        <v>1743</v>
      </c>
      <c r="C196" s="133" t="s">
        <v>387</v>
      </c>
      <c r="D196" s="179">
        <f>VLOOKUP('610.2'!A89,'610.2'!A89:N315,14,FALSE)</f>
        <v>94964.270004296472</v>
      </c>
    </row>
    <row r="197" spans="1:4" ht="54" thickTop="1" thickBot="1">
      <c r="A197" s="137" t="s">
        <v>1638</v>
      </c>
      <c r="B197" s="138" t="s">
        <v>1744</v>
      </c>
      <c r="C197" s="133" t="s">
        <v>387</v>
      </c>
      <c r="D197" s="179">
        <f>VLOOKUP('610.3'!A89,'610.3'!A89:N316,14,FALSE)</f>
        <v>86713.008550793631</v>
      </c>
    </row>
    <row r="198" spans="1:4" ht="54" thickTop="1" thickBot="1">
      <c r="A198" s="137" t="s">
        <v>1640</v>
      </c>
      <c r="B198" s="138" t="s">
        <v>1745</v>
      </c>
      <c r="C198" s="133" t="s">
        <v>387</v>
      </c>
      <c r="D198" s="179">
        <f>VLOOKUP('610.4'!A89,'610.4'!A89:N317,14,FALSE)</f>
        <v>101544.00988283793</v>
      </c>
    </row>
    <row r="199" spans="1:4" ht="54" thickTop="1" thickBot="1">
      <c r="A199" s="137" t="s">
        <v>1642</v>
      </c>
      <c r="B199" s="138" t="s">
        <v>1218</v>
      </c>
      <c r="C199" s="133" t="s">
        <v>387</v>
      </c>
      <c r="D199" s="179">
        <f>VLOOKUP('610.5'!A89,'610.5'!A89:N318,14,FALSE)</f>
        <v>142435.73673267011</v>
      </c>
    </row>
    <row r="200" spans="1:4" ht="54" thickTop="1" thickBot="1">
      <c r="A200" s="137" t="s">
        <v>1644</v>
      </c>
      <c r="B200" s="138" t="s">
        <v>1746</v>
      </c>
      <c r="C200" s="133" t="s">
        <v>387</v>
      </c>
      <c r="D200" s="179">
        <f>VLOOKUP('610.6'!A89,'610.6'!A89:N319,14,FALSE)</f>
        <v>81178.566408745988</v>
      </c>
    </row>
    <row r="201" spans="1:4" ht="54" thickTop="1" thickBot="1">
      <c r="A201" s="137" t="s">
        <v>1646</v>
      </c>
      <c r="B201" s="138" t="s">
        <v>1747</v>
      </c>
      <c r="C201" s="133" t="s">
        <v>387</v>
      </c>
      <c r="D201" s="179">
        <f>VLOOKUP('610.7'!A89,'610.7'!A89:N320,14,FALSE)</f>
        <v>71827.399421157665</v>
      </c>
    </row>
    <row r="202" spans="1:4" ht="54" thickTop="1" thickBot="1">
      <c r="A202" s="137" t="s">
        <v>1097</v>
      </c>
      <c r="B202" s="138" t="s">
        <v>1748</v>
      </c>
      <c r="C202" s="133" t="s">
        <v>144</v>
      </c>
      <c r="D202" s="179">
        <f>VLOOKUP('620.1'!A88,'620.1'!A88:N321,14,FALSE)</f>
        <v>401287.30356318725</v>
      </c>
    </row>
    <row r="203" spans="1:4" ht="54" thickTop="1" thickBot="1">
      <c r="A203" s="137" t="s">
        <v>1098</v>
      </c>
      <c r="B203" s="138" t="s">
        <v>1878</v>
      </c>
      <c r="C203" s="133" t="s">
        <v>144</v>
      </c>
      <c r="D203" s="179">
        <f>VLOOKUP('620.2'!A88,'620.2'!A88:N322,14,FALSE)</f>
        <v>401287.30356318725</v>
      </c>
    </row>
    <row r="204" spans="1:4" ht="54" thickTop="1" thickBot="1">
      <c r="A204" s="137" t="s">
        <v>1099</v>
      </c>
      <c r="B204" s="138" t="s">
        <v>1749</v>
      </c>
      <c r="C204" s="133" t="s">
        <v>1845</v>
      </c>
      <c r="D204" s="179">
        <f>VLOOKUP('620.3'!A91,'620.3'!A91:N321,14,FALSE)</f>
        <v>56378981.363801263</v>
      </c>
    </row>
    <row r="205" spans="1:4" ht="54" thickTop="1" thickBot="1">
      <c r="A205" s="137" t="s">
        <v>1650</v>
      </c>
      <c r="B205" s="138" t="s">
        <v>1750</v>
      </c>
      <c r="C205" s="133" t="s">
        <v>144</v>
      </c>
      <c r="D205" s="179">
        <f>VLOOKUP('621.1.1'!A95,'621.1.1'!A95:N325,14,FALSE)</f>
        <v>2698051.3219548101</v>
      </c>
    </row>
    <row r="206" spans="1:4" ht="54" thickTop="1" thickBot="1">
      <c r="A206" s="137" t="s">
        <v>1652</v>
      </c>
      <c r="B206" s="138" t="s">
        <v>1751</v>
      </c>
      <c r="C206" s="133" t="s">
        <v>144</v>
      </c>
      <c r="D206" s="179">
        <f>VLOOKUP('621.1.2'!A99,'621.1.2'!A99:N326,14,FALSE)</f>
        <v>3445140.213824336</v>
      </c>
    </row>
    <row r="207" spans="1:4" ht="54" thickTop="1" thickBot="1">
      <c r="A207" s="137" t="s">
        <v>1100</v>
      </c>
      <c r="B207" s="138" t="s">
        <v>1752</v>
      </c>
      <c r="C207" s="133" t="s">
        <v>387</v>
      </c>
      <c r="D207" s="179">
        <f>VLOOKUP('621.2'!A89,'621.2'!A89:N326,14,FALSE)</f>
        <v>2499394.2034213226</v>
      </c>
    </row>
    <row r="208" spans="1:4" ht="54" thickTop="1" thickBot="1">
      <c r="A208" s="137" t="s">
        <v>1101</v>
      </c>
      <c r="B208" s="138" t="s">
        <v>1753</v>
      </c>
      <c r="C208" s="133" t="s">
        <v>144</v>
      </c>
      <c r="D208" s="179">
        <f>VLOOKUP('621.3'!A93,'621.3'!A93:N327,14,FALSE)</f>
        <v>41213765.008194663</v>
      </c>
    </row>
    <row r="209" spans="1:4" ht="54" thickTop="1" thickBot="1">
      <c r="A209" s="137" t="s">
        <v>1102</v>
      </c>
      <c r="B209" s="138" t="s">
        <v>1754</v>
      </c>
      <c r="C209" s="133" t="s">
        <v>387</v>
      </c>
      <c r="D209" s="179">
        <f>VLOOKUP('621.4'!A93,'621.4'!A93:N328,14,FALSE)</f>
        <v>31859442.746251941</v>
      </c>
    </row>
    <row r="210" spans="1:4" ht="54" thickTop="1" thickBot="1">
      <c r="A210" s="137" t="s">
        <v>1103</v>
      </c>
      <c r="B210" s="138" t="s">
        <v>1755</v>
      </c>
      <c r="C210" s="133" t="s">
        <v>144</v>
      </c>
      <c r="D210" s="179">
        <f>VLOOKUP('621.5'!A89,'621.5'!A89:N329,14,FALSE)</f>
        <v>3070017.4007554511</v>
      </c>
    </row>
    <row r="211" spans="1:4" ht="54" thickTop="1" thickBot="1">
      <c r="A211" s="137" t="s">
        <v>1656</v>
      </c>
      <c r="B211" s="138" t="s">
        <v>1756</v>
      </c>
      <c r="C211" s="133" t="s">
        <v>144</v>
      </c>
      <c r="D211" s="179">
        <f>VLOOKUP('621.5.1'!A89,'621.5.1'!A89:N330,14,FALSE)</f>
        <v>603879.73731914</v>
      </c>
    </row>
    <row r="212" spans="1:4" ht="54" thickTop="1" thickBot="1">
      <c r="A212" s="137" t="s">
        <v>1104</v>
      </c>
      <c r="B212" s="138" t="s">
        <v>1757</v>
      </c>
      <c r="C212" s="133" t="s">
        <v>1845</v>
      </c>
      <c r="D212" s="179">
        <f>VLOOKUP('621.6'!A98,'621.6'!A98:N331,14,FALSE)</f>
        <v>43178007.978757754</v>
      </c>
    </row>
    <row r="213" spans="1:4" ht="54" thickTop="1" thickBot="1">
      <c r="A213" s="137" t="s">
        <v>1731</v>
      </c>
      <c r="B213" s="138" t="s">
        <v>1758</v>
      </c>
      <c r="C213" s="133" t="s">
        <v>1845</v>
      </c>
      <c r="D213" s="179">
        <f>VLOOKUP('621.7'!A89,'621.7'!A89:N332,14,FALSE)</f>
        <v>685264.04514603096</v>
      </c>
    </row>
    <row r="214" spans="1:4" ht="54" thickTop="1" thickBot="1">
      <c r="A214" s="137" t="s">
        <v>1105</v>
      </c>
      <c r="B214" s="138" t="s">
        <v>1994</v>
      </c>
      <c r="C214" s="133" t="s">
        <v>233</v>
      </c>
      <c r="D214" s="179">
        <f>VLOOKUP('622.1'!A89,'622.1'!A89:N333,14,FALSE)</f>
        <v>113001.69165364164</v>
      </c>
    </row>
    <row r="215" spans="1:4" ht="54" thickTop="1" thickBot="1">
      <c r="A215" s="137" t="s">
        <v>1106</v>
      </c>
      <c r="B215" s="138" t="s">
        <v>1759</v>
      </c>
      <c r="C215" s="133" t="s">
        <v>233</v>
      </c>
      <c r="D215" s="179">
        <f>VLOOKUP('622.2'!A89,'622.2'!A89:N335,14,FALSE)</f>
        <v>475451.73290416098</v>
      </c>
    </row>
    <row r="216" spans="1:4" ht="54" thickTop="1" thickBot="1">
      <c r="A216" s="137" t="s">
        <v>1107</v>
      </c>
      <c r="B216" s="138" t="s">
        <v>1760</v>
      </c>
      <c r="C216" s="133" t="s">
        <v>233</v>
      </c>
      <c r="D216" s="179">
        <f>VLOOKUP('622.3'!A89,'622.3'!A89:N336,14,FALSE)</f>
        <v>881521.83191580907</v>
      </c>
    </row>
    <row r="217" spans="1:4" ht="54" thickTop="1" thickBot="1">
      <c r="A217" s="137" t="s">
        <v>1108</v>
      </c>
      <c r="B217" s="138" t="s">
        <v>1761</v>
      </c>
      <c r="C217" s="133" t="s">
        <v>233</v>
      </c>
      <c r="D217" s="179">
        <f>VLOOKUP('622.4'!A89,'622.4'!A89:N337,14,FALSE)</f>
        <v>892401.56612028228</v>
      </c>
    </row>
    <row r="218" spans="1:4" ht="54" thickTop="1" thickBot="1">
      <c r="A218" s="137" t="s">
        <v>1109</v>
      </c>
      <c r="B218" s="138" t="s">
        <v>1762</v>
      </c>
      <c r="C218" s="133" t="s">
        <v>144</v>
      </c>
      <c r="D218" s="179">
        <f>VLOOKUP('622.5'!A89,'622.5'!A89:N338,14,FALSE)</f>
        <v>93936.58662558558</v>
      </c>
    </row>
    <row r="219" spans="1:4" ht="54" thickTop="1" thickBot="1">
      <c r="A219" s="137" t="s">
        <v>1110</v>
      </c>
      <c r="B219" s="138" t="s">
        <v>1763</v>
      </c>
      <c r="C219" s="133" t="s">
        <v>144</v>
      </c>
      <c r="D219" s="179">
        <f>VLOOKUP('623.1'!A103,'623.1'!A103:N339,14,FALSE)</f>
        <v>646815.26947083231</v>
      </c>
    </row>
    <row r="220" spans="1:4" ht="54" thickTop="1" thickBot="1">
      <c r="A220" s="137" t="s">
        <v>1111</v>
      </c>
      <c r="B220" s="138" t="s">
        <v>1219</v>
      </c>
      <c r="C220" s="133" t="s">
        <v>1995</v>
      </c>
      <c r="D220" s="179">
        <f>VLOOKUP('623.2'!A89,'623.2'!A89:N340,14,FALSE)</f>
        <v>2829821.6690449277</v>
      </c>
    </row>
    <row r="221" spans="1:4" ht="54" thickTop="1" thickBot="1">
      <c r="A221" s="137" t="s">
        <v>1112</v>
      </c>
      <c r="B221" s="138" t="s">
        <v>2114</v>
      </c>
      <c r="C221" s="133" t="s">
        <v>387</v>
      </c>
      <c r="D221" s="179">
        <f>VLOOKUP('630.1'!A89,'630.1'!A89:N341,14,FALSE)</f>
        <v>1135137.1919686706</v>
      </c>
    </row>
    <row r="222" spans="1:4" ht="54" thickTop="1" thickBot="1">
      <c r="A222" s="137" t="s">
        <v>1113</v>
      </c>
      <c r="B222" s="138" t="s">
        <v>2115</v>
      </c>
      <c r="C222" s="133" t="s">
        <v>387</v>
      </c>
      <c r="D222" s="179">
        <f>VLOOKUP('630.2'!A89,'630.2'!A89:N342,14,FALSE)</f>
        <v>1118761.0271563497</v>
      </c>
    </row>
    <row r="223" spans="1:4" ht="54" thickTop="1" thickBot="1">
      <c r="A223" s="137" t="s">
        <v>1114</v>
      </c>
      <c r="B223" s="138" t="s">
        <v>2116</v>
      </c>
      <c r="C223" s="133" t="s">
        <v>387</v>
      </c>
      <c r="D223" s="179">
        <f>VLOOKUP('630.3'!A89,'630.3'!A89:N343,14,FALSE)</f>
        <v>731536.87691818725</v>
      </c>
    </row>
    <row r="224" spans="1:4" ht="54" thickTop="1" thickBot="1">
      <c r="A224" s="137" t="s">
        <v>1115</v>
      </c>
      <c r="B224" s="138" t="s">
        <v>2117</v>
      </c>
      <c r="C224" s="133" t="s">
        <v>387</v>
      </c>
      <c r="D224" s="179">
        <f>VLOOKUP('630.4'!A89,'630.4'!A89:N344,14,FALSE)</f>
        <v>602330.58745425276</v>
      </c>
    </row>
    <row r="225" spans="1:4" ht="54" thickTop="1" thickBot="1">
      <c r="A225" s="137" t="s">
        <v>1116</v>
      </c>
      <c r="B225" s="138" t="s">
        <v>2118</v>
      </c>
      <c r="C225" s="133" t="s">
        <v>387</v>
      </c>
      <c r="D225" s="179">
        <f>VLOOKUP('630.5'!A93,'630.5'!A93:N345,14,FALSE)</f>
        <v>517156.94249418098</v>
      </c>
    </row>
    <row r="226" spans="1:4" ht="54" thickTop="1" thickBot="1">
      <c r="A226" s="137" t="s">
        <v>1117</v>
      </c>
      <c r="B226" s="138" t="s">
        <v>2119</v>
      </c>
      <c r="C226" s="133" t="s">
        <v>387</v>
      </c>
      <c r="D226" s="179">
        <f>VLOOKUP('630.6'!A93,'630.6'!A89:N346,14,FALSE)</f>
        <v>450431.82837562117</v>
      </c>
    </row>
    <row r="227" spans="1:4" ht="54" thickTop="1" thickBot="1">
      <c r="A227" s="137" t="s">
        <v>1118</v>
      </c>
      <c r="B227" s="138" t="s">
        <v>2120</v>
      </c>
      <c r="C227" s="133" t="s">
        <v>387</v>
      </c>
      <c r="D227" s="179">
        <f>VLOOKUP('630.7'!A93,'630.7'!A90:N347,14,FALSE)</f>
        <v>333023.14167693601</v>
      </c>
    </row>
    <row r="228" spans="1:4" ht="54" thickTop="1" thickBot="1">
      <c r="A228" s="137" t="s">
        <v>1119</v>
      </c>
      <c r="B228" s="138" t="s">
        <v>1764</v>
      </c>
      <c r="C228" s="133" t="s">
        <v>144</v>
      </c>
      <c r="D228" s="179">
        <f>VLOOKUP('632.1'!A90,'632.1'!A90:N349,14,FALSE)</f>
        <v>406182.27616279596</v>
      </c>
    </row>
    <row r="229" spans="1:4" ht="54" thickTop="1" thickBot="1">
      <c r="A229" s="137" t="s">
        <v>1659</v>
      </c>
      <c r="B229" s="138" t="s">
        <v>1765</v>
      </c>
      <c r="C229" s="133" t="s">
        <v>144</v>
      </c>
      <c r="D229" s="179">
        <f>VLOOKUP('632.2'!A90,'632.2'!A90:N350,14,FALSE)</f>
        <v>408565.40061143547</v>
      </c>
    </row>
    <row r="230" spans="1:4" ht="54" thickTop="1" thickBot="1">
      <c r="A230" s="137" t="s">
        <v>1662</v>
      </c>
      <c r="B230" s="138" t="s">
        <v>1766</v>
      </c>
      <c r="C230" s="133" t="s">
        <v>377</v>
      </c>
      <c r="D230" s="179">
        <f>VLOOKUP('640.1'!A90,'640.1'!A90:N351,14,FALSE)</f>
        <v>7366.0250678465491</v>
      </c>
    </row>
    <row r="231" spans="1:4" ht="54" thickTop="1" thickBot="1">
      <c r="A231" s="137" t="s">
        <v>1663</v>
      </c>
      <c r="B231" s="138" t="s">
        <v>1767</v>
      </c>
      <c r="C231" s="133" t="s">
        <v>377</v>
      </c>
      <c r="D231" s="179">
        <f>VLOOKUP('640.2'!A90,'640.2'!A90:N352,14,FALSE)</f>
        <v>8505.6474003370095</v>
      </c>
    </row>
    <row r="232" spans="1:4" ht="54" thickTop="1" thickBot="1">
      <c r="A232" s="137" t="s">
        <v>1120</v>
      </c>
      <c r="B232" s="138" t="s">
        <v>1768</v>
      </c>
      <c r="C232" s="133" t="s">
        <v>1664</v>
      </c>
      <c r="D232" s="179">
        <f>VLOOKUP('641.1'!A90,'641.1'!A90:N353,14,FALSE)</f>
        <v>2007.8801074740006</v>
      </c>
    </row>
    <row r="233" spans="1:4" ht="54" thickTop="1" thickBot="1">
      <c r="A233" s="137" t="s">
        <v>1121</v>
      </c>
      <c r="B233" s="138" t="s">
        <v>1768</v>
      </c>
      <c r="C233" s="133" t="s">
        <v>377</v>
      </c>
      <c r="D233" s="179">
        <f>VLOOKUP('641.2'!A90,'641.2'!A90:N354,14,FALSE)</f>
        <v>45071.462658006072</v>
      </c>
    </row>
    <row r="234" spans="1:4" ht="54" thickTop="1" thickBot="1">
      <c r="A234" s="137" t="s">
        <v>1122</v>
      </c>
      <c r="B234" s="138" t="s">
        <v>1769</v>
      </c>
      <c r="C234" s="133" t="s">
        <v>1845</v>
      </c>
      <c r="D234" s="179">
        <f>VLOOKUP('642.1'!A90,'642.1'!A90:N355,14,FALSE)</f>
        <v>364589.2122983564</v>
      </c>
    </row>
    <row r="235" spans="1:4" ht="54" thickTop="1" thickBot="1">
      <c r="A235" s="137" t="s">
        <v>1123</v>
      </c>
      <c r="B235" s="138" t="s">
        <v>1770</v>
      </c>
      <c r="C235" s="133" t="s">
        <v>144</v>
      </c>
      <c r="D235" s="179">
        <f>VLOOKUP('642.2'!A90,'642.2'!A90:N356,14,FALSE)</f>
        <v>56608.959983970679</v>
      </c>
    </row>
    <row r="236" spans="1:4" ht="54" thickTop="1" thickBot="1">
      <c r="A236" s="137" t="s">
        <v>1124</v>
      </c>
      <c r="B236" s="138" t="s">
        <v>1771</v>
      </c>
      <c r="C236" s="133" t="s">
        <v>377</v>
      </c>
      <c r="D236" s="179">
        <f>VLOOKUP('650.1'!A95,'650.1'!A95:N358,14,FALSE)</f>
        <v>16668.459303807911</v>
      </c>
    </row>
    <row r="237" spans="1:4" ht="54" thickTop="1" thickBot="1">
      <c r="A237" s="137" t="s">
        <v>1125</v>
      </c>
      <c r="B237" s="138" t="s">
        <v>2127</v>
      </c>
      <c r="C237" s="133" t="s">
        <v>377</v>
      </c>
      <c r="D237" s="179">
        <f>VLOOKUP('650.2'!A93,'650.2'!A93:N359,14,FALSE)</f>
        <v>16473.807625224879</v>
      </c>
    </row>
    <row r="238" spans="1:4" ht="54" thickTop="1" thickBot="1">
      <c r="A238" s="137" t="s">
        <v>1126</v>
      </c>
      <c r="B238" s="138" t="s">
        <v>1772</v>
      </c>
      <c r="C238" s="133" t="s">
        <v>377</v>
      </c>
      <c r="D238" s="201">
        <f>VLOOKUP('650.3'!A90,'650.3'!A90:N360,14,FALSE)</f>
        <v>1068.276223369221</v>
      </c>
    </row>
    <row r="239" spans="1:4" ht="54" thickTop="1" thickBot="1">
      <c r="A239" s="137" t="s">
        <v>1127</v>
      </c>
      <c r="B239" s="138" t="s">
        <v>2131</v>
      </c>
      <c r="C239" s="133" t="s">
        <v>377</v>
      </c>
      <c r="D239" s="179">
        <f>VLOOKUP('650.4'!A93,'650.4'!A93:N361,14,FALSE)</f>
        <v>5209.5521815898737</v>
      </c>
    </row>
    <row r="240" spans="1:4" ht="57.75" thickTop="1" thickBot="1">
      <c r="A240" s="137" t="s">
        <v>1128</v>
      </c>
      <c r="B240" s="138" t="s">
        <v>1773</v>
      </c>
      <c r="C240" s="133" t="s">
        <v>233</v>
      </c>
      <c r="D240" s="179">
        <f>VLOOKUP('660.1'!A87,'660.1'!A87:N362,14,FALSE)</f>
        <v>352703.15180460102</v>
      </c>
    </row>
    <row r="241" spans="1:4" ht="76.5" thickTop="1" thickBot="1">
      <c r="A241" s="137" t="s">
        <v>1129</v>
      </c>
      <c r="B241" s="138" t="s">
        <v>1880</v>
      </c>
      <c r="C241" s="133" t="s">
        <v>144</v>
      </c>
      <c r="D241" s="179">
        <f>VLOOKUP('660.2'!A87,'660.2'!A87:N363,14,FALSE)</f>
        <v>399789.51534978754</v>
      </c>
    </row>
    <row r="242" spans="1:4" ht="54" thickTop="1" thickBot="1">
      <c r="A242" s="137" t="s">
        <v>1677</v>
      </c>
      <c r="B242" s="138" t="s">
        <v>1774</v>
      </c>
      <c r="C242" s="133" t="s">
        <v>144</v>
      </c>
      <c r="D242" s="179">
        <f>VLOOKUP('661.1'!A87,'661.1'!A87:N364,14,FALSE)</f>
        <v>521712.83510705177</v>
      </c>
    </row>
    <row r="243" spans="1:4" ht="54" thickTop="1" thickBot="1">
      <c r="A243" s="137" t="s">
        <v>1130</v>
      </c>
      <c r="B243" s="138" t="s">
        <v>1775</v>
      </c>
      <c r="C243" s="133" t="s">
        <v>144</v>
      </c>
      <c r="D243" s="179">
        <f>VLOOKUP('662.1'!A87,'662.1'!A87:N365,14,FALSE)</f>
        <v>457257.74988533533</v>
      </c>
    </row>
    <row r="244" spans="1:4" ht="54" thickTop="1" thickBot="1">
      <c r="A244" s="137" t="s">
        <v>1131</v>
      </c>
      <c r="B244" s="138" t="s">
        <v>1776</v>
      </c>
      <c r="C244" s="133" t="s">
        <v>144</v>
      </c>
      <c r="D244" s="179">
        <f>VLOOKUP('662.2'!A87,'662.2'!A87:N366,14,FALSE)</f>
        <v>502344.3173151107</v>
      </c>
    </row>
    <row r="245" spans="1:4" ht="54" thickTop="1" thickBot="1">
      <c r="A245" s="137" t="s">
        <v>1678</v>
      </c>
      <c r="B245" s="138" t="s">
        <v>1777</v>
      </c>
      <c r="C245" s="133" t="s">
        <v>144</v>
      </c>
      <c r="D245" s="179">
        <f>VLOOKUP('663.1'!A87,'663.1'!A87:N367,14,FALSE)</f>
        <v>32899.091771835396</v>
      </c>
    </row>
    <row r="246" spans="1:4" ht="54" thickTop="1" thickBot="1">
      <c r="A246" s="137" t="s">
        <v>1132</v>
      </c>
      <c r="B246" s="138" t="s">
        <v>1778</v>
      </c>
      <c r="C246" s="133" t="s">
        <v>387</v>
      </c>
      <c r="D246" s="179">
        <f>VLOOKUP('670.1'!A87,'670.1'!A87:N368,14,FALSE)</f>
        <v>293682.41959925683</v>
      </c>
    </row>
    <row r="247" spans="1:4" ht="54" thickTop="1" thickBot="1">
      <c r="A247" s="137" t="s">
        <v>1133</v>
      </c>
      <c r="B247" s="138" t="s">
        <v>1779</v>
      </c>
      <c r="C247" s="133" t="s">
        <v>387</v>
      </c>
      <c r="D247" s="179">
        <f>VLOOKUP('670.2'!A87,'670.2'!A87:N369,14,FALSE)</f>
        <v>343515.50138487748</v>
      </c>
    </row>
    <row r="248" spans="1:4" ht="54" thickTop="1" thickBot="1">
      <c r="A248" s="137" t="s">
        <v>1680</v>
      </c>
      <c r="B248" s="138" t="s">
        <v>1780</v>
      </c>
      <c r="C248" s="133" t="s">
        <v>387</v>
      </c>
      <c r="D248" s="179">
        <f>VLOOKUP('670.3'!A87,'670.3'!A87:N370,14,FALSE)</f>
        <v>343515.50138487748</v>
      </c>
    </row>
    <row r="249" spans="1:4" ht="54" thickTop="1" thickBot="1">
      <c r="A249" s="137" t="s">
        <v>1681</v>
      </c>
      <c r="B249" s="138" t="s">
        <v>1781</v>
      </c>
      <c r="C249" s="133" t="s">
        <v>387</v>
      </c>
      <c r="D249" s="179">
        <f>VLOOKUP('670.4'!A87,'670.4'!A87:N371,14,FALSE)</f>
        <v>341233.46360162192</v>
      </c>
    </row>
    <row r="250" spans="1:4" ht="54" thickTop="1" thickBot="1">
      <c r="A250" s="137" t="s">
        <v>1682</v>
      </c>
      <c r="B250" s="138" t="s">
        <v>1782</v>
      </c>
      <c r="C250" s="133" t="s">
        <v>387</v>
      </c>
      <c r="D250" s="179">
        <f>VLOOKUP('670.5'!A89,'670.5'!A89:N372,14,FALSE)</f>
        <v>365219.91331157333</v>
      </c>
    </row>
    <row r="251" spans="1:4" ht="54" thickTop="1" thickBot="1">
      <c r="A251" s="137" t="s">
        <v>1134</v>
      </c>
      <c r="B251" s="138" t="s">
        <v>1783</v>
      </c>
      <c r="C251" s="133" t="s">
        <v>387</v>
      </c>
      <c r="D251" s="179">
        <f>VLOOKUP('671.1'!A89,'671.1'!A89:N373,14,FALSE)</f>
        <v>477374.49866933335</v>
      </c>
    </row>
    <row r="252" spans="1:4" ht="54" thickTop="1" thickBot="1">
      <c r="A252" s="137" t="s">
        <v>1135</v>
      </c>
      <c r="B252" s="138" t="s">
        <v>1784</v>
      </c>
      <c r="C252" s="133" t="s">
        <v>144</v>
      </c>
      <c r="D252" s="179">
        <f>VLOOKUP('671.2'!A89,'671.2'!A89:N374,14,FALSE)</f>
        <v>44977.076935183584</v>
      </c>
    </row>
    <row r="253" spans="1:4" ht="54" thickTop="1" thickBot="1">
      <c r="A253" s="137" t="s">
        <v>1683</v>
      </c>
      <c r="B253" s="138" t="s">
        <v>1785</v>
      </c>
      <c r="C253" s="133" t="s">
        <v>387</v>
      </c>
      <c r="D253" s="179">
        <f>VLOOKUP('671.3'!A87,'671.3'!A87:N375,14,FALSE)</f>
        <v>530807.48088037828</v>
      </c>
    </row>
    <row r="254" spans="1:4" ht="54" thickTop="1" thickBot="1">
      <c r="A254" s="137" t="s">
        <v>1684</v>
      </c>
      <c r="B254" s="138" t="s">
        <v>1786</v>
      </c>
      <c r="C254" s="133" t="s">
        <v>144</v>
      </c>
      <c r="D254" s="179">
        <f>VLOOKUP('671.4'!A87,'671.4'!A87:N376,14,FALSE)</f>
        <v>49407.42235424291</v>
      </c>
    </row>
    <row r="255" spans="1:4" ht="54" thickTop="1" thickBot="1">
      <c r="A255" s="137" t="s">
        <v>1136</v>
      </c>
      <c r="B255" s="138" t="s">
        <v>1787</v>
      </c>
      <c r="C255" s="133" t="s">
        <v>144</v>
      </c>
      <c r="D255" s="179">
        <f>VLOOKUP('672.1'!A87,'672.1'!A87:N377,14,FALSE)</f>
        <v>35849.58149377894</v>
      </c>
    </row>
    <row r="256" spans="1:4" ht="54" thickTop="1" thickBot="1">
      <c r="A256" s="137" t="s">
        <v>1685</v>
      </c>
      <c r="B256" s="138" t="s">
        <v>1788</v>
      </c>
      <c r="C256" s="133" t="s">
        <v>144</v>
      </c>
      <c r="D256" s="179">
        <f>VLOOKUP('672.2'!A87,'672.2'!A87:N378,14,FALSE)</f>
        <v>65761.820048101799</v>
      </c>
    </row>
    <row r="257" spans="1:4" ht="54" thickTop="1" thickBot="1">
      <c r="A257" s="137" t="s">
        <v>1686</v>
      </c>
      <c r="B257" s="138" t="s">
        <v>1789</v>
      </c>
      <c r="C257" s="133" t="s">
        <v>144</v>
      </c>
      <c r="D257" s="179">
        <f>VLOOKUP('672.3'!A87,'672.3'!A87:N379,14,FALSE)</f>
        <v>37998.951281783528</v>
      </c>
    </row>
    <row r="258" spans="1:4" ht="54" thickTop="1" thickBot="1">
      <c r="A258" s="137" t="s">
        <v>1687</v>
      </c>
      <c r="B258" s="138" t="s">
        <v>1790</v>
      </c>
      <c r="C258" s="133" t="s">
        <v>144</v>
      </c>
      <c r="D258" s="179">
        <f>VLOOKUP('672.4'!A87,'672.3'!A87:N380,14,FALSE)</f>
        <v>37998.951281783528</v>
      </c>
    </row>
    <row r="259" spans="1:4" ht="54" thickTop="1" thickBot="1">
      <c r="A259" s="137" t="s">
        <v>1732</v>
      </c>
      <c r="B259" s="138" t="s">
        <v>1791</v>
      </c>
      <c r="C259" s="133" t="s">
        <v>233</v>
      </c>
      <c r="D259" s="179">
        <f>VLOOKUP('673.1.1'!A87,'673.1.1'!A87:N381,14,FALSE)</f>
        <v>8606.4072723141526</v>
      </c>
    </row>
    <row r="260" spans="1:4" ht="54" thickTop="1" thickBot="1">
      <c r="A260" s="137" t="s">
        <v>1733</v>
      </c>
      <c r="B260" s="138" t="s">
        <v>2046</v>
      </c>
      <c r="C260" s="133" t="s">
        <v>233</v>
      </c>
      <c r="D260" s="179">
        <f>VLOOKUP('673.1.2'!A87,'673.1.2'!A87:N382,14,FALSE)</f>
        <v>11873.598863640218</v>
      </c>
    </row>
    <row r="261" spans="1:4" ht="54" thickTop="1" thickBot="1">
      <c r="A261" s="137" t="s">
        <v>1137</v>
      </c>
      <c r="B261" s="138" t="s">
        <v>1792</v>
      </c>
      <c r="C261" s="133" t="s">
        <v>387</v>
      </c>
      <c r="D261" s="179">
        <f>VLOOKUP('673.2'!A87,'673.2'!A87:N383,14,FALSE)</f>
        <v>101223.54226048489</v>
      </c>
    </row>
    <row r="262" spans="1:4" ht="54" thickTop="1" thickBot="1">
      <c r="A262" s="137" t="s">
        <v>1138</v>
      </c>
      <c r="B262" s="138" t="s">
        <v>1793</v>
      </c>
      <c r="C262" s="133" t="s">
        <v>387</v>
      </c>
      <c r="D262" s="179">
        <f>VLOOKUP('673.3'!A89,'673.3'!A89:N384,14,FALSE)</f>
        <v>80495.816998321403</v>
      </c>
    </row>
    <row r="263" spans="1:4" ht="54" thickTop="1" thickBot="1">
      <c r="A263" s="137" t="s">
        <v>1139</v>
      </c>
      <c r="B263" s="138" t="s">
        <v>1996</v>
      </c>
      <c r="C263" s="133" t="s">
        <v>144</v>
      </c>
      <c r="D263" s="179">
        <f>VLOOKUP('674.1'!A89,'674.1'!A89:N385,14,FALSE)</f>
        <v>131508.02015784319</v>
      </c>
    </row>
    <row r="264" spans="1:4" ht="54" thickTop="1" thickBot="1">
      <c r="A264" s="137" t="s">
        <v>1140</v>
      </c>
      <c r="B264" s="138" t="s">
        <v>1794</v>
      </c>
      <c r="C264" s="133" t="s">
        <v>144</v>
      </c>
      <c r="D264" s="179">
        <f>VLOOKUP('674.2'!A89,'674.2'!A89:N386,14,FALSE)</f>
        <v>252801.50890826649</v>
      </c>
    </row>
    <row r="265" spans="1:4" ht="54" thickTop="1" thickBot="1">
      <c r="A265" s="137" t="s">
        <v>1141</v>
      </c>
      <c r="B265" s="138" t="s">
        <v>1795</v>
      </c>
      <c r="C265" s="133" t="s">
        <v>233</v>
      </c>
      <c r="D265" s="179">
        <f>VLOOKUP('680.1'!A87,'680.1'!A87:N387,14,FALSE)</f>
        <v>636899.19168147782</v>
      </c>
    </row>
    <row r="266" spans="1:4" ht="54" thickTop="1" thickBot="1">
      <c r="A266" s="137" t="s">
        <v>1142</v>
      </c>
      <c r="B266" s="138" t="s">
        <v>1796</v>
      </c>
      <c r="C266" s="133" t="s">
        <v>144</v>
      </c>
      <c r="D266" s="179">
        <f>VLOOKUP('680.2'!A87,'680.2'!A87:N388,14,FALSE)</f>
        <v>12383.616276618128</v>
      </c>
    </row>
    <row r="267" spans="1:4" ht="54" thickTop="1" thickBot="1">
      <c r="A267" s="137" t="s">
        <v>1143</v>
      </c>
      <c r="B267" s="138" t="s">
        <v>1797</v>
      </c>
      <c r="C267" s="133" t="s">
        <v>387</v>
      </c>
      <c r="D267" s="179">
        <f>VLOOKUP('680.3'!A89,'680.3'!A89:N389,14,FALSE)</f>
        <v>81837.801549700511</v>
      </c>
    </row>
    <row r="268" spans="1:4" ht="54" thickTop="1" thickBot="1">
      <c r="A268" s="137" t="s">
        <v>1144</v>
      </c>
      <c r="B268" s="138" t="s">
        <v>1798</v>
      </c>
      <c r="C268" s="133" t="s">
        <v>387</v>
      </c>
      <c r="D268" s="179">
        <f>VLOOKUP('681.1'!A89,'681.1'!A89:N390,14,FALSE)</f>
        <v>186754.76559713928</v>
      </c>
    </row>
    <row r="269" spans="1:4" ht="54" thickTop="1" thickBot="1">
      <c r="A269" s="137" t="s">
        <v>1692</v>
      </c>
      <c r="B269" s="138" t="s">
        <v>1799</v>
      </c>
      <c r="C269" s="133" t="s">
        <v>387</v>
      </c>
      <c r="D269" s="179">
        <f>VLOOKUP('681.2'!A89,'681.2'!A89:N391,14,FALSE)</f>
        <v>236587.84738275997</v>
      </c>
    </row>
    <row r="270" spans="1:4" ht="54" thickTop="1" thickBot="1">
      <c r="A270" s="137" t="s">
        <v>1693</v>
      </c>
      <c r="B270" s="138" t="s">
        <v>1800</v>
      </c>
      <c r="C270" s="133" t="s">
        <v>387</v>
      </c>
      <c r="D270" s="179">
        <f>VLOOKUP('681.3'!A89,'681.3'!A89:N392,14,FALSE)</f>
        <v>236587.84738275997</v>
      </c>
    </row>
    <row r="271" spans="1:4" ht="54" thickTop="1" thickBot="1">
      <c r="A271" s="137" t="s">
        <v>1694</v>
      </c>
      <c r="B271" s="138" t="s">
        <v>1801</v>
      </c>
      <c r="C271" s="133" t="s">
        <v>387</v>
      </c>
      <c r="D271" s="179">
        <f>VLOOKUP('681.4'!A89,'681.4'!A89:N393,14,FALSE)</f>
        <v>234305.80959950431</v>
      </c>
    </row>
    <row r="272" spans="1:4" ht="54" thickTop="1" thickBot="1">
      <c r="A272" s="137" t="s">
        <v>1145</v>
      </c>
      <c r="B272" s="138" t="s">
        <v>1802</v>
      </c>
      <c r="C272" s="133" t="s">
        <v>387</v>
      </c>
      <c r="D272" s="179">
        <f>VLOOKUP('682.1'!A89,'682.1'!A89:N394,14,FALSE)</f>
        <v>186720.5303703988</v>
      </c>
    </row>
    <row r="273" spans="1:4" ht="54" thickTop="1" thickBot="1">
      <c r="A273" s="137" t="s">
        <v>1695</v>
      </c>
      <c r="B273" s="138" t="s">
        <v>1803</v>
      </c>
      <c r="C273" s="133" t="s">
        <v>387</v>
      </c>
      <c r="D273" s="179">
        <f>VLOOKUP('682.2'!A89,'682.2'!A89:N395,14,FALSE)</f>
        <v>186720.5303703988</v>
      </c>
    </row>
    <row r="274" spans="1:4" ht="54" thickTop="1" thickBot="1">
      <c r="A274" s="137" t="s">
        <v>1697</v>
      </c>
      <c r="B274" s="138" t="s">
        <v>1804</v>
      </c>
      <c r="C274" s="133" t="s">
        <v>387</v>
      </c>
      <c r="D274" s="179">
        <f>VLOOKUP('682.3'!A89,'682.3'!A89:N396,14,FALSE)</f>
        <v>186720.5303703988</v>
      </c>
    </row>
    <row r="275" spans="1:4" ht="54" thickTop="1" thickBot="1">
      <c r="A275" s="137" t="s">
        <v>1699</v>
      </c>
      <c r="B275" s="138" t="s">
        <v>1997</v>
      </c>
      <c r="C275" s="133" t="s">
        <v>387</v>
      </c>
      <c r="D275" s="179">
        <f>VLOOKUP('682.4'!A89,'682.4'!A89:N397,14,FALSE)</f>
        <v>186720.5303703988</v>
      </c>
    </row>
    <row r="276" spans="1:4" ht="54" thickTop="1" thickBot="1">
      <c r="A276" s="137" t="s">
        <v>1701</v>
      </c>
      <c r="B276" s="138" t="s">
        <v>1805</v>
      </c>
      <c r="C276" s="133" t="s">
        <v>233</v>
      </c>
      <c r="D276" s="179">
        <f>VLOOKUP('683.1'!A89,'683.1'!A89:N398,14,FALSE)</f>
        <v>15511.833069784361</v>
      </c>
    </row>
    <row r="277" spans="1:4" ht="54" thickTop="1" thickBot="1">
      <c r="A277" s="137" t="s">
        <v>1703</v>
      </c>
      <c r="B277" s="138" t="s">
        <v>1806</v>
      </c>
      <c r="C277" s="133" t="s">
        <v>233</v>
      </c>
      <c r="D277" s="179">
        <f>VLOOKUP('683.2'!A89,'683.2'!A89:N399,14,FALSE)</f>
        <v>33854.726160073056</v>
      </c>
    </row>
    <row r="278" spans="1:4" ht="54" thickTop="1" thickBot="1">
      <c r="A278" s="137" t="s">
        <v>1705</v>
      </c>
      <c r="B278" s="138" t="s">
        <v>1807</v>
      </c>
      <c r="C278" s="133" t="s">
        <v>233</v>
      </c>
      <c r="D278" s="179">
        <f>VLOOKUP('683.3'!A89,'683.3'!A89:N400,14,FALSE)</f>
        <v>15511.833069784361</v>
      </c>
    </row>
    <row r="279" spans="1:4" ht="54" thickTop="1" thickBot="1">
      <c r="A279" s="137" t="s">
        <v>1706</v>
      </c>
      <c r="B279" s="138" t="s">
        <v>1808</v>
      </c>
      <c r="C279" s="133" t="s">
        <v>233</v>
      </c>
      <c r="D279" s="179">
        <f>VLOOKUP('683.4'!A89,'683.4'!A89:N401,14,FALSE)</f>
        <v>33854.726160073056</v>
      </c>
    </row>
    <row r="280" spans="1:4" ht="54" thickTop="1" thickBot="1">
      <c r="A280" s="137" t="s">
        <v>1707</v>
      </c>
      <c r="B280" s="138" t="s">
        <v>1809</v>
      </c>
      <c r="C280" s="133" t="s">
        <v>233</v>
      </c>
      <c r="D280" s="179">
        <f>VLOOKUP('683.5'!A87,'683.5'!A87:N402,14,FALSE)</f>
        <v>104733.05900450927</v>
      </c>
    </row>
    <row r="281" spans="1:4" ht="54" thickTop="1" thickBot="1">
      <c r="A281" s="137" t="s">
        <v>2047</v>
      </c>
      <c r="B281" s="138" t="s">
        <v>1810</v>
      </c>
      <c r="C281" s="133" t="s">
        <v>233</v>
      </c>
      <c r="D281" s="179">
        <f>VLOOKUP('690.1.1'!A89,'690.1.1'!A89:N403,14,FALSE)</f>
        <v>15133.685469337786</v>
      </c>
    </row>
    <row r="282" spans="1:4" ht="54" thickTop="1" thickBot="1">
      <c r="A282" s="137" t="s">
        <v>1710</v>
      </c>
      <c r="B282" s="138" t="s">
        <v>1811</v>
      </c>
      <c r="C282" s="133" t="s">
        <v>233</v>
      </c>
      <c r="D282" s="179">
        <f>VLOOKUP('690.1.2'!A89,'690.1.2'!A89:N404,14,FALSE)</f>
        <v>41251.741725452528</v>
      </c>
    </row>
    <row r="283" spans="1:4" ht="54" thickTop="1" thickBot="1">
      <c r="A283" s="137" t="s">
        <v>1146</v>
      </c>
      <c r="B283" s="138" t="s">
        <v>1812</v>
      </c>
      <c r="C283" s="133" t="s">
        <v>144</v>
      </c>
      <c r="D283" s="179">
        <f>VLOOKUP('700.1'!A89,'700.1'!A89:N405,14,FALSE)</f>
        <v>2234.3636628830568</v>
      </c>
    </row>
    <row r="284" spans="1:4" ht="54" thickTop="1" thickBot="1">
      <c r="A284" s="137" t="s">
        <v>1147</v>
      </c>
      <c r="B284" s="138" t="s">
        <v>1813</v>
      </c>
      <c r="C284" s="133" t="s">
        <v>144</v>
      </c>
      <c r="D284" s="179">
        <f>VLOOKUP('700.2'!A89,'700.2'!A89:N406,14,FALSE)</f>
        <v>2886.7474171934718</v>
      </c>
    </row>
    <row r="285" spans="1:4" ht="54" thickTop="1" thickBot="1">
      <c r="A285" s="137" t="s">
        <v>1148</v>
      </c>
      <c r="B285" s="138" t="s">
        <v>1814</v>
      </c>
      <c r="C285" s="133" t="s">
        <v>233</v>
      </c>
      <c r="D285" s="179">
        <f>VLOOKUP('700.3'!A89,'700.3'!A89:N407,14,FALSE)</f>
        <v>46008.870669180127</v>
      </c>
    </row>
    <row r="286" spans="1:4" ht="54" thickTop="1" thickBot="1">
      <c r="A286" s="137" t="s">
        <v>1149</v>
      </c>
      <c r="B286" s="138" t="s">
        <v>1815</v>
      </c>
      <c r="C286" s="133" t="s">
        <v>233</v>
      </c>
      <c r="D286" s="179">
        <f>VLOOKUP('700.4'!A89,'700.4'!A89:N408,14,FALSE)</f>
        <v>61926.335551944008</v>
      </c>
    </row>
    <row r="287" spans="1:4" ht="54" thickTop="1" thickBot="1">
      <c r="A287" s="137" t="s">
        <v>1150</v>
      </c>
      <c r="B287" s="138" t="s">
        <v>1816</v>
      </c>
      <c r="C287" s="133" t="s">
        <v>1845</v>
      </c>
      <c r="D287" s="179">
        <f>VLOOKUP('701.1'!A89,'701.1'!A89:N409,14,FALSE)</f>
        <v>16166.768143393558</v>
      </c>
    </row>
    <row r="288" spans="1:4" ht="54" thickTop="1" thickBot="1">
      <c r="A288" s="137" t="s">
        <v>1713</v>
      </c>
      <c r="B288" s="138" t="s">
        <v>1817</v>
      </c>
      <c r="C288" s="133" t="s">
        <v>1845</v>
      </c>
      <c r="D288" s="179">
        <f>VLOOKUP('710.1'!A89,'710.1'!A89:N410,14,FALSE)</f>
        <v>791084.44592618477</v>
      </c>
    </row>
    <row r="289" spans="1:4" ht="54" thickTop="1" thickBot="1">
      <c r="A289" s="137" t="s">
        <v>1151</v>
      </c>
      <c r="B289" s="138" t="s">
        <v>1818</v>
      </c>
      <c r="C289" s="133" t="s">
        <v>233</v>
      </c>
      <c r="D289" s="179">
        <f>VLOOKUP('710.2'!A89,'710.2'!A89:N411,14,FALSE)</f>
        <v>528639.49327601376</v>
      </c>
    </row>
    <row r="290" spans="1:4" ht="54" thickTop="1" thickBot="1">
      <c r="A290" s="137" t="s">
        <v>1152</v>
      </c>
      <c r="B290" s="138" t="s">
        <v>1819</v>
      </c>
      <c r="C290" s="133" t="s">
        <v>1845</v>
      </c>
      <c r="D290" s="179">
        <f>VLOOKUP('720.1'!A89,'720.1'!A89:N412,14,FALSE)</f>
        <v>541970.0798752706</v>
      </c>
    </row>
    <row r="291" spans="1:4" ht="54" thickTop="1" thickBot="1">
      <c r="A291" s="137" t="s">
        <v>1153</v>
      </c>
      <c r="B291" s="138" t="s">
        <v>1820</v>
      </c>
      <c r="C291" s="133" t="s">
        <v>144</v>
      </c>
      <c r="D291" s="179">
        <f>VLOOKUP('730.1'!A89,'730.1'!A89:N413,14,FALSE)</f>
        <v>217688.55093363122</v>
      </c>
    </row>
    <row r="292" spans="1:4" ht="54" thickTop="1" thickBot="1">
      <c r="A292" s="137" t="s">
        <v>1154</v>
      </c>
      <c r="B292" s="138" t="s">
        <v>1821</v>
      </c>
      <c r="C292" s="133" t="s">
        <v>1845</v>
      </c>
      <c r="D292" s="179">
        <f>VLOOKUP('730.2'!A89,'730.2'!A89:N414,14,FALSE)</f>
        <v>74731.943768098572</v>
      </c>
    </row>
    <row r="293" spans="1:4" ht="54" thickTop="1" thickBot="1">
      <c r="A293" s="137" t="s">
        <v>1155</v>
      </c>
      <c r="B293" s="138" t="s">
        <v>1822</v>
      </c>
      <c r="C293" s="133" t="s">
        <v>1845</v>
      </c>
      <c r="D293" s="179">
        <f>VLOOKUP('730.3'!A89,'730.3'!A89:N415,14,FALSE)</f>
        <v>112851.53636737617</v>
      </c>
    </row>
    <row r="294" spans="1:4" ht="54" thickTop="1" thickBot="1">
      <c r="A294" s="137" t="s">
        <v>1714</v>
      </c>
      <c r="B294" s="138" t="s">
        <v>1823</v>
      </c>
      <c r="C294" s="133" t="s">
        <v>1845</v>
      </c>
      <c r="D294" s="179">
        <f>VLOOKUP('730.4'!A89,'730.4'!A89:N416,14,FALSE)</f>
        <v>41041.904489597277</v>
      </c>
    </row>
    <row r="295" spans="1:4" ht="54" thickTop="1" thickBot="1">
      <c r="A295" s="137" t="s">
        <v>1156</v>
      </c>
      <c r="B295" s="138" t="s">
        <v>1824</v>
      </c>
      <c r="C295" s="133" t="s">
        <v>144</v>
      </c>
      <c r="D295" s="179">
        <f>VLOOKUP('731.1'!A89,'731.1'!A89:N417,14,FALSE)</f>
        <v>179724.77904884369</v>
      </c>
    </row>
    <row r="296" spans="1:4" ht="54" thickTop="1" thickBot="1">
      <c r="A296" s="137" t="s">
        <v>1157</v>
      </c>
      <c r="B296" s="138" t="s">
        <v>1825</v>
      </c>
      <c r="C296" s="133" t="s">
        <v>1995</v>
      </c>
      <c r="D296" s="179">
        <f>VLOOKUP('740.1'!A89,'740.1'!A89:N418,14,FALSE)</f>
        <v>16751.712660934627</v>
      </c>
    </row>
    <row r="297" spans="1:4" ht="54" thickTop="1" thickBot="1">
      <c r="A297" s="137" t="s">
        <v>1717</v>
      </c>
      <c r="B297" s="138" t="s">
        <v>1826</v>
      </c>
      <c r="C297" s="133" t="s">
        <v>1845</v>
      </c>
      <c r="D297" s="179">
        <f>VLOOKUP('741.1'!A89,'741.1'!A89:N419,14,FALSE)</f>
        <v>85326.493941643159</v>
      </c>
    </row>
    <row r="298" spans="1:4" ht="54" thickTop="1" thickBot="1">
      <c r="A298" s="137" t="s">
        <v>1158</v>
      </c>
      <c r="B298" s="138" t="s">
        <v>1827</v>
      </c>
      <c r="C298" s="133" t="s">
        <v>144</v>
      </c>
      <c r="D298" s="179">
        <f>VLOOKUP('800.1'!A89,'800.1'!A89:N420,14,FALSE)</f>
        <v>14299.121673253499</v>
      </c>
    </row>
    <row r="299" spans="1:4" ht="54" thickTop="1" thickBot="1">
      <c r="A299" s="137" t="s">
        <v>1159</v>
      </c>
      <c r="B299" s="138" t="s">
        <v>1828</v>
      </c>
      <c r="C299" s="133" t="s">
        <v>144</v>
      </c>
      <c r="D299" s="179">
        <f>VLOOKUP('800.2'!A89,'800.2'!A89:N421,14,FALSE)</f>
        <v>20554.104630860555</v>
      </c>
    </row>
    <row r="300" spans="1:4" ht="54" thickTop="1" thickBot="1">
      <c r="A300" s="137" t="s">
        <v>1160</v>
      </c>
      <c r="B300" s="138" t="s">
        <v>1829</v>
      </c>
      <c r="C300" s="133" t="s">
        <v>144</v>
      </c>
      <c r="D300" s="179">
        <f>VLOOKUP('800.3'!A89,'800.3'!A89:N422,14,FALSE)</f>
        <v>47349.183106237724</v>
      </c>
    </row>
    <row r="301" spans="1:4" ht="54" thickTop="1" thickBot="1">
      <c r="A301" s="137" t="s">
        <v>1161</v>
      </c>
      <c r="B301" s="138" t="s">
        <v>1830</v>
      </c>
      <c r="C301" s="133" t="s">
        <v>144</v>
      </c>
      <c r="D301" s="179">
        <f>VLOOKUP('800.4'!A89,'800.4'!A89:N423,14,FALSE)</f>
        <v>53243.351129008021</v>
      </c>
    </row>
    <row r="302" spans="1:4" ht="54" thickTop="1" thickBot="1">
      <c r="A302" s="137" t="s">
        <v>1718</v>
      </c>
      <c r="B302" s="138" t="s">
        <v>1831</v>
      </c>
      <c r="C302" s="133" t="s">
        <v>1845</v>
      </c>
      <c r="D302" s="179">
        <f>VLOOKUP('802.1'!A89,'802.1'!A89:N424,14,FALSE)</f>
        <v>342464.27913140459</v>
      </c>
    </row>
    <row r="303" spans="1:4" ht="54" thickTop="1" thickBot="1">
      <c r="A303" s="137" t="s">
        <v>1719</v>
      </c>
      <c r="B303" s="138" t="s">
        <v>1881</v>
      </c>
      <c r="C303" s="133" t="s">
        <v>1845</v>
      </c>
      <c r="D303" s="179">
        <f>VLOOKUP('802.2'!A89,'802.2'!A89:N425,14,FALSE)</f>
        <v>71370.282927187334</v>
      </c>
    </row>
    <row r="304" spans="1:4" ht="54" thickTop="1" thickBot="1">
      <c r="A304" s="137" t="s">
        <v>1720</v>
      </c>
      <c r="B304" s="138" t="s">
        <v>1832</v>
      </c>
      <c r="C304" s="133" t="s">
        <v>1845</v>
      </c>
      <c r="D304" s="179">
        <f>VLOOKUP('802.3'!A89,'802.3'!A89:N426,14,FALSE)</f>
        <v>42837.818701839453</v>
      </c>
    </row>
    <row r="305" spans="1:4" ht="54" thickTop="1" thickBot="1">
      <c r="A305" s="137" t="s">
        <v>1721</v>
      </c>
      <c r="B305" s="138" t="s">
        <v>1833</v>
      </c>
      <c r="C305" s="133" t="s">
        <v>1845</v>
      </c>
      <c r="D305" s="179">
        <f>VLOOKUP('802.4'!A89,'802.4'!A89:N427,14,FALSE)</f>
        <v>35616.120488224034</v>
      </c>
    </row>
    <row r="306" spans="1:4" ht="54" thickTop="1" thickBot="1">
      <c r="A306" s="137" t="s">
        <v>1722</v>
      </c>
      <c r="B306" s="138" t="s">
        <v>1834</v>
      </c>
      <c r="C306" s="133" t="s">
        <v>1845</v>
      </c>
      <c r="D306" s="179">
        <f>VLOOKUP('802.5'!A89,'802.5'!A89:N428,14,FALSE)</f>
        <v>263358.19098752062</v>
      </c>
    </row>
    <row r="307" spans="1:4" ht="54" thickTop="1" thickBot="1">
      <c r="A307" s="137" t="s">
        <v>1723</v>
      </c>
      <c r="B307" s="138" t="s">
        <v>1835</v>
      </c>
      <c r="C307" s="133" t="s">
        <v>1845</v>
      </c>
      <c r="D307" s="179">
        <f>VLOOKUP('802.6'!A89,'802.6'!A89:N429,14,FALSE)</f>
        <v>257353.53212035017</v>
      </c>
    </row>
    <row r="308" spans="1:4" ht="54" thickTop="1" thickBot="1">
      <c r="A308" s="137" t="s">
        <v>1724</v>
      </c>
      <c r="B308" s="138" t="s">
        <v>1836</v>
      </c>
      <c r="C308" s="133" t="s">
        <v>1845</v>
      </c>
      <c r="D308" s="179">
        <f>VLOOKUP('802.7'!A89,'802.7'!A89:N430,14,FALSE)</f>
        <v>166484.78541408345</v>
      </c>
    </row>
    <row r="309" spans="1:4" ht="54" thickTop="1" thickBot="1">
      <c r="A309" s="137" t="s">
        <v>1725</v>
      </c>
      <c r="B309" s="138" t="s">
        <v>1837</v>
      </c>
      <c r="C309" s="133" t="s">
        <v>1845</v>
      </c>
      <c r="D309" s="179">
        <f>VLOOKUP('802.8'!A89,'802.8'!A89:N431,14,FALSE)</f>
        <v>141925.00160957698</v>
      </c>
    </row>
    <row r="310" spans="1:4" ht="54" thickTop="1" thickBot="1">
      <c r="A310" s="137" t="s">
        <v>1162</v>
      </c>
      <c r="B310" s="138" t="s">
        <v>1838</v>
      </c>
      <c r="C310" s="133" t="s">
        <v>233</v>
      </c>
      <c r="D310" s="179">
        <f>VLOOKUP('810.1'!A89,'810.1'!A89:N432,14,FALSE)</f>
        <v>18798.435138679011</v>
      </c>
    </row>
    <row r="311" spans="1:4" ht="54" thickTop="1" thickBot="1">
      <c r="A311" s="137" t="s">
        <v>1163</v>
      </c>
      <c r="B311" s="138" t="s">
        <v>1839</v>
      </c>
      <c r="C311" s="133" t="s">
        <v>233</v>
      </c>
      <c r="D311" s="179">
        <f>VLOOKUP('810.2'!A89,'810.2'!A89:N433,14,FALSE)</f>
        <v>9555.8439839386319</v>
      </c>
    </row>
    <row r="312" spans="1:4" ht="54" thickTop="1" thickBot="1">
      <c r="A312" s="137" t="s">
        <v>1164</v>
      </c>
      <c r="B312" s="138" t="s">
        <v>1840</v>
      </c>
      <c r="C312" s="133" t="s">
        <v>233</v>
      </c>
      <c r="D312" s="179">
        <f>VLOOKUP('810.3'!A89,'810.3'!A89:N435,14,FALSE)</f>
        <v>5331.018190549853</v>
      </c>
    </row>
    <row r="313" spans="1:4" ht="57.75" thickTop="1" thickBot="1">
      <c r="A313" s="137" t="s">
        <v>1726</v>
      </c>
      <c r="B313" s="138" t="s">
        <v>2050</v>
      </c>
      <c r="C313" s="133" t="s">
        <v>233</v>
      </c>
      <c r="D313" s="179">
        <f>VLOOKUP('811.1'!A89,'811.1'!A89:N436,14,FALSE)</f>
        <v>47016.422783840637</v>
      </c>
    </row>
    <row r="314" spans="1:4" ht="57.75" thickTop="1" thickBot="1">
      <c r="A314" s="137" t="s">
        <v>1727</v>
      </c>
      <c r="B314" s="138" t="s">
        <v>2051</v>
      </c>
      <c r="C314" s="133" t="s">
        <v>233</v>
      </c>
      <c r="D314" s="179">
        <f>VLOOKUP('811.2'!A89,'811.2'!A89:N437,14,FALSE)</f>
        <v>70442.734673305997</v>
      </c>
    </row>
    <row r="315" spans="1:4" ht="54" thickTop="1" thickBot="1">
      <c r="A315" s="137" t="s">
        <v>1165</v>
      </c>
      <c r="B315" s="138" t="s">
        <v>2053</v>
      </c>
      <c r="C315" s="133" t="s">
        <v>233</v>
      </c>
      <c r="D315" s="179">
        <f>VLOOKUP('812.1'!A89,'812.1'!A89:N438,14,FALSE)</f>
        <v>323221.43729440268</v>
      </c>
    </row>
    <row r="316" spans="1:4" ht="54" thickTop="1" thickBot="1">
      <c r="A316" s="137" t="s">
        <v>1728</v>
      </c>
      <c r="B316" s="138" t="s">
        <v>1841</v>
      </c>
      <c r="C316" s="133" t="s">
        <v>1995</v>
      </c>
      <c r="D316" s="179">
        <f>VLOOKUP('820.1'!A89,'820.1'!A89:N439,14,FALSE)</f>
        <v>59918.99361167608</v>
      </c>
    </row>
    <row r="317" spans="1:4" ht="54" thickTop="1" thickBot="1">
      <c r="A317" s="137" t="s">
        <v>1729</v>
      </c>
      <c r="B317" s="138" t="s">
        <v>1842</v>
      </c>
      <c r="C317" s="133" t="s">
        <v>984</v>
      </c>
      <c r="D317" s="179">
        <f>VLOOKUP('820.1.2'!A88,'820.1.2'!A88:N440,14,FALSE)</f>
        <v>3948935.0333244354</v>
      </c>
    </row>
    <row r="318" spans="1:4" ht="57.75" thickTop="1" thickBot="1">
      <c r="A318" s="137" t="s">
        <v>1166</v>
      </c>
      <c r="B318" s="138" t="s">
        <v>1843</v>
      </c>
      <c r="C318" s="133" t="s">
        <v>1998</v>
      </c>
      <c r="D318" s="179">
        <f>VLOOKUP('900.1'!A88,'900.1'!A88:N441,14,FALSE)</f>
        <v>1346.4194174352278</v>
      </c>
    </row>
    <row r="319" spans="1:4" ht="57.75" thickTop="1" thickBot="1">
      <c r="A319" s="137" t="s">
        <v>1167</v>
      </c>
      <c r="B319" s="138" t="s">
        <v>2195</v>
      </c>
      <c r="C319" s="133" t="s">
        <v>1999</v>
      </c>
      <c r="D319" s="179">
        <f>VLOOKUP('900.2'!A88,'900.2'!A88:N442,14,FALSE)</f>
        <v>1652.4238304886887</v>
      </c>
    </row>
    <row r="320" spans="1:4" ht="54" thickTop="1" thickBot="1">
      <c r="A320" s="137" t="s">
        <v>1168</v>
      </c>
      <c r="B320" s="138" t="s">
        <v>1844</v>
      </c>
      <c r="C320" s="133" t="s">
        <v>1999</v>
      </c>
      <c r="D320" s="179">
        <f>VLOOKUP('900.3'!A88,'900.3'!A88:N443,14,FALSE)</f>
        <v>1652.4238304886887</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0.710937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2343</v>
      </c>
      <c r="D6" s="653">
        <v>33832.699999999997</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62590.494999999995</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169276.73861440798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625904.94999999995</v>
      </c>
    </row>
    <row r="32" spans="1:4" ht="16.5" thickTop="1" thickBot="1">
      <c r="A32" s="658" t="s">
        <v>7</v>
      </c>
      <c r="B32" s="659" t="s">
        <v>1882</v>
      </c>
      <c r="C32" s="660" t="s">
        <v>8</v>
      </c>
      <c r="D32" s="661">
        <f>$D$64*2</f>
        <v>125180.98999999999</v>
      </c>
    </row>
    <row r="33" spans="1:4" ht="16.5" thickTop="1" thickBot="1">
      <c r="A33" s="658" t="s">
        <v>9</v>
      </c>
      <c r="B33" s="659" t="s">
        <v>1882</v>
      </c>
      <c r="C33" s="660" t="s">
        <v>10</v>
      </c>
      <c r="D33" s="661">
        <f>$D$64*3</f>
        <v>187771.48499999999</v>
      </c>
    </row>
    <row r="34" spans="1:4" ht="16.5" thickTop="1" thickBot="1">
      <c r="A34" s="658" t="s">
        <v>11</v>
      </c>
      <c r="B34" s="659" t="s">
        <v>1882</v>
      </c>
      <c r="C34" s="660" t="s">
        <v>12</v>
      </c>
      <c r="D34" s="661">
        <f>$D$64*4</f>
        <v>250361.97999999998</v>
      </c>
    </row>
    <row r="35" spans="1:4" ht="16.5" thickTop="1" thickBot="1">
      <c r="A35" s="658" t="s">
        <v>13</v>
      </c>
      <c r="B35" s="659" t="s">
        <v>1882</v>
      </c>
      <c r="C35" s="660" t="s">
        <v>14</v>
      </c>
      <c r="D35" s="661">
        <f>$D$64*5</f>
        <v>312952.47499999998</v>
      </c>
    </row>
    <row r="36" spans="1:4" ht="16.5" thickTop="1" thickBot="1">
      <c r="A36" s="658" t="s">
        <v>15</v>
      </c>
      <c r="B36" s="659" t="s">
        <v>1882</v>
      </c>
      <c r="C36" s="660" t="s">
        <v>16</v>
      </c>
      <c r="D36" s="661">
        <f>$D$64*6</f>
        <v>375542.97</v>
      </c>
    </row>
    <row r="37" spans="1:4" ht="16.5" thickTop="1" thickBot="1">
      <c r="A37" s="658" t="s">
        <v>17</v>
      </c>
      <c r="B37" s="659" t="s">
        <v>1882</v>
      </c>
      <c r="C37" s="660" t="s">
        <v>18</v>
      </c>
      <c r="D37" s="661">
        <f>$D$64*7</f>
        <v>438133.46499999997</v>
      </c>
    </row>
    <row r="38" spans="1:4" ht="16.5" thickTop="1" thickBot="1">
      <c r="A38" s="658" t="s">
        <v>19</v>
      </c>
      <c r="B38" s="659" t="s">
        <v>1882</v>
      </c>
      <c r="C38" s="660" t="s">
        <v>20</v>
      </c>
      <c r="D38" s="661">
        <f>$D$64*8</f>
        <v>500723.95999999996</v>
      </c>
    </row>
    <row r="39" spans="1:4" ht="16.5" thickTop="1" thickBot="1">
      <c r="A39" s="658" t="s">
        <v>21</v>
      </c>
      <c r="B39" s="659" t="s">
        <v>1882</v>
      </c>
      <c r="C39" s="660" t="s">
        <v>22</v>
      </c>
      <c r="D39" s="661">
        <f>$D$64*9</f>
        <v>563314.45499999996</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62590.494999999995</v>
      </c>
    </row>
    <row r="52" spans="1:4" ht="16.5" thickTop="1" thickBot="1">
      <c r="A52" s="658" t="s">
        <v>48</v>
      </c>
      <c r="B52" s="659" t="s">
        <v>1882</v>
      </c>
      <c r="C52" s="660" t="s">
        <v>49</v>
      </c>
      <c r="D52" s="661">
        <f>D51*2</f>
        <v>125180.98999999999</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62590.494999999995</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8" style="183" customWidth="1"/>
  </cols>
  <sheetData>
    <row r="1" spans="1:4" ht="15.75" customHeight="1" thickTop="1">
      <c r="A1" s="680" t="s">
        <v>1850</v>
      </c>
      <c r="B1" s="681"/>
      <c r="C1" s="681"/>
      <c r="D1" s="682"/>
    </row>
    <row r="2" spans="1:4" ht="89.25" customHeight="1" thickBot="1">
      <c r="A2" s="683"/>
      <c r="B2" s="684"/>
      <c r="C2" s="684"/>
      <c r="D2" s="685"/>
    </row>
    <row r="3" spans="1:4" ht="39"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73298.162016052767</v>
      </c>
    </row>
    <row r="8" spans="1:4" ht="30" customHeight="1" thickTop="1" thickBot="1">
      <c r="A8" s="10" t="s">
        <v>112</v>
      </c>
      <c r="B8" s="8" t="s">
        <v>113</v>
      </c>
      <c r="C8" s="11" t="s">
        <v>114</v>
      </c>
      <c r="D8" s="648">
        <v>3369.4585938950004</v>
      </c>
    </row>
    <row r="9" spans="1:4" ht="30" customHeight="1" thickTop="1" thickBot="1">
      <c r="A9" s="10" t="s">
        <v>117</v>
      </c>
      <c r="B9" s="8" t="s">
        <v>113</v>
      </c>
      <c r="C9" s="11" t="s">
        <v>118</v>
      </c>
      <c r="D9" s="648">
        <v>80322.669976224672</v>
      </c>
    </row>
    <row r="10" spans="1:4" ht="30" customHeight="1" thickTop="1" thickBot="1">
      <c r="A10" s="10" t="s">
        <v>119</v>
      </c>
      <c r="B10" s="8" t="s">
        <v>113</v>
      </c>
      <c r="C10" s="11" t="s">
        <v>120</v>
      </c>
      <c r="D10" s="648">
        <v>47332.028200518005</v>
      </c>
    </row>
    <row r="11" spans="1:4" ht="30" customHeight="1" thickTop="1" thickBot="1">
      <c r="A11" s="10" t="s">
        <v>123</v>
      </c>
      <c r="B11" s="8" t="s">
        <v>113</v>
      </c>
      <c r="C11" s="11" t="s">
        <v>124</v>
      </c>
      <c r="D11" s="648">
        <v>17160.494321994775</v>
      </c>
    </row>
    <row r="12" spans="1:4" ht="30" customHeight="1" thickTop="1" thickBot="1">
      <c r="A12" s="10" t="s">
        <v>121</v>
      </c>
      <c r="B12" s="8" t="s">
        <v>113</v>
      </c>
      <c r="C12" s="11" t="s">
        <v>122</v>
      </c>
      <c r="D12" s="648">
        <v>72444.490459545821</v>
      </c>
    </row>
    <row r="13" spans="1:4" ht="30" customHeight="1" thickTop="1" thickBot="1">
      <c r="A13" s="10" t="s">
        <v>125</v>
      </c>
      <c r="B13" s="8" t="s">
        <v>113</v>
      </c>
      <c r="C13" s="11" t="s">
        <v>126</v>
      </c>
      <c r="D13" s="648">
        <v>54815.220181174162</v>
      </c>
    </row>
    <row r="14" spans="1:4" ht="30" customHeight="1" thickTop="1" thickBot="1">
      <c r="A14" s="10" t="s">
        <v>131</v>
      </c>
      <c r="B14" s="8" t="s">
        <v>113</v>
      </c>
      <c r="C14" s="11" t="s">
        <v>132</v>
      </c>
      <c r="D14" s="648">
        <v>272649.93203063367</v>
      </c>
    </row>
    <row r="15" spans="1:4" ht="30" customHeight="1" thickTop="1" thickBot="1">
      <c r="A15" s="10" t="s">
        <v>129</v>
      </c>
      <c r="B15" s="8" t="s">
        <v>113</v>
      </c>
      <c r="C15" s="11" t="s">
        <v>130</v>
      </c>
      <c r="D15" s="648">
        <v>230703.78864130541</v>
      </c>
    </row>
    <row r="16" spans="1:4" ht="30" customHeight="1" thickTop="1" thickBot="1">
      <c r="A16" s="10" t="s">
        <v>127</v>
      </c>
      <c r="B16" s="8" t="s">
        <v>113</v>
      </c>
      <c r="C16" s="11" t="s">
        <v>128</v>
      </c>
      <c r="D16" s="648">
        <v>140839.16500876067</v>
      </c>
    </row>
    <row r="17" spans="1:4" ht="30" customHeight="1" thickTop="1" thickBot="1">
      <c r="A17" s="10" t="s">
        <v>1711</v>
      </c>
      <c r="B17" s="8" t="s">
        <v>113</v>
      </c>
      <c r="C17" s="11" t="s">
        <v>1712</v>
      </c>
      <c r="D17" s="648">
        <v>66453.177664543284</v>
      </c>
    </row>
    <row r="18" spans="1:4" ht="30" customHeight="1" thickTop="1" thickBot="1">
      <c r="A18" s="10" t="s">
        <v>133</v>
      </c>
      <c r="B18" s="8" t="s">
        <v>113</v>
      </c>
      <c r="C18" s="11" t="s">
        <v>134</v>
      </c>
      <c r="D18" s="648">
        <v>52163.289520386548</v>
      </c>
    </row>
    <row r="19" spans="1:4" ht="30" customHeight="1" thickTop="1" thickBot="1">
      <c r="A19" s="10" t="s">
        <v>146</v>
      </c>
      <c r="B19" s="8" t="s">
        <v>113</v>
      </c>
      <c r="C19" s="11" t="s">
        <v>147</v>
      </c>
      <c r="D19" s="648">
        <v>416183.69935177214</v>
      </c>
    </row>
    <row r="20" spans="1:4" ht="30" customHeight="1" thickTop="1" thickBot="1">
      <c r="A20" s="10" t="s">
        <v>135</v>
      </c>
      <c r="B20" s="8" t="s">
        <v>113</v>
      </c>
      <c r="C20" s="11" t="s">
        <v>1884</v>
      </c>
      <c r="D20" s="648">
        <v>156068.88725691455</v>
      </c>
    </row>
    <row r="21" spans="1:4" ht="30" customHeight="1" thickTop="1" thickBot="1">
      <c r="A21" s="10" t="s">
        <v>136</v>
      </c>
      <c r="B21" s="8" t="s">
        <v>113</v>
      </c>
      <c r="C21" s="11" t="s">
        <v>137</v>
      </c>
      <c r="D21" s="648">
        <v>176215.90031588855</v>
      </c>
    </row>
    <row r="22" spans="1:4" ht="30" customHeight="1" thickTop="1" thickBot="1">
      <c r="A22" s="10" t="s">
        <v>138</v>
      </c>
      <c r="B22" s="8" t="s">
        <v>113</v>
      </c>
      <c r="C22" s="11" t="s">
        <v>139</v>
      </c>
      <c r="D22" s="648">
        <v>56965.143848773812</v>
      </c>
    </row>
    <row r="23" spans="1:4" ht="30" customHeight="1" thickTop="1" thickBot="1">
      <c r="A23" s="10" t="s">
        <v>143</v>
      </c>
      <c r="B23" s="8" t="s">
        <v>144</v>
      </c>
      <c r="C23" s="11" t="s">
        <v>145</v>
      </c>
      <c r="D23" s="648">
        <v>25345.587290522926</v>
      </c>
    </row>
    <row r="24" spans="1:4" ht="30" customHeight="1" thickTop="1" thickBot="1">
      <c r="A24" s="10" t="s">
        <v>140</v>
      </c>
      <c r="B24" s="8" t="s">
        <v>998</v>
      </c>
      <c r="C24" s="11" t="s">
        <v>142</v>
      </c>
      <c r="D24" s="648">
        <v>63468.01415114526</v>
      </c>
    </row>
    <row r="25" spans="1:4" ht="30" customHeight="1" thickTop="1" thickBot="1">
      <c r="A25" s="10" t="s">
        <v>148</v>
      </c>
      <c r="B25" s="8" t="s">
        <v>113</v>
      </c>
      <c r="C25" s="11" t="s">
        <v>149</v>
      </c>
      <c r="D25" s="648">
        <v>150724.0249005153</v>
      </c>
    </row>
    <row r="26" spans="1:4" ht="30" customHeight="1" thickTop="1" thickBot="1">
      <c r="A26" s="10" t="s">
        <v>150</v>
      </c>
      <c r="B26" s="8" t="s">
        <v>113</v>
      </c>
      <c r="C26" s="11" t="s">
        <v>151</v>
      </c>
      <c r="D26" s="648">
        <v>188757.64525197714</v>
      </c>
    </row>
    <row r="27" spans="1:4" ht="30" customHeight="1" thickTop="1" thickBot="1">
      <c r="A27" s="10" t="s">
        <v>152</v>
      </c>
      <c r="B27" s="8" t="s">
        <v>113</v>
      </c>
      <c r="C27" s="11" t="s">
        <v>153</v>
      </c>
      <c r="D27" s="648">
        <v>124855.10980553164</v>
      </c>
    </row>
    <row r="28" spans="1:4" ht="30" customHeight="1" thickTop="1" thickBot="1">
      <c r="A28" s="10" t="s">
        <v>154</v>
      </c>
      <c r="B28" s="8" t="s">
        <v>113</v>
      </c>
      <c r="C28" s="11" t="s">
        <v>155</v>
      </c>
      <c r="D28" s="648">
        <v>135762.40181494248</v>
      </c>
    </row>
    <row r="29" spans="1:4" ht="30" customHeight="1" thickTop="1" thickBot="1">
      <c r="A29" s="10" t="s">
        <v>156</v>
      </c>
      <c r="B29" s="8" t="s">
        <v>113</v>
      </c>
      <c r="C29" s="11" t="s">
        <v>157</v>
      </c>
      <c r="D29" s="648">
        <v>1572.9803770998094</v>
      </c>
    </row>
    <row r="30" spans="1:4" ht="30" customHeight="1" thickTop="1" thickBot="1">
      <c r="A30" s="10" t="s">
        <v>166</v>
      </c>
      <c r="B30" s="8" t="s">
        <v>113</v>
      </c>
      <c r="C30" s="11" t="s">
        <v>167</v>
      </c>
      <c r="D30" s="648">
        <v>129955.73137083628</v>
      </c>
    </row>
    <row r="31" spans="1:4" ht="30" customHeight="1" thickTop="1" thickBot="1">
      <c r="A31" s="10" t="s">
        <v>162</v>
      </c>
      <c r="B31" s="8" t="s">
        <v>113</v>
      </c>
      <c r="C31" s="11" t="s">
        <v>163</v>
      </c>
      <c r="D31" s="648">
        <v>20809.184967588608</v>
      </c>
    </row>
    <row r="32" spans="1:4" ht="30" customHeight="1" thickTop="1" thickBot="1">
      <c r="A32" s="10" t="s">
        <v>164</v>
      </c>
      <c r="B32" s="8" t="s">
        <v>113</v>
      </c>
      <c r="C32" s="11" t="s">
        <v>165</v>
      </c>
      <c r="D32" s="648">
        <v>31213.77745138291</v>
      </c>
    </row>
    <row r="33" spans="1:4" ht="30" customHeight="1" thickTop="1" thickBot="1">
      <c r="A33" s="10" t="s">
        <v>171</v>
      </c>
      <c r="B33" s="8" t="s">
        <v>113</v>
      </c>
      <c r="C33" s="11" t="s">
        <v>172</v>
      </c>
      <c r="D33" s="648">
        <v>86670.255390006554</v>
      </c>
    </row>
    <row r="34" spans="1:4" ht="30" customHeight="1" thickTop="1" thickBot="1">
      <c r="A34" s="10" t="s">
        <v>160</v>
      </c>
      <c r="B34" s="8" t="s">
        <v>113</v>
      </c>
      <c r="C34" s="11" t="s">
        <v>161</v>
      </c>
      <c r="D34" s="648">
        <v>9905.1720445721785</v>
      </c>
    </row>
    <row r="35" spans="1:4" ht="30" customHeight="1" thickTop="1" thickBot="1">
      <c r="A35" s="10" t="s">
        <v>173</v>
      </c>
      <c r="B35" s="8" t="s">
        <v>113</v>
      </c>
      <c r="C35" s="11" t="s">
        <v>1886</v>
      </c>
      <c r="D35" s="648">
        <v>177686.16624046653</v>
      </c>
    </row>
    <row r="36" spans="1:4" ht="30" customHeight="1" thickTop="1" thickBot="1">
      <c r="A36" s="10" t="s">
        <v>170</v>
      </c>
      <c r="B36" s="8" t="s">
        <v>113</v>
      </c>
      <c r="C36" s="11" t="s">
        <v>1885</v>
      </c>
      <c r="D36" s="648">
        <v>93641.332354148719</v>
      </c>
    </row>
    <row r="37" spans="1:4" ht="30" customHeight="1" thickTop="1" thickBot="1">
      <c r="A37" s="10" t="s">
        <v>168</v>
      </c>
      <c r="B37" s="8" t="s">
        <v>113</v>
      </c>
      <c r="C37" s="11" t="s">
        <v>169</v>
      </c>
      <c r="D37" s="648">
        <v>111433.18550143699</v>
      </c>
    </row>
    <row r="38" spans="1:4" ht="30" customHeight="1" thickTop="1" thickBot="1">
      <c r="A38" s="10" t="s">
        <v>174</v>
      </c>
      <c r="B38" s="8" t="s">
        <v>113</v>
      </c>
      <c r="C38" s="11" t="s">
        <v>175</v>
      </c>
      <c r="D38" s="648">
        <v>73405.750931324437</v>
      </c>
    </row>
    <row r="39" spans="1:4" ht="30" customHeight="1" thickTop="1" thickBot="1">
      <c r="A39" s="10" t="s">
        <v>176</v>
      </c>
      <c r="B39" s="8" t="s">
        <v>113</v>
      </c>
      <c r="C39" s="11" t="s">
        <v>177</v>
      </c>
      <c r="D39" s="648">
        <v>62919.215083992385</v>
      </c>
    </row>
    <row r="40" spans="1:4" ht="30" customHeight="1" thickTop="1" thickBot="1">
      <c r="A40" s="10" t="s">
        <v>180</v>
      </c>
      <c r="B40" s="8" t="s">
        <v>113</v>
      </c>
      <c r="C40" s="11" t="s">
        <v>181</v>
      </c>
      <c r="D40" s="648">
        <v>104865.35847332062</v>
      </c>
    </row>
    <row r="41" spans="1:4" ht="30" customHeight="1" thickTop="1" thickBot="1">
      <c r="A41" s="10" t="s">
        <v>178</v>
      </c>
      <c r="B41" s="8" t="s">
        <v>113</v>
      </c>
      <c r="C41" s="11" t="s">
        <v>179</v>
      </c>
      <c r="D41" s="648">
        <v>109147.29551074147</v>
      </c>
    </row>
    <row r="42" spans="1:4" ht="30" customHeight="1" thickTop="1" thickBot="1">
      <c r="A42" s="10" t="s">
        <v>182</v>
      </c>
      <c r="B42" s="8" t="s">
        <v>113</v>
      </c>
      <c r="C42" s="11" t="s">
        <v>183</v>
      </c>
      <c r="D42" s="648">
        <v>56690.369040061254</v>
      </c>
    </row>
    <row r="43" spans="1:4" ht="30" customHeight="1" thickTop="1" thickBot="1">
      <c r="A43" s="10" t="s">
        <v>1672</v>
      </c>
      <c r="B43" s="8" t="s">
        <v>113</v>
      </c>
      <c r="C43" s="11" t="s">
        <v>1671</v>
      </c>
      <c r="D43" s="648">
        <v>37144.39516714566</v>
      </c>
    </row>
    <row r="44" spans="1:4" ht="30" customHeight="1" thickTop="1" thickBot="1">
      <c r="A44" s="10" t="s">
        <v>184</v>
      </c>
      <c r="B44" s="8" t="s">
        <v>113</v>
      </c>
      <c r="C44" s="11" t="s">
        <v>185</v>
      </c>
      <c r="D44" s="648">
        <v>27569.709597416833</v>
      </c>
    </row>
    <row r="45" spans="1:4" ht="30" customHeight="1" thickTop="1" thickBot="1">
      <c r="A45" s="10" t="s">
        <v>1603</v>
      </c>
      <c r="B45" s="8" t="s">
        <v>113</v>
      </c>
      <c r="C45" s="11" t="s">
        <v>1604</v>
      </c>
      <c r="D45" s="648">
        <v>3626.2440960074277</v>
      </c>
    </row>
    <row r="46" spans="1:4" ht="30" customHeight="1" thickTop="1" thickBot="1">
      <c r="A46" s="10" t="s">
        <v>188</v>
      </c>
      <c r="B46" s="8" t="s">
        <v>113</v>
      </c>
      <c r="C46" s="11" t="s">
        <v>189</v>
      </c>
      <c r="D46" s="648">
        <v>8110.2868243266184</v>
      </c>
    </row>
    <row r="47" spans="1:4" ht="30" customHeight="1" thickTop="1" thickBot="1">
      <c r="A47" s="10" t="s">
        <v>186</v>
      </c>
      <c r="B47" s="8" t="s">
        <v>113</v>
      </c>
      <c r="C47" s="11" t="s">
        <v>187</v>
      </c>
      <c r="D47" s="648">
        <v>11218.496049475842</v>
      </c>
    </row>
    <row r="48" spans="1:4" ht="30" customHeight="1" thickTop="1" thickBot="1">
      <c r="A48" s="10" t="s">
        <v>190</v>
      </c>
      <c r="B48" s="8" t="s">
        <v>113</v>
      </c>
      <c r="C48" s="11" t="s">
        <v>191</v>
      </c>
      <c r="D48" s="648">
        <v>6502.8703023714397</v>
      </c>
    </row>
    <row r="49" spans="1:4" ht="30" customHeight="1" thickTop="1" thickBot="1">
      <c r="A49" s="10" t="s">
        <v>201</v>
      </c>
      <c r="B49" s="8" t="s">
        <v>113</v>
      </c>
      <c r="C49" s="11" t="s">
        <v>1888</v>
      </c>
      <c r="D49" s="648">
        <v>118407.07161452292</v>
      </c>
    </row>
    <row r="50" spans="1:4" ht="30" customHeight="1" thickTop="1" thickBot="1">
      <c r="A50" s="10" t="s">
        <v>192</v>
      </c>
      <c r="B50" s="8" t="s">
        <v>113</v>
      </c>
      <c r="C50" s="11" t="s">
        <v>193</v>
      </c>
      <c r="D50" s="648">
        <v>72832.147386560115</v>
      </c>
    </row>
    <row r="51" spans="1:4" ht="30" customHeight="1" thickTop="1" thickBot="1">
      <c r="A51" s="10" t="s">
        <v>194</v>
      </c>
      <c r="B51" s="8" t="s">
        <v>113</v>
      </c>
      <c r="C51" s="11" t="s">
        <v>1887</v>
      </c>
      <c r="D51" s="648">
        <v>2591.5433212105168</v>
      </c>
    </row>
    <row r="52" spans="1:4" ht="30" customHeight="1" thickTop="1" thickBot="1">
      <c r="A52" s="10" t="s">
        <v>224</v>
      </c>
      <c r="B52" s="8" t="s">
        <v>92</v>
      </c>
      <c r="C52" s="11" t="s">
        <v>1891</v>
      </c>
      <c r="D52" s="648">
        <v>204545.12497013557</v>
      </c>
    </row>
    <row r="53" spans="1:4" ht="30" customHeight="1" thickTop="1" thickBot="1">
      <c r="A53" s="10" t="s">
        <v>195</v>
      </c>
      <c r="B53" s="8" t="s">
        <v>113</v>
      </c>
      <c r="C53" s="11" t="s">
        <v>196</v>
      </c>
      <c r="D53" s="648">
        <v>17127.704288698482</v>
      </c>
    </row>
    <row r="54" spans="1:4" ht="30" customHeight="1" thickTop="1" thickBot="1">
      <c r="A54" s="10" t="s">
        <v>214</v>
      </c>
      <c r="B54" s="8" t="s">
        <v>113</v>
      </c>
      <c r="C54" s="11" t="s">
        <v>215</v>
      </c>
      <c r="D54" s="648">
        <v>17851.346402823576</v>
      </c>
    </row>
    <row r="55" spans="1:4" ht="30" customHeight="1" thickTop="1" thickBot="1">
      <c r="A55" s="10" t="s">
        <v>197</v>
      </c>
      <c r="B55" s="8" t="s">
        <v>113</v>
      </c>
      <c r="C55" s="11" t="s">
        <v>198</v>
      </c>
      <c r="D55" s="648">
        <v>194609.13225478845</v>
      </c>
    </row>
    <row r="56" spans="1:4" ht="30" customHeight="1" thickTop="1" thickBot="1">
      <c r="A56" s="10" t="s">
        <v>199</v>
      </c>
      <c r="B56" s="8" t="s">
        <v>113</v>
      </c>
      <c r="C56" s="11" t="s">
        <v>200</v>
      </c>
      <c r="D56" s="648">
        <v>16843.900897065036</v>
      </c>
    </row>
    <row r="57" spans="1:4" ht="30" customHeight="1" thickTop="1" thickBot="1">
      <c r="A57" s="10" t="s">
        <v>202</v>
      </c>
      <c r="B57" s="8" t="s">
        <v>113</v>
      </c>
      <c r="C57" s="11" t="s">
        <v>203</v>
      </c>
      <c r="D57" s="648">
        <v>103537.76303504841</v>
      </c>
    </row>
    <row r="58" spans="1:4" ht="30" customHeight="1" thickTop="1" thickBot="1">
      <c r="A58" s="10" t="s">
        <v>212</v>
      </c>
      <c r="B58" s="8" t="s">
        <v>113</v>
      </c>
      <c r="C58" s="11" t="s">
        <v>213</v>
      </c>
      <c r="D58" s="648">
        <v>35997.131603136775</v>
      </c>
    </row>
    <row r="59" spans="1:4" ht="30" customHeight="1" thickTop="1" thickBot="1">
      <c r="A59" s="10" t="s">
        <v>206</v>
      </c>
      <c r="B59" s="8" t="s">
        <v>113</v>
      </c>
      <c r="C59" s="11" t="s">
        <v>207</v>
      </c>
      <c r="D59" s="648">
        <v>12779.067459127949</v>
      </c>
    </row>
    <row r="60" spans="1:4" ht="30" customHeight="1" thickTop="1" thickBot="1">
      <c r="A60" s="10" t="s">
        <v>204</v>
      </c>
      <c r="B60" s="8" t="s">
        <v>113</v>
      </c>
      <c r="C60" s="11" t="s">
        <v>205</v>
      </c>
      <c r="D60" s="648">
        <v>62427.55490276582</v>
      </c>
    </row>
    <row r="61" spans="1:4" ht="30" customHeight="1" thickTop="1" thickBot="1">
      <c r="A61" s="10" t="s">
        <v>208</v>
      </c>
      <c r="B61" s="8" t="s">
        <v>113</v>
      </c>
      <c r="C61" s="11" t="s">
        <v>209</v>
      </c>
      <c r="D61" s="648">
        <v>83236.739870354431</v>
      </c>
    </row>
    <row r="62" spans="1:4" ht="30" customHeight="1" thickTop="1" thickBot="1">
      <c r="A62" s="10" t="s">
        <v>210</v>
      </c>
      <c r="B62" s="8" t="s">
        <v>113</v>
      </c>
      <c r="C62" s="11" t="s">
        <v>211</v>
      </c>
      <c r="D62" s="648">
        <v>83236.739870354431</v>
      </c>
    </row>
    <row r="63" spans="1:4" ht="30" customHeight="1" thickTop="1" thickBot="1">
      <c r="A63" s="10" t="s">
        <v>217</v>
      </c>
      <c r="B63" s="8" t="s">
        <v>113</v>
      </c>
      <c r="C63" s="11" t="s">
        <v>218</v>
      </c>
      <c r="D63" s="648">
        <v>26216.339618330156</v>
      </c>
    </row>
    <row r="64" spans="1:4" ht="30" customHeight="1" thickTop="1" thickBot="1">
      <c r="A64" s="10" t="s">
        <v>219</v>
      </c>
      <c r="B64" s="8" t="s">
        <v>113</v>
      </c>
      <c r="C64" s="11" t="s">
        <v>220</v>
      </c>
      <c r="D64" s="648">
        <v>26216.339618330156</v>
      </c>
    </row>
    <row r="65" spans="1:4" ht="30" customHeight="1" thickTop="1" thickBot="1">
      <c r="A65" s="10" t="s">
        <v>216</v>
      </c>
      <c r="B65" s="8" t="s">
        <v>113</v>
      </c>
      <c r="C65" s="11" t="s">
        <v>1889</v>
      </c>
      <c r="D65" s="648">
        <v>26216.339618330156</v>
      </c>
    </row>
    <row r="66" spans="1:4" ht="30" customHeight="1" thickTop="1" thickBot="1">
      <c r="A66" s="10" t="s">
        <v>221</v>
      </c>
      <c r="B66" s="8" t="s">
        <v>113</v>
      </c>
      <c r="C66" s="11" t="s">
        <v>1890</v>
      </c>
      <c r="D66" s="648">
        <v>119347.46655865891</v>
      </c>
    </row>
    <row r="67" spans="1:4" ht="30" customHeight="1" thickTop="1" thickBot="1">
      <c r="A67" s="10" t="s">
        <v>222</v>
      </c>
      <c r="B67" s="8" t="s">
        <v>113</v>
      </c>
      <c r="C67" s="11" t="s">
        <v>223</v>
      </c>
      <c r="D67" s="648">
        <v>36797.201503261371</v>
      </c>
    </row>
    <row r="68" spans="1:4" ht="30" customHeight="1" thickTop="1" thickBot="1">
      <c r="A68" s="10" t="s">
        <v>225</v>
      </c>
      <c r="B68" s="8" t="s">
        <v>113</v>
      </c>
      <c r="C68" s="11" t="s">
        <v>226</v>
      </c>
      <c r="D68" s="648">
        <v>61663.976743066734</v>
      </c>
    </row>
    <row r="69" spans="1:4" ht="30" customHeight="1" thickTop="1" thickBot="1">
      <c r="A69" s="10" t="s">
        <v>227</v>
      </c>
      <c r="B69" s="8" t="s">
        <v>113</v>
      </c>
      <c r="C69" s="11" t="s">
        <v>1892</v>
      </c>
      <c r="D69" s="648">
        <v>16530.975109734267</v>
      </c>
    </row>
    <row r="70" spans="1:4" ht="30" customHeight="1" thickTop="1" thickBot="1">
      <c r="A70" s="10" t="s">
        <v>232</v>
      </c>
      <c r="B70" s="8" t="s">
        <v>233</v>
      </c>
      <c r="C70" s="11" t="s">
        <v>1895</v>
      </c>
      <c r="D70" s="648">
        <v>6161.1341872932417</v>
      </c>
    </row>
    <row r="71" spans="1:4" ht="30" customHeight="1" thickTop="1" thickBot="1">
      <c r="A71" s="10" t="s">
        <v>228</v>
      </c>
      <c r="B71" s="8" t="s">
        <v>113</v>
      </c>
      <c r="C71" s="11" t="s">
        <v>1893</v>
      </c>
      <c r="D71" s="648">
        <v>3560.1789201692359</v>
      </c>
    </row>
    <row r="72" spans="1:4" ht="30" customHeight="1" thickTop="1" thickBot="1">
      <c r="A72" s="10" t="s">
        <v>229</v>
      </c>
      <c r="B72" s="8" t="s">
        <v>113</v>
      </c>
      <c r="C72" s="11" t="s">
        <v>1894</v>
      </c>
      <c r="D72" s="648">
        <v>12455.907279461026</v>
      </c>
    </row>
    <row r="73" spans="1:4" ht="30" customHeight="1" thickTop="1" thickBot="1">
      <c r="A73" s="10" t="s">
        <v>230</v>
      </c>
      <c r="B73" s="8" t="s">
        <v>113</v>
      </c>
      <c r="C73" s="11" t="s">
        <v>231</v>
      </c>
      <c r="D73" s="648">
        <v>4875.5387439178667</v>
      </c>
    </row>
    <row r="74" spans="1:4" ht="30" customHeight="1" thickTop="1" thickBot="1">
      <c r="A74" s="10" t="s">
        <v>234</v>
      </c>
      <c r="B74" s="8" t="s">
        <v>113</v>
      </c>
      <c r="C74" s="11" t="s">
        <v>235</v>
      </c>
      <c r="D74" s="648">
        <v>19175.679450431413</v>
      </c>
    </row>
    <row r="75" spans="1:4" ht="30" customHeight="1" thickTop="1" thickBot="1">
      <c r="A75" s="10" t="s">
        <v>236</v>
      </c>
      <c r="B75" s="8" t="s">
        <v>113</v>
      </c>
      <c r="C75" s="11" t="s">
        <v>237</v>
      </c>
      <c r="D75" s="648">
        <v>289888.7483100628</v>
      </c>
    </row>
    <row r="76" spans="1:4" ht="30" customHeight="1" thickTop="1" thickBot="1">
      <c r="A76" s="10" t="s">
        <v>238</v>
      </c>
      <c r="B76" s="8" t="s">
        <v>113</v>
      </c>
      <c r="C76" s="11" t="s">
        <v>239</v>
      </c>
      <c r="D76" s="648">
        <v>514887.86145041964</v>
      </c>
    </row>
    <row r="77" spans="1:4" ht="30" customHeight="1" thickTop="1" thickBot="1">
      <c r="A77" s="10" t="s">
        <v>240</v>
      </c>
      <c r="B77" s="8" t="s">
        <v>113</v>
      </c>
      <c r="C77" s="11" t="s">
        <v>1896</v>
      </c>
      <c r="D77" s="648">
        <v>154884.28762044461</v>
      </c>
    </row>
    <row r="78" spans="1:4" ht="30" customHeight="1" thickTop="1" thickBot="1">
      <c r="A78" s="10" t="s">
        <v>241</v>
      </c>
      <c r="B78" s="8" t="s">
        <v>113</v>
      </c>
      <c r="C78" s="11" t="s">
        <v>1897</v>
      </c>
      <c r="D78" s="648">
        <v>145358.21760246964</v>
      </c>
    </row>
    <row r="79" spans="1:4" ht="30" customHeight="1" thickTop="1" thickBot="1">
      <c r="A79" s="10" t="s">
        <v>246</v>
      </c>
      <c r="B79" s="8" t="s">
        <v>113</v>
      </c>
      <c r="C79" s="11" t="s">
        <v>1902</v>
      </c>
      <c r="D79" s="648">
        <v>171327.97402012654</v>
      </c>
    </row>
    <row r="80" spans="1:4" ht="30" customHeight="1" thickTop="1" thickBot="1">
      <c r="A80" s="10" t="s">
        <v>243</v>
      </c>
      <c r="B80" s="8" t="s">
        <v>113</v>
      </c>
      <c r="C80" s="11" t="s">
        <v>1899</v>
      </c>
      <c r="D80" s="648">
        <v>127785.77987483432</v>
      </c>
    </row>
    <row r="81" spans="1:4" ht="30" customHeight="1" thickTop="1" thickBot="1">
      <c r="A81" s="10" t="s">
        <v>244</v>
      </c>
      <c r="B81" s="8" t="s">
        <v>113</v>
      </c>
      <c r="C81" s="11" t="s">
        <v>1900</v>
      </c>
      <c r="D81" s="648">
        <v>371656.9363606351</v>
      </c>
    </row>
    <row r="82" spans="1:4" ht="30" customHeight="1" thickTop="1" thickBot="1">
      <c r="A82" s="10" t="s">
        <v>245</v>
      </c>
      <c r="B82" s="8" t="s">
        <v>113</v>
      </c>
      <c r="C82" s="11" t="s">
        <v>1901</v>
      </c>
      <c r="D82" s="648">
        <v>203519.82183447128</v>
      </c>
    </row>
    <row r="83" spans="1:4" ht="30" customHeight="1" thickTop="1" thickBot="1">
      <c r="A83" s="10" t="s">
        <v>247</v>
      </c>
      <c r="B83" s="8" t="s">
        <v>113</v>
      </c>
      <c r="C83" s="11" t="s">
        <v>1903</v>
      </c>
      <c r="D83" s="648">
        <v>176585.92309397881</v>
      </c>
    </row>
    <row r="84" spans="1:4" ht="30" customHeight="1" thickTop="1" thickBot="1">
      <c r="A84" s="10" t="s">
        <v>242</v>
      </c>
      <c r="B84" s="8" t="s">
        <v>113</v>
      </c>
      <c r="C84" s="11" t="s">
        <v>1898</v>
      </c>
      <c r="D84" s="648">
        <v>208750.39749063182</v>
      </c>
    </row>
    <row r="85" spans="1:4" ht="30" customHeight="1" thickTop="1" thickBot="1">
      <c r="A85" s="10" t="s">
        <v>248</v>
      </c>
      <c r="B85" s="8" t="s">
        <v>113</v>
      </c>
      <c r="C85" s="11" t="s">
        <v>1904</v>
      </c>
      <c r="D85" s="648">
        <v>288122.81567337213</v>
      </c>
    </row>
    <row r="86" spans="1:4" ht="30" customHeight="1" thickTop="1" thickBot="1">
      <c r="A86" s="10" t="s">
        <v>249</v>
      </c>
      <c r="B86" s="8" t="s">
        <v>113</v>
      </c>
      <c r="C86" s="11" t="s">
        <v>250</v>
      </c>
      <c r="D86" s="648">
        <v>10404.592483794304</v>
      </c>
    </row>
    <row r="87" spans="1:4" ht="30" customHeight="1" thickTop="1" thickBot="1">
      <c r="A87" s="10" t="s">
        <v>255</v>
      </c>
      <c r="B87" s="8" t="s">
        <v>113</v>
      </c>
      <c r="C87" s="11" t="s">
        <v>256</v>
      </c>
      <c r="D87" s="648">
        <v>1622661.3893301301</v>
      </c>
    </row>
    <row r="88" spans="1:4" ht="30" customHeight="1" thickTop="1" thickBot="1">
      <c r="A88" s="10" t="s">
        <v>253</v>
      </c>
      <c r="B88" s="8" t="s">
        <v>113</v>
      </c>
      <c r="C88" s="11" t="s">
        <v>254</v>
      </c>
      <c r="D88" s="648">
        <v>68516.927919298221</v>
      </c>
    </row>
    <row r="89" spans="1:4" ht="30" customHeight="1" thickTop="1" thickBot="1">
      <c r="A89" s="10" t="s">
        <v>251</v>
      </c>
      <c r="B89" s="8" t="s">
        <v>113</v>
      </c>
      <c r="C89" s="11" t="s">
        <v>252</v>
      </c>
      <c r="D89" s="648">
        <v>19724.125275246879</v>
      </c>
    </row>
    <row r="90" spans="1:4" ht="30" customHeight="1" thickTop="1" thickBot="1">
      <c r="A90" s="10" t="s">
        <v>257</v>
      </c>
      <c r="B90" s="8" t="s">
        <v>113</v>
      </c>
      <c r="C90" s="11" t="s">
        <v>258</v>
      </c>
      <c r="D90" s="648">
        <v>13005.740604742879</v>
      </c>
    </row>
    <row r="91" spans="1:4" ht="30" customHeight="1" thickTop="1" thickBot="1">
      <c r="A91" s="10" t="s">
        <v>259</v>
      </c>
      <c r="B91" s="8" t="s">
        <v>113</v>
      </c>
      <c r="C91" s="11" t="s">
        <v>260</v>
      </c>
      <c r="D91" s="648">
        <v>90446.371683239049</v>
      </c>
    </row>
    <row r="92" spans="1:4" ht="30" customHeight="1" thickTop="1" thickBot="1">
      <c r="A92" s="10" t="s">
        <v>261</v>
      </c>
      <c r="B92" s="8" t="s">
        <v>113</v>
      </c>
      <c r="C92" s="11" t="s">
        <v>262</v>
      </c>
      <c r="D92" s="648">
        <v>11650.638037414117</v>
      </c>
    </row>
    <row r="93" spans="1:4" ht="30" customHeight="1" thickTop="1" thickBot="1">
      <c r="A93" s="10" t="s">
        <v>263</v>
      </c>
      <c r="B93" s="8" t="s">
        <v>113</v>
      </c>
      <c r="C93" s="11" t="s">
        <v>264</v>
      </c>
      <c r="D93" s="648">
        <v>11153.134083953113</v>
      </c>
    </row>
    <row r="94" spans="1:4" ht="30" customHeight="1" thickTop="1" thickBot="1">
      <c r="A94" s="10" t="s">
        <v>265</v>
      </c>
      <c r="B94" s="8" t="s">
        <v>113</v>
      </c>
      <c r="C94" s="11" t="s">
        <v>266</v>
      </c>
      <c r="D94" s="648">
        <v>27829.692742126728</v>
      </c>
    </row>
    <row r="95" spans="1:4" ht="30" customHeight="1" thickTop="1" thickBot="1">
      <c r="A95" s="10" t="s">
        <v>267</v>
      </c>
      <c r="B95" s="8" t="s">
        <v>113</v>
      </c>
      <c r="C95" s="11" t="s">
        <v>268</v>
      </c>
      <c r="D95" s="648">
        <v>84617.904742376108</v>
      </c>
    </row>
    <row r="96" spans="1:4" ht="30" customHeight="1" thickTop="1" thickBot="1">
      <c r="A96" s="10" t="s">
        <v>269</v>
      </c>
      <c r="B96" s="8" t="s">
        <v>113</v>
      </c>
      <c r="C96" s="11" t="s">
        <v>270</v>
      </c>
      <c r="D96" s="648">
        <v>156068.88725691455</v>
      </c>
    </row>
    <row r="97" spans="1:4" ht="30" customHeight="1" thickTop="1" thickBot="1">
      <c r="A97" s="10" t="s">
        <v>271</v>
      </c>
      <c r="B97" s="8" t="s">
        <v>113</v>
      </c>
      <c r="C97" s="11" t="s">
        <v>272</v>
      </c>
      <c r="D97" s="648">
        <v>135259.70228932594</v>
      </c>
    </row>
    <row r="98" spans="1:4" ht="30" customHeight="1" thickTop="1" thickBot="1">
      <c r="A98" s="10" t="s">
        <v>273</v>
      </c>
      <c r="B98" s="8" t="s">
        <v>113</v>
      </c>
      <c r="C98" s="11" t="s">
        <v>274</v>
      </c>
      <c r="D98" s="648">
        <v>13005.740604742879</v>
      </c>
    </row>
    <row r="99" spans="1:4" ht="30" customHeight="1" thickTop="1" thickBot="1">
      <c r="A99" s="10" t="s">
        <v>275</v>
      </c>
      <c r="B99" s="8" t="s">
        <v>113</v>
      </c>
      <c r="C99" s="11" t="s">
        <v>276</v>
      </c>
      <c r="D99" s="648">
        <v>16527.829148980065</v>
      </c>
    </row>
    <row r="100" spans="1:4" ht="30" customHeight="1" thickTop="1" thickBot="1">
      <c r="A100" s="10" t="s">
        <v>277</v>
      </c>
      <c r="B100" s="8" t="s">
        <v>113</v>
      </c>
      <c r="C100" s="11" t="s">
        <v>278</v>
      </c>
      <c r="D100" s="648">
        <v>408146.58996539318</v>
      </c>
    </row>
    <row r="101" spans="1:4" ht="30" customHeight="1" thickTop="1" thickBot="1">
      <c r="A101" s="10" t="s">
        <v>279</v>
      </c>
      <c r="B101" s="8" t="s">
        <v>113</v>
      </c>
      <c r="C101" s="11" t="s">
        <v>1905</v>
      </c>
      <c r="D101" s="648">
        <v>270910.61725604261</v>
      </c>
    </row>
    <row r="102" spans="1:4" ht="30" customHeight="1" thickTop="1" thickBot="1">
      <c r="A102" s="10" t="s">
        <v>280</v>
      </c>
      <c r="B102" s="8" t="s">
        <v>113</v>
      </c>
      <c r="C102" s="11" t="s">
        <v>281</v>
      </c>
      <c r="D102" s="648">
        <v>585706.88164642989</v>
      </c>
    </row>
    <row r="103" spans="1:4" ht="30" customHeight="1" thickTop="1" thickBot="1">
      <c r="A103" s="10" t="s">
        <v>282</v>
      </c>
      <c r="B103" s="8" t="s">
        <v>113</v>
      </c>
      <c r="C103" s="11" t="s">
        <v>283</v>
      </c>
      <c r="D103" s="648">
        <v>738722.1373689858</v>
      </c>
    </row>
    <row r="104" spans="1:4" ht="30" customHeight="1" thickTop="1" thickBot="1">
      <c r="A104" s="10" t="s">
        <v>284</v>
      </c>
      <c r="B104" s="8" t="s">
        <v>113</v>
      </c>
      <c r="C104" s="11" t="s">
        <v>285</v>
      </c>
      <c r="D104" s="648">
        <v>839386.37267101719</v>
      </c>
    </row>
    <row r="105" spans="1:4" ht="30" customHeight="1" thickTop="1" thickBot="1">
      <c r="A105" s="10" t="s">
        <v>286</v>
      </c>
      <c r="B105" s="8" t="s">
        <v>113</v>
      </c>
      <c r="C105" s="11" t="s">
        <v>287</v>
      </c>
      <c r="D105" s="648">
        <v>258884.25642384085</v>
      </c>
    </row>
    <row r="106" spans="1:4" ht="30" customHeight="1" thickTop="1" thickBot="1">
      <c r="A106" s="10" t="s">
        <v>288</v>
      </c>
      <c r="B106" s="8" t="s">
        <v>113</v>
      </c>
      <c r="C106" s="11" t="s">
        <v>289</v>
      </c>
      <c r="D106" s="648">
        <v>124516.77830527854</v>
      </c>
    </row>
    <row r="107" spans="1:4" ht="30" customHeight="1" thickTop="1" thickBot="1">
      <c r="A107" s="10" t="s">
        <v>290</v>
      </c>
      <c r="B107" s="8" t="s">
        <v>113</v>
      </c>
      <c r="C107" s="11" t="s">
        <v>291</v>
      </c>
      <c r="D107" s="648">
        <v>573806.46310865483</v>
      </c>
    </row>
    <row r="108" spans="1:4" ht="30" customHeight="1" thickTop="1" thickBot="1">
      <c r="A108" s="10" t="s">
        <v>292</v>
      </c>
      <c r="B108" s="8" t="s">
        <v>113</v>
      </c>
      <c r="C108" s="11" t="s">
        <v>293</v>
      </c>
      <c r="D108" s="648">
        <v>9834.7486072814463</v>
      </c>
    </row>
    <row r="109" spans="1:4" ht="30" customHeight="1" thickTop="1" thickBot="1">
      <c r="A109" s="10" t="s">
        <v>294</v>
      </c>
      <c r="B109" s="8" t="s">
        <v>113</v>
      </c>
      <c r="C109" s="11" t="s">
        <v>1906</v>
      </c>
      <c r="D109" s="648">
        <v>763129.33264280309</v>
      </c>
    </row>
    <row r="110" spans="1:4" ht="30" customHeight="1" thickTop="1" thickBot="1">
      <c r="A110" s="10" t="s">
        <v>295</v>
      </c>
      <c r="B110" s="8" t="s">
        <v>113</v>
      </c>
      <c r="C110" s="11" t="s">
        <v>296</v>
      </c>
      <c r="D110" s="648">
        <v>4002.6454437544635</v>
      </c>
    </row>
    <row r="111" spans="1:4" ht="30" customHeight="1" thickTop="1" thickBot="1">
      <c r="A111" s="10" t="s">
        <v>297</v>
      </c>
      <c r="B111" s="8" t="s">
        <v>113</v>
      </c>
      <c r="C111" s="11" t="s">
        <v>298</v>
      </c>
      <c r="D111" s="648">
        <v>126132.05317171008</v>
      </c>
    </row>
    <row r="112" spans="1:4" ht="30" customHeight="1" thickTop="1" thickBot="1">
      <c r="A112" s="10" t="s">
        <v>299</v>
      </c>
      <c r="B112" s="8" t="s">
        <v>113</v>
      </c>
      <c r="C112" s="11" t="s">
        <v>300</v>
      </c>
      <c r="D112" s="648">
        <v>539561.6316456073</v>
      </c>
    </row>
    <row r="113" spans="1:4" ht="30" customHeight="1" thickTop="1" thickBot="1">
      <c r="A113" s="10" t="s">
        <v>301</v>
      </c>
      <c r="B113" s="8" t="s">
        <v>113</v>
      </c>
      <c r="C113" s="11" t="s">
        <v>302</v>
      </c>
      <c r="D113" s="648">
        <v>33888.289244238294</v>
      </c>
    </row>
    <row r="114" spans="1:4" ht="30" customHeight="1" thickTop="1" thickBot="1">
      <c r="A114" s="10" t="s">
        <v>305</v>
      </c>
      <c r="B114" s="8" t="s">
        <v>113</v>
      </c>
      <c r="C114" s="11" t="s">
        <v>306</v>
      </c>
      <c r="D114" s="648">
        <v>156068.88725691455</v>
      </c>
    </row>
    <row r="115" spans="1:4" ht="30" customHeight="1" thickTop="1" thickBot="1">
      <c r="A115" s="10" t="s">
        <v>303</v>
      </c>
      <c r="B115" s="8" t="s">
        <v>113</v>
      </c>
      <c r="C115" s="11" t="s">
        <v>304</v>
      </c>
      <c r="D115" s="648">
        <v>156068.88725691455</v>
      </c>
    </row>
    <row r="116" spans="1:4" ht="30" customHeight="1" thickTop="1" thickBot="1">
      <c r="A116" s="10" t="s">
        <v>309</v>
      </c>
      <c r="B116" s="8" t="s">
        <v>113</v>
      </c>
      <c r="C116" s="11" t="s">
        <v>1907</v>
      </c>
      <c r="D116" s="648">
        <v>140426.7105654547</v>
      </c>
    </row>
    <row r="117" spans="1:4" ht="30" customHeight="1" thickTop="1" thickBot="1">
      <c r="A117" s="10" t="s">
        <v>310</v>
      </c>
      <c r="B117" s="8" t="s">
        <v>113</v>
      </c>
      <c r="C117" s="11" t="s">
        <v>311</v>
      </c>
      <c r="D117" s="648">
        <v>177823.7426382103</v>
      </c>
    </row>
    <row r="118" spans="1:4" ht="30" customHeight="1" thickTop="1" thickBot="1">
      <c r="A118" s="10" t="s">
        <v>313</v>
      </c>
      <c r="B118" s="8" t="s">
        <v>113</v>
      </c>
      <c r="C118" s="11" t="s">
        <v>1909</v>
      </c>
      <c r="D118" s="648">
        <v>264751.57214021578</v>
      </c>
    </row>
    <row r="119" spans="1:4" ht="30" customHeight="1" thickTop="1" thickBot="1">
      <c r="A119" s="10" t="s">
        <v>318</v>
      </c>
      <c r="B119" s="8" t="s">
        <v>113</v>
      </c>
      <c r="C119" s="11" t="s">
        <v>319</v>
      </c>
      <c r="D119" s="648">
        <v>209730.71694664125</v>
      </c>
    </row>
    <row r="120" spans="1:4" ht="30" customHeight="1" thickTop="1" thickBot="1">
      <c r="A120" s="10" t="s">
        <v>314</v>
      </c>
      <c r="B120" s="8" t="s">
        <v>113</v>
      </c>
      <c r="C120" s="11" t="s">
        <v>315</v>
      </c>
      <c r="D120" s="648">
        <v>135259.70228932594</v>
      </c>
    </row>
    <row r="121" spans="1:4" ht="30" customHeight="1" thickTop="1" thickBot="1">
      <c r="A121" s="10" t="s">
        <v>1648</v>
      </c>
      <c r="B121" s="8" t="s">
        <v>113</v>
      </c>
      <c r="C121" s="11" t="s">
        <v>1649</v>
      </c>
      <c r="D121" s="648">
        <v>136480.55007016438</v>
      </c>
    </row>
    <row r="122" spans="1:4" ht="30" customHeight="1" thickTop="1" thickBot="1">
      <c r="A122" s="10" t="s">
        <v>322</v>
      </c>
      <c r="B122" s="8" t="s">
        <v>113</v>
      </c>
      <c r="C122" s="11" t="s">
        <v>323</v>
      </c>
      <c r="D122" s="648">
        <v>165392.33284608222</v>
      </c>
    </row>
    <row r="123" spans="1:4" ht="30" customHeight="1" thickTop="1" thickBot="1">
      <c r="A123" s="10" t="s">
        <v>320</v>
      </c>
      <c r="B123" s="8" t="s">
        <v>113</v>
      </c>
      <c r="C123" s="11" t="s">
        <v>321</v>
      </c>
      <c r="D123" s="648">
        <v>104045.92483794304</v>
      </c>
    </row>
    <row r="124" spans="1:4" ht="30" customHeight="1" thickTop="1" thickBot="1">
      <c r="A124" s="10" t="s">
        <v>312</v>
      </c>
      <c r="B124" s="8" t="s">
        <v>113</v>
      </c>
      <c r="C124" s="11" t="s">
        <v>1908</v>
      </c>
      <c r="D124" s="648">
        <v>187282.66470829744</v>
      </c>
    </row>
    <row r="125" spans="1:4" ht="30" customHeight="1" thickTop="1" thickBot="1">
      <c r="A125" s="10" t="s">
        <v>316</v>
      </c>
      <c r="B125" s="8" t="s">
        <v>113</v>
      </c>
      <c r="C125" s="11" t="s">
        <v>317</v>
      </c>
      <c r="D125" s="648">
        <v>135259.70228932594</v>
      </c>
    </row>
    <row r="126" spans="1:4" ht="30" customHeight="1" thickTop="1" thickBot="1">
      <c r="A126" s="10" t="s">
        <v>307</v>
      </c>
      <c r="B126" s="8" t="s">
        <v>113</v>
      </c>
      <c r="C126" s="11" t="s">
        <v>308</v>
      </c>
      <c r="D126" s="648">
        <v>209730.71694664125</v>
      </c>
    </row>
    <row r="127" spans="1:4" ht="30" customHeight="1" thickTop="1" thickBot="1">
      <c r="A127" s="10" t="s">
        <v>324</v>
      </c>
      <c r="B127" s="8" t="s">
        <v>113</v>
      </c>
      <c r="C127" s="11" t="s">
        <v>325</v>
      </c>
      <c r="D127" s="648">
        <v>6053.8771446648007</v>
      </c>
    </row>
    <row r="128" spans="1:4" ht="30" customHeight="1" thickTop="1" thickBot="1">
      <c r="A128" s="10" t="s">
        <v>326</v>
      </c>
      <c r="B128" s="8" t="s">
        <v>113</v>
      </c>
      <c r="C128" s="11" t="s">
        <v>327</v>
      </c>
      <c r="D128" s="648">
        <v>127052.77101910581</v>
      </c>
    </row>
    <row r="129" spans="1:4" ht="30" customHeight="1" thickTop="1" thickBot="1">
      <c r="A129" s="10" t="s">
        <v>328</v>
      </c>
      <c r="B129" s="8" t="s">
        <v>113</v>
      </c>
      <c r="C129" s="11" t="s">
        <v>329</v>
      </c>
      <c r="D129" s="648">
        <v>952.17745493775135</v>
      </c>
    </row>
    <row r="130" spans="1:4" ht="30" customHeight="1" thickTop="1" thickBot="1">
      <c r="A130" s="10" t="s">
        <v>330</v>
      </c>
      <c r="B130" s="8" t="s">
        <v>113</v>
      </c>
      <c r="C130" s="11" t="s">
        <v>331</v>
      </c>
      <c r="D130" s="648">
        <v>2503.1361067581638</v>
      </c>
    </row>
    <row r="131" spans="1:4" ht="30" customHeight="1" thickTop="1" thickBot="1">
      <c r="A131" s="10" t="s">
        <v>332</v>
      </c>
      <c r="B131" s="8" t="s">
        <v>113</v>
      </c>
      <c r="C131" s="11" t="s">
        <v>333</v>
      </c>
      <c r="D131" s="648">
        <v>3532.9139269661723</v>
      </c>
    </row>
    <row r="132" spans="1:4" ht="30" customHeight="1" thickTop="1" thickBot="1">
      <c r="A132" s="10" t="s">
        <v>334</v>
      </c>
      <c r="B132" s="8" t="s">
        <v>113</v>
      </c>
      <c r="C132" s="11" t="s">
        <v>1676</v>
      </c>
      <c r="D132" s="648">
        <v>7209.493395040794</v>
      </c>
    </row>
    <row r="133" spans="1:4" ht="30" customHeight="1" thickTop="1" thickBot="1">
      <c r="A133" s="10" t="s">
        <v>335</v>
      </c>
      <c r="B133" s="8" t="s">
        <v>92</v>
      </c>
      <c r="C133" s="11" t="s">
        <v>1910</v>
      </c>
      <c r="D133" s="648">
        <v>374831.9161363591</v>
      </c>
    </row>
    <row r="134" spans="1:4" ht="30" customHeight="1" thickTop="1" thickBot="1">
      <c r="A134" s="10" t="s">
        <v>336</v>
      </c>
      <c r="B134" s="8" t="s">
        <v>113</v>
      </c>
      <c r="C134" s="11" t="s">
        <v>337</v>
      </c>
      <c r="D134" s="648">
        <v>35382.889949156357</v>
      </c>
    </row>
    <row r="135" spans="1:4" ht="30" customHeight="1" thickTop="1" thickBot="1">
      <c r="A135" s="10" t="s">
        <v>338</v>
      </c>
      <c r="B135" s="8" t="s">
        <v>339</v>
      </c>
      <c r="C135" s="11" t="s">
        <v>340</v>
      </c>
      <c r="D135" s="648">
        <v>1294.6409698019377</v>
      </c>
    </row>
    <row r="136" spans="1:4" ht="30" customHeight="1" thickTop="1" thickBot="1">
      <c r="A136" s="10" t="s">
        <v>352</v>
      </c>
      <c r="B136" s="8" t="s">
        <v>339</v>
      </c>
      <c r="C136" s="11" t="s">
        <v>353</v>
      </c>
      <c r="D136" s="648">
        <v>1741.2638371135238</v>
      </c>
    </row>
    <row r="137" spans="1:4" ht="30" customHeight="1" thickTop="1" thickBot="1">
      <c r="A137" s="10" t="s">
        <v>343</v>
      </c>
      <c r="B137" s="8" t="s">
        <v>344</v>
      </c>
      <c r="C137" s="11" t="s">
        <v>345</v>
      </c>
      <c r="D137" s="648">
        <v>0.28760554233474717</v>
      </c>
    </row>
    <row r="138" spans="1:4" ht="30" customHeight="1" thickTop="1" thickBot="1">
      <c r="A138" s="10" t="s">
        <v>346</v>
      </c>
      <c r="B138" s="8" t="s">
        <v>344</v>
      </c>
      <c r="C138" s="11" t="s">
        <v>347</v>
      </c>
      <c r="D138" s="648">
        <v>1048.6535847332063</v>
      </c>
    </row>
    <row r="139" spans="1:4" ht="30" customHeight="1" thickTop="1" thickBot="1">
      <c r="A139" s="10" t="s">
        <v>350</v>
      </c>
      <c r="B139" s="8" t="s">
        <v>339</v>
      </c>
      <c r="C139" s="11" t="s">
        <v>351</v>
      </c>
      <c r="D139" s="648">
        <v>2680.3585625780752</v>
      </c>
    </row>
    <row r="140" spans="1:4" ht="30" customHeight="1" thickTop="1" thickBot="1">
      <c r="A140" s="10" t="s">
        <v>348</v>
      </c>
      <c r="B140" s="8" t="s">
        <v>339</v>
      </c>
      <c r="C140" s="11" t="s">
        <v>349</v>
      </c>
      <c r="D140" s="648">
        <v>1385.2713854325657</v>
      </c>
    </row>
    <row r="141" spans="1:4" ht="30" customHeight="1" thickTop="1" thickBot="1">
      <c r="A141" s="10" t="s">
        <v>356</v>
      </c>
      <c r="B141" s="8" t="s">
        <v>113</v>
      </c>
      <c r="C141" s="11" t="s">
        <v>357</v>
      </c>
      <c r="D141" s="648">
        <v>72366.535228853842</v>
      </c>
    </row>
    <row r="142" spans="1:4" ht="30" customHeight="1" thickTop="1" thickBot="1">
      <c r="A142" s="10" t="s">
        <v>341</v>
      </c>
      <c r="B142" s="8" t="s">
        <v>339</v>
      </c>
      <c r="C142" s="11" t="s">
        <v>342</v>
      </c>
      <c r="D142" s="648">
        <v>1833.0464661136446</v>
      </c>
    </row>
    <row r="143" spans="1:4" ht="30" customHeight="1" thickTop="1" thickBot="1">
      <c r="A143" s="10" t="s">
        <v>354</v>
      </c>
      <c r="B143" s="8" t="s">
        <v>113</v>
      </c>
      <c r="C143" s="11" t="s">
        <v>355</v>
      </c>
      <c r="D143" s="648">
        <v>62045.686647909628</v>
      </c>
    </row>
    <row r="144" spans="1:4" ht="30" customHeight="1" thickTop="1" thickBot="1">
      <c r="A144" s="10" t="s">
        <v>359</v>
      </c>
      <c r="B144" s="8" t="s">
        <v>113</v>
      </c>
      <c r="C144" s="11" t="s">
        <v>360</v>
      </c>
      <c r="D144" s="648">
        <v>224582.57627389987</v>
      </c>
    </row>
    <row r="145" spans="1:4" ht="68.25" customHeight="1" thickTop="1" thickBot="1">
      <c r="A145" s="10" t="s">
        <v>358</v>
      </c>
      <c r="B145" s="8" t="s">
        <v>113</v>
      </c>
      <c r="C145" s="11" t="s">
        <v>2197</v>
      </c>
      <c r="D145" s="648">
        <v>269778.71851563413</v>
      </c>
    </row>
    <row r="146" spans="1:4" ht="30" customHeight="1" thickTop="1" thickBot="1">
      <c r="A146" s="10" t="s">
        <v>361</v>
      </c>
      <c r="B146" s="8" t="s">
        <v>113</v>
      </c>
      <c r="C146" s="11" t="s">
        <v>1911</v>
      </c>
      <c r="D146" s="648">
        <v>131477.04049309521</v>
      </c>
    </row>
    <row r="147" spans="1:4" ht="30" customHeight="1" thickTop="1" thickBot="1">
      <c r="A147" s="10" t="s">
        <v>362</v>
      </c>
      <c r="B147" s="8" t="s">
        <v>113</v>
      </c>
      <c r="C147" s="11" t="s">
        <v>1912</v>
      </c>
      <c r="D147" s="648">
        <v>168174.6726908338</v>
      </c>
    </row>
    <row r="148" spans="1:4" ht="30" customHeight="1" thickTop="1" thickBot="1">
      <c r="A148" s="10" t="s">
        <v>367</v>
      </c>
      <c r="B148" s="8" t="s">
        <v>113</v>
      </c>
      <c r="C148" s="11" t="s">
        <v>368</v>
      </c>
      <c r="D148" s="648">
        <v>9905.1720445721785</v>
      </c>
    </row>
    <row r="149" spans="1:4" ht="30" customHeight="1" thickTop="1" thickBot="1">
      <c r="A149" s="10" t="s">
        <v>363</v>
      </c>
      <c r="B149" s="8" t="s">
        <v>113</v>
      </c>
      <c r="C149" s="11" t="s">
        <v>364</v>
      </c>
      <c r="D149" s="648">
        <v>10456.925017318337</v>
      </c>
    </row>
    <row r="150" spans="1:4" ht="30" customHeight="1" thickTop="1" thickBot="1">
      <c r="A150" s="10" t="s">
        <v>158</v>
      </c>
      <c r="B150" s="8" t="s">
        <v>113</v>
      </c>
      <c r="C150" s="11" t="s">
        <v>159</v>
      </c>
      <c r="D150" s="648">
        <v>62427.55490276582</v>
      </c>
    </row>
    <row r="151" spans="1:4" ht="30" customHeight="1" thickTop="1" thickBot="1">
      <c r="A151" s="10" t="s">
        <v>369</v>
      </c>
      <c r="B151" s="8" t="s">
        <v>113</v>
      </c>
      <c r="C151" s="11" t="s">
        <v>370</v>
      </c>
      <c r="D151" s="648">
        <v>123814.65055715221</v>
      </c>
    </row>
    <row r="152" spans="1:4" ht="30" customHeight="1" thickTop="1" thickBot="1">
      <c r="A152" s="10" t="s">
        <v>371</v>
      </c>
      <c r="B152" s="8" t="s">
        <v>113</v>
      </c>
      <c r="C152" s="11" t="s">
        <v>372</v>
      </c>
      <c r="D152" s="648">
        <v>99622.090549654604</v>
      </c>
    </row>
    <row r="153" spans="1:4" ht="30" customHeight="1" thickTop="1" thickBot="1">
      <c r="A153" s="10" t="s">
        <v>365</v>
      </c>
      <c r="B153" s="8" t="s">
        <v>113</v>
      </c>
      <c r="C153" s="11" t="s">
        <v>366</v>
      </c>
      <c r="D153" s="648">
        <v>83236.739870354431</v>
      </c>
    </row>
    <row r="154" spans="1:4" ht="30" customHeight="1" thickTop="1" thickBot="1">
      <c r="A154" s="10" t="s">
        <v>373</v>
      </c>
      <c r="B154" s="8" t="s">
        <v>113</v>
      </c>
      <c r="C154" s="11" t="s">
        <v>374</v>
      </c>
      <c r="D154" s="648">
        <v>83892.286778656504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2238</v>
      </c>
      <c r="D6" s="646">
        <v>3388.2057486069261</v>
      </c>
    </row>
    <row r="7" spans="1:4" ht="16.5" thickTop="1" thickBot="1">
      <c r="A7" s="663" t="s">
        <v>747</v>
      </c>
      <c r="B7" s="663" t="s">
        <v>377</v>
      </c>
      <c r="C7" s="664" t="s">
        <v>748</v>
      </c>
      <c r="D7" s="646">
        <v>3066.9949906163006</v>
      </c>
    </row>
    <row r="8" spans="1:4" ht="16.5" thickTop="1" thickBot="1">
      <c r="A8" s="663" t="s">
        <v>743</v>
      </c>
      <c r="B8" s="663" t="s">
        <v>377</v>
      </c>
      <c r="C8" s="664" t="s">
        <v>744</v>
      </c>
      <c r="D8" s="646">
        <v>4364.6967923801622</v>
      </c>
    </row>
    <row r="9" spans="1:4" ht="16.5" thickTop="1" thickBot="1">
      <c r="A9" s="663" t="s">
        <v>745</v>
      </c>
      <c r="B9" s="663" t="s">
        <v>377</v>
      </c>
      <c r="C9" s="664" t="s">
        <v>746</v>
      </c>
      <c r="D9" s="646">
        <v>3529.8086367094943</v>
      </c>
    </row>
    <row r="10" spans="1:4" ht="16.5" thickTop="1" thickBot="1">
      <c r="A10" s="663" t="s">
        <v>1668</v>
      </c>
      <c r="B10" s="663" t="s">
        <v>377</v>
      </c>
      <c r="C10" s="664" t="s">
        <v>1667</v>
      </c>
      <c r="D10" s="646">
        <v>4122.9597392637215</v>
      </c>
    </row>
    <row r="11" spans="1:4" ht="16.5" thickTop="1" thickBot="1">
      <c r="A11" s="663" t="s">
        <v>751</v>
      </c>
      <c r="B11" s="663" t="s">
        <v>377</v>
      </c>
      <c r="C11" s="664" t="s">
        <v>752</v>
      </c>
      <c r="D11" s="646">
        <v>9866.8671434453045</v>
      </c>
    </row>
    <row r="12" spans="1:4" ht="16.5" thickTop="1" thickBot="1">
      <c r="A12" s="663" t="s">
        <v>749</v>
      </c>
      <c r="B12" s="663" t="s">
        <v>377</v>
      </c>
      <c r="C12" s="664" t="s">
        <v>750</v>
      </c>
      <c r="D12" s="646">
        <v>5002.6274043760186</v>
      </c>
    </row>
    <row r="13" spans="1:4" ht="16.5" thickTop="1" thickBot="1">
      <c r="A13" s="663" t="s">
        <v>753</v>
      </c>
      <c r="B13" s="663" t="s">
        <v>92</v>
      </c>
      <c r="C13" s="664" t="s">
        <v>1935</v>
      </c>
      <c r="D13" s="646">
        <v>1851.1910164810322</v>
      </c>
    </row>
    <row r="14" spans="1:4" ht="16.5" thickTop="1" thickBot="1">
      <c r="A14" s="663" t="s">
        <v>755</v>
      </c>
      <c r="B14" s="663" t="s">
        <v>233</v>
      </c>
      <c r="C14" s="664" t="s">
        <v>1937</v>
      </c>
      <c r="D14" s="646">
        <v>65716.665550913618</v>
      </c>
    </row>
    <row r="15" spans="1:4" ht="16.5" thickTop="1" thickBot="1">
      <c r="A15" s="663" t="s">
        <v>756</v>
      </c>
      <c r="B15" s="663" t="s">
        <v>92</v>
      </c>
      <c r="C15" s="664" t="s">
        <v>1938</v>
      </c>
      <c r="D15" s="646">
        <v>1181.0846017967219</v>
      </c>
    </row>
    <row r="16" spans="1:4" ht="16.5" thickTop="1" thickBot="1">
      <c r="A16" s="663" t="s">
        <v>754</v>
      </c>
      <c r="B16" s="663" t="s">
        <v>233</v>
      </c>
      <c r="C16" s="664" t="s">
        <v>1936</v>
      </c>
      <c r="D16" s="646">
        <v>54453.509520525411</v>
      </c>
    </row>
    <row r="17" spans="1:4" ht="16.5" thickTop="1" thickBot="1">
      <c r="A17" s="663" t="s">
        <v>776</v>
      </c>
      <c r="B17" s="663" t="s">
        <v>422</v>
      </c>
      <c r="C17" s="664" t="s">
        <v>777</v>
      </c>
      <c r="D17" s="646">
        <v>10550.255554299432</v>
      </c>
    </row>
    <row r="18" spans="1:4" ht="16.5" thickTop="1" thickBot="1">
      <c r="A18" s="663" t="s">
        <v>757</v>
      </c>
      <c r="B18" s="663" t="s">
        <v>387</v>
      </c>
      <c r="C18" s="664" t="s">
        <v>1939</v>
      </c>
      <c r="D18" s="646">
        <v>90631.250164238518</v>
      </c>
    </row>
    <row r="19" spans="1:4" ht="16.5" thickTop="1" thickBot="1">
      <c r="A19" s="663" t="s">
        <v>758</v>
      </c>
      <c r="B19" s="663" t="s">
        <v>387</v>
      </c>
      <c r="C19" s="664" t="s">
        <v>2239</v>
      </c>
      <c r="D19" s="646">
        <v>61486.267121375909</v>
      </c>
    </row>
    <row r="20" spans="1:4" ht="16.5" thickTop="1" thickBot="1">
      <c r="A20" s="663" t="s">
        <v>761</v>
      </c>
      <c r="B20" s="663" t="s">
        <v>387</v>
      </c>
      <c r="C20" s="664" t="s">
        <v>762</v>
      </c>
      <c r="D20" s="646">
        <v>74514.327470118849</v>
      </c>
    </row>
    <row r="21" spans="1:4" ht="16.5" thickTop="1" thickBot="1">
      <c r="A21" s="663" t="s">
        <v>759</v>
      </c>
      <c r="B21" s="663" t="s">
        <v>387</v>
      </c>
      <c r="C21" s="664" t="s">
        <v>2240</v>
      </c>
      <c r="D21" s="646">
        <v>61000.554709095661</v>
      </c>
    </row>
    <row r="22" spans="1:4" ht="16.5" thickTop="1" thickBot="1">
      <c r="A22" s="663" t="s">
        <v>760</v>
      </c>
      <c r="B22" s="663" t="s">
        <v>387</v>
      </c>
      <c r="C22" s="664" t="s">
        <v>2241</v>
      </c>
      <c r="D22" s="646">
        <v>64650.11271933969</v>
      </c>
    </row>
    <row r="23" spans="1:4" ht="16.5" thickTop="1" thickBot="1">
      <c r="A23" s="663" t="s">
        <v>763</v>
      </c>
      <c r="B23" s="663" t="s">
        <v>387</v>
      </c>
      <c r="C23" s="664" t="s">
        <v>764</v>
      </c>
      <c r="D23" s="646">
        <v>72203.276476204745</v>
      </c>
    </row>
    <row r="24" spans="1:4" ht="16.5" thickTop="1" thickBot="1">
      <c r="A24" s="663" t="s">
        <v>772</v>
      </c>
      <c r="B24" s="663" t="s">
        <v>387</v>
      </c>
      <c r="C24" s="664" t="s">
        <v>773</v>
      </c>
      <c r="D24" s="646">
        <v>22192.80445971759</v>
      </c>
    </row>
    <row r="25" spans="1:4" ht="16.5" thickTop="1" thickBot="1">
      <c r="A25" s="663" t="s">
        <v>765</v>
      </c>
      <c r="B25" s="663" t="s">
        <v>387</v>
      </c>
      <c r="C25" s="664" t="s">
        <v>766</v>
      </c>
      <c r="D25" s="646">
        <v>74732.852170370999</v>
      </c>
    </row>
    <row r="26" spans="1:4" ht="16.5" thickTop="1" thickBot="1">
      <c r="A26" s="663" t="s">
        <v>768</v>
      </c>
      <c r="B26" s="663" t="s">
        <v>387</v>
      </c>
      <c r="C26" s="664" t="s">
        <v>2002</v>
      </c>
      <c r="D26" s="646">
        <v>58824.921231047701</v>
      </c>
    </row>
    <row r="27" spans="1:4" ht="16.5" thickTop="1" thickBot="1">
      <c r="A27" s="663" t="s">
        <v>767</v>
      </c>
      <c r="B27" s="663" t="s">
        <v>387</v>
      </c>
      <c r="C27" s="664" t="s">
        <v>2004</v>
      </c>
      <c r="D27" s="646">
        <v>76796.280485417097</v>
      </c>
    </row>
    <row r="28" spans="1:4" ht="16.5" thickTop="1" thickBot="1">
      <c r="A28" s="663" t="s">
        <v>770</v>
      </c>
      <c r="B28" s="663" t="s">
        <v>387</v>
      </c>
      <c r="C28" s="664" t="s">
        <v>2003</v>
      </c>
      <c r="D28" s="646">
        <v>76796.280485417097</v>
      </c>
    </row>
    <row r="29" spans="1:4" ht="16.5" thickTop="1" thickBot="1">
      <c r="A29" s="663" t="s">
        <v>769</v>
      </c>
      <c r="B29" s="663" t="s">
        <v>387</v>
      </c>
      <c r="C29" s="664" t="s">
        <v>2001</v>
      </c>
      <c r="D29" s="646">
        <v>76796.280485417097</v>
      </c>
    </row>
    <row r="30" spans="1:4" ht="16.5" thickTop="1" thickBot="1">
      <c r="A30" s="663" t="s">
        <v>771</v>
      </c>
      <c r="B30" s="663" t="s">
        <v>387</v>
      </c>
      <c r="C30" s="664" t="s">
        <v>2242</v>
      </c>
      <c r="D30" s="646">
        <v>75650.267789161386</v>
      </c>
    </row>
    <row r="31" spans="1:4" ht="16.5" thickTop="1" thickBot="1">
      <c r="A31" s="663" t="s">
        <v>774</v>
      </c>
      <c r="B31" s="663" t="s">
        <v>422</v>
      </c>
      <c r="C31" s="664" t="s">
        <v>775</v>
      </c>
      <c r="D31" s="646">
        <v>78.340711658105462</v>
      </c>
    </row>
    <row r="32" spans="1:4" ht="16.5" thickTop="1" thickBot="1">
      <c r="A32" s="663" t="s">
        <v>779</v>
      </c>
      <c r="B32" s="663" t="s">
        <v>144</v>
      </c>
      <c r="C32" s="664" t="s">
        <v>1941</v>
      </c>
      <c r="D32" s="646">
        <v>761.02405610731012</v>
      </c>
    </row>
    <row r="33" spans="1:4" ht="16.5" thickTop="1" thickBot="1">
      <c r="A33" s="663" t="s">
        <v>780</v>
      </c>
      <c r="B33" s="663" t="s">
        <v>377</v>
      </c>
      <c r="C33" s="664" t="s">
        <v>781</v>
      </c>
      <c r="D33" s="646">
        <v>7195.2015491809889</v>
      </c>
    </row>
    <row r="34" spans="1:4" ht="16.5" thickTop="1" thickBot="1">
      <c r="A34" s="663" t="s">
        <v>786</v>
      </c>
      <c r="B34" s="663" t="s">
        <v>377</v>
      </c>
      <c r="C34" s="664" t="s">
        <v>787</v>
      </c>
      <c r="D34" s="646">
        <v>6620.9092881335982</v>
      </c>
    </row>
    <row r="35" spans="1:4" ht="16.5" thickTop="1" thickBot="1">
      <c r="A35" s="663" t="s">
        <v>782</v>
      </c>
      <c r="B35" s="663" t="s">
        <v>377</v>
      </c>
      <c r="C35" s="664" t="s">
        <v>783</v>
      </c>
      <c r="D35" s="646">
        <v>6459.1916762107958</v>
      </c>
    </row>
    <row r="36" spans="1:4" ht="16.5" thickTop="1" thickBot="1">
      <c r="A36" s="663" t="s">
        <v>784</v>
      </c>
      <c r="B36" s="663" t="s">
        <v>377</v>
      </c>
      <c r="C36" s="664" t="s">
        <v>785</v>
      </c>
      <c r="D36" s="646">
        <v>7990.7525891267569</v>
      </c>
    </row>
    <row r="37" spans="1:4" ht="16.5" thickTop="1" thickBot="1">
      <c r="A37" s="663" t="s">
        <v>898</v>
      </c>
      <c r="B37" s="663" t="s">
        <v>377</v>
      </c>
      <c r="C37" s="664" t="s">
        <v>899</v>
      </c>
      <c r="D37" s="646">
        <v>6392.6020713014059</v>
      </c>
    </row>
    <row r="38" spans="1:4" ht="16.5" thickTop="1" thickBot="1">
      <c r="A38" s="663" t="s">
        <v>788</v>
      </c>
      <c r="B38" s="663" t="s">
        <v>377</v>
      </c>
      <c r="C38" s="664" t="s">
        <v>789</v>
      </c>
      <c r="D38" s="646">
        <v>6279.4486247397726</v>
      </c>
    </row>
    <row r="39" spans="1:4" ht="16.5" thickTop="1" thickBot="1">
      <c r="A39" s="663" t="s">
        <v>917</v>
      </c>
      <c r="B39" s="663" t="s">
        <v>92</v>
      </c>
      <c r="C39" s="664" t="s">
        <v>2243</v>
      </c>
      <c r="D39" s="646">
        <v>278477.72773106745</v>
      </c>
    </row>
    <row r="40" spans="1:4" ht="16.5" thickTop="1" thickBot="1">
      <c r="A40" s="663" t="s">
        <v>896</v>
      </c>
      <c r="B40" s="663" t="s">
        <v>92</v>
      </c>
      <c r="C40" s="664" t="s">
        <v>897</v>
      </c>
      <c r="D40" s="646">
        <v>27210.944040539016</v>
      </c>
    </row>
    <row r="41" spans="1:4" ht="16.5" thickTop="1" thickBot="1">
      <c r="A41" s="663" t="s">
        <v>827</v>
      </c>
      <c r="B41" s="663" t="s">
        <v>92</v>
      </c>
      <c r="C41" s="664" t="s">
        <v>828</v>
      </c>
      <c r="D41" s="646">
        <v>1373.20076006422</v>
      </c>
    </row>
    <row r="42" spans="1:4" ht="16.5" thickTop="1" thickBot="1">
      <c r="A42" s="663" t="s">
        <v>432</v>
      </c>
      <c r="B42" s="663" t="s">
        <v>92</v>
      </c>
      <c r="C42" s="664" t="s">
        <v>433</v>
      </c>
      <c r="D42" s="646">
        <v>12312.921566606805</v>
      </c>
    </row>
    <row r="43" spans="1:4" ht="16.5" thickTop="1" thickBot="1">
      <c r="A43" s="663" t="s">
        <v>376</v>
      </c>
      <c r="B43" s="663" t="s">
        <v>377</v>
      </c>
      <c r="C43" s="664" t="s">
        <v>378</v>
      </c>
      <c r="D43" s="646">
        <v>5987.8402355304952</v>
      </c>
    </row>
    <row r="44" spans="1:4" ht="16.5" thickTop="1" thickBot="1">
      <c r="A44" s="663" t="s">
        <v>379</v>
      </c>
      <c r="B44" s="663" t="s">
        <v>144</v>
      </c>
      <c r="C44" s="664" t="s">
        <v>2244</v>
      </c>
      <c r="D44" s="646">
        <v>16348.58737002292</v>
      </c>
    </row>
    <row r="45" spans="1:4" ht="16.5" thickTop="1" thickBot="1">
      <c r="A45" s="663" t="s">
        <v>778</v>
      </c>
      <c r="B45" s="663" t="s">
        <v>377</v>
      </c>
      <c r="C45" s="664" t="s">
        <v>1940</v>
      </c>
      <c r="D45" s="646">
        <v>6453.419693518671</v>
      </c>
    </row>
    <row r="46" spans="1:4" ht="16.5" thickTop="1" thickBot="1">
      <c r="A46" s="663" t="s">
        <v>913</v>
      </c>
      <c r="B46" s="663" t="s">
        <v>92</v>
      </c>
      <c r="C46" s="664" t="s">
        <v>1954</v>
      </c>
      <c r="D46" s="646">
        <v>769.97728029680809</v>
      </c>
    </row>
    <row r="47" spans="1:4" ht="16.5" thickTop="1" thickBot="1">
      <c r="A47" s="663" t="s">
        <v>914</v>
      </c>
      <c r="B47" s="663" t="s">
        <v>92</v>
      </c>
      <c r="C47" s="664" t="s">
        <v>1955</v>
      </c>
      <c r="D47" s="646">
        <v>16424.689775633655</v>
      </c>
    </row>
    <row r="48" spans="1:4" ht="16.5" thickTop="1" thickBot="1">
      <c r="A48" s="663" t="s">
        <v>797</v>
      </c>
      <c r="B48" s="663" t="s">
        <v>387</v>
      </c>
      <c r="C48" s="664" t="s">
        <v>798</v>
      </c>
      <c r="D48" s="646">
        <v>50361.88606592494</v>
      </c>
    </row>
    <row r="49" spans="1:4" ht="16.5" thickTop="1" thickBot="1">
      <c r="A49" s="663" t="s">
        <v>800</v>
      </c>
      <c r="B49" s="663" t="s">
        <v>387</v>
      </c>
      <c r="C49" s="664" t="s">
        <v>801</v>
      </c>
      <c r="D49" s="646">
        <v>76102.405610731032</v>
      </c>
    </row>
    <row r="50" spans="1:4" ht="16.5" thickTop="1" thickBot="1">
      <c r="A50" s="663" t="s">
        <v>799</v>
      </c>
      <c r="B50" s="663" t="s">
        <v>387</v>
      </c>
      <c r="C50" s="664" t="s">
        <v>1943</v>
      </c>
      <c r="D50" s="646">
        <v>45490.212953814465</v>
      </c>
    </row>
    <row r="51" spans="1:4" ht="16.5" thickTop="1" thickBot="1">
      <c r="A51" s="663" t="s">
        <v>796</v>
      </c>
      <c r="B51" s="663" t="s">
        <v>387</v>
      </c>
      <c r="C51" s="664" t="s">
        <v>1942</v>
      </c>
      <c r="D51" s="646">
        <v>57075.662671964106</v>
      </c>
    </row>
    <row r="52" spans="1:4" ht="16.5" thickTop="1" thickBot="1">
      <c r="A52" s="663" t="s">
        <v>802</v>
      </c>
      <c r="B52" s="663" t="s">
        <v>387</v>
      </c>
      <c r="C52" s="664" t="s">
        <v>803</v>
      </c>
      <c r="D52" s="646">
        <v>36624.282700164302</v>
      </c>
    </row>
    <row r="53" spans="1:4" ht="16.5" thickTop="1" thickBot="1">
      <c r="A53" s="663" t="s">
        <v>380</v>
      </c>
      <c r="B53" s="663" t="s">
        <v>144</v>
      </c>
      <c r="C53" s="664" t="s">
        <v>381</v>
      </c>
      <c r="D53" s="646">
        <v>5468.1816737357613</v>
      </c>
    </row>
    <row r="54" spans="1:4" ht="16.5" thickTop="1" thickBot="1">
      <c r="A54" s="663" t="s">
        <v>794</v>
      </c>
      <c r="B54" s="663" t="s">
        <v>377</v>
      </c>
      <c r="C54" s="664" t="s">
        <v>795</v>
      </c>
      <c r="D54" s="646">
        <v>2876.670932085633</v>
      </c>
    </row>
    <row r="55" spans="1:4" ht="16.5" thickTop="1" thickBot="1">
      <c r="A55" s="663" t="s">
        <v>790</v>
      </c>
      <c r="B55" s="663" t="s">
        <v>422</v>
      </c>
      <c r="C55" s="664" t="s">
        <v>791</v>
      </c>
      <c r="D55" s="646">
        <v>7326.9493561871559</v>
      </c>
    </row>
    <row r="56" spans="1:4" ht="16.5" thickTop="1" thickBot="1">
      <c r="A56" s="663" t="s">
        <v>792</v>
      </c>
      <c r="B56" s="663" t="s">
        <v>606</v>
      </c>
      <c r="C56" s="664" t="s">
        <v>793</v>
      </c>
      <c r="D56" s="646">
        <v>9942.4603225046412</v>
      </c>
    </row>
    <row r="57" spans="1:4" ht="16.5" thickTop="1" thickBot="1">
      <c r="A57" s="663" t="s">
        <v>382</v>
      </c>
      <c r="B57" s="663" t="s">
        <v>377</v>
      </c>
      <c r="C57" s="664" t="s">
        <v>383</v>
      </c>
      <c r="D57" s="646">
        <v>4441.9183510145795</v>
      </c>
    </row>
    <row r="58" spans="1:4" ht="16.5" thickTop="1" thickBot="1">
      <c r="A58" s="663" t="s">
        <v>384</v>
      </c>
      <c r="B58" s="663" t="s">
        <v>377</v>
      </c>
      <c r="C58" s="664" t="s">
        <v>385</v>
      </c>
      <c r="D58" s="646">
        <v>3946.1335615211406</v>
      </c>
    </row>
    <row r="59" spans="1:4" ht="16.5" thickTop="1" thickBot="1">
      <c r="A59" s="663" t="s">
        <v>386</v>
      </c>
      <c r="B59" s="663" t="s">
        <v>387</v>
      </c>
      <c r="C59" s="664" t="s">
        <v>2245</v>
      </c>
      <c r="D59" s="646">
        <v>39122.724676364611</v>
      </c>
    </row>
    <row r="60" spans="1:4" ht="16.5" thickTop="1" thickBot="1">
      <c r="A60" s="663" t="s">
        <v>388</v>
      </c>
      <c r="B60" s="663" t="s">
        <v>377</v>
      </c>
      <c r="C60" s="664" t="s">
        <v>389</v>
      </c>
      <c r="D60" s="646">
        <v>9342.6894417409167</v>
      </c>
    </row>
    <row r="61" spans="1:4" ht="16.5" thickTop="1" thickBot="1">
      <c r="A61" s="663" t="s">
        <v>390</v>
      </c>
      <c r="B61" s="663" t="s">
        <v>233</v>
      </c>
      <c r="C61" s="664" t="s">
        <v>391</v>
      </c>
      <c r="D61" s="646">
        <v>105895.62334882074</v>
      </c>
    </row>
    <row r="62" spans="1:4" ht="16.5" thickTop="1" thickBot="1">
      <c r="A62" s="663" t="s">
        <v>398</v>
      </c>
      <c r="B62" s="663" t="s">
        <v>233</v>
      </c>
      <c r="C62" s="664" t="s">
        <v>399</v>
      </c>
      <c r="D62" s="646">
        <v>8372.5981663196962</v>
      </c>
    </row>
    <row r="63" spans="1:4" ht="16.5" thickTop="1" thickBot="1">
      <c r="A63" s="663" t="s">
        <v>392</v>
      </c>
      <c r="B63" s="663" t="s">
        <v>387</v>
      </c>
      <c r="C63" s="664" t="s">
        <v>393</v>
      </c>
      <c r="D63" s="646">
        <v>17021.198337258942</v>
      </c>
    </row>
    <row r="64" spans="1:4" ht="16.5" thickTop="1" thickBot="1">
      <c r="A64" s="663" t="s">
        <v>400</v>
      </c>
      <c r="B64" s="663" t="s">
        <v>92</v>
      </c>
      <c r="C64" s="664" t="s">
        <v>401</v>
      </c>
      <c r="D64" s="646">
        <v>39170.355829052729</v>
      </c>
    </row>
    <row r="65" spans="1:6" ht="16.5" thickTop="1" thickBot="1">
      <c r="A65" s="663" t="s">
        <v>394</v>
      </c>
      <c r="B65" s="663" t="s">
        <v>92</v>
      </c>
      <c r="C65" s="664" t="s">
        <v>395</v>
      </c>
      <c r="D65" s="646">
        <v>70208.319062300856</v>
      </c>
    </row>
    <row r="66" spans="1:6" ht="16.5" thickTop="1" thickBot="1">
      <c r="A66" s="663" t="s">
        <v>396</v>
      </c>
      <c r="B66" s="663" t="s">
        <v>92</v>
      </c>
      <c r="C66" s="664" t="s">
        <v>397</v>
      </c>
      <c r="D66" s="646">
        <v>77598.713203400839</v>
      </c>
    </row>
    <row r="67" spans="1:6" ht="16.5" thickTop="1" thickBot="1">
      <c r="A67" s="663" t="s">
        <v>918</v>
      </c>
      <c r="B67" s="663" t="s">
        <v>144</v>
      </c>
      <c r="C67" s="664" t="s">
        <v>919</v>
      </c>
      <c r="D67" s="646">
        <v>7319.2607749144245</v>
      </c>
      <c r="F67" s="106"/>
    </row>
    <row r="68" spans="1:6" ht="16.5" thickTop="1" thickBot="1">
      <c r="A68" s="663" t="s">
        <v>402</v>
      </c>
      <c r="B68" s="663" t="s">
        <v>377</v>
      </c>
      <c r="C68" s="664" t="s">
        <v>403</v>
      </c>
      <c r="D68" s="646">
        <v>932.25446873145495</v>
      </c>
    </row>
    <row r="69" spans="1:6" ht="16.5" thickTop="1" thickBot="1">
      <c r="A69" s="663" t="s">
        <v>404</v>
      </c>
      <c r="B69" s="663" t="s">
        <v>377</v>
      </c>
      <c r="C69" s="664" t="s">
        <v>405</v>
      </c>
      <c r="D69" s="646">
        <v>7148.0303622902802</v>
      </c>
    </row>
    <row r="70" spans="1:6" ht="16.5" thickTop="1" thickBot="1">
      <c r="A70" s="663" t="s">
        <v>406</v>
      </c>
      <c r="B70" s="663" t="s">
        <v>144</v>
      </c>
      <c r="C70" s="664" t="s">
        <v>407</v>
      </c>
      <c r="D70" s="646">
        <v>41833.940025428317</v>
      </c>
    </row>
    <row r="71" spans="1:6" ht="16.5" thickTop="1" thickBot="1">
      <c r="A71" s="663" t="s">
        <v>408</v>
      </c>
      <c r="B71" s="663" t="s">
        <v>92</v>
      </c>
      <c r="C71" s="664" t="s">
        <v>409</v>
      </c>
      <c r="D71" s="646">
        <v>11982.841388246416</v>
      </c>
      <c r="F71" s="106"/>
    </row>
    <row r="72" spans="1:6" ht="16.5" thickTop="1" thickBot="1">
      <c r="A72" s="663" t="s">
        <v>410</v>
      </c>
      <c r="B72" s="663" t="s">
        <v>92</v>
      </c>
      <c r="C72" s="664" t="s">
        <v>411</v>
      </c>
      <c r="D72" s="646">
        <v>2031216.8527183346</v>
      </c>
    </row>
    <row r="73" spans="1:6" ht="16.5" thickTop="1" thickBot="1">
      <c r="A73" s="663" t="s">
        <v>810</v>
      </c>
      <c r="B73" s="663" t="s">
        <v>377</v>
      </c>
      <c r="C73" s="664" t="s">
        <v>811</v>
      </c>
      <c r="D73" s="646">
        <v>1851.1291258347453</v>
      </c>
    </row>
    <row r="74" spans="1:6" ht="16.5" thickTop="1" thickBot="1">
      <c r="A74" s="663" t="s">
        <v>805</v>
      </c>
      <c r="B74" s="663" t="s">
        <v>377</v>
      </c>
      <c r="C74" s="664" t="s">
        <v>806</v>
      </c>
      <c r="D74" s="646">
        <v>1565.9375007944809</v>
      </c>
    </row>
    <row r="75" spans="1:6" ht="16.5" thickTop="1" thickBot="1">
      <c r="A75" s="663" t="s">
        <v>808</v>
      </c>
      <c r="B75" s="663" t="s">
        <v>377</v>
      </c>
      <c r="C75" s="664" t="s">
        <v>809</v>
      </c>
      <c r="D75" s="646">
        <v>1558.1967548797177</v>
      </c>
    </row>
    <row r="76" spans="1:6" ht="16.5" thickTop="1" thickBot="1">
      <c r="A76" s="663" t="s">
        <v>822</v>
      </c>
      <c r="B76" s="663" t="s">
        <v>377</v>
      </c>
      <c r="C76" s="664" t="s">
        <v>823</v>
      </c>
      <c r="D76" s="646">
        <v>3670.9251036028686</v>
      </c>
    </row>
    <row r="77" spans="1:6" ht="16.5" thickTop="1" thickBot="1">
      <c r="A77" s="663" t="s">
        <v>807</v>
      </c>
      <c r="B77" s="663" t="s">
        <v>377</v>
      </c>
      <c r="C77" s="664" t="s">
        <v>2037</v>
      </c>
      <c r="D77" s="646">
        <v>1538.1164636675123</v>
      </c>
    </row>
    <row r="78" spans="1:6" ht="16.5" thickTop="1" thickBot="1">
      <c r="A78" s="663" t="s">
        <v>817</v>
      </c>
      <c r="B78" s="663" t="s">
        <v>377</v>
      </c>
      <c r="C78" s="664" t="s">
        <v>818</v>
      </c>
      <c r="D78" s="646">
        <v>2604.2690861201627</v>
      </c>
    </row>
    <row r="79" spans="1:6" ht="16.5" thickTop="1" thickBot="1">
      <c r="A79" s="663" t="s">
        <v>819</v>
      </c>
      <c r="B79" s="663" t="s">
        <v>377</v>
      </c>
      <c r="C79" s="664" t="s">
        <v>2023</v>
      </c>
      <c r="D79" s="646">
        <v>2879.9267720621438</v>
      </c>
    </row>
    <row r="80" spans="1:6" ht="16.5" thickTop="1" thickBot="1">
      <c r="A80" s="663" t="s">
        <v>820</v>
      </c>
      <c r="B80" s="663" t="s">
        <v>377</v>
      </c>
      <c r="C80" s="664" t="s">
        <v>2024</v>
      </c>
      <c r="D80" s="646">
        <v>2889.653107160404</v>
      </c>
    </row>
    <row r="81" spans="1:4" ht="16.5" thickTop="1" thickBot="1">
      <c r="A81" s="663" t="s">
        <v>812</v>
      </c>
      <c r="B81" s="663" t="s">
        <v>377</v>
      </c>
      <c r="C81" s="664" t="s">
        <v>2246</v>
      </c>
      <c r="D81" s="646">
        <v>2394.0397881820381</v>
      </c>
    </row>
    <row r="82" spans="1:4" ht="16.5" thickTop="1" thickBot="1">
      <c r="A82" s="663" t="s">
        <v>813</v>
      </c>
      <c r="B82" s="663" t="s">
        <v>377</v>
      </c>
      <c r="C82" s="664" t="s">
        <v>2247</v>
      </c>
      <c r="D82" s="646">
        <v>2465.9918036738482</v>
      </c>
    </row>
    <row r="83" spans="1:4" ht="16.5" thickTop="1" thickBot="1">
      <c r="A83" s="663" t="s">
        <v>814</v>
      </c>
      <c r="B83" s="663" t="s">
        <v>377</v>
      </c>
      <c r="C83" s="664" t="s">
        <v>2248</v>
      </c>
      <c r="D83" s="646">
        <v>2465.9918036738482</v>
      </c>
    </row>
    <row r="84" spans="1:4" ht="16.5" thickTop="1" thickBot="1">
      <c r="A84" s="663" t="s">
        <v>815</v>
      </c>
      <c r="B84" s="663" t="s">
        <v>377</v>
      </c>
      <c r="C84" s="664" t="s">
        <v>2249</v>
      </c>
      <c r="D84" s="646">
        <v>2528.4894672446562</v>
      </c>
    </row>
    <row r="85" spans="1:4" ht="16.5" thickTop="1" thickBot="1">
      <c r="A85" s="663" t="s">
        <v>821</v>
      </c>
      <c r="B85" s="663" t="s">
        <v>377</v>
      </c>
      <c r="C85" s="664" t="s">
        <v>1944</v>
      </c>
      <c r="D85" s="646">
        <v>2537.9438191656582</v>
      </c>
    </row>
    <row r="86" spans="1:4" ht="16.5" thickTop="1" thickBot="1">
      <c r="A86" s="663" t="s">
        <v>816</v>
      </c>
      <c r="B86" s="663" t="s">
        <v>377</v>
      </c>
      <c r="C86" s="664" t="s">
        <v>2250</v>
      </c>
      <c r="D86" s="646">
        <v>3767.0690777311852</v>
      </c>
    </row>
    <row r="87" spans="1:4" ht="16.5" thickTop="1" thickBot="1">
      <c r="A87" s="663" t="s">
        <v>804</v>
      </c>
      <c r="B87" s="663" t="s">
        <v>377</v>
      </c>
      <c r="C87" s="664" t="s">
        <v>2251</v>
      </c>
      <c r="D87" s="646">
        <v>533.29140893929684</v>
      </c>
    </row>
    <row r="88" spans="1:4" ht="16.5" thickTop="1" thickBot="1">
      <c r="A88" s="663" t="s">
        <v>826</v>
      </c>
      <c r="B88" s="663" t="s">
        <v>377</v>
      </c>
      <c r="C88" s="664" t="s">
        <v>1945</v>
      </c>
      <c r="D88" s="646">
        <v>673.89741018303232</v>
      </c>
    </row>
    <row r="89" spans="1:4" ht="16.5" thickTop="1" thickBot="1">
      <c r="A89" s="663" t="s">
        <v>824</v>
      </c>
      <c r="B89" s="663" t="s">
        <v>377</v>
      </c>
      <c r="C89" s="664" t="s">
        <v>825</v>
      </c>
      <c r="D89" s="646">
        <v>756.5474440125613</v>
      </c>
    </row>
    <row r="90" spans="1:4" ht="16.5" thickTop="1" thickBot="1">
      <c r="A90" s="663" t="s">
        <v>915</v>
      </c>
      <c r="B90" s="663" t="s">
        <v>233</v>
      </c>
      <c r="C90" s="664" t="s">
        <v>916</v>
      </c>
      <c r="D90" s="646">
        <v>8520.1119693308119</v>
      </c>
    </row>
    <row r="91" spans="1:4" ht="16.5" thickTop="1" thickBot="1">
      <c r="A91" s="663" t="s">
        <v>412</v>
      </c>
      <c r="B91" s="663" t="s">
        <v>377</v>
      </c>
      <c r="C91" s="664" t="s">
        <v>2252</v>
      </c>
      <c r="D91" s="646">
        <v>10731.558344136762</v>
      </c>
    </row>
    <row r="92" spans="1:4" ht="16.5" thickTop="1" thickBot="1">
      <c r="A92" s="663" t="s">
        <v>413</v>
      </c>
      <c r="B92" s="663" t="s">
        <v>144</v>
      </c>
      <c r="C92" s="664" t="s">
        <v>414</v>
      </c>
      <c r="D92" s="646">
        <v>40219.955656022474</v>
      </c>
    </row>
    <row r="93" spans="1:4" ht="16.5" thickTop="1" thickBot="1">
      <c r="A93" s="663" t="s">
        <v>415</v>
      </c>
      <c r="B93" s="663" t="s">
        <v>144</v>
      </c>
      <c r="C93" s="664" t="s">
        <v>416</v>
      </c>
      <c r="D93" s="646">
        <v>1006.9984139113501</v>
      </c>
    </row>
    <row r="94" spans="1:4" ht="16.5" thickTop="1" thickBot="1">
      <c r="A94" s="663" t="s">
        <v>417</v>
      </c>
      <c r="B94" s="663" t="s">
        <v>144</v>
      </c>
      <c r="C94" s="664" t="s">
        <v>418</v>
      </c>
      <c r="D94" s="646">
        <v>1435.1156544457353</v>
      </c>
    </row>
    <row r="95" spans="1:4" ht="16.5" thickTop="1" thickBot="1">
      <c r="A95" s="663" t="s">
        <v>419</v>
      </c>
      <c r="B95" s="663" t="s">
        <v>377</v>
      </c>
      <c r="C95" s="664" t="s">
        <v>420</v>
      </c>
      <c r="D95" s="646">
        <v>6016.5666553424999</v>
      </c>
    </row>
    <row r="96" spans="1:4" ht="16.5" thickTop="1" thickBot="1">
      <c r="A96" s="663" t="s">
        <v>436</v>
      </c>
      <c r="B96" s="663" t="s">
        <v>377</v>
      </c>
      <c r="C96" s="664" t="s">
        <v>437</v>
      </c>
      <c r="D96" s="646">
        <v>3486.1663692283928</v>
      </c>
    </row>
    <row r="97" spans="1:4" ht="16.5" thickTop="1" thickBot="1">
      <c r="A97" s="663" t="s">
        <v>434</v>
      </c>
      <c r="B97" s="663" t="s">
        <v>377</v>
      </c>
      <c r="C97" s="664" t="s">
        <v>435</v>
      </c>
      <c r="D97" s="646">
        <v>5947.1791678738919</v>
      </c>
    </row>
    <row r="98" spans="1:4" ht="16.5" thickTop="1" thickBot="1">
      <c r="A98" s="663" t="s">
        <v>421</v>
      </c>
      <c r="B98" s="663" t="s">
        <v>422</v>
      </c>
      <c r="C98" s="664" t="s">
        <v>423</v>
      </c>
      <c r="D98" s="646">
        <v>4325.6638685424186</v>
      </c>
    </row>
    <row r="99" spans="1:4" ht="16.5" thickTop="1" thickBot="1">
      <c r="A99" s="663" t="s">
        <v>835</v>
      </c>
      <c r="B99" s="663" t="s">
        <v>387</v>
      </c>
      <c r="C99" s="664" t="s">
        <v>2253</v>
      </c>
      <c r="D99" s="646">
        <v>452356.50407046569</v>
      </c>
    </row>
    <row r="100" spans="1:4" ht="16.5" thickTop="1" thickBot="1">
      <c r="A100" s="663" t="s">
        <v>836</v>
      </c>
      <c r="B100" s="663" t="s">
        <v>387</v>
      </c>
      <c r="C100" s="664" t="s">
        <v>2254</v>
      </c>
      <c r="D100" s="646">
        <v>415205.77178795892</v>
      </c>
    </row>
    <row r="101" spans="1:4" ht="16.5" thickTop="1" thickBot="1">
      <c r="A101" s="663" t="s">
        <v>837</v>
      </c>
      <c r="B101" s="663" t="s">
        <v>387</v>
      </c>
      <c r="C101" s="664" t="s">
        <v>2255</v>
      </c>
      <c r="D101" s="646">
        <v>478773.66353339312</v>
      </c>
    </row>
    <row r="102" spans="1:4" ht="16.5" thickTop="1" thickBot="1">
      <c r="A102" s="663" t="s">
        <v>838</v>
      </c>
      <c r="B102" s="663" t="s">
        <v>387</v>
      </c>
      <c r="C102" s="664" t="s">
        <v>2256</v>
      </c>
      <c r="D102" s="646">
        <v>438707.98528539052</v>
      </c>
    </row>
    <row r="103" spans="1:4" ht="16.5" thickTop="1" thickBot="1">
      <c r="A103" s="663" t="s">
        <v>839</v>
      </c>
      <c r="B103" s="663" t="s">
        <v>387</v>
      </c>
      <c r="C103" s="664" t="s">
        <v>2257</v>
      </c>
      <c r="D103" s="646">
        <v>453256.97459332441</v>
      </c>
    </row>
    <row r="104" spans="1:4" ht="16.5" thickTop="1" thickBot="1">
      <c r="A104" s="663" t="s">
        <v>833</v>
      </c>
      <c r="B104" s="663" t="s">
        <v>387</v>
      </c>
      <c r="C104" s="664" t="s">
        <v>2006</v>
      </c>
      <c r="D104" s="646">
        <v>329030.98896404298</v>
      </c>
    </row>
    <row r="105" spans="1:4" ht="16.5" thickTop="1" thickBot="1">
      <c r="A105" s="663" t="s">
        <v>832</v>
      </c>
      <c r="B105" s="663" t="s">
        <v>387</v>
      </c>
      <c r="C105" s="664" t="s">
        <v>2007</v>
      </c>
      <c r="D105" s="646">
        <v>396180.1703852762</v>
      </c>
    </row>
    <row r="106" spans="1:4" ht="16.5" thickTop="1" thickBot="1">
      <c r="A106" s="663" t="s">
        <v>1661</v>
      </c>
      <c r="B106" s="663" t="s">
        <v>387</v>
      </c>
      <c r="C106" s="664" t="s">
        <v>2005</v>
      </c>
      <c r="D106" s="646">
        <v>410729.15969321004</v>
      </c>
    </row>
    <row r="107" spans="1:4" ht="16.5" thickTop="1" thickBot="1">
      <c r="A107" s="663" t="s">
        <v>829</v>
      </c>
      <c r="B107" s="663" t="s">
        <v>387</v>
      </c>
      <c r="C107" s="664" t="s">
        <v>2005</v>
      </c>
      <c r="D107" s="646">
        <v>410729.15969321004</v>
      </c>
    </row>
    <row r="108" spans="1:4" ht="16.5" thickTop="1" thickBot="1">
      <c r="A108" s="663" t="s">
        <v>831</v>
      </c>
      <c r="B108" s="663" t="s">
        <v>387</v>
      </c>
      <c r="C108" s="664" t="s">
        <v>2008</v>
      </c>
      <c r="D108" s="646">
        <v>436469.67923801619</v>
      </c>
    </row>
    <row r="109" spans="1:4" ht="16.5" thickTop="1" thickBot="1">
      <c r="A109" s="663" t="s">
        <v>830</v>
      </c>
      <c r="B109" s="663" t="s">
        <v>387</v>
      </c>
      <c r="C109" s="664" t="s">
        <v>2009</v>
      </c>
      <c r="D109" s="646">
        <v>442065.44435645221</v>
      </c>
    </row>
    <row r="110" spans="1:4" ht="16.5" thickTop="1" thickBot="1">
      <c r="A110" s="663" t="s">
        <v>834</v>
      </c>
      <c r="B110" s="663" t="s">
        <v>387</v>
      </c>
      <c r="C110" s="664" t="s">
        <v>2010</v>
      </c>
      <c r="D110" s="646">
        <v>320077.7647745451</v>
      </c>
    </row>
    <row r="111" spans="1:4" ht="16.5" thickTop="1" thickBot="1">
      <c r="A111" s="663" t="s">
        <v>424</v>
      </c>
      <c r="B111" s="663" t="s">
        <v>144</v>
      </c>
      <c r="C111" s="664" t="s">
        <v>425</v>
      </c>
      <c r="D111" s="646">
        <v>2055.8841045134245</v>
      </c>
    </row>
    <row r="112" spans="1:4" ht="16.5" thickTop="1" thickBot="1">
      <c r="A112" s="663" t="s">
        <v>426</v>
      </c>
      <c r="B112" s="663" t="s">
        <v>233</v>
      </c>
      <c r="C112" s="664" t="s">
        <v>427</v>
      </c>
      <c r="D112" s="646">
        <v>1337.119266580544</v>
      </c>
    </row>
    <row r="113" spans="1:4" ht="16.5" thickTop="1" thickBot="1">
      <c r="A113" s="663" t="s">
        <v>428</v>
      </c>
      <c r="B113" s="663" t="s">
        <v>92</v>
      </c>
      <c r="C113" s="664" t="s">
        <v>427</v>
      </c>
      <c r="D113" s="646">
        <v>1132.0232834596241</v>
      </c>
    </row>
    <row r="114" spans="1:4" ht="16.5" thickTop="1" thickBot="1">
      <c r="A114" s="663" t="s">
        <v>429</v>
      </c>
      <c r="B114" s="663" t="s">
        <v>144</v>
      </c>
      <c r="C114" s="664" t="s">
        <v>2258</v>
      </c>
      <c r="D114" s="646">
        <v>32896.383978262173</v>
      </c>
    </row>
    <row r="115" spans="1:4" ht="16.5" thickTop="1" thickBot="1">
      <c r="A115" s="663" t="s">
        <v>430</v>
      </c>
      <c r="B115" s="663" t="s">
        <v>92</v>
      </c>
      <c r="C115" s="664" t="s">
        <v>431</v>
      </c>
      <c r="D115" s="646">
        <v>32921.005344783291</v>
      </c>
    </row>
    <row r="116" spans="1:4" ht="16.5" thickTop="1" thickBot="1">
      <c r="A116" s="663" t="s">
        <v>438</v>
      </c>
      <c r="B116" s="663" t="s">
        <v>92</v>
      </c>
      <c r="C116" s="664" t="s">
        <v>1913</v>
      </c>
      <c r="D116" s="646">
        <v>404176.45159034</v>
      </c>
    </row>
    <row r="117" spans="1:4" ht="16.5" thickTop="1" thickBot="1">
      <c r="A117" s="663" t="s">
        <v>440</v>
      </c>
      <c r="B117" s="663" t="s">
        <v>92</v>
      </c>
      <c r="C117" s="664" t="s">
        <v>441</v>
      </c>
      <c r="D117" s="646">
        <v>53271.683927511716</v>
      </c>
    </row>
    <row r="118" spans="1:4" ht="16.5" thickTop="1" thickBot="1">
      <c r="A118" s="663" t="s">
        <v>439</v>
      </c>
      <c r="B118" s="663" t="s">
        <v>92</v>
      </c>
      <c r="C118" s="664" t="s">
        <v>2259</v>
      </c>
      <c r="D118" s="646">
        <v>53271.683927511716</v>
      </c>
    </row>
    <row r="119" spans="1:4" ht="16.5" thickTop="1" thickBot="1">
      <c r="A119" s="663" t="s">
        <v>443</v>
      </c>
      <c r="B119" s="663" t="s">
        <v>387</v>
      </c>
      <c r="C119" s="664" t="s">
        <v>2260</v>
      </c>
      <c r="D119" s="646">
        <v>3992.0188354923166</v>
      </c>
    </row>
    <row r="120" spans="1:4" ht="16.5" thickTop="1" thickBot="1">
      <c r="A120" s="663" t="s">
        <v>442</v>
      </c>
      <c r="B120" s="663" t="s">
        <v>387</v>
      </c>
      <c r="C120" s="664" t="s">
        <v>2261</v>
      </c>
      <c r="D120" s="646">
        <v>5192.875178012614</v>
      </c>
    </row>
    <row r="121" spans="1:4" ht="16.5" thickTop="1" thickBot="1">
      <c r="A121" s="663" t="s">
        <v>840</v>
      </c>
      <c r="B121" s="663" t="s">
        <v>606</v>
      </c>
      <c r="C121" s="664" t="s">
        <v>2262</v>
      </c>
      <c r="D121" s="646">
        <v>18838.702847726989</v>
      </c>
    </row>
    <row r="122" spans="1:4" ht="16.5" thickTop="1" thickBot="1">
      <c r="A122" s="663" t="s">
        <v>841</v>
      </c>
      <c r="B122" s="663" t="s">
        <v>606</v>
      </c>
      <c r="C122" s="664" t="s">
        <v>1946</v>
      </c>
      <c r="D122" s="646">
        <v>26859.672568493301</v>
      </c>
    </row>
    <row r="123" spans="1:4" ht="16.5" thickTop="1" thickBot="1">
      <c r="A123" s="663" t="s">
        <v>444</v>
      </c>
      <c r="B123" s="663" t="s">
        <v>387</v>
      </c>
      <c r="C123" s="664" t="s">
        <v>1914</v>
      </c>
      <c r="D123" s="646">
        <v>3243.6705303618928</v>
      </c>
    </row>
    <row r="124" spans="1:4" ht="16.5" thickTop="1" thickBot="1">
      <c r="A124" s="663" t="s">
        <v>445</v>
      </c>
      <c r="B124" s="663" t="s">
        <v>144</v>
      </c>
      <c r="C124" s="664" t="s">
        <v>446</v>
      </c>
      <c r="D124" s="646">
        <v>15482.781940581084</v>
      </c>
    </row>
    <row r="125" spans="1:4" ht="16.5" thickTop="1" thickBot="1">
      <c r="A125" s="663" t="s">
        <v>865</v>
      </c>
      <c r="B125" s="663" t="s">
        <v>422</v>
      </c>
      <c r="C125" s="664" t="s">
        <v>1947</v>
      </c>
      <c r="D125" s="646">
        <v>3435.7997827197678</v>
      </c>
    </row>
    <row r="126" spans="1:4" ht="16.5" thickTop="1" thickBot="1">
      <c r="A126" s="663" t="s">
        <v>866</v>
      </c>
      <c r="B126" s="663" t="s">
        <v>422</v>
      </c>
      <c r="C126" s="664" t="s">
        <v>1948</v>
      </c>
      <c r="D126" s="646">
        <v>2030.1435849686186</v>
      </c>
    </row>
    <row r="127" spans="1:4" ht="16.5" thickTop="1" thickBot="1">
      <c r="A127" s="663" t="s">
        <v>864</v>
      </c>
      <c r="B127" s="663" t="s">
        <v>422</v>
      </c>
      <c r="C127" s="664" t="s">
        <v>2263</v>
      </c>
      <c r="D127" s="646">
        <v>2053.6457984660506</v>
      </c>
    </row>
    <row r="128" spans="1:4" ht="16.5" thickTop="1" thickBot="1">
      <c r="A128" s="663" t="s">
        <v>846</v>
      </c>
      <c r="B128" s="663" t="s">
        <v>422</v>
      </c>
      <c r="C128" s="664" t="s">
        <v>847</v>
      </c>
      <c r="D128" s="646">
        <v>1092.06952051399</v>
      </c>
    </row>
    <row r="129" spans="1:4" ht="16.5" thickTop="1" thickBot="1">
      <c r="A129" s="663" t="s">
        <v>848</v>
      </c>
      <c r="B129" s="663" t="s">
        <v>422</v>
      </c>
      <c r="C129" s="664" t="s">
        <v>849</v>
      </c>
      <c r="D129" s="646">
        <v>1178.6360068961965</v>
      </c>
    </row>
    <row r="130" spans="1:4" ht="16.5" thickTop="1" thickBot="1">
      <c r="A130" s="663" t="s">
        <v>850</v>
      </c>
      <c r="B130" s="663" t="s">
        <v>422</v>
      </c>
      <c r="C130" s="664" t="s">
        <v>851</v>
      </c>
      <c r="D130" s="646">
        <v>1797.9193325535205</v>
      </c>
    </row>
    <row r="131" spans="1:4" ht="16.5" thickTop="1" thickBot="1">
      <c r="A131" s="663" t="s">
        <v>852</v>
      </c>
      <c r="B131" s="663" t="s">
        <v>422</v>
      </c>
      <c r="C131" s="664" t="s">
        <v>853</v>
      </c>
      <c r="D131" s="646">
        <v>1864.5089374629099</v>
      </c>
    </row>
    <row r="132" spans="1:4" ht="16.5" thickTop="1" thickBot="1">
      <c r="A132" s="663" t="s">
        <v>854</v>
      </c>
      <c r="B132" s="663" t="s">
        <v>422</v>
      </c>
      <c r="C132" s="664" t="s">
        <v>855</v>
      </c>
      <c r="D132" s="646">
        <v>1797.9193325535205</v>
      </c>
    </row>
    <row r="133" spans="1:4" ht="16.5" thickTop="1" thickBot="1">
      <c r="A133" s="663" t="s">
        <v>858</v>
      </c>
      <c r="B133" s="663" t="s">
        <v>422</v>
      </c>
      <c r="C133" s="664" t="s">
        <v>859</v>
      </c>
      <c r="D133" s="646">
        <v>1178.6360068961965</v>
      </c>
    </row>
    <row r="134" spans="1:4" ht="16.5" thickTop="1" thickBot="1">
      <c r="A134" s="663" t="s">
        <v>856</v>
      </c>
      <c r="B134" s="663" t="s">
        <v>422</v>
      </c>
      <c r="C134" s="664" t="s">
        <v>857</v>
      </c>
      <c r="D134" s="646">
        <v>1797.9193325535205</v>
      </c>
    </row>
    <row r="135" spans="1:4" ht="16.5" thickTop="1" thickBot="1">
      <c r="A135" s="663" t="s">
        <v>860</v>
      </c>
      <c r="B135" s="663" t="s">
        <v>422</v>
      </c>
      <c r="C135" s="664" t="s">
        <v>861</v>
      </c>
      <c r="D135" s="646">
        <v>2064.2777521910789</v>
      </c>
    </row>
    <row r="136" spans="1:4" ht="16.5" thickTop="1" thickBot="1">
      <c r="A136" s="663" t="s">
        <v>862</v>
      </c>
      <c r="B136" s="663" t="s">
        <v>422</v>
      </c>
      <c r="C136" s="664" t="s">
        <v>863</v>
      </c>
      <c r="D136" s="646">
        <v>2197.4569620098582</v>
      </c>
    </row>
    <row r="137" spans="1:4" ht="16.5" thickTop="1" thickBot="1">
      <c r="A137" s="663" t="s">
        <v>845</v>
      </c>
      <c r="B137" s="663" t="s">
        <v>377</v>
      </c>
      <c r="C137" s="664" t="s">
        <v>2264</v>
      </c>
      <c r="D137" s="646">
        <v>8048.9485463584924</v>
      </c>
    </row>
    <row r="138" spans="1:4" ht="31.5" thickTop="1" thickBot="1">
      <c r="A138" s="663" t="s">
        <v>842</v>
      </c>
      <c r="B138" s="663" t="s">
        <v>843</v>
      </c>
      <c r="C138" s="664" t="s">
        <v>844</v>
      </c>
      <c r="D138" s="646">
        <v>136259.56660117599</v>
      </c>
    </row>
    <row r="139" spans="1:4" ht="16.5" thickTop="1" thickBot="1">
      <c r="A139" s="663" t="s">
        <v>447</v>
      </c>
      <c r="B139" s="663" t="s">
        <v>377</v>
      </c>
      <c r="C139" s="664" t="s">
        <v>448</v>
      </c>
      <c r="D139" s="646">
        <v>6541.0923174372629</v>
      </c>
    </row>
    <row r="140" spans="1:4" ht="16.5" thickTop="1" thickBot="1">
      <c r="A140" s="663" t="s">
        <v>449</v>
      </c>
      <c r="B140" s="663" t="s">
        <v>450</v>
      </c>
      <c r="C140" s="664" t="s">
        <v>2265</v>
      </c>
      <c r="D140" s="646">
        <v>499.14224856450051</v>
      </c>
    </row>
    <row r="141" spans="1:4" ht="16.5" thickTop="1" thickBot="1">
      <c r="A141" s="663" t="s">
        <v>451</v>
      </c>
      <c r="B141" s="663" t="s">
        <v>144</v>
      </c>
      <c r="C141" s="664" t="s">
        <v>2266</v>
      </c>
      <c r="D141" s="646">
        <v>4115.2375834002796</v>
      </c>
    </row>
    <row r="142" spans="1:4" ht="16.5" thickTop="1" thickBot="1">
      <c r="A142" s="663" t="s">
        <v>452</v>
      </c>
      <c r="B142" s="663" t="s">
        <v>92</v>
      </c>
      <c r="C142" s="664" t="s">
        <v>2267</v>
      </c>
      <c r="D142" s="646">
        <v>3270.5461587186314</v>
      </c>
    </row>
    <row r="143" spans="1:4" ht="16.5" thickTop="1" thickBot="1">
      <c r="A143" s="663" t="s">
        <v>453</v>
      </c>
      <c r="B143" s="663" t="s">
        <v>454</v>
      </c>
      <c r="C143" s="664" t="s">
        <v>455</v>
      </c>
      <c r="D143" s="646">
        <v>13054.359325646565</v>
      </c>
    </row>
    <row r="144" spans="1:4" ht="16.5" thickTop="1" thickBot="1">
      <c r="A144" s="663" t="s">
        <v>456</v>
      </c>
      <c r="B144" s="663" t="s">
        <v>422</v>
      </c>
      <c r="C144" s="664" t="s">
        <v>457</v>
      </c>
      <c r="D144" s="646">
        <v>29900.891674329247</v>
      </c>
    </row>
    <row r="145" spans="1:4" ht="16.5" thickTop="1" thickBot="1">
      <c r="A145" s="663" t="s">
        <v>873</v>
      </c>
      <c r="B145" s="663" t="s">
        <v>233</v>
      </c>
      <c r="C145" s="664" t="s">
        <v>875</v>
      </c>
      <c r="D145" s="646">
        <v>22854.693940986686</v>
      </c>
    </row>
    <row r="146" spans="1:4" ht="31.5" thickTop="1" thickBot="1">
      <c r="A146" s="663" t="s">
        <v>867</v>
      </c>
      <c r="B146" s="663" t="s">
        <v>233</v>
      </c>
      <c r="C146" s="664" t="s">
        <v>2268</v>
      </c>
      <c r="D146" s="646">
        <v>4411.1147831906128</v>
      </c>
    </row>
    <row r="147" spans="1:4" ht="16.5" thickTop="1" thickBot="1">
      <c r="A147" s="663" t="s">
        <v>868</v>
      </c>
      <c r="B147" s="663" t="s">
        <v>233</v>
      </c>
      <c r="C147" s="664" t="s">
        <v>2269</v>
      </c>
      <c r="D147" s="646">
        <v>2598.6733210017273</v>
      </c>
    </row>
    <row r="148" spans="1:4" ht="16.5" thickTop="1" thickBot="1">
      <c r="A148" s="663" t="s">
        <v>1691</v>
      </c>
      <c r="B148" s="663" t="s">
        <v>233</v>
      </c>
      <c r="C148" s="664" t="s">
        <v>1949</v>
      </c>
      <c r="D148" s="646">
        <v>372901.78749258199</v>
      </c>
    </row>
    <row r="149" spans="1:4" ht="16.5" thickTop="1" thickBot="1">
      <c r="A149" s="663" t="s">
        <v>869</v>
      </c>
      <c r="B149" s="663" t="s">
        <v>144</v>
      </c>
      <c r="C149" s="664" t="s">
        <v>2270</v>
      </c>
      <c r="D149" s="646">
        <v>36843.636692806998</v>
      </c>
    </row>
    <row r="150" spans="1:4" ht="16.5" thickTop="1" thickBot="1">
      <c r="A150" s="663" t="s">
        <v>870</v>
      </c>
      <c r="B150" s="663" t="s">
        <v>233</v>
      </c>
      <c r="C150" s="664" t="s">
        <v>871</v>
      </c>
      <c r="D150" s="646">
        <v>4943.450886607071</v>
      </c>
    </row>
    <row r="151" spans="1:4" ht="16.5" thickTop="1" thickBot="1">
      <c r="A151" s="663" t="s">
        <v>872</v>
      </c>
      <c r="B151" s="663" t="s">
        <v>450</v>
      </c>
      <c r="C151" s="664" t="s">
        <v>2271</v>
      </c>
      <c r="D151" s="646">
        <v>211706.95052508311</v>
      </c>
    </row>
    <row r="152" spans="1:4" ht="16.5" thickTop="1" thickBot="1">
      <c r="A152" s="663" t="s">
        <v>458</v>
      </c>
      <c r="B152" s="663" t="s">
        <v>92</v>
      </c>
      <c r="C152" s="664" t="s">
        <v>459</v>
      </c>
      <c r="D152" s="646">
        <v>727.4875165994988</v>
      </c>
    </row>
    <row r="153" spans="1:4" ht="16.5" thickTop="1" thickBot="1">
      <c r="A153" s="663" t="s">
        <v>460</v>
      </c>
      <c r="B153" s="663" t="s">
        <v>377</v>
      </c>
      <c r="C153" s="664" t="s">
        <v>461</v>
      </c>
      <c r="D153" s="646">
        <v>41722.0247230596</v>
      </c>
    </row>
    <row r="154" spans="1:4" ht="16.5" thickTop="1" thickBot="1">
      <c r="A154" s="663" t="s">
        <v>462</v>
      </c>
      <c r="B154" s="663" t="s">
        <v>377</v>
      </c>
      <c r="C154" s="664" t="s">
        <v>463</v>
      </c>
      <c r="D154" s="646">
        <v>4742.9705143864421</v>
      </c>
    </row>
    <row r="155" spans="1:4" ht="16.5" thickTop="1" thickBot="1">
      <c r="A155" s="663" t="s">
        <v>909</v>
      </c>
      <c r="B155" s="663" t="s">
        <v>144</v>
      </c>
      <c r="C155" s="664" t="s">
        <v>2272</v>
      </c>
      <c r="D155" s="646">
        <v>65238.238337192292</v>
      </c>
    </row>
    <row r="156" spans="1:4" ht="16.5" thickTop="1" thickBot="1">
      <c r="A156" s="663" t="s">
        <v>910</v>
      </c>
      <c r="B156" s="663" t="s">
        <v>144</v>
      </c>
      <c r="C156" s="664" t="s">
        <v>2273</v>
      </c>
      <c r="D156" s="646">
        <v>18197.318827110466</v>
      </c>
    </row>
    <row r="157" spans="1:4" ht="16.5" thickTop="1" thickBot="1">
      <c r="A157" s="663" t="s">
        <v>911</v>
      </c>
      <c r="B157" s="663" t="s">
        <v>144</v>
      </c>
      <c r="C157" s="664" t="s">
        <v>2274</v>
      </c>
      <c r="D157" s="646">
        <v>32621.735605523121</v>
      </c>
    </row>
    <row r="158" spans="1:4" ht="16.5" thickTop="1" thickBot="1">
      <c r="A158" s="663" t="s">
        <v>912</v>
      </c>
      <c r="B158" s="663" t="s">
        <v>144</v>
      </c>
      <c r="C158" s="664" t="s">
        <v>2275</v>
      </c>
      <c r="D158" s="646">
        <v>65238.238337192292</v>
      </c>
    </row>
    <row r="159" spans="1:4" ht="16.5" thickTop="1" thickBot="1">
      <c r="A159" s="663" t="s">
        <v>466</v>
      </c>
      <c r="B159" s="663" t="s">
        <v>233</v>
      </c>
      <c r="C159" s="664" t="s">
        <v>467</v>
      </c>
      <c r="D159" s="646">
        <v>8418.3858125417573</v>
      </c>
    </row>
    <row r="160" spans="1:4" ht="16.5" thickTop="1" thickBot="1">
      <c r="A160" s="663" t="s">
        <v>902</v>
      </c>
      <c r="B160" s="663" t="s">
        <v>233</v>
      </c>
      <c r="C160" s="664" t="s">
        <v>467</v>
      </c>
      <c r="D160" s="646">
        <v>9622.4776976627254</v>
      </c>
    </row>
    <row r="161" spans="1:4" ht="16.5" thickTop="1" thickBot="1">
      <c r="A161" s="663" t="s">
        <v>468</v>
      </c>
      <c r="B161" s="663" t="s">
        <v>233</v>
      </c>
      <c r="C161" s="664" t="s">
        <v>469</v>
      </c>
      <c r="D161" s="646">
        <v>13032.472333262001</v>
      </c>
    </row>
    <row r="162" spans="1:4" ht="16.5" thickTop="1" thickBot="1">
      <c r="A162" s="663" t="s">
        <v>903</v>
      </c>
      <c r="B162" s="663" t="s">
        <v>233</v>
      </c>
      <c r="C162" s="664" t="s">
        <v>469</v>
      </c>
      <c r="D162" s="646">
        <v>20590.177329797491</v>
      </c>
    </row>
    <row r="163" spans="1:4" ht="16.5" thickTop="1" thickBot="1">
      <c r="A163" s="663" t="s">
        <v>894</v>
      </c>
      <c r="B163" s="663" t="s">
        <v>233</v>
      </c>
      <c r="C163" s="664" t="s">
        <v>895</v>
      </c>
      <c r="D163" s="646">
        <v>6981.9619396325352</v>
      </c>
    </row>
    <row r="164" spans="1:4" ht="16.5" thickTop="1" thickBot="1">
      <c r="A164" s="663" t="s">
        <v>900</v>
      </c>
      <c r="B164" s="663" t="s">
        <v>233</v>
      </c>
      <c r="C164" s="664" t="s">
        <v>895</v>
      </c>
      <c r="D164" s="646">
        <v>14470.073127790985</v>
      </c>
    </row>
    <row r="165" spans="1:4" ht="16.5" thickTop="1" thickBot="1">
      <c r="A165" s="663" t="s">
        <v>907</v>
      </c>
      <c r="B165" s="663" t="s">
        <v>874</v>
      </c>
      <c r="C165" s="664" t="s">
        <v>908</v>
      </c>
      <c r="D165" s="646">
        <v>18659.119944721537</v>
      </c>
    </row>
    <row r="166" spans="1:4" ht="16.5" thickTop="1" thickBot="1">
      <c r="A166" s="663" t="s">
        <v>905</v>
      </c>
      <c r="B166" s="663" t="s">
        <v>233</v>
      </c>
      <c r="C166" s="664" t="s">
        <v>906</v>
      </c>
      <c r="D166" s="646">
        <v>8454.0819409332653</v>
      </c>
    </row>
    <row r="167" spans="1:4" ht="16.5" thickTop="1" thickBot="1">
      <c r="A167" s="663" t="s">
        <v>470</v>
      </c>
      <c r="B167" s="663" t="s">
        <v>233</v>
      </c>
      <c r="C167" s="664" t="s">
        <v>471</v>
      </c>
      <c r="D167" s="646">
        <v>7994.2794879656058</v>
      </c>
    </row>
    <row r="168" spans="1:4" ht="16.5" thickTop="1" thickBot="1">
      <c r="A168" s="663" t="s">
        <v>904</v>
      </c>
      <c r="B168" s="663" t="s">
        <v>233</v>
      </c>
      <c r="C168" s="664" t="s">
        <v>471</v>
      </c>
      <c r="D168" s="646">
        <v>7994.2794879656058</v>
      </c>
    </row>
    <row r="169" spans="1:4" ht="16.5" thickTop="1" thickBot="1">
      <c r="A169" s="663" t="s">
        <v>464</v>
      </c>
      <c r="B169" s="663" t="s">
        <v>233</v>
      </c>
      <c r="C169" s="664" t="s">
        <v>465</v>
      </c>
      <c r="D169" s="646">
        <v>15998.292473608821</v>
      </c>
    </row>
    <row r="170" spans="1:4" ht="16.5" thickTop="1" thickBot="1">
      <c r="A170" s="663" t="s">
        <v>901</v>
      </c>
      <c r="B170" s="663" t="s">
        <v>233</v>
      </c>
      <c r="C170" s="664" t="s">
        <v>465</v>
      </c>
      <c r="D170" s="646">
        <v>8806.6151433947398</v>
      </c>
    </row>
    <row r="171" spans="1:4" ht="16.5" thickTop="1" thickBot="1">
      <c r="A171" s="663" t="s">
        <v>877</v>
      </c>
      <c r="B171" s="663" t="s">
        <v>233</v>
      </c>
      <c r="C171" s="664" t="s">
        <v>878</v>
      </c>
      <c r="D171" s="646">
        <v>20023.494196253461</v>
      </c>
    </row>
    <row r="172" spans="1:4" ht="16.5" thickTop="1" thickBot="1">
      <c r="A172" s="663" t="s">
        <v>890</v>
      </c>
      <c r="B172" s="663" t="s">
        <v>874</v>
      </c>
      <c r="C172" s="664" t="s">
        <v>891</v>
      </c>
      <c r="D172" s="646">
        <v>13793.561016944997</v>
      </c>
    </row>
    <row r="173" spans="1:4" ht="16.5" thickTop="1" thickBot="1">
      <c r="A173" s="663" t="s">
        <v>892</v>
      </c>
      <c r="B173" s="663" t="s">
        <v>874</v>
      </c>
      <c r="C173" s="664" t="s">
        <v>893</v>
      </c>
      <c r="D173" s="646">
        <v>7805.3370510595914</v>
      </c>
    </row>
    <row r="174" spans="1:4" ht="16.5" thickTop="1" thickBot="1">
      <c r="A174" s="663" t="s">
        <v>879</v>
      </c>
      <c r="B174" s="663" t="s">
        <v>233</v>
      </c>
      <c r="C174" s="664" t="s">
        <v>880</v>
      </c>
      <c r="D174" s="646">
        <v>5170.2112888920083</v>
      </c>
    </row>
    <row r="175" spans="1:4" ht="16.5" thickTop="1" thickBot="1">
      <c r="A175" s="663" t="s">
        <v>881</v>
      </c>
      <c r="B175" s="663" t="s">
        <v>233</v>
      </c>
      <c r="C175" s="664" t="s">
        <v>882</v>
      </c>
      <c r="D175" s="646">
        <v>6003.5134698361171</v>
      </c>
    </row>
    <row r="176" spans="1:4" ht="31.5" thickTop="1" thickBot="1">
      <c r="A176" s="663" t="s">
        <v>887</v>
      </c>
      <c r="B176" s="663" t="s">
        <v>233</v>
      </c>
      <c r="C176" s="664" t="s">
        <v>1952</v>
      </c>
      <c r="D176" s="646">
        <v>3070.6227368675482</v>
      </c>
    </row>
    <row r="177" spans="1:4" ht="31.5" thickTop="1" thickBot="1">
      <c r="A177" s="663" t="s">
        <v>883</v>
      </c>
      <c r="B177" s="663" t="s">
        <v>233</v>
      </c>
      <c r="C177" s="664" t="s">
        <v>1951</v>
      </c>
      <c r="D177" s="646">
        <v>5520.58768649591</v>
      </c>
    </row>
    <row r="178" spans="1:4" ht="16.5" thickTop="1" thickBot="1">
      <c r="A178" s="663" t="s">
        <v>884</v>
      </c>
      <c r="B178" s="663" t="s">
        <v>233</v>
      </c>
      <c r="C178" s="664" t="s">
        <v>2276</v>
      </c>
      <c r="D178" s="646">
        <v>10204.104015202131</v>
      </c>
    </row>
    <row r="179" spans="1:4" ht="31.5" thickTop="1" thickBot="1">
      <c r="A179" s="663" t="s">
        <v>889</v>
      </c>
      <c r="B179" s="663" t="s">
        <v>233</v>
      </c>
      <c r="C179" s="664" t="s">
        <v>1953</v>
      </c>
      <c r="D179" s="646">
        <v>6718.0865801443897</v>
      </c>
    </row>
    <row r="180" spans="1:4" ht="31.5" thickTop="1" thickBot="1">
      <c r="A180" s="663" t="s">
        <v>876</v>
      </c>
      <c r="B180" s="663" t="s">
        <v>233</v>
      </c>
      <c r="C180" s="664" t="s">
        <v>1950</v>
      </c>
      <c r="D180" s="646">
        <v>7805.3370510595914</v>
      </c>
    </row>
    <row r="181" spans="1:4" ht="16.5" thickTop="1" thickBot="1">
      <c r="A181" s="663" t="s">
        <v>885</v>
      </c>
      <c r="B181" s="663" t="s">
        <v>233</v>
      </c>
      <c r="C181" s="664" t="s">
        <v>886</v>
      </c>
      <c r="D181" s="646">
        <v>7766.9219843893125</v>
      </c>
    </row>
    <row r="182" spans="1:4" ht="16.5" thickTop="1" thickBot="1">
      <c r="A182" s="663" t="s">
        <v>888</v>
      </c>
      <c r="B182" s="663" t="s">
        <v>233</v>
      </c>
      <c r="C182" s="664" t="s">
        <v>886</v>
      </c>
      <c r="D182" s="646">
        <v>7766.9219843893125</v>
      </c>
    </row>
    <row r="183" spans="1:4" ht="16.5" thickTop="1" thickBot="1">
      <c r="A183" s="663" t="s">
        <v>472</v>
      </c>
      <c r="B183" s="663" t="s">
        <v>377</v>
      </c>
      <c r="C183" s="664" t="s">
        <v>473</v>
      </c>
      <c r="D183" s="646">
        <v>6938.7487468607696</v>
      </c>
    </row>
    <row r="184" spans="1:4" ht="16.5" thickTop="1" thickBot="1">
      <c r="A184" s="663" t="s">
        <v>476</v>
      </c>
      <c r="B184" s="663" t="s">
        <v>92</v>
      </c>
      <c r="C184" s="664" t="s">
        <v>477</v>
      </c>
      <c r="D184" s="646">
        <v>23579.289678088277</v>
      </c>
    </row>
    <row r="185" spans="1:4" ht="16.5" thickTop="1" thickBot="1">
      <c r="A185" s="663" t="s">
        <v>474</v>
      </c>
      <c r="B185" s="663" t="s">
        <v>387</v>
      </c>
      <c r="C185" s="664" t="s">
        <v>475</v>
      </c>
      <c r="D185" s="646">
        <v>39629.824536755033</v>
      </c>
    </row>
    <row r="186" spans="1:4" ht="16.5" thickTop="1" thickBot="1">
      <c r="A186" s="663" t="s">
        <v>478</v>
      </c>
      <c r="B186" s="663" t="s">
        <v>144</v>
      </c>
      <c r="C186" s="664" t="s">
        <v>1915</v>
      </c>
      <c r="D186" s="646">
        <v>1426.9201052012065</v>
      </c>
    </row>
    <row r="187" spans="1:4" ht="16.5" thickTop="1" thickBot="1">
      <c r="A187" s="663" t="s">
        <v>1455</v>
      </c>
      <c r="B187" s="663" t="s">
        <v>377</v>
      </c>
      <c r="C187" s="664" t="s">
        <v>1454</v>
      </c>
      <c r="D187" s="646">
        <v>13429.83628424665</v>
      </c>
    </row>
    <row r="188" spans="1:4" ht="16.5" thickTop="1" thickBot="1">
      <c r="A188" s="663" t="s">
        <v>1709</v>
      </c>
      <c r="B188" s="663" t="s">
        <v>377</v>
      </c>
      <c r="C188" s="664" t="s">
        <v>1708</v>
      </c>
      <c r="D188" s="646">
        <v>13429.83628424665</v>
      </c>
    </row>
    <row r="189" spans="1:4" ht="16.5" thickTop="1" thickBot="1">
      <c r="A189" s="663" t="s">
        <v>479</v>
      </c>
      <c r="B189" s="663" t="s">
        <v>377</v>
      </c>
      <c r="C189" s="664" t="s">
        <v>480</v>
      </c>
      <c r="D189" s="646">
        <v>82148.352271251351</v>
      </c>
    </row>
    <row r="190" spans="1:4" ht="16.5" thickTop="1" thickBot="1">
      <c r="A190" s="663" t="s">
        <v>1666</v>
      </c>
      <c r="B190" s="663" t="s">
        <v>144</v>
      </c>
      <c r="C190" s="664" t="s">
        <v>1665</v>
      </c>
      <c r="D190" s="646">
        <v>614305.33300796291</v>
      </c>
    </row>
    <row r="191" spans="1:4" ht="16.5" thickTop="1" thickBot="1">
      <c r="A191" s="663" t="s">
        <v>488</v>
      </c>
      <c r="B191" s="663" t="s">
        <v>92</v>
      </c>
      <c r="C191" s="664" t="s">
        <v>489</v>
      </c>
      <c r="D191" s="646">
        <v>530399.60093179636</v>
      </c>
    </row>
    <row r="192" spans="1:4" ht="16.5" thickTop="1" thickBot="1">
      <c r="A192" s="663" t="s">
        <v>490</v>
      </c>
      <c r="B192" s="663" t="s">
        <v>92</v>
      </c>
      <c r="C192" s="664" t="s">
        <v>491</v>
      </c>
      <c r="D192" s="646">
        <v>335461.81503537658</v>
      </c>
    </row>
    <row r="193" spans="1:4" ht="16.5" thickTop="1" thickBot="1">
      <c r="A193" s="663" t="s">
        <v>481</v>
      </c>
      <c r="B193" s="663" t="s">
        <v>233</v>
      </c>
      <c r="C193" s="664" t="s">
        <v>482</v>
      </c>
      <c r="D193" s="646">
        <v>2980.3893338782641</v>
      </c>
    </row>
    <row r="194" spans="1:4" ht="16.5" thickTop="1" thickBot="1">
      <c r="A194" s="663" t="s">
        <v>492</v>
      </c>
      <c r="B194" s="663" t="s">
        <v>92</v>
      </c>
      <c r="C194" s="664" t="s">
        <v>493</v>
      </c>
      <c r="D194" s="646">
        <v>1210.1697101528175</v>
      </c>
    </row>
    <row r="195" spans="1:4" ht="16.5" thickTop="1" thickBot="1">
      <c r="A195" s="663" t="s">
        <v>483</v>
      </c>
      <c r="B195" s="663" t="s">
        <v>422</v>
      </c>
      <c r="C195" s="664" t="s">
        <v>2277</v>
      </c>
      <c r="D195" s="646">
        <v>1151.5077376020188</v>
      </c>
    </row>
    <row r="196" spans="1:4" ht="16.5" thickTop="1" thickBot="1">
      <c r="A196" s="663" t="s">
        <v>484</v>
      </c>
      <c r="B196" s="663" t="s">
        <v>92</v>
      </c>
      <c r="C196" s="664" t="s">
        <v>485</v>
      </c>
      <c r="D196" s="646">
        <v>31336.284663242186</v>
      </c>
    </row>
    <row r="197" spans="1:4" ht="16.5" thickTop="1" thickBot="1">
      <c r="A197" s="663" t="s">
        <v>486</v>
      </c>
      <c r="B197" s="663" t="s">
        <v>144</v>
      </c>
      <c r="C197" s="664" t="s">
        <v>487</v>
      </c>
      <c r="D197" s="646">
        <v>3298.0297398843345</v>
      </c>
    </row>
    <row r="198" spans="1:4" ht="16.5" thickTop="1" thickBot="1">
      <c r="A198" s="663" t="s">
        <v>494</v>
      </c>
      <c r="B198" s="663" t="s">
        <v>92</v>
      </c>
      <c r="C198" s="664" t="s">
        <v>495</v>
      </c>
      <c r="D198" s="646">
        <v>14324.755808107901</v>
      </c>
    </row>
    <row r="199" spans="1:4" ht="16.5" thickTop="1" thickBot="1">
      <c r="A199" s="663" t="s">
        <v>925</v>
      </c>
      <c r="B199" s="663" t="s">
        <v>92</v>
      </c>
      <c r="C199" s="664" t="s">
        <v>926</v>
      </c>
      <c r="D199" s="646">
        <v>198344.13292901509</v>
      </c>
    </row>
    <row r="200" spans="1:4" ht="31.5" thickTop="1" thickBot="1">
      <c r="A200" s="663" t="s">
        <v>929</v>
      </c>
      <c r="B200" s="663" t="s">
        <v>92</v>
      </c>
      <c r="C200" s="664" t="s">
        <v>930</v>
      </c>
      <c r="D200" s="646">
        <v>194833.3055701603</v>
      </c>
    </row>
    <row r="201" spans="1:4" ht="16.5" thickTop="1" thickBot="1">
      <c r="A201" s="663" t="s">
        <v>927</v>
      </c>
      <c r="B201" s="663" t="s">
        <v>92</v>
      </c>
      <c r="C201" s="664" t="s">
        <v>928</v>
      </c>
      <c r="D201" s="646">
        <v>198344.13292901509</v>
      </c>
    </row>
    <row r="202" spans="1:4" ht="16.5" thickTop="1" thickBot="1">
      <c r="A202" s="663" t="s">
        <v>931</v>
      </c>
      <c r="B202" s="663" t="s">
        <v>233</v>
      </c>
      <c r="C202" s="664" t="s">
        <v>932</v>
      </c>
      <c r="D202" s="646">
        <v>200337.56659600246</v>
      </c>
    </row>
    <row r="203" spans="1:4" ht="16.5" thickTop="1" thickBot="1">
      <c r="A203" s="663" t="s">
        <v>920</v>
      </c>
      <c r="B203" s="663" t="s">
        <v>233</v>
      </c>
      <c r="C203" s="664" t="s">
        <v>2278</v>
      </c>
      <c r="D203" s="646">
        <v>15108.565819777481</v>
      </c>
    </row>
    <row r="204" spans="1:4" ht="16.5" thickTop="1" thickBot="1">
      <c r="A204" s="663" t="s">
        <v>923</v>
      </c>
      <c r="B204" s="663" t="s">
        <v>92</v>
      </c>
      <c r="C204" s="664" t="s">
        <v>924</v>
      </c>
      <c r="D204" s="646">
        <v>69422.181212341995</v>
      </c>
    </row>
    <row r="205" spans="1:4" ht="16.5" thickTop="1" thickBot="1">
      <c r="A205" s="663" t="s">
        <v>921</v>
      </c>
      <c r="B205" s="663" t="s">
        <v>92</v>
      </c>
      <c r="C205" s="664" t="s">
        <v>922</v>
      </c>
      <c r="D205" s="646">
        <v>121677.85325882948</v>
      </c>
    </row>
    <row r="206" spans="1:4" ht="16.5" thickTop="1" thickBot="1">
      <c r="A206" s="663" t="s">
        <v>496</v>
      </c>
      <c r="B206" s="663" t="s">
        <v>144</v>
      </c>
      <c r="C206" s="664" t="s">
        <v>1916</v>
      </c>
      <c r="D206" s="646">
        <v>86482.549905429987</v>
      </c>
    </row>
    <row r="207" spans="1:4" ht="16.5" thickTop="1" thickBot="1">
      <c r="A207" s="663" t="s">
        <v>505</v>
      </c>
      <c r="B207" s="663" t="s">
        <v>144</v>
      </c>
      <c r="C207" s="664" t="s">
        <v>506</v>
      </c>
      <c r="D207" s="646">
        <v>86589.490348777821</v>
      </c>
    </row>
    <row r="208" spans="1:4" ht="16.5" thickTop="1" thickBot="1">
      <c r="A208" s="663" t="s">
        <v>507</v>
      </c>
      <c r="B208" s="663" t="s">
        <v>144</v>
      </c>
      <c r="C208" s="664" t="s">
        <v>508</v>
      </c>
      <c r="D208" s="646">
        <v>27209.511410050247</v>
      </c>
    </row>
    <row r="209" spans="1:4" ht="16.5" thickTop="1" thickBot="1">
      <c r="A209" s="663" t="s">
        <v>509</v>
      </c>
      <c r="B209" s="663" t="s">
        <v>233</v>
      </c>
      <c r="C209" s="664" t="s">
        <v>510</v>
      </c>
      <c r="D209" s="646">
        <v>14852.292759528184</v>
      </c>
    </row>
    <row r="210" spans="1:4" ht="16.5" thickTop="1" thickBot="1">
      <c r="A210" s="663" t="s">
        <v>512</v>
      </c>
      <c r="B210" s="663" t="s">
        <v>233</v>
      </c>
      <c r="C210" s="664" t="s">
        <v>1918</v>
      </c>
      <c r="D210" s="646">
        <v>24272.685371546198</v>
      </c>
    </row>
    <row r="211" spans="1:4" ht="16.5" thickTop="1" thickBot="1">
      <c r="A211" s="663" t="s">
        <v>511</v>
      </c>
      <c r="B211" s="663" t="s">
        <v>233</v>
      </c>
      <c r="C211" s="664" t="s">
        <v>1917</v>
      </c>
      <c r="D211" s="646">
        <v>7110.5521191906255</v>
      </c>
    </row>
    <row r="212" spans="1:4" ht="16.5" thickTop="1" thickBot="1">
      <c r="A212" s="663" t="s">
        <v>519</v>
      </c>
      <c r="B212" s="663" t="s">
        <v>387</v>
      </c>
      <c r="C212" s="664" t="s">
        <v>520</v>
      </c>
      <c r="D212" s="646">
        <v>43973.729865124456</v>
      </c>
    </row>
    <row r="213" spans="1:4" ht="16.5" thickTop="1" thickBot="1">
      <c r="A213" s="663" t="s">
        <v>515</v>
      </c>
      <c r="B213" s="663" t="s">
        <v>387</v>
      </c>
      <c r="C213" s="664" t="s">
        <v>516</v>
      </c>
      <c r="D213" s="646">
        <v>34693.953651687247</v>
      </c>
    </row>
    <row r="214" spans="1:4" ht="16.5" thickTop="1" thickBot="1">
      <c r="A214" s="663" t="s">
        <v>513</v>
      </c>
      <c r="B214" s="663" t="s">
        <v>387</v>
      </c>
      <c r="C214" s="664" t="s">
        <v>514</v>
      </c>
      <c r="D214" s="646">
        <v>41862.990831598487</v>
      </c>
    </row>
    <row r="215" spans="1:4" ht="16.5" thickTop="1" thickBot="1">
      <c r="A215" s="663" t="s">
        <v>521</v>
      </c>
      <c r="B215" s="663" t="s">
        <v>387</v>
      </c>
      <c r="C215" s="664" t="s">
        <v>522</v>
      </c>
      <c r="D215" s="646">
        <v>54945.175466473011</v>
      </c>
    </row>
    <row r="216" spans="1:4" ht="16.5" thickTop="1" thickBot="1">
      <c r="A216" s="663" t="s">
        <v>525</v>
      </c>
      <c r="B216" s="663" t="s">
        <v>387</v>
      </c>
      <c r="C216" s="664" t="s">
        <v>526</v>
      </c>
      <c r="D216" s="646">
        <v>73260.233955297357</v>
      </c>
    </row>
    <row r="217" spans="1:4" ht="16.5" thickTop="1" thickBot="1">
      <c r="A217" s="663" t="s">
        <v>527</v>
      </c>
      <c r="B217" s="663" t="s">
        <v>387</v>
      </c>
      <c r="C217" s="664" t="s">
        <v>528</v>
      </c>
      <c r="D217" s="646">
        <v>62794.486247397726</v>
      </c>
    </row>
    <row r="218" spans="1:4" ht="16.5" thickTop="1" thickBot="1">
      <c r="A218" s="663" t="s">
        <v>529</v>
      </c>
      <c r="B218" s="663" t="s">
        <v>387</v>
      </c>
      <c r="C218" s="664" t="s">
        <v>530</v>
      </c>
      <c r="D218" s="646">
        <v>46865.763935228431</v>
      </c>
    </row>
    <row r="219" spans="1:4" ht="16.5" thickTop="1" thickBot="1">
      <c r="A219" s="663" t="s">
        <v>531</v>
      </c>
      <c r="B219" s="663" t="s">
        <v>387</v>
      </c>
      <c r="C219" s="664" t="s">
        <v>532</v>
      </c>
      <c r="D219" s="646">
        <v>50261.833785607305</v>
      </c>
    </row>
    <row r="220" spans="1:4" ht="16.5" thickTop="1" thickBot="1">
      <c r="A220" s="663" t="s">
        <v>523</v>
      </c>
      <c r="B220" s="663" t="s">
        <v>387</v>
      </c>
      <c r="C220" s="664" t="s">
        <v>524</v>
      </c>
      <c r="D220" s="646">
        <v>8505.8302337649347</v>
      </c>
    </row>
    <row r="221" spans="1:4" ht="16.5" thickTop="1" thickBot="1">
      <c r="A221" s="663" t="s">
        <v>533</v>
      </c>
      <c r="B221" s="663" t="s">
        <v>387</v>
      </c>
      <c r="C221" s="664" t="s">
        <v>534</v>
      </c>
      <c r="D221" s="646">
        <v>39246.553904623572</v>
      </c>
    </row>
    <row r="222" spans="1:4" ht="16.5" thickTop="1" thickBot="1">
      <c r="A222" s="663" t="s">
        <v>540</v>
      </c>
      <c r="B222" s="663" t="s">
        <v>387</v>
      </c>
      <c r="C222" s="664" t="s">
        <v>541</v>
      </c>
      <c r="D222" s="646">
        <v>39576.356878612009</v>
      </c>
    </row>
    <row r="223" spans="1:4" ht="16.5" thickTop="1" thickBot="1">
      <c r="A223" s="663" t="s">
        <v>551</v>
      </c>
      <c r="B223" s="663" t="s">
        <v>387</v>
      </c>
      <c r="C223" s="664" t="s">
        <v>1856</v>
      </c>
      <c r="D223" s="646">
        <v>28780.806196723956</v>
      </c>
    </row>
    <row r="224" spans="1:4" ht="16.5" thickTop="1" thickBot="1">
      <c r="A224" s="663" t="s">
        <v>535</v>
      </c>
      <c r="B224" s="663" t="s">
        <v>387</v>
      </c>
      <c r="C224" s="664" t="s">
        <v>2279</v>
      </c>
      <c r="D224" s="646">
        <v>41169.498875265213</v>
      </c>
    </row>
    <row r="225" spans="1:4" ht="16.5" thickTop="1" thickBot="1">
      <c r="A225" s="663" t="s">
        <v>536</v>
      </c>
      <c r="B225" s="663" t="s">
        <v>387</v>
      </c>
      <c r="C225" s="664" t="s">
        <v>2280</v>
      </c>
      <c r="D225" s="646">
        <v>44479.427758573394</v>
      </c>
    </row>
    <row r="226" spans="1:4" ht="16.5" thickTop="1" thickBot="1">
      <c r="A226" s="663" t="s">
        <v>537</v>
      </c>
      <c r="B226" s="663" t="s">
        <v>387</v>
      </c>
      <c r="C226" s="664" t="s">
        <v>1919</v>
      </c>
      <c r="D226" s="646">
        <v>52328.738539498103</v>
      </c>
    </row>
    <row r="227" spans="1:4" ht="16.5" thickTop="1" thickBot="1">
      <c r="A227" s="663" t="s">
        <v>538</v>
      </c>
      <c r="B227" s="663" t="s">
        <v>387</v>
      </c>
      <c r="C227" s="664" t="s">
        <v>2281</v>
      </c>
      <c r="D227" s="646">
        <v>35319.126443940266</v>
      </c>
    </row>
    <row r="228" spans="1:4" ht="16.5" thickTop="1" thickBot="1">
      <c r="A228" s="663" t="s">
        <v>539</v>
      </c>
      <c r="B228" s="663" t="s">
        <v>387</v>
      </c>
      <c r="C228" s="664" t="s">
        <v>2282</v>
      </c>
      <c r="D228" s="646">
        <v>43469.694084849551</v>
      </c>
    </row>
    <row r="229" spans="1:4" ht="16.5" thickTop="1" thickBot="1">
      <c r="A229" s="663" t="s">
        <v>542</v>
      </c>
      <c r="B229" s="663" t="s">
        <v>387</v>
      </c>
      <c r="C229" s="664" t="s">
        <v>543</v>
      </c>
      <c r="D229" s="646">
        <v>62794.486247397726</v>
      </c>
    </row>
    <row r="230" spans="1:4" ht="16.5" thickTop="1" thickBot="1">
      <c r="A230" s="663" t="s">
        <v>544</v>
      </c>
      <c r="B230" s="663" t="s">
        <v>387</v>
      </c>
      <c r="C230" s="664" t="s">
        <v>545</v>
      </c>
      <c r="D230" s="646">
        <v>75876.670882272258</v>
      </c>
    </row>
    <row r="231" spans="1:4" ht="16.5" thickTop="1" thickBot="1">
      <c r="A231" s="663" t="s">
        <v>517</v>
      </c>
      <c r="B231" s="663" t="s">
        <v>387</v>
      </c>
      <c r="C231" s="664" t="s">
        <v>518</v>
      </c>
      <c r="D231" s="646">
        <v>43469.694084849551</v>
      </c>
    </row>
    <row r="232" spans="1:4" ht="16.5" thickTop="1" thickBot="1">
      <c r="A232" s="663" t="s">
        <v>546</v>
      </c>
      <c r="B232" s="663" t="s">
        <v>387</v>
      </c>
      <c r="C232" s="664" t="s">
        <v>547</v>
      </c>
      <c r="D232" s="646">
        <v>52328.738539498103</v>
      </c>
    </row>
    <row r="233" spans="1:4" ht="16.5" thickTop="1" thickBot="1">
      <c r="A233" s="663" t="s">
        <v>548</v>
      </c>
      <c r="B233" s="663" t="s">
        <v>387</v>
      </c>
      <c r="C233" s="664" t="s">
        <v>549</v>
      </c>
      <c r="D233" s="646">
        <v>52328.738539498103</v>
      </c>
    </row>
    <row r="234" spans="1:4" ht="16.5" thickTop="1" thickBot="1">
      <c r="A234" s="663" t="s">
        <v>550</v>
      </c>
      <c r="B234" s="663" t="s">
        <v>387</v>
      </c>
      <c r="C234" s="664" t="s">
        <v>2283</v>
      </c>
      <c r="D234" s="646">
        <v>39246.553904623572</v>
      </c>
    </row>
    <row r="235" spans="1:4" ht="16.5" thickTop="1" thickBot="1">
      <c r="A235" s="663" t="s">
        <v>552</v>
      </c>
      <c r="B235" s="663" t="s">
        <v>144</v>
      </c>
      <c r="C235" s="664" t="s">
        <v>553</v>
      </c>
      <c r="D235" s="646">
        <v>1004.9994152711243</v>
      </c>
    </row>
    <row r="236" spans="1:4" ht="16.5" thickTop="1" thickBot="1">
      <c r="A236" s="663" t="s">
        <v>556</v>
      </c>
      <c r="B236" s="663" t="s">
        <v>387</v>
      </c>
      <c r="C236" s="664" t="s">
        <v>2284</v>
      </c>
      <c r="D236" s="646">
        <v>477499.73917292018</v>
      </c>
    </row>
    <row r="237" spans="1:4" ht="16.5" thickTop="1" thickBot="1">
      <c r="A237" s="663" t="s">
        <v>557</v>
      </c>
      <c r="B237" s="663" t="s">
        <v>387</v>
      </c>
      <c r="C237" s="664" t="s">
        <v>2285</v>
      </c>
      <c r="D237" s="646">
        <v>380512.02805365506</v>
      </c>
    </row>
    <row r="238" spans="1:4" ht="16.5" thickTop="1" thickBot="1">
      <c r="A238" s="663" t="s">
        <v>558</v>
      </c>
      <c r="B238" s="663" t="s">
        <v>387</v>
      </c>
      <c r="C238" s="664" t="s">
        <v>2286</v>
      </c>
      <c r="D238" s="646">
        <v>412178.462858885</v>
      </c>
    </row>
    <row r="239" spans="1:4" ht="16.5" thickTop="1" thickBot="1">
      <c r="A239" s="663" t="s">
        <v>570</v>
      </c>
      <c r="B239" s="663" t="s">
        <v>571</v>
      </c>
      <c r="C239" s="664" t="s">
        <v>572</v>
      </c>
      <c r="D239" s="646">
        <v>362434.34926203539</v>
      </c>
    </row>
    <row r="240" spans="1:4" ht="16.5" thickTop="1" thickBot="1">
      <c r="A240" s="663" t="s">
        <v>559</v>
      </c>
      <c r="B240" s="663" t="s">
        <v>387</v>
      </c>
      <c r="C240" s="664" t="s">
        <v>1920</v>
      </c>
      <c r="D240" s="646">
        <v>337342.93847096799</v>
      </c>
    </row>
    <row r="241" spans="1:4" ht="16.5" thickTop="1" thickBot="1">
      <c r="A241" s="663" t="s">
        <v>560</v>
      </c>
      <c r="B241" s="663" t="s">
        <v>387</v>
      </c>
      <c r="C241" s="664" t="s">
        <v>2011</v>
      </c>
      <c r="D241" s="646">
        <v>341904.60619551706</v>
      </c>
    </row>
    <row r="242" spans="1:4" ht="16.5" thickTop="1" thickBot="1">
      <c r="A242" s="665" t="s">
        <v>2013</v>
      </c>
      <c r="B242" s="663" t="s">
        <v>387</v>
      </c>
      <c r="C242" s="664" t="s">
        <v>2012</v>
      </c>
      <c r="D242" s="647">
        <v>429241.0698580204</v>
      </c>
    </row>
    <row r="243" spans="1:4" ht="16.5" thickTop="1" thickBot="1">
      <c r="A243" s="663" t="s">
        <v>561</v>
      </c>
      <c r="B243" s="663" t="s">
        <v>387</v>
      </c>
      <c r="C243" s="664" t="s">
        <v>562</v>
      </c>
      <c r="D243" s="646">
        <v>479377.32169219485</v>
      </c>
    </row>
    <row r="244" spans="1:4" ht="16.5" thickTop="1" thickBot="1">
      <c r="A244" s="663" t="s">
        <v>563</v>
      </c>
      <c r="B244" s="663" t="s">
        <v>387</v>
      </c>
      <c r="C244" s="664" t="s">
        <v>564</v>
      </c>
      <c r="D244" s="646">
        <v>467033.99146502063</v>
      </c>
    </row>
    <row r="245" spans="1:4" ht="16.5" thickTop="1" thickBot="1">
      <c r="A245" s="663" t="s">
        <v>565</v>
      </c>
      <c r="B245" s="663" t="s">
        <v>387</v>
      </c>
      <c r="C245" s="664" t="s">
        <v>566</v>
      </c>
      <c r="D245" s="646">
        <v>467033.99146502063</v>
      </c>
    </row>
    <row r="246" spans="1:4" ht="16.5" thickTop="1" thickBot="1">
      <c r="A246" s="663" t="s">
        <v>567</v>
      </c>
      <c r="B246" s="663" t="s">
        <v>387</v>
      </c>
      <c r="C246" s="664" t="s">
        <v>2014</v>
      </c>
      <c r="D246" s="646">
        <v>343678.95974668139</v>
      </c>
    </row>
    <row r="247" spans="1:4" ht="16.5" thickTop="1" thickBot="1">
      <c r="A247" s="663" t="s">
        <v>568</v>
      </c>
      <c r="B247" s="663" t="s">
        <v>387</v>
      </c>
      <c r="C247" s="664" t="s">
        <v>569</v>
      </c>
      <c r="D247" s="646">
        <v>357364.96299547068</v>
      </c>
    </row>
    <row r="248" spans="1:4" ht="16.5" thickTop="1" thickBot="1">
      <c r="A248" s="663" t="s">
        <v>573</v>
      </c>
      <c r="B248" s="663" t="s">
        <v>387</v>
      </c>
      <c r="C248" s="664" t="s">
        <v>574</v>
      </c>
      <c r="D248" s="646">
        <v>366490.15981987794</v>
      </c>
    </row>
    <row r="249" spans="1:4" ht="16.5" thickTop="1" thickBot="1">
      <c r="A249" s="663" t="s">
        <v>575</v>
      </c>
      <c r="B249" s="663" t="s">
        <v>387</v>
      </c>
      <c r="C249" s="664" t="s">
        <v>576</v>
      </c>
      <c r="D249" s="646">
        <v>357364.96299547068</v>
      </c>
    </row>
    <row r="250" spans="1:4" ht="16.5" thickTop="1" thickBot="1">
      <c r="A250" s="663" t="s">
        <v>577</v>
      </c>
      <c r="B250" s="663" t="s">
        <v>387</v>
      </c>
      <c r="C250" s="664" t="s">
        <v>578</v>
      </c>
      <c r="D250" s="646">
        <v>250956.63572557503</v>
      </c>
    </row>
    <row r="251" spans="1:4" ht="16.5" thickTop="1" thickBot="1">
      <c r="A251" s="663" t="s">
        <v>579</v>
      </c>
      <c r="B251" s="663" t="s">
        <v>387</v>
      </c>
      <c r="C251" s="664" t="s">
        <v>580</v>
      </c>
      <c r="D251" s="646">
        <v>254351.57590289181</v>
      </c>
    </row>
    <row r="252" spans="1:4" ht="16.5" thickTop="1" thickBot="1">
      <c r="A252" s="663" t="s">
        <v>581</v>
      </c>
      <c r="B252" s="663" t="s">
        <v>387</v>
      </c>
      <c r="C252" s="664" t="s">
        <v>2287</v>
      </c>
      <c r="D252" s="646">
        <v>359774.12252473086</v>
      </c>
    </row>
    <row r="253" spans="1:4" ht="16.5" thickTop="1" thickBot="1">
      <c r="A253" s="663" t="s">
        <v>582</v>
      </c>
      <c r="B253" s="663" t="s">
        <v>387</v>
      </c>
      <c r="C253" s="664" t="s">
        <v>2288</v>
      </c>
      <c r="D253" s="646">
        <v>240349.30336706756</v>
      </c>
    </row>
    <row r="254" spans="1:4" ht="16.5" thickTop="1" thickBot="1">
      <c r="A254" s="663" t="s">
        <v>584</v>
      </c>
      <c r="B254" s="663" t="s">
        <v>233</v>
      </c>
      <c r="C254" s="664" t="s">
        <v>1921</v>
      </c>
      <c r="D254" s="646">
        <v>22972.85411722758</v>
      </c>
    </row>
    <row r="255" spans="1:4" ht="16.5" thickTop="1" thickBot="1">
      <c r="A255" s="663" t="s">
        <v>583</v>
      </c>
      <c r="B255" s="663" t="s">
        <v>387</v>
      </c>
      <c r="C255" s="664" t="s">
        <v>2289</v>
      </c>
      <c r="D255" s="646">
        <v>359899.62188267056</v>
      </c>
    </row>
    <row r="256" spans="1:4" ht="16.5" thickTop="1" thickBot="1">
      <c r="A256" s="663" t="s">
        <v>554</v>
      </c>
      <c r="B256" s="663" t="s">
        <v>387</v>
      </c>
      <c r="C256" s="664" t="s">
        <v>555</v>
      </c>
      <c r="D256" s="646">
        <v>423516.67309616198</v>
      </c>
    </row>
    <row r="257" spans="1:4" ht="16.5" thickTop="1" thickBot="1">
      <c r="A257" s="663" t="s">
        <v>585</v>
      </c>
      <c r="B257" s="663" t="s">
        <v>387</v>
      </c>
      <c r="C257" s="664" t="s">
        <v>586</v>
      </c>
      <c r="D257" s="646">
        <v>416858.76080394501</v>
      </c>
    </row>
    <row r="258" spans="1:4" ht="16.5" thickTop="1" thickBot="1">
      <c r="A258" s="663" t="s">
        <v>587</v>
      </c>
      <c r="B258" s="663" t="s">
        <v>387</v>
      </c>
      <c r="C258" s="664" t="s">
        <v>588</v>
      </c>
      <c r="D258" s="646">
        <v>451120.78275379859</v>
      </c>
    </row>
    <row r="259" spans="1:4" ht="16.5" thickTop="1" thickBot="1">
      <c r="A259" s="663" t="s">
        <v>497</v>
      </c>
      <c r="B259" s="663" t="s">
        <v>387</v>
      </c>
      <c r="C259" s="664" t="s">
        <v>498</v>
      </c>
      <c r="D259" s="646">
        <v>496233.56985593744</v>
      </c>
    </row>
    <row r="260" spans="1:4" ht="16.5" thickTop="1" thickBot="1">
      <c r="A260" s="663" t="s">
        <v>1669</v>
      </c>
      <c r="B260" s="663" t="s">
        <v>387</v>
      </c>
      <c r="C260" s="664" t="s">
        <v>1670</v>
      </c>
      <c r="D260" s="646">
        <v>514724.21611329768</v>
      </c>
    </row>
    <row r="261" spans="1:4" ht="16.5" thickTop="1" thickBot="1">
      <c r="A261" s="663" t="s">
        <v>499</v>
      </c>
      <c r="B261" s="663" t="s">
        <v>377</v>
      </c>
      <c r="C261" s="664" t="s">
        <v>500</v>
      </c>
      <c r="D261" s="646">
        <v>2806.0232783123533</v>
      </c>
    </row>
    <row r="262" spans="1:4" ht="31.5" thickTop="1" thickBot="1">
      <c r="A262" s="663" t="s">
        <v>589</v>
      </c>
      <c r="B262" s="663" t="s">
        <v>377</v>
      </c>
      <c r="C262" s="664" t="s">
        <v>2290</v>
      </c>
      <c r="D262" s="646">
        <v>18551.080520639371</v>
      </c>
    </row>
    <row r="263" spans="1:4" ht="16.5" thickTop="1" thickBot="1">
      <c r="A263" s="663" t="s">
        <v>590</v>
      </c>
      <c r="B263" s="663" t="s">
        <v>233</v>
      </c>
      <c r="C263" s="664" t="s">
        <v>2291</v>
      </c>
      <c r="D263" s="646">
        <v>59157.437262527506</v>
      </c>
    </row>
    <row r="264" spans="1:4" ht="16.5" thickTop="1" thickBot="1">
      <c r="A264" s="663" t="s">
        <v>591</v>
      </c>
      <c r="B264" s="663" t="s">
        <v>377</v>
      </c>
      <c r="C264" s="664" t="s">
        <v>2292</v>
      </c>
      <c r="D264" s="646">
        <v>13900.999707218971</v>
      </c>
    </row>
    <row r="265" spans="1:4" ht="16.5" thickTop="1" thickBot="1">
      <c r="A265" s="663" t="s">
        <v>592</v>
      </c>
      <c r="B265" s="663" t="s">
        <v>144</v>
      </c>
      <c r="C265" s="664" t="s">
        <v>2293</v>
      </c>
      <c r="D265" s="646">
        <v>9811.6384761558929</v>
      </c>
    </row>
    <row r="266" spans="1:4" ht="16.5" thickTop="1" thickBot="1">
      <c r="A266" s="663" t="s">
        <v>593</v>
      </c>
      <c r="B266" s="663" t="s">
        <v>92</v>
      </c>
      <c r="C266" s="664" t="s">
        <v>2294</v>
      </c>
      <c r="D266" s="646">
        <v>46172.41635838068</v>
      </c>
    </row>
    <row r="267" spans="1:4" ht="16.5" thickTop="1" thickBot="1">
      <c r="A267" s="663" t="s">
        <v>594</v>
      </c>
      <c r="B267" s="663" t="s">
        <v>92</v>
      </c>
      <c r="C267" s="664" t="s">
        <v>2295</v>
      </c>
      <c r="D267" s="646">
        <v>51943.968403178274</v>
      </c>
    </row>
    <row r="268" spans="1:4" ht="16.5" thickTop="1" thickBot="1">
      <c r="A268" s="663" t="s">
        <v>595</v>
      </c>
      <c r="B268" s="663" t="s">
        <v>92</v>
      </c>
      <c r="C268" s="664" t="s">
        <v>2296</v>
      </c>
      <c r="D268" s="646">
        <v>103887.93680635655</v>
      </c>
    </row>
    <row r="269" spans="1:4" ht="16.5" thickTop="1" thickBot="1">
      <c r="A269" s="663" t="s">
        <v>596</v>
      </c>
      <c r="B269" s="663" t="s">
        <v>377</v>
      </c>
      <c r="C269" s="664" t="s">
        <v>597</v>
      </c>
      <c r="D269" s="646">
        <v>62112.992814640762</v>
      </c>
    </row>
    <row r="270" spans="1:4" ht="16.5" thickTop="1" thickBot="1">
      <c r="A270" s="663" t="s">
        <v>599</v>
      </c>
      <c r="B270" s="663" t="s">
        <v>144</v>
      </c>
      <c r="C270" s="664" t="s">
        <v>600</v>
      </c>
      <c r="D270" s="646">
        <v>171610.92465219845</v>
      </c>
    </row>
    <row r="271" spans="1:4" ht="16.5" thickTop="1" thickBot="1">
      <c r="A271" s="663" t="s">
        <v>601</v>
      </c>
      <c r="B271" s="663" t="s">
        <v>387</v>
      </c>
      <c r="C271" s="664" t="s">
        <v>1922</v>
      </c>
      <c r="D271" s="646">
        <v>66693.856743187644</v>
      </c>
    </row>
    <row r="272" spans="1:4" ht="16.5" thickTop="1" thickBot="1">
      <c r="A272" s="663" t="s">
        <v>598</v>
      </c>
      <c r="B272" s="663" t="s">
        <v>387</v>
      </c>
      <c r="C272" s="664" t="s">
        <v>2297</v>
      </c>
      <c r="D272" s="646">
        <v>66693.856743187644</v>
      </c>
    </row>
    <row r="273" spans="1:4" ht="16.5" thickTop="1" thickBot="1">
      <c r="A273" s="663" t="s">
        <v>602</v>
      </c>
      <c r="B273" s="663" t="s">
        <v>387</v>
      </c>
      <c r="C273" s="664" t="s">
        <v>2298</v>
      </c>
      <c r="D273" s="646">
        <v>42336.491214102971</v>
      </c>
    </row>
    <row r="274" spans="1:4" ht="16.5" thickTop="1" thickBot="1">
      <c r="A274" s="663" t="s">
        <v>603</v>
      </c>
      <c r="B274" s="663" t="s">
        <v>144</v>
      </c>
      <c r="C274" s="664" t="s">
        <v>2299</v>
      </c>
      <c r="D274" s="646">
        <v>11894.358335747784</v>
      </c>
    </row>
    <row r="275" spans="1:4" ht="16.5" thickTop="1" thickBot="1">
      <c r="A275" s="663" t="s">
        <v>604</v>
      </c>
      <c r="B275" s="663" t="s">
        <v>144</v>
      </c>
      <c r="C275" s="664" t="s">
        <v>2300</v>
      </c>
      <c r="D275" s="646">
        <v>13688.360632718397</v>
      </c>
    </row>
    <row r="276" spans="1:4" ht="16.5" thickTop="1" thickBot="1">
      <c r="A276" s="663" t="s">
        <v>605</v>
      </c>
      <c r="B276" s="663" t="s">
        <v>606</v>
      </c>
      <c r="C276" s="664" t="s">
        <v>2301</v>
      </c>
      <c r="D276" s="646">
        <v>89706.408924853895</v>
      </c>
    </row>
    <row r="277" spans="1:4" ht="16.5" thickTop="1" thickBot="1">
      <c r="A277" s="663" t="s">
        <v>607</v>
      </c>
      <c r="B277" s="663" t="s">
        <v>606</v>
      </c>
      <c r="C277" s="664" t="s">
        <v>1923</v>
      </c>
      <c r="D277" s="646">
        <v>80142.122679189328</v>
      </c>
    </row>
    <row r="278" spans="1:4" ht="16.5" thickTop="1" thickBot="1">
      <c r="A278" s="663" t="s">
        <v>608</v>
      </c>
      <c r="B278" s="663" t="s">
        <v>606</v>
      </c>
      <c r="C278" s="664" t="s">
        <v>609</v>
      </c>
      <c r="D278" s="646">
        <v>41665.10904720542</v>
      </c>
    </row>
    <row r="279" spans="1:4" ht="16.5" thickTop="1" thickBot="1">
      <c r="A279" s="663" t="s">
        <v>501</v>
      </c>
      <c r="B279" s="663" t="s">
        <v>141</v>
      </c>
      <c r="C279" s="664" t="s">
        <v>502</v>
      </c>
      <c r="D279" s="646">
        <v>83936.47677654156</v>
      </c>
    </row>
    <row r="280" spans="1:4" ht="16.5" thickTop="1" thickBot="1">
      <c r="A280" s="663" t="s">
        <v>503</v>
      </c>
      <c r="B280" s="663" t="s">
        <v>141</v>
      </c>
      <c r="C280" s="664" t="s">
        <v>504</v>
      </c>
      <c r="D280" s="646">
        <v>53574.472885435433</v>
      </c>
    </row>
    <row r="281" spans="1:4" ht="16.5" thickTop="1" thickBot="1">
      <c r="A281" s="663" t="s">
        <v>610</v>
      </c>
      <c r="B281" s="663" t="s">
        <v>92</v>
      </c>
      <c r="C281" s="664" t="s">
        <v>2302</v>
      </c>
      <c r="D281" s="646">
        <v>88484.714664806437</v>
      </c>
    </row>
    <row r="282" spans="1:4" ht="16.5" thickTop="1" thickBot="1">
      <c r="A282" s="663" t="s">
        <v>611</v>
      </c>
      <c r="B282" s="663" t="s">
        <v>377</v>
      </c>
      <c r="C282" s="664" t="s">
        <v>2303</v>
      </c>
      <c r="D282" s="646">
        <v>13317.920981877929</v>
      </c>
    </row>
    <row r="283" spans="1:4" ht="16.5" thickTop="1" thickBot="1">
      <c r="A283" s="663" t="s">
        <v>612</v>
      </c>
      <c r="B283" s="663" t="s">
        <v>144</v>
      </c>
      <c r="C283" s="664" t="s">
        <v>2304</v>
      </c>
      <c r="D283" s="646">
        <v>29153.264775237898</v>
      </c>
    </row>
    <row r="284" spans="1:4" ht="16.5" thickTop="1" thickBot="1">
      <c r="A284" s="663" t="s">
        <v>613</v>
      </c>
      <c r="B284" s="663" t="s">
        <v>92</v>
      </c>
      <c r="C284" s="664" t="s">
        <v>614</v>
      </c>
      <c r="D284" s="646">
        <v>18801.770797945312</v>
      </c>
    </row>
    <row r="285" spans="1:4" ht="16.5" thickTop="1" thickBot="1">
      <c r="A285" s="663" t="s">
        <v>615</v>
      </c>
      <c r="B285" s="663" t="s">
        <v>92</v>
      </c>
      <c r="C285" s="664" t="s">
        <v>2305</v>
      </c>
      <c r="D285" s="646">
        <v>119861.28883690135</v>
      </c>
    </row>
    <row r="286" spans="1:4" ht="16.5" thickTop="1" thickBot="1">
      <c r="A286" s="663" t="s">
        <v>616</v>
      </c>
      <c r="B286" s="663" t="s">
        <v>92</v>
      </c>
      <c r="C286" s="664" t="s">
        <v>617</v>
      </c>
      <c r="D286" s="646">
        <v>372901.78749258199</v>
      </c>
    </row>
    <row r="287" spans="1:4" ht="16.5" thickTop="1" thickBot="1">
      <c r="A287" s="663" t="s">
        <v>620</v>
      </c>
      <c r="B287" s="663" t="s">
        <v>92</v>
      </c>
      <c r="C287" s="664" t="s">
        <v>621</v>
      </c>
      <c r="D287" s="646">
        <v>15547.660360517253</v>
      </c>
    </row>
    <row r="288" spans="1:4" ht="16.5" thickTop="1" thickBot="1">
      <c r="A288" s="663" t="s">
        <v>618</v>
      </c>
      <c r="B288" s="663" t="s">
        <v>92</v>
      </c>
      <c r="C288" s="664" t="s">
        <v>2306</v>
      </c>
      <c r="D288" s="646">
        <v>31524.459052644957</v>
      </c>
    </row>
    <row r="289" spans="1:4" ht="16.5" thickTop="1" thickBot="1">
      <c r="A289" s="663" t="s">
        <v>619</v>
      </c>
      <c r="B289" s="663" t="s">
        <v>92</v>
      </c>
      <c r="C289" s="664" t="s">
        <v>2307</v>
      </c>
      <c r="D289" s="646">
        <v>148480.59691933263</v>
      </c>
    </row>
    <row r="290" spans="1:4" ht="16.5" thickTop="1" thickBot="1">
      <c r="A290" s="663" t="s">
        <v>622</v>
      </c>
      <c r="B290" s="663" t="s">
        <v>454</v>
      </c>
      <c r="C290" s="664" t="s">
        <v>623</v>
      </c>
      <c r="D290" s="646">
        <v>3245.5437686929408</v>
      </c>
    </row>
    <row r="291" spans="1:4" ht="16.5" thickTop="1" thickBot="1">
      <c r="A291" s="663" t="s">
        <v>624</v>
      </c>
      <c r="B291" s="663" t="s">
        <v>422</v>
      </c>
      <c r="C291" s="664" t="s">
        <v>1924</v>
      </c>
      <c r="D291" s="646">
        <v>73668.2477842113</v>
      </c>
    </row>
    <row r="292" spans="1:4" ht="16.5" thickTop="1" thickBot="1">
      <c r="A292" s="663" t="s">
        <v>625</v>
      </c>
      <c r="B292" s="663" t="s">
        <v>377</v>
      </c>
      <c r="C292" s="664" t="s">
        <v>2308</v>
      </c>
      <c r="D292" s="646">
        <v>3245.5437686929408</v>
      </c>
    </row>
    <row r="293" spans="1:4" ht="16.5" thickTop="1" thickBot="1">
      <c r="A293" s="663" t="s">
        <v>626</v>
      </c>
      <c r="B293" s="663" t="s">
        <v>377</v>
      </c>
      <c r="C293" s="664" t="s">
        <v>1925</v>
      </c>
      <c r="D293" s="646">
        <v>16972.358499305232</v>
      </c>
    </row>
    <row r="294" spans="1:4" ht="16.5" thickTop="1" thickBot="1">
      <c r="A294" s="663" t="s">
        <v>627</v>
      </c>
      <c r="B294" s="663" t="s">
        <v>92</v>
      </c>
      <c r="C294" s="664" t="s">
        <v>628</v>
      </c>
      <c r="D294" s="646">
        <v>1610.865215327462</v>
      </c>
    </row>
    <row r="295" spans="1:4" ht="16.5" thickTop="1" thickBot="1">
      <c r="A295" s="663" t="s">
        <v>633</v>
      </c>
      <c r="B295" s="663" t="s">
        <v>92</v>
      </c>
      <c r="C295" s="664" t="s">
        <v>1926</v>
      </c>
      <c r="D295" s="646">
        <v>49942.203682042229</v>
      </c>
    </row>
    <row r="296" spans="1:4" ht="16.5" thickTop="1" thickBot="1">
      <c r="A296" s="663" t="s">
        <v>629</v>
      </c>
      <c r="B296" s="663" t="s">
        <v>92</v>
      </c>
      <c r="C296" s="664" t="s">
        <v>630</v>
      </c>
      <c r="D296" s="646">
        <v>53271.683927511716</v>
      </c>
    </row>
    <row r="297" spans="1:4" ht="16.5" thickTop="1" thickBot="1">
      <c r="A297" s="663" t="s">
        <v>631</v>
      </c>
      <c r="B297" s="663" t="s">
        <v>92</v>
      </c>
      <c r="C297" s="664" t="s">
        <v>632</v>
      </c>
      <c r="D297" s="646">
        <v>82449.122408061245</v>
      </c>
    </row>
    <row r="298" spans="1:4" ht="16.5" thickTop="1" thickBot="1">
      <c r="A298" s="663" t="s">
        <v>646</v>
      </c>
      <c r="B298" s="663" t="s">
        <v>144</v>
      </c>
      <c r="C298" s="664" t="s">
        <v>647</v>
      </c>
      <c r="D298" s="646">
        <v>11103.117148000918</v>
      </c>
    </row>
    <row r="299" spans="1:4" ht="16.5" thickTop="1" thickBot="1">
      <c r="A299" s="663" t="s">
        <v>634</v>
      </c>
      <c r="B299" s="663" t="s">
        <v>377</v>
      </c>
      <c r="C299" s="664" t="s">
        <v>635</v>
      </c>
      <c r="D299" s="646">
        <v>30698.367439740468</v>
      </c>
    </row>
    <row r="300" spans="1:4" ht="16.5" thickTop="1" thickBot="1">
      <c r="A300" s="663" t="s">
        <v>650</v>
      </c>
      <c r="B300" s="663" t="s">
        <v>377</v>
      </c>
      <c r="C300" s="664" t="s">
        <v>651</v>
      </c>
      <c r="D300" s="646">
        <v>15612.184680436732</v>
      </c>
    </row>
    <row r="301" spans="1:4" ht="31.5" thickTop="1" thickBot="1">
      <c r="A301" s="663" t="s">
        <v>652</v>
      </c>
      <c r="B301" s="663" t="s">
        <v>92</v>
      </c>
      <c r="C301" s="664" t="s">
        <v>2309</v>
      </c>
      <c r="D301" s="646">
        <v>533753.13310288067</v>
      </c>
    </row>
    <row r="302" spans="1:4" ht="31.5" thickTop="1" thickBot="1">
      <c r="A302" s="663" t="s">
        <v>653</v>
      </c>
      <c r="B302" s="663" t="s">
        <v>92</v>
      </c>
      <c r="C302" s="664" t="s">
        <v>2310</v>
      </c>
      <c r="D302" s="646">
        <v>453690.1631374486</v>
      </c>
    </row>
    <row r="303" spans="1:4" ht="31.5" thickTop="1" thickBot="1">
      <c r="A303" s="663" t="s">
        <v>654</v>
      </c>
      <c r="B303" s="663" t="s">
        <v>92</v>
      </c>
      <c r="C303" s="664" t="s">
        <v>2311</v>
      </c>
      <c r="D303" s="646">
        <v>251809.43032962471</v>
      </c>
    </row>
    <row r="304" spans="1:4" ht="31.5" thickTop="1" thickBot="1">
      <c r="A304" s="663" t="s">
        <v>655</v>
      </c>
      <c r="B304" s="663" t="s">
        <v>92</v>
      </c>
      <c r="C304" s="664" t="s">
        <v>2312</v>
      </c>
      <c r="D304" s="646">
        <v>427795.78445170057</v>
      </c>
    </row>
    <row r="305" spans="1:4" ht="31.5" thickTop="1" thickBot="1">
      <c r="A305" s="663" t="s">
        <v>656</v>
      </c>
      <c r="B305" s="663" t="s">
        <v>92</v>
      </c>
      <c r="C305" s="664" t="s">
        <v>2313</v>
      </c>
      <c r="D305" s="646">
        <v>299653.22209225339</v>
      </c>
    </row>
    <row r="306" spans="1:4" ht="31.5" thickTop="1" thickBot="1">
      <c r="A306" s="663" t="s">
        <v>657</v>
      </c>
      <c r="B306" s="663" t="s">
        <v>233</v>
      </c>
      <c r="C306" s="664" t="s">
        <v>2314</v>
      </c>
      <c r="D306" s="646">
        <v>399537.62945633783</v>
      </c>
    </row>
    <row r="307" spans="1:4" ht="16.5" thickTop="1" thickBot="1">
      <c r="A307" s="663" t="s">
        <v>658</v>
      </c>
      <c r="B307" s="663" t="s">
        <v>92</v>
      </c>
      <c r="C307" s="664" t="s">
        <v>659</v>
      </c>
      <c r="D307" s="646">
        <v>305646.28653409844</v>
      </c>
    </row>
    <row r="308" spans="1:4" ht="16.5" thickTop="1" thickBot="1">
      <c r="A308" s="663" t="s">
        <v>636</v>
      </c>
      <c r="B308" s="663" t="s">
        <v>377</v>
      </c>
      <c r="C308" s="664" t="s">
        <v>637</v>
      </c>
      <c r="D308" s="646">
        <v>108378.77881387048</v>
      </c>
    </row>
    <row r="309" spans="1:4" ht="16.5" thickTop="1" thickBot="1">
      <c r="A309" s="663" t="s">
        <v>642</v>
      </c>
      <c r="B309" s="663" t="s">
        <v>377</v>
      </c>
      <c r="C309" s="664" t="s">
        <v>643</v>
      </c>
      <c r="D309" s="646">
        <v>8878.6139879186194</v>
      </c>
    </row>
    <row r="310" spans="1:4" ht="16.5" thickTop="1" thickBot="1">
      <c r="A310" s="663" t="s">
        <v>640</v>
      </c>
      <c r="B310" s="663" t="s">
        <v>377</v>
      </c>
      <c r="C310" s="664" t="s">
        <v>641</v>
      </c>
      <c r="D310" s="646">
        <v>19151.226329591649</v>
      </c>
    </row>
    <row r="311" spans="1:4" ht="16.5" thickTop="1" thickBot="1">
      <c r="A311" s="663" t="s">
        <v>638</v>
      </c>
      <c r="B311" s="663" t="s">
        <v>377</v>
      </c>
      <c r="C311" s="664" t="s">
        <v>639</v>
      </c>
      <c r="D311" s="646">
        <v>102441.67202320976</v>
      </c>
    </row>
    <row r="312" spans="1:4" ht="16.5" thickTop="1" thickBot="1">
      <c r="A312" s="663" t="s">
        <v>644</v>
      </c>
      <c r="B312" s="663" t="s">
        <v>377</v>
      </c>
      <c r="C312" s="664" t="s">
        <v>645</v>
      </c>
      <c r="D312" s="646">
        <v>18396.63740337054</v>
      </c>
    </row>
    <row r="313" spans="1:4" ht="16.5" thickTop="1" thickBot="1">
      <c r="A313" s="663" t="s">
        <v>660</v>
      </c>
      <c r="B313" s="663" t="s">
        <v>377</v>
      </c>
      <c r="C313" s="664" t="s">
        <v>661</v>
      </c>
      <c r="D313" s="646">
        <v>19434.842088854457</v>
      </c>
    </row>
    <row r="314" spans="1:4" ht="16.5" thickTop="1" thickBot="1">
      <c r="A314" s="663" t="s">
        <v>662</v>
      </c>
      <c r="B314" s="663" t="s">
        <v>377</v>
      </c>
      <c r="C314" s="664" t="s">
        <v>663</v>
      </c>
      <c r="D314" s="646">
        <v>16647.401227347411</v>
      </c>
    </row>
    <row r="315" spans="1:4" ht="16.5" thickTop="1" thickBot="1">
      <c r="A315" s="663" t="s">
        <v>667</v>
      </c>
      <c r="B315" s="663" t="s">
        <v>377</v>
      </c>
      <c r="C315" s="664" t="s">
        <v>2315</v>
      </c>
      <c r="D315" s="646">
        <v>7209.5837785930771</v>
      </c>
    </row>
    <row r="316" spans="1:4" ht="16.5" thickTop="1" thickBot="1">
      <c r="A316" s="663" t="s">
        <v>664</v>
      </c>
      <c r="B316" s="663" t="s">
        <v>92</v>
      </c>
      <c r="C316" s="664" t="s">
        <v>2316</v>
      </c>
      <c r="D316" s="646">
        <v>58465.673110444106</v>
      </c>
    </row>
    <row r="317" spans="1:4" ht="16.5" thickTop="1" thickBot="1">
      <c r="A317" s="663" t="s">
        <v>665</v>
      </c>
      <c r="B317" s="663" t="s">
        <v>377</v>
      </c>
      <c r="C317" s="664" t="s">
        <v>666</v>
      </c>
      <c r="D317" s="646">
        <v>12196.529652143334</v>
      </c>
    </row>
    <row r="318" spans="1:4" ht="16.5" thickTop="1" thickBot="1">
      <c r="A318" s="663" t="s">
        <v>668</v>
      </c>
      <c r="B318" s="663" t="s">
        <v>606</v>
      </c>
      <c r="C318" s="664" t="s">
        <v>2317</v>
      </c>
      <c r="D318" s="646">
        <v>35685.313313290724</v>
      </c>
    </row>
    <row r="319" spans="1:4" ht="16.5" thickTop="1" thickBot="1">
      <c r="A319" s="663" t="s">
        <v>669</v>
      </c>
      <c r="B319" s="663" t="s">
        <v>92</v>
      </c>
      <c r="C319" s="664" t="s">
        <v>2318</v>
      </c>
      <c r="D319" s="646">
        <v>24663.457866339737</v>
      </c>
    </row>
    <row r="320" spans="1:4" ht="16.5" thickTop="1" thickBot="1">
      <c r="A320" s="663" t="s">
        <v>673</v>
      </c>
      <c r="B320" s="663" t="s">
        <v>92</v>
      </c>
      <c r="C320" s="664" t="s">
        <v>2319</v>
      </c>
      <c r="D320" s="646">
        <v>213086.73571004687</v>
      </c>
    </row>
    <row r="321" spans="1:4" ht="16.5" thickTop="1" thickBot="1">
      <c r="A321" s="663" t="s">
        <v>674</v>
      </c>
      <c r="B321" s="663" t="s">
        <v>92</v>
      </c>
      <c r="C321" s="664" t="s">
        <v>2320</v>
      </c>
      <c r="D321" s="646">
        <v>266358.41963755857</v>
      </c>
    </row>
    <row r="322" spans="1:4" ht="16.5" thickTop="1" thickBot="1">
      <c r="A322" s="663" t="s">
        <v>672</v>
      </c>
      <c r="B322" s="663" t="s">
        <v>92</v>
      </c>
      <c r="C322" s="664" t="s">
        <v>2321</v>
      </c>
      <c r="D322" s="646">
        <v>213086.73571004687</v>
      </c>
    </row>
    <row r="323" spans="1:4" ht="31.5" thickTop="1" thickBot="1">
      <c r="A323" s="663" t="s">
        <v>671</v>
      </c>
      <c r="B323" s="663" t="s">
        <v>92</v>
      </c>
      <c r="C323" s="664" t="s">
        <v>2322</v>
      </c>
      <c r="D323" s="646">
        <v>307431.3389195514</v>
      </c>
    </row>
    <row r="324" spans="1:4" ht="16.5" thickTop="1" thickBot="1">
      <c r="A324" s="663" t="s">
        <v>675</v>
      </c>
      <c r="B324" s="663" t="s">
        <v>92</v>
      </c>
      <c r="C324" s="664" t="s">
        <v>676</v>
      </c>
      <c r="D324" s="646">
        <v>266358.41963755857</v>
      </c>
    </row>
    <row r="325" spans="1:4" ht="16.5" thickTop="1" thickBot="1">
      <c r="A325" s="663" t="s">
        <v>678</v>
      </c>
      <c r="B325" s="663" t="s">
        <v>92</v>
      </c>
      <c r="C325" s="664" t="s">
        <v>679</v>
      </c>
      <c r="D325" s="646">
        <v>22307.517644645526</v>
      </c>
    </row>
    <row r="326" spans="1:4" ht="16.5" thickTop="1" thickBot="1">
      <c r="A326" s="663" t="s">
        <v>670</v>
      </c>
      <c r="B326" s="663" t="s">
        <v>92</v>
      </c>
      <c r="C326" s="664" t="s">
        <v>2323</v>
      </c>
      <c r="D326" s="646">
        <v>30231.680628862898</v>
      </c>
    </row>
    <row r="327" spans="1:4" ht="16.5" thickTop="1" thickBot="1">
      <c r="A327" s="663" t="s">
        <v>677</v>
      </c>
      <c r="B327" s="663" t="s">
        <v>92</v>
      </c>
      <c r="C327" s="664" t="s">
        <v>2324</v>
      </c>
      <c r="D327" s="646">
        <v>24734.575564382965</v>
      </c>
    </row>
    <row r="328" spans="1:4" ht="16.5" thickTop="1" thickBot="1">
      <c r="A328" s="663" t="s">
        <v>680</v>
      </c>
      <c r="B328" s="663" t="s">
        <v>92</v>
      </c>
      <c r="C328" s="664" t="s">
        <v>2325</v>
      </c>
      <c r="D328" s="646">
        <v>111776.72481237828</v>
      </c>
    </row>
    <row r="329" spans="1:4" ht="16.5" thickTop="1" thickBot="1">
      <c r="A329" s="663" t="s">
        <v>681</v>
      </c>
      <c r="B329" s="663" t="s">
        <v>92</v>
      </c>
      <c r="C329" s="664" t="s">
        <v>682</v>
      </c>
      <c r="D329" s="646">
        <v>10654.336785502343</v>
      </c>
    </row>
    <row r="330" spans="1:4" ht="16.5" thickTop="1" thickBot="1">
      <c r="A330" s="663" t="s">
        <v>683</v>
      </c>
      <c r="B330" s="663" t="s">
        <v>92</v>
      </c>
      <c r="C330" s="664" t="s">
        <v>2326</v>
      </c>
      <c r="D330" s="646">
        <v>29299.426160131443</v>
      </c>
    </row>
    <row r="331" spans="1:4" ht="16.5" thickTop="1" thickBot="1">
      <c r="A331" s="663" t="s">
        <v>684</v>
      </c>
      <c r="B331" s="663" t="s">
        <v>92</v>
      </c>
      <c r="C331" s="664" t="s">
        <v>2327</v>
      </c>
      <c r="D331" s="646">
        <v>1118.7053624777459</v>
      </c>
    </row>
    <row r="332" spans="1:4" ht="16.5" thickTop="1" thickBot="1">
      <c r="A332" s="663" t="s">
        <v>686</v>
      </c>
      <c r="B332" s="663" t="s">
        <v>387</v>
      </c>
      <c r="C332" s="664" t="s">
        <v>687</v>
      </c>
      <c r="D332" s="646">
        <v>46189.683593618982</v>
      </c>
    </row>
    <row r="333" spans="1:4" ht="16.5" thickTop="1" thickBot="1">
      <c r="A333" s="663" t="s">
        <v>685</v>
      </c>
      <c r="B333" s="663" t="s">
        <v>387</v>
      </c>
      <c r="C333" s="664" t="s">
        <v>2328</v>
      </c>
      <c r="D333" s="646">
        <v>18091.34432153072</v>
      </c>
    </row>
    <row r="334" spans="1:4" ht="16.5" thickTop="1" thickBot="1">
      <c r="A334" s="663" t="s">
        <v>690</v>
      </c>
      <c r="B334" s="663" t="s">
        <v>92</v>
      </c>
      <c r="C334" s="664" t="s">
        <v>1929</v>
      </c>
      <c r="D334" s="646">
        <v>855.01052703656296</v>
      </c>
    </row>
    <row r="335" spans="1:4" ht="16.5" thickTop="1" thickBot="1">
      <c r="A335" s="663" t="s">
        <v>688</v>
      </c>
      <c r="B335" s="663" t="s">
        <v>92</v>
      </c>
      <c r="C335" s="664" t="s">
        <v>689</v>
      </c>
      <c r="D335" s="646">
        <v>2663.5841963755856</v>
      </c>
    </row>
    <row r="336" spans="1:4" ht="16.5" thickTop="1" thickBot="1">
      <c r="A336" s="663" t="s">
        <v>691</v>
      </c>
      <c r="B336" s="663" t="s">
        <v>377</v>
      </c>
      <c r="C336" s="664" t="s">
        <v>692</v>
      </c>
      <c r="D336" s="646">
        <v>6083.7158367637321</v>
      </c>
    </row>
    <row r="337" spans="1:4" ht="16.5" thickTop="1" thickBot="1">
      <c r="A337" s="663" t="s">
        <v>696</v>
      </c>
      <c r="B337" s="663" t="s">
        <v>92</v>
      </c>
      <c r="C337" s="664" t="s">
        <v>697</v>
      </c>
      <c r="D337" s="646">
        <v>292994.26160131441</v>
      </c>
    </row>
    <row r="338" spans="1:4" ht="16.5" thickTop="1" thickBot="1">
      <c r="A338" s="663" t="s">
        <v>694</v>
      </c>
      <c r="B338" s="663" t="s">
        <v>92</v>
      </c>
      <c r="C338" s="664" t="s">
        <v>695</v>
      </c>
      <c r="D338" s="646">
        <v>53271.683927511716</v>
      </c>
    </row>
    <row r="339" spans="1:4" ht="16.5" thickTop="1" thickBot="1">
      <c r="A339" s="663" t="s">
        <v>693</v>
      </c>
      <c r="B339" s="663" t="s">
        <v>144</v>
      </c>
      <c r="C339" s="664" t="s">
        <v>2329</v>
      </c>
      <c r="D339" s="646">
        <v>251809.43032962471</v>
      </c>
    </row>
    <row r="340" spans="1:4" ht="31.5" thickTop="1" thickBot="1">
      <c r="A340" s="663" t="s">
        <v>648</v>
      </c>
      <c r="B340" s="663" t="s">
        <v>92</v>
      </c>
      <c r="C340" s="664" t="s">
        <v>1927</v>
      </c>
      <c r="D340" s="646">
        <v>254206.07839957191</v>
      </c>
    </row>
    <row r="341" spans="1:4" ht="31.5" thickTop="1" thickBot="1">
      <c r="A341" s="663" t="s">
        <v>698</v>
      </c>
      <c r="B341" s="663" t="s">
        <v>92</v>
      </c>
      <c r="C341" s="664" t="s">
        <v>699</v>
      </c>
      <c r="D341" s="646">
        <v>258963.61580971468</v>
      </c>
    </row>
    <row r="342" spans="1:4" ht="31.5" thickTop="1" thickBot="1">
      <c r="A342" s="663" t="s">
        <v>649</v>
      </c>
      <c r="B342" s="663" t="s">
        <v>92</v>
      </c>
      <c r="C342" s="664" t="s">
        <v>1928</v>
      </c>
      <c r="D342" s="646">
        <v>165011.48989611396</v>
      </c>
    </row>
    <row r="343" spans="1:4" ht="31.5" thickTop="1" thickBot="1">
      <c r="A343" s="663" t="s">
        <v>700</v>
      </c>
      <c r="B343" s="663" t="s">
        <v>92</v>
      </c>
      <c r="C343" s="664" t="s">
        <v>701</v>
      </c>
      <c r="D343" s="646">
        <v>154450.218742433</v>
      </c>
    </row>
    <row r="344" spans="1:4" ht="16.5" thickTop="1" thickBot="1">
      <c r="A344" s="663" t="s">
        <v>737</v>
      </c>
      <c r="B344" s="663" t="s">
        <v>387</v>
      </c>
      <c r="C344" s="664" t="s">
        <v>2330</v>
      </c>
      <c r="D344" s="646">
        <v>95499.947834584047</v>
      </c>
    </row>
    <row r="345" spans="1:4" ht="16.5" thickTop="1" thickBot="1">
      <c r="A345" s="663" t="s">
        <v>702</v>
      </c>
      <c r="B345" s="663" t="s">
        <v>377</v>
      </c>
      <c r="C345" s="664" t="s">
        <v>2331</v>
      </c>
      <c r="D345" s="646">
        <v>73753.377278111104</v>
      </c>
    </row>
    <row r="346" spans="1:4" ht="16.5" thickTop="1" thickBot="1">
      <c r="A346" s="663" t="s">
        <v>703</v>
      </c>
      <c r="B346" s="663" t="s">
        <v>144</v>
      </c>
      <c r="C346" s="664" t="s">
        <v>2332</v>
      </c>
      <c r="D346" s="646">
        <v>32123.049238894298</v>
      </c>
    </row>
    <row r="347" spans="1:4" ht="16.5" thickTop="1" thickBot="1">
      <c r="A347" s="663" t="s">
        <v>708</v>
      </c>
      <c r="B347" s="663" t="s">
        <v>92</v>
      </c>
      <c r="C347" s="664" t="s">
        <v>2333</v>
      </c>
      <c r="D347" s="646">
        <v>52112.241394971752</v>
      </c>
    </row>
    <row r="348" spans="1:4" ht="16.5" thickTop="1" thickBot="1">
      <c r="A348" s="663" t="s">
        <v>713</v>
      </c>
      <c r="B348" s="663" t="s">
        <v>144</v>
      </c>
      <c r="C348" s="664" t="s">
        <v>1931</v>
      </c>
      <c r="D348" s="646">
        <v>22215.187520191332</v>
      </c>
    </row>
    <row r="349" spans="1:4" ht="16.5" thickTop="1" thickBot="1">
      <c r="A349" s="663" t="s">
        <v>704</v>
      </c>
      <c r="B349" s="663" t="s">
        <v>144</v>
      </c>
      <c r="C349" s="664" t="s">
        <v>2334</v>
      </c>
      <c r="D349" s="646">
        <v>96748.911255194311</v>
      </c>
    </row>
    <row r="350" spans="1:4" ht="16.5" thickTop="1" thickBot="1">
      <c r="A350" s="663" t="s">
        <v>705</v>
      </c>
      <c r="B350" s="663" t="s">
        <v>144</v>
      </c>
      <c r="C350" s="664" t="s">
        <v>2335</v>
      </c>
      <c r="D350" s="646">
        <v>14286.469135506351</v>
      </c>
    </row>
    <row r="351" spans="1:4" ht="16.5" thickTop="1" thickBot="1">
      <c r="A351" s="663" t="s">
        <v>736</v>
      </c>
      <c r="B351" s="663" t="s">
        <v>144</v>
      </c>
      <c r="C351" s="664" t="s">
        <v>1933</v>
      </c>
      <c r="D351" s="646">
        <v>129588.96691879068</v>
      </c>
    </row>
    <row r="352" spans="1:4" ht="16.5" thickTop="1" thickBot="1">
      <c r="A352" s="663" t="s">
        <v>709</v>
      </c>
      <c r="B352" s="663" t="s">
        <v>144</v>
      </c>
      <c r="C352" s="664" t="s">
        <v>710</v>
      </c>
      <c r="D352" s="646">
        <v>520331.17276197067</v>
      </c>
    </row>
    <row r="353" spans="1:4" ht="16.5" thickTop="1" thickBot="1">
      <c r="A353" s="663" t="s">
        <v>711</v>
      </c>
      <c r="B353" s="663" t="s">
        <v>144</v>
      </c>
      <c r="C353" s="664" t="s">
        <v>712</v>
      </c>
      <c r="D353" s="646">
        <v>785757.33793079783</v>
      </c>
    </row>
    <row r="354" spans="1:4" ht="16.5" thickTop="1" thickBot="1">
      <c r="A354" s="663" t="s">
        <v>707</v>
      </c>
      <c r="B354" s="663" t="s">
        <v>144</v>
      </c>
      <c r="C354" s="664" t="s">
        <v>2336</v>
      </c>
      <c r="D354" s="646">
        <v>3357.4590710616626</v>
      </c>
    </row>
    <row r="355" spans="1:4" ht="16.5" thickTop="1" thickBot="1">
      <c r="A355" s="663" t="s">
        <v>706</v>
      </c>
      <c r="B355" s="663" t="s">
        <v>144</v>
      </c>
      <c r="C355" s="664" t="s">
        <v>1930</v>
      </c>
      <c r="D355" s="646">
        <v>2238.3060473744417</v>
      </c>
    </row>
    <row r="356" spans="1:4" ht="16.5" thickTop="1" thickBot="1">
      <c r="A356" s="663" t="s">
        <v>716</v>
      </c>
      <c r="B356" s="663" t="s">
        <v>144</v>
      </c>
      <c r="C356" s="664" t="s">
        <v>717</v>
      </c>
      <c r="D356" s="646">
        <v>31076.641161746746</v>
      </c>
    </row>
    <row r="357" spans="1:4" ht="16.5" thickTop="1" thickBot="1">
      <c r="A357" s="663" t="s">
        <v>714</v>
      </c>
      <c r="B357" s="663" t="s">
        <v>144</v>
      </c>
      <c r="C357" s="664" t="s">
        <v>2337</v>
      </c>
      <c r="D357" s="646">
        <v>290979.78615867737</v>
      </c>
    </row>
    <row r="358" spans="1:4" ht="16.5" thickTop="1" thickBot="1">
      <c r="A358" s="663" t="s">
        <v>715</v>
      </c>
      <c r="B358" s="663" t="s">
        <v>144</v>
      </c>
      <c r="C358" s="664" t="s">
        <v>2338</v>
      </c>
      <c r="D358" s="646">
        <v>329794.34085843957</v>
      </c>
    </row>
    <row r="359" spans="1:4" ht="16.5" thickTop="1" thickBot="1">
      <c r="A359" s="663" t="s">
        <v>718</v>
      </c>
      <c r="B359" s="663" t="s">
        <v>144</v>
      </c>
      <c r="C359" s="664" t="s">
        <v>719</v>
      </c>
      <c r="D359" s="646">
        <v>131720.27544601308</v>
      </c>
    </row>
    <row r="360" spans="1:4" ht="16.5" thickTop="1" thickBot="1">
      <c r="A360" s="663" t="s">
        <v>720</v>
      </c>
      <c r="B360" s="663" t="s">
        <v>144</v>
      </c>
      <c r="C360" s="664" t="s">
        <v>721</v>
      </c>
      <c r="D360" s="646">
        <v>112839.0875350315</v>
      </c>
    </row>
    <row r="361" spans="1:4" ht="16.5" thickTop="1" thickBot="1">
      <c r="A361" s="663" t="s">
        <v>722</v>
      </c>
      <c r="B361" s="663" t="s">
        <v>144</v>
      </c>
      <c r="C361" s="664" t="s">
        <v>723</v>
      </c>
      <c r="D361" s="646">
        <v>173132.97276441308</v>
      </c>
    </row>
    <row r="362" spans="1:4" ht="16.5" thickTop="1" thickBot="1">
      <c r="A362" s="663" t="s">
        <v>724</v>
      </c>
      <c r="B362" s="663" t="s">
        <v>144</v>
      </c>
      <c r="C362" s="664" t="s">
        <v>725</v>
      </c>
      <c r="D362" s="646">
        <v>347718.60615357215</v>
      </c>
    </row>
    <row r="363" spans="1:4" ht="16.5" thickTop="1" thickBot="1">
      <c r="A363" s="663" t="s">
        <v>726</v>
      </c>
      <c r="B363" s="663" t="s">
        <v>144</v>
      </c>
      <c r="C363" s="664" t="s">
        <v>2339</v>
      </c>
      <c r="D363" s="646">
        <v>198064.82747570772</v>
      </c>
    </row>
    <row r="364" spans="1:4" ht="16.5" thickTop="1" thickBot="1">
      <c r="A364" s="663" t="s">
        <v>738</v>
      </c>
      <c r="B364" s="663" t="s">
        <v>144</v>
      </c>
      <c r="C364" s="664" t="s">
        <v>2340</v>
      </c>
      <c r="D364" s="646">
        <v>150819.70961197454</v>
      </c>
    </row>
    <row r="365" spans="1:4" ht="16.5" thickTop="1" thickBot="1">
      <c r="A365" s="663" t="s">
        <v>727</v>
      </c>
      <c r="B365" s="663" t="s">
        <v>144</v>
      </c>
      <c r="C365" s="664" t="s">
        <v>728</v>
      </c>
      <c r="D365" s="646">
        <v>98990.265651574693</v>
      </c>
    </row>
    <row r="366" spans="1:4" ht="16.5" thickTop="1" thickBot="1">
      <c r="A366" s="663" t="s">
        <v>729</v>
      </c>
      <c r="B366" s="663" t="s">
        <v>144</v>
      </c>
      <c r="C366" s="664" t="s">
        <v>1932</v>
      </c>
      <c r="D366" s="646">
        <v>98990.265651574693</v>
      </c>
    </row>
    <row r="367" spans="1:4" ht="16.5" thickTop="1" thickBot="1">
      <c r="A367" s="663" t="s">
        <v>730</v>
      </c>
      <c r="B367" s="663" t="s">
        <v>92</v>
      </c>
      <c r="C367" s="664" t="s">
        <v>2341</v>
      </c>
      <c r="D367" s="646">
        <v>55957.651184361042</v>
      </c>
    </row>
    <row r="368" spans="1:4" ht="16.5" thickTop="1" thickBot="1">
      <c r="A368" s="663" t="s">
        <v>732</v>
      </c>
      <c r="B368" s="663" t="s">
        <v>92</v>
      </c>
      <c r="C368" s="664" t="s">
        <v>733</v>
      </c>
      <c r="D368" s="646">
        <v>4868.3156530394108</v>
      </c>
    </row>
    <row r="369" spans="1:4" ht="16.5" thickTop="1" thickBot="1">
      <c r="A369" s="663" t="s">
        <v>731</v>
      </c>
      <c r="B369" s="663" t="s">
        <v>92</v>
      </c>
      <c r="C369" s="664" t="s">
        <v>2342</v>
      </c>
      <c r="D369" s="646">
        <v>566.01164172981203</v>
      </c>
    </row>
    <row r="370" spans="1:4" ht="16.5" thickTop="1" thickBot="1">
      <c r="A370" s="663" t="s">
        <v>734</v>
      </c>
      <c r="B370" s="663" t="s">
        <v>92</v>
      </c>
      <c r="C370" s="664" t="s">
        <v>735</v>
      </c>
      <c r="D370" s="646">
        <v>36942.390755617147</v>
      </c>
    </row>
    <row r="371" spans="1:4" ht="16.5" thickTop="1" thickBot="1">
      <c r="A371" s="663" t="s">
        <v>741</v>
      </c>
      <c r="B371" s="663" t="s">
        <v>92</v>
      </c>
      <c r="C371" s="664" t="s">
        <v>1934</v>
      </c>
      <c r="D371" s="646">
        <v>61398.97318552831</v>
      </c>
    </row>
    <row r="372" spans="1:4" ht="16.5" thickTop="1" thickBot="1">
      <c r="A372" s="663" t="s">
        <v>739</v>
      </c>
      <c r="B372" s="663" t="s">
        <v>377</v>
      </c>
      <c r="C372" s="664" t="s">
        <v>740</v>
      </c>
      <c r="D372" s="646">
        <v>5115.7939611673655</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1139.1939082648803</v>
      </c>
    </row>
    <row r="7" spans="1:5" ht="30" customHeight="1" thickTop="1" thickBot="1">
      <c r="A7" s="200" t="s">
        <v>1352</v>
      </c>
      <c r="B7" s="100" t="s">
        <v>339</v>
      </c>
      <c r="C7" s="102" t="s">
        <v>2025</v>
      </c>
      <c r="D7" s="649">
        <v>1139.1939082648803</v>
      </c>
      <c r="E7" s="103"/>
    </row>
    <row r="8" spans="1:5" ht="30" customHeight="1" thickTop="1" thickBot="1">
      <c r="A8" s="200" t="s">
        <v>1364</v>
      </c>
      <c r="B8" s="100" t="s">
        <v>339</v>
      </c>
      <c r="C8" s="102" t="s">
        <v>2027</v>
      </c>
      <c r="D8" s="649">
        <v>1160.8360190774406</v>
      </c>
    </row>
    <row r="9" spans="1:5" ht="30" customHeight="1" thickTop="1" thickBot="1">
      <c r="A9" s="200" t="s">
        <v>1225</v>
      </c>
      <c r="B9" s="100" t="s">
        <v>1223</v>
      </c>
      <c r="C9" s="102" t="s">
        <v>1226</v>
      </c>
      <c r="D9" s="649">
        <v>1408.9095999413007</v>
      </c>
    </row>
    <row r="10" spans="1:5" ht="30" customHeight="1" thickTop="1" thickBot="1">
      <c r="A10" s="200" t="s">
        <v>1388</v>
      </c>
      <c r="B10" s="100" t="s">
        <v>339</v>
      </c>
      <c r="C10" s="102" t="s">
        <v>1389</v>
      </c>
      <c r="D10" s="649">
        <v>1408.9095999413007</v>
      </c>
    </row>
    <row r="11" spans="1:5" ht="30" customHeight="1" thickTop="1" thickBot="1">
      <c r="A11" s="200" t="s">
        <v>1329</v>
      </c>
      <c r="B11" s="100" t="s">
        <v>339</v>
      </c>
      <c r="C11" s="102" t="s">
        <v>1330</v>
      </c>
      <c r="D11" s="649">
        <v>1139.1939082648803</v>
      </c>
    </row>
    <row r="12" spans="1:5" ht="30" customHeight="1" thickTop="1" thickBot="1">
      <c r="A12" s="200" t="s">
        <v>1331</v>
      </c>
      <c r="B12" s="100" t="s">
        <v>339</v>
      </c>
      <c r="C12" s="102" t="s">
        <v>1332</v>
      </c>
      <c r="D12" s="649">
        <v>1139.1939082648803</v>
      </c>
    </row>
    <row r="13" spans="1:5" ht="30" customHeight="1" thickTop="1" thickBot="1">
      <c r="A13" s="200" t="s">
        <v>1333</v>
      </c>
      <c r="B13" s="100" t="s">
        <v>339</v>
      </c>
      <c r="C13" s="102" t="s">
        <v>1334</v>
      </c>
      <c r="D13" s="649">
        <v>1139.1939082648803</v>
      </c>
    </row>
    <row r="14" spans="1:5" ht="30" customHeight="1" thickTop="1" thickBot="1">
      <c r="A14" s="200" t="s">
        <v>1335</v>
      </c>
      <c r="B14" s="100" t="s">
        <v>339</v>
      </c>
      <c r="C14" s="102" t="s">
        <v>1336</v>
      </c>
      <c r="D14" s="649">
        <v>1139.1939082648803</v>
      </c>
    </row>
    <row r="15" spans="1:5" ht="30" customHeight="1" thickTop="1" thickBot="1">
      <c r="A15" s="200" t="s">
        <v>1317</v>
      </c>
      <c r="B15" s="100" t="s">
        <v>339</v>
      </c>
      <c r="C15" s="102" t="s">
        <v>1860</v>
      </c>
      <c r="D15" s="649">
        <v>1211.2363890679242</v>
      </c>
    </row>
    <row r="16" spans="1:5" ht="30" customHeight="1" thickTop="1" thickBot="1">
      <c r="A16" s="200" t="s">
        <v>1227</v>
      </c>
      <c r="B16" s="100" t="s">
        <v>339</v>
      </c>
      <c r="C16" s="102" t="s">
        <v>1228</v>
      </c>
      <c r="D16" s="649">
        <v>1135.0396630979419</v>
      </c>
    </row>
    <row r="17" spans="1:4" ht="30" customHeight="1" thickTop="1" thickBot="1">
      <c r="A17" s="200" t="s">
        <v>1229</v>
      </c>
      <c r="B17" s="100" t="s">
        <v>339</v>
      </c>
      <c r="C17" s="102" t="s">
        <v>1230</v>
      </c>
      <c r="D17" s="649">
        <v>1135.0396630979419</v>
      </c>
    </row>
    <row r="18" spans="1:4" ht="30" customHeight="1" thickTop="1" thickBot="1">
      <c r="A18" s="200" t="s">
        <v>1231</v>
      </c>
      <c r="B18" s="100" t="s">
        <v>339</v>
      </c>
      <c r="C18" s="102" t="s">
        <v>1232</v>
      </c>
      <c r="D18" s="649">
        <v>1135.0396630979419</v>
      </c>
    </row>
    <row r="19" spans="1:4" ht="30" customHeight="1" thickTop="1" thickBot="1">
      <c r="A19" s="200" t="s">
        <v>1235</v>
      </c>
      <c r="B19" s="100" t="s">
        <v>339</v>
      </c>
      <c r="C19" s="102" t="s">
        <v>1236</v>
      </c>
      <c r="D19" s="649">
        <v>1135.0396630979419</v>
      </c>
    </row>
    <row r="20" spans="1:4" ht="30" customHeight="1" thickTop="1" thickBot="1">
      <c r="A20" s="200" t="s">
        <v>1407</v>
      </c>
      <c r="B20" s="100" t="s">
        <v>339</v>
      </c>
      <c r="C20" s="102" t="s">
        <v>1869</v>
      </c>
      <c r="D20" s="649">
        <v>1160.4872523445979</v>
      </c>
    </row>
    <row r="21" spans="1:4" ht="30" customHeight="1" thickTop="1" thickBot="1">
      <c r="A21" s="200" t="s">
        <v>1239</v>
      </c>
      <c r="B21" s="100" t="s">
        <v>339</v>
      </c>
      <c r="C21" s="102" t="s">
        <v>1240</v>
      </c>
      <c r="D21" s="649">
        <v>1847.0190881321055</v>
      </c>
    </row>
    <row r="22" spans="1:4" ht="30" customHeight="1" thickTop="1" thickBot="1">
      <c r="A22" s="200" t="s">
        <v>1390</v>
      </c>
      <c r="B22" s="100" t="s">
        <v>339</v>
      </c>
      <c r="C22" s="102" t="s">
        <v>1391</v>
      </c>
      <c r="D22" s="649">
        <v>1847.0190881321055</v>
      </c>
    </row>
    <row r="23" spans="1:4" ht="30" customHeight="1" thickTop="1" thickBot="1">
      <c r="A23" s="200" t="s">
        <v>1247</v>
      </c>
      <c r="B23" s="100" t="s">
        <v>339</v>
      </c>
      <c r="C23" s="102" t="s">
        <v>1248</v>
      </c>
      <c r="D23" s="649">
        <v>1135.0396630979419</v>
      </c>
    </row>
    <row r="24" spans="1:4" ht="30" customHeight="1" thickTop="1" thickBot="1">
      <c r="A24" s="200" t="s">
        <v>1269</v>
      </c>
      <c r="B24" s="100" t="s">
        <v>339</v>
      </c>
      <c r="C24" s="102" t="s">
        <v>1270</v>
      </c>
      <c r="D24" s="649">
        <v>1135.0396630979419</v>
      </c>
    </row>
    <row r="25" spans="1:4" ht="30" customHeight="1" thickTop="1" thickBot="1">
      <c r="A25" s="200" t="s">
        <v>1241</v>
      </c>
      <c r="B25" s="100" t="s">
        <v>339</v>
      </c>
      <c r="C25" s="102" t="s">
        <v>1242</v>
      </c>
      <c r="D25" s="649">
        <v>1135.0396630979419</v>
      </c>
    </row>
    <row r="26" spans="1:4" ht="30" customHeight="1" thickTop="1" thickBot="1">
      <c r="A26" s="200" t="s">
        <v>1246</v>
      </c>
      <c r="B26" s="100" t="s">
        <v>339</v>
      </c>
      <c r="C26" s="102" t="s">
        <v>1242</v>
      </c>
      <c r="D26" s="649">
        <v>1135.0396630979419</v>
      </c>
    </row>
    <row r="27" spans="1:4" ht="30" customHeight="1" thickTop="1" thickBot="1">
      <c r="A27" s="200" t="s">
        <v>1303</v>
      </c>
      <c r="B27" s="100" t="s">
        <v>339</v>
      </c>
      <c r="C27" s="102" t="s">
        <v>1304</v>
      </c>
      <c r="D27" s="649">
        <v>1135.0396630979419</v>
      </c>
    </row>
    <row r="28" spans="1:4" ht="30" customHeight="1" thickTop="1" thickBot="1">
      <c r="A28" s="200" t="s">
        <v>1249</v>
      </c>
      <c r="B28" s="100" t="s">
        <v>339</v>
      </c>
      <c r="C28" s="102" t="s">
        <v>1250</v>
      </c>
      <c r="D28" s="649">
        <v>1135.0396630979419</v>
      </c>
    </row>
    <row r="29" spans="1:4" ht="30" customHeight="1" thickTop="1" thickBot="1">
      <c r="A29" s="200" t="s">
        <v>1254</v>
      </c>
      <c r="B29" s="100" t="s">
        <v>339</v>
      </c>
      <c r="C29" s="102" t="s">
        <v>1255</v>
      </c>
      <c r="D29" s="649">
        <v>1135.0396630979419</v>
      </c>
    </row>
    <row r="30" spans="1:4" ht="30" customHeight="1" thickTop="1" thickBot="1">
      <c r="A30" s="200" t="s">
        <v>1252</v>
      </c>
      <c r="B30" s="100" t="s">
        <v>339</v>
      </c>
      <c r="C30" s="102" t="s">
        <v>1253</v>
      </c>
      <c r="D30" s="649">
        <v>1135.0396630979419</v>
      </c>
    </row>
    <row r="31" spans="1:4" ht="30" customHeight="1" thickTop="1" thickBot="1">
      <c r="A31" s="200" t="s">
        <v>1267</v>
      </c>
      <c r="B31" s="100" t="s">
        <v>339</v>
      </c>
      <c r="C31" s="102" t="s">
        <v>1268</v>
      </c>
      <c r="D31" s="649">
        <v>1135.0396630979419</v>
      </c>
    </row>
    <row r="32" spans="1:4" ht="30" customHeight="1" thickTop="1" thickBot="1">
      <c r="A32" s="200" t="s">
        <v>1256</v>
      </c>
      <c r="B32" s="100" t="s">
        <v>339</v>
      </c>
      <c r="C32" s="102" t="s">
        <v>1257</v>
      </c>
      <c r="D32" s="649">
        <v>1135.0396630979419</v>
      </c>
    </row>
    <row r="33" spans="1:4" ht="30" customHeight="1" thickTop="1" thickBot="1">
      <c r="A33" s="200" t="s">
        <v>1272</v>
      </c>
      <c r="B33" s="100" t="s">
        <v>339</v>
      </c>
      <c r="C33" s="102" t="s">
        <v>1257</v>
      </c>
      <c r="D33" s="649">
        <v>1135.0396630979419</v>
      </c>
    </row>
    <row r="34" spans="1:4" ht="30" customHeight="1" thickTop="1" thickBot="1">
      <c r="A34" s="200" t="s">
        <v>1273</v>
      </c>
      <c r="B34" s="100" t="s">
        <v>339</v>
      </c>
      <c r="C34" s="102" t="s">
        <v>1274</v>
      </c>
      <c r="D34" s="649">
        <v>821.75094105324695</v>
      </c>
    </row>
    <row r="35" spans="1:4" ht="30" customHeight="1" thickTop="1" thickBot="1">
      <c r="A35" s="200" t="s">
        <v>1323</v>
      </c>
      <c r="B35" s="100" t="s">
        <v>339</v>
      </c>
      <c r="C35" s="102" t="s">
        <v>1864</v>
      </c>
      <c r="D35" s="649">
        <v>1027.1886763165587</v>
      </c>
    </row>
    <row r="36" spans="1:4" ht="30" customHeight="1" thickTop="1" thickBot="1">
      <c r="A36" s="200" t="s">
        <v>1404</v>
      </c>
      <c r="B36" s="100" t="s">
        <v>339</v>
      </c>
      <c r="C36" s="102" t="s">
        <v>1405</v>
      </c>
      <c r="D36" s="649">
        <v>1027.1886763165587</v>
      </c>
    </row>
    <row r="37" spans="1:4" ht="30" customHeight="1" thickTop="1" thickBot="1">
      <c r="A37" s="200" t="s">
        <v>1385</v>
      </c>
      <c r="B37" s="100" t="s">
        <v>339</v>
      </c>
      <c r="C37" s="102" t="s">
        <v>1386</v>
      </c>
      <c r="D37" s="649">
        <v>821.75094105324695</v>
      </c>
    </row>
    <row r="38" spans="1:4" ht="30" customHeight="1" thickTop="1" thickBot="1">
      <c r="A38" s="200" t="s">
        <v>1264</v>
      </c>
      <c r="B38" s="100" t="s">
        <v>339</v>
      </c>
      <c r="C38" s="102" t="s">
        <v>1265</v>
      </c>
      <c r="D38" s="649">
        <v>821.75094105324695</v>
      </c>
    </row>
    <row r="39" spans="1:4" ht="30" customHeight="1" thickTop="1" thickBot="1">
      <c r="A39" s="200" t="s">
        <v>1221</v>
      </c>
      <c r="B39" s="100" t="s">
        <v>1223</v>
      </c>
      <c r="C39" s="102" t="s">
        <v>1280</v>
      </c>
      <c r="D39" s="649">
        <v>821.75094105324695</v>
      </c>
    </row>
    <row r="40" spans="1:4" ht="30" customHeight="1" thickTop="1" thickBot="1">
      <c r="A40" s="200" t="s">
        <v>1261</v>
      </c>
      <c r="B40" s="100" t="s">
        <v>339</v>
      </c>
      <c r="C40" s="102" t="s">
        <v>1262</v>
      </c>
      <c r="D40" s="649">
        <v>821.75094105324695</v>
      </c>
    </row>
    <row r="41" spans="1:4" ht="30" customHeight="1" thickTop="1" thickBot="1">
      <c r="A41" s="200" t="s">
        <v>1259</v>
      </c>
      <c r="B41" s="100" t="s">
        <v>339</v>
      </c>
      <c r="C41" s="102" t="s">
        <v>1260</v>
      </c>
      <c r="D41" s="649">
        <v>821.75094105324695</v>
      </c>
    </row>
    <row r="42" spans="1:4" ht="30" customHeight="1" thickTop="1" thickBot="1">
      <c r="A42" s="200" t="s">
        <v>1392</v>
      </c>
      <c r="B42" s="100" t="s">
        <v>339</v>
      </c>
      <c r="C42" s="102" t="s">
        <v>1260</v>
      </c>
      <c r="D42" s="649">
        <v>821.75094105324695</v>
      </c>
    </row>
    <row r="43" spans="1:4" ht="30" customHeight="1" thickTop="1" thickBot="1">
      <c r="A43" s="200" t="s">
        <v>1233</v>
      </c>
      <c r="B43" s="100" t="s">
        <v>339</v>
      </c>
      <c r="C43" s="102" t="s">
        <v>1234</v>
      </c>
      <c r="D43" s="649">
        <v>821.75094105324695</v>
      </c>
    </row>
    <row r="44" spans="1:4" ht="30" customHeight="1" thickTop="1" thickBot="1">
      <c r="A44" s="200" t="s">
        <v>1387</v>
      </c>
      <c r="B44" s="100" t="s">
        <v>339</v>
      </c>
      <c r="C44" s="102" t="s">
        <v>1234</v>
      </c>
      <c r="D44" s="649">
        <v>821.75094105324695</v>
      </c>
    </row>
    <row r="45" spans="1:4" ht="30" customHeight="1" thickTop="1" thickBot="1">
      <c r="A45" s="200" t="s">
        <v>1278</v>
      </c>
      <c r="B45" s="100" t="s">
        <v>339</v>
      </c>
      <c r="C45" s="102" t="s">
        <v>1279</v>
      </c>
      <c r="D45" s="649">
        <v>821.75094105324695</v>
      </c>
    </row>
    <row r="46" spans="1:4" ht="30" customHeight="1" thickTop="1" thickBot="1">
      <c r="A46" s="200" t="s">
        <v>1287</v>
      </c>
      <c r="B46" s="100" t="s">
        <v>339</v>
      </c>
      <c r="C46" s="102" t="s">
        <v>1288</v>
      </c>
      <c r="D46" s="649">
        <v>821.75094105324695</v>
      </c>
    </row>
    <row r="47" spans="1:4" ht="30" customHeight="1" thickTop="1" thickBot="1">
      <c r="A47" s="200" t="s">
        <v>1291</v>
      </c>
      <c r="B47" s="100" t="s">
        <v>339</v>
      </c>
      <c r="C47" s="102" t="s">
        <v>1292</v>
      </c>
      <c r="D47" s="649">
        <v>821.75094105324695</v>
      </c>
    </row>
    <row r="48" spans="1:4" ht="30" customHeight="1" thickTop="1" thickBot="1">
      <c r="A48" s="200" t="s">
        <v>1283</v>
      </c>
      <c r="B48" s="100" t="s">
        <v>1223</v>
      </c>
      <c r="C48" s="102" t="s">
        <v>1284</v>
      </c>
      <c r="D48" s="649">
        <v>821.75094105324695</v>
      </c>
    </row>
    <row r="49" spans="1:4" ht="30" customHeight="1" thickTop="1" thickBot="1">
      <c r="A49" s="200" t="s">
        <v>1281</v>
      </c>
      <c r="B49" s="100" t="s">
        <v>339</v>
      </c>
      <c r="C49" s="102" t="s">
        <v>1282</v>
      </c>
      <c r="D49" s="649">
        <v>821.75094105324695</v>
      </c>
    </row>
    <row r="50" spans="1:4" ht="30" customHeight="1" thickTop="1" thickBot="1">
      <c r="A50" s="200" t="s">
        <v>1285</v>
      </c>
      <c r="B50" s="100" t="s">
        <v>339</v>
      </c>
      <c r="C50" s="102" t="s">
        <v>1286</v>
      </c>
      <c r="D50" s="649">
        <v>821.75094105324695</v>
      </c>
    </row>
    <row r="51" spans="1:4" ht="30" customHeight="1" thickTop="1" thickBot="1">
      <c r="A51" s="200" t="s">
        <v>1314</v>
      </c>
      <c r="B51" s="100" t="s">
        <v>1306</v>
      </c>
      <c r="C51" s="102" t="s">
        <v>1315</v>
      </c>
      <c r="D51" s="649">
        <v>821.75094105324695</v>
      </c>
    </row>
    <row r="52" spans="1:4" ht="30" customHeight="1" thickTop="1" thickBot="1">
      <c r="A52" s="200" t="s">
        <v>1316</v>
      </c>
      <c r="B52" s="100" t="s">
        <v>1306</v>
      </c>
      <c r="C52" s="102" t="s">
        <v>1315</v>
      </c>
      <c r="D52" s="649">
        <v>821.75094105324695</v>
      </c>
    </row>
    <row r="53" spans="1:4" ht="30" customHeight="1" thickTop="1" thickBot="1">
      <c r="A53" s="200" t="s">
        <v>1289</v>
      </c>
      <c r="B53" s="100" t="s">
        <v>339</v>
      </c>
      <c r="C53" s="102" t="s">
        <v>1290</v>
      </c>
      <c r="D53" s="649">
        <v>821.75094105324695</v>
      </c>
    </row>
    <row r="54" spans="1:4" ht="30" customHeight="1" thickTop="1" thickBot="1">
      <c r="A54" s="200" t="s">
        <v>1293</v>
      </c>
      <c r="B54" s="100" t="s">
        <v>339</v>
      </c>
      <c r="C54" s="102" t="s">
        <v>1294</v>
      </c>
      <c r="D54" s="649">
        <v>1027.1886763165587</v>
      </c>
    </row>
    <row r="55" spans="1:4" ht="30" customHeight="1" thickTop="1" thickBot="1">
      <c r="A55" s="200" t="s">
        <v>1378</v>
      </c>
      <c r="B55" s="100" t="s">
        <v>339</v>
      </c>
      <c r="C55" s="102" t="s">
        <v>2029</v>
      </c>
      <c r="D55" s="649">
        <v>1027.1886763165587</v>
      </c>
    </row>
    <row r="56" spans="1:4" ht="30" customHeight="1" thickTop="1" thickBot="1">
      <c r="A56" s="200" t="s">
        <v>1379</v>
      </c>
      <c r="B56" s="100" t="s">
        <v>339</v>
      </c>
      <c r="C56" s="102" t="s">
        <v>2030</v>
      </c>
      <c r="D56" s="649">
        <v>1027.1886763165587</v>
      </c>
    </row>
    <row r="57" spans="1:4" ht="30" customHeight="1" thickTop="1" thickBot="1">
      <c r="A57" s="200" t="s">
        <v>1380</v>
      </c>
      <c r="B57" s="100" t="s">
        <v>339</v>
      </c>
      <c r="C57" s="102" t="s">
        <v>2031</v>
      </c>
      <c r="D57" s="649">
        <v>1027.1886763165587</v>
      </c>
    </row>
    <row r="58" spans="1:4" ht="30" customHeight="1" thickTop="1" thickBot="1">
      <c r="A58" s="200" t="s">
        <v>1357</v>
      </c>
      <c r="B58" s="100" t="s">
        <v>339</v>
      </c>
      <c r="C58" s="102" t="s">
        <v>1867</v>
      </c>
      <c r="D58" s="649">
        <v>1027.1886763165587</v>
      </c>
    </row>
    <row r="59" spans="1:4" ht="30" customHeight="1" thickTop="1" thickBot="1">
      <c r="A59" s="200" t="s">
        <v>1295</v>
      </c>
      <c r="B59" s="100" t="s">
        <v>339</v>
      </c>
      <c r="C59" s="102" t="s">
        <v>1296</v>
      </c>
      <c r="D59" s="649">
        <v>1027.1886763165587</v>
      </c>
    </row>
    <row r="60" spans="1:4" ht="30" customHeight="1" thickTop="1" thickBot="1">
      <c r="A60" s="200" t="s">
        <v>1376</v>
      </c>
      <c r="B60" s="100" t="s">
        <v>339</v>
      </c>
      <c r="C60" s="102" t="s">
        <v>1377</v>
      </c>
      <c r="D60" s="649">
        <v>1027.1886763165587</v>
      </c>
    </row>
    <row r="61" spans="1:4" ht="30" customHeight="1" thickTop="1" thickBot="1">
      <c r="A61" s="200" t="s">
        <v>1362</v>
      </c>
      <c r="B61" s="100" t="s">
        <v>339</v>
      </c>
      <c r="C61" s="102" t="s">
        <v>1363</v>
      </c>
      <c r="D61" s="649">
        <v>1027.1886763165587</v>
      </c>
    </row>
    <row r="62" spans="1:4" ht="30" customHeight="1" thickTop="1" thickBot="1">
      <c r="A62" s="200" t="s">
        <v>1369</v>
      </c>
      <c r="B62" s="100" t="s">
        <v>339</v>
      </c>
      <c r="C62" s="102" t="s">
        <v>1370</v>
      </c>
      <c r="D62" s="649">
        <v>1027.1886763165587</v>
      </c>
    </row>
    <row r="63" spans="1:4" ht="30" customHeight="1" thickTop="1" thickBot="1">
      <c r="A63" s="200" t="s">
        <v>1373</v>
      </c>
      <c r="B63" s="100" t="s">
        <v>339</v>
      </c>
      <c r="C63" s="102" t="s">
        <v>1374</v>
      </c>
      <c r="D63" s="649">
        <v>1238.2250870159367</v>
      </c>
    </row>
    <row r="64" spans="1:4" ht="30" customHeight="1" thickTop="1" thickBot="1">
      <c r="A64" s="200" t="s">
        <v>1360</v>
      </c>
      <c r="B64" s="100" t="s">
        <v>339</v>
      </c>
      <c r="C64" s="102" t="s">
        <v>1361</v>
      </c>
      <c r="D64" s="649">
        <v>1238.2250870159367</v>
      </c>
    </row>
    <row r="65" spans="1:4" ht="30" customHeight="1" thickTop="1" thickBot="1">
      <c r="A65" s="200" t="s">
        <v>1297</v>
      </c>
      <c r="B65" s="100" t="s">
        <v>339</v>
      </c>
      <c r="C65" s="102" t="s">
        <v>1298</v>
      </c>
      <c r="D65" s="649">
        <v>1238.2250870159367</v>
      </c>
    </row>
    <row r="66" spans="1:4" ht="30" customHeight="1" thickTop="1" thickBot="1">
      <c r="A66" s="200" t="s">
        <v>1367</v>
      </c>
      <c r="B66" s="100" t="s">
        <v>339</v>
      </c>
      <c r="C66" s="102" t="s">
        <v>1368</v>
      </c>
      <c r="D66" s="649">
        <v>1238.2250870159367</v>
      </c>
    </row>
    <row r="67" spans="1:4" ht="30" customHeight="1" thickTop="1" thickBot="1">
      <c r="A67" s="200" t="s">
        <v>1371</v>
      </c>
      <c r="B67" s="100" t="s">
        <v>339</v>
      </c>
      <c r="C67" s="102" t="s">
        <v>1372</v>
      </c>
      <c r="D67" s="649">
        <v>1238.2250870159367</v>
      </c>
    </row>
    <row r="68" spans="1:4" ht="30" customHeight="1" thickTop="1" thickBot="1">
      <c r="A68" s="200" t="s">
        <v>1343</v>
      </c>
      <c r="B68" s="100" t="s">
        <v>339</v>
      </c>
      <c r="C68" s="102" t="s">
        <v>1344</v>
      </c>
      <c r="D68" s="649">
        <v>1966.0854366939061</v>
      </c>
    </row>
    <row r="69" spans="1:4" ht="30" customHeight="1" thickTop="1" thickBot="1">
      <c r="A69" s="200" t="s">
        <v>1383</v>
      </c>
      <c r="B69" s="100" t="s">
        <v>339</v>
      </c>
      <c r="C69" s="102" t="s">
        <v>2033</v>
      </c>
      <c r="D69" s="649">
        <v>1160.8360190774406</v>
      </c>
    </row>
    <row r="70" spans="1:4" ht="30" customHeight="1" thickTop="1" thickBot="1">
      <c r="A70" s="200" t="s">
        <v>1384</v>
      </c>
      <c r="B70" s="100" t="s">
        <v>339</v>
      </c>
      <c r="C70" s="102" t="s">
        <v>2034</v>
      </c>
      <c r="D70" s="649">
        <v>1160.8360190774406</v>
      </c>
    </row>
    <row r="71" spans="1:4" ht="30" customHeight="1" thickTop="1" thickBot="1">
      <c r="A71" s="200" t="s">
        <v>1381</v>
      </c>
      <c r="B71" s="100" t="s">
        <v>339</v>
      </c>
      <c r="C71" s="102" t="s">
        <v>2035</v>
      </c>
      <c r="D71" s="649">
        <v>1160.8360190774406</v>
      </c>
    </row>
    <row r="72" spans="1:4" ht="30" customHeight="1" thickTop="1" thickBot="1">
      <c r="A72" s="200" t="s">
        <v>1382</v>
      </c>
      <c r="B72" s="100" t="s">
        <v>339</v>
      </c>
      <c r="C72" s="102" t="s">
        <v>2036</v>
      </c>
      <c r="D72" s="649">
        <v>1160.8360190774406</v>
      </c>
    </row>
    <row r="73" spans="1:4" ht="30" customHeight="1" thickTop="1" thickBot="1">
      <c r="A73" s="200" t="s">
        <v>1350</v>
      </c>
      <c r="B73" s="100" t="s">
        <v>339</v>
      </c>
      <c r="C73" s="102" t="s">
        <v>1351</v>
      </c>
      <c r="D73" s="649">
        <v>1238.2250870159367</v>
      </c>
    </row>
    <row r="74" spans="1:4" ht="30" customHeight="1" thickTop="1" thickBot="1">
      <c r="A74" s="200" t="s">
        <v>1349</v>
      </c>
      <c r="B74" s="100" t="s">
        <v>339</v>
      </c>
      <c r="C74" s="102" t="s">
        <v>1866</v>
      </c>
      <c r="D74" s="649">
        <v>1238.2250870159367</v>
      </c>
    </row>
    <row r="75" spans="1:4" ht="30" customHeight="1" thickTop="1" thickBot="1">
      <c r="A75" s="200" t="s">
        <v>1347</v>
      </c>
      <c r="B75" s="100" t="s">
        <v>339</v>
      </c>
      <c r="C75" s="102" t="s">
        <v>1348</v>
      </c>
      <c r="D75" s="649">
        <v>1238.2250870159367</v>
      </c>
    </row>
    <row r="76" spans="1:4" ht="30" customHeight="1" thickTop="1" thickBot="1">
      <c r="A76" s="200" t="s">
        <v>1375</v>
      </c>
      <c r="B76" s="100" t="s">
        <v>339</v>
      </c>
      <c r="C76" s="102" t="s">
        <v>2028</v>
      </c>
      <c r="D76" s="649">
        <v>1238.2250870159367</v>
      </c>
    </row>
    <row r="77" spans="1:4" ht="30" customHeight="1" thickTop="1" thickBot="1">
      <c r="A77" s="200" t="s">
        <v>1353</v>
      </c>
      <c r="B77" s="100" t="s">
        <v>339</v>
      </c>
      <c r="C77" s="102" t="s">
        <v>1354</v>
      </c>
      <c r="D77" s="649">
        <v>1238.2250870159367</v>
      </c>
    </row>
    <row r="78" spans="1:4" ht="30" customHeight="1" thickTop="1" thickBot="1">
      <c r="A78" s="200" t="s">
        <v>1355</v>
      </c>
      <c r="B78" s="100" t="s">
        <v>339</v>
      </c>
      <c r="C78" s="102" t="s">
        <v>1356</v>
      </c>
      <c r="D78" s="649">
        <v>1238.2250870159367</v>
      </c>
    </row>
    <row r="79" spans="1:4" ht="30" customHeight="1" thickTop="1" thickBot="1">
      <c r="A79" s="200" t="s">
        <v>1358</v>
      </c>
      <c r="B79" s="100" t="s">
        <v>339</v>
      </c>
      <c r="C79" s="102" t="s">
        <v>1359</v>
      </c>
      <c r="D79" s="649">
        <v>1238.2250870159367</v>
      </c>
    </row>
    <row r="80" spans="1:4" ht="30" customHeight="1" thickTop="1" thickBot="1">
      <c r="A80" s="200" t="s">
        <v>1337</v>
      </c>
      <c r="B80" s="100" t="s">
        <v>339</v>
      </c>
      <c r="C80" s="102" t="s">
        <v>1338</v>
      </c>
      <c r="D80" s="649">
        <v>1238.2250870159367</v>
      </c>
    </row>
    <row r="81" spans="1:4" ht="30" customHeight="1" thickTop="1" thickBot="1">
      <c r="A81" s="200" t="s">
        <v>1341</v>
      </c>
      <c r="B81" s="100" t="s">
        <v>339</v>
      </c>
      <c r="C81" s="102" t="s">
        <v>1342</v>
      </c>
      <c r="D81" s="649">
        <v>1238.2250870159367</v>
      </c>
    </row>
    <row r="82" spans="1:4" ht="30" customHeight="1" thickTop="1" thickBot="1">
      <c r="A82" s="200" t="s">
        <v>1345</v>
      </c>
      <c r="B82" s="100" t="s">
        <v>339</v>
      </c>
      <c r="C82" s="102" t="s">
        <v>1346</v>
      </c>
      <c r="D82" s="649">
        <v>1238.2250870159367</v>
      </c>
    </row>
    <row r="83" spans="1:4" ht="30" customHeight="1" thickTop="1" thickBot="1">
      <c r="A83" s="200" t="s">
        <v>1339</v>
      </c>
      <c r="B83" s="100" t="s">
        <v>339</v>
      </c>
      <c r="C83" s="102" t="s">
        <v>1340</v>
      </c>
      <c r="D83" s="649">
        <v>1238.2250870159367</v>
      </c>
    </row>
    <row r="84" spans="1:4" ht="30" customHeight="1" thickTop="1" thickBot="1">
      <c r="A84" s="200" t="s">
        <v>1305</v>
      </c>
      <c r="B84" s="100" t="s">
        <v>339</v>
      </c>
      <c r="C84" s="102" t="s">
        <v>1307</v>
      </c>
      <c r="D84" s="649">
        <v>1378.7440291617011</v>
      </c>
    </row>
    <row r="85" spans="1:4" ht="30" customHeight="1" thickTop="1" thickBot="1">
      <c r="A85" s="200" t="s">
        <v>1308</v>
      </c>
      <c r="B85" s="100" t="s">
        <v>339</v>
      </c>
      <c r="C85" s="102" t="s">
        <v>1859</v>
      </c>
      <c r="D85" s="649">
        <v>1139.1939082648803</v>
      </c>
    </row>
    <row r="86" spans="1:4" ht="30" customHeight="1" thickTop="1" thickBot="1">
      <c r="A86" s="200" t="s">
        <v>1309</v>
      </c>
      <c r="B86" s="100" t="s">
        <v>1306</v>
      </c>
      <c r="C86" s="102" t="s">
        <v>1310</v>
      </c>
      <c r="D86" s="649">
        <v>1160.4872523445979</v>
      </c>
    </row>
    <row r="87" spans="1:4" ht="30" customHeight="1" thickTop="1" thickBot="1">
      <c r="A87" s="200" t="s">
        <v>1311</v>
      </c>
      <c r="B87" s="100" t="s">
        <v>339</v>
      </c>
      <c r="C87" s="102" t="s">
        <v>1312</v>
      </c>
      <c r="D87" s="649">
        <v>1139.1939082648803</v>
      </c>
    </row>
    <row r="88" spans="1:4" ht="30" customHeight="1" thickTop="1" thickBot="1">
      <c r="A88" s="200" t="s">
        <v>1313</v>
      </c>
      <c r="B88" s="100" t="s">
        <v>339</v>
      </c>
      <c r="C88" s="102" t="s">
        <v>1312</v>
      </c>
      <c r="D88" s="649">
        <v>1139.1939082648803</v>
      </c>
    </row>
    <row r="89" spans="1:4" ht="30" customHeight="1" thickTop="1" thickBot="1">
      <c r="A89" s="200" t="s">
        <v>1243</v>
      </c>
      <c r="B89" s="100" t="s">
        <v>339</v>
      </c>
      <c r="C89" s="102" t="s">
        <v>1852</v>
      </c>
      <c r="D89" s="649">
        <v>1160.8360190774406</v>
      </c>
    </row>
    <row r="90" spans="1:4" ht="30" customHeight="1" thickTop="1" thickBot="1">
      <c r="A90" s="200" t="s">
        <v>1365</v>
      </c>
      <c r="B90" s="100" t="s">
        <v>339</v>
      </c>
      <c r="C90" s="102" t="s">
        <v>1366</v>
      </c>
      <c r="D90" s="649">
        <v>821.75094105324695</v>
      </c>
    </row>
    <row r="91" spans="1:4" ht="30" customHeight="1" thickTop="1" thickBot="1">
      <c r="A91" s="200" t="s">
        <v>1244</v>
      </c>
      <c r="B91" s="100" t="s">
        <v>339</v>
      </c>
      <c r="C91" s="102" t="s">
        <v>1245</v>
      </c>
      <c r="D91" s="649">
        <v>821.75094105324695</v>
      </c>
    </row>
    <row r="92" spans="1:4" ht="30" customHeight="1" thickTop="1" thickBot="1">
      <c r="A92" s="200" t="s">
        <v>1277</v>
      </c>
      <c r="B92" s="100" t="s">
        <v>339</v>
      </c>
      <c r="C92" s="102" t="s">
        <v>1858</v>
      </c>
      <c r="D92" s="649">
        <v>821.75094105324695</v>
      </c>
    </row>
    <row r="93" spans="1:4" ht="30" customHeight="1" thickTop="1" thickBot="1">
      <c r="A93" s="200" t="s">
        <v>1408</v>
      </c>
      <c r="B93" s="100" t="s">
        <v>1406</v>
      </c>
      <c r="C93" s="102" t="s">
        <v>1870</v>
      </c>
      <c r="D93" s="649">
        <v>821.75094105324695</v>
      </c>
    </row>
    <row r="94" spans="1:4" ht="30" customHeight="1" thickTop="1" thickBot="1">
      <c r="A94" s="200" t="s">
        <v>1399</v>
      </c>
      <c r="B94" s="100" t="s">
        <v>92</v>
      </c>
      <c r="C94" s="102" t="s">
        <v>1868</v>
      </c>
      <c r="D94" s="649">
        <v>821.75094105324695</v>
      </c>
    </row>
    <row r="95" spans="1:4" ht="30" customHeight="1" thickTop="1" thickBot="1">
      <c r="A95" s="200" t="s">
        <v>1222</v>
      </c>
      <c r="B95" s="100" t="s">
        <v>1223</v>
      </c>
      <c r="C95" s="102" t="s">
        <v>1224</v>
      </c>
      <c r="D95" s="649">
        <v>821.75094105324695</v>
      </c>
    </row>
    <row r="96" spans="1:4" ht="30" customHeight="1" thickTop="1" thickBot="1">
      <c r="A96" s="200" t="s">
        <v>1631</v>
      </c>
      <c r="B96" s="100" t="s">
        <v>339</v>
      </c>
      <c r="C96" s="102" t="s">
        <v>1851</v>
      </c>
      <c r="D96" s="649">
        <v>821.75094105324695</v>
      </c>
    </row>
    <row r="97" spans="1:4" ht="30" customHeight="1" thickTop="1" thickBot="1">
      <c r="A97" s="200" t="s">
        <v>1412</v>
      </c>
      <c r="B97" s="100" t="s">
        <v>339</v>
      </c>
      <c r="C97" s="102" t="s">
        <v>1411</v>
      </c>
      <c r="D97" s="649">
        <v>821.75094105324695</v>
      </c>
    </row>
    <row r="98" spans="1:4" ht="30" customHeight="1" thickTop="1" thickBot="1">
      <c r="A98" s="200" t="s">
        <v>1237</v>
      </c>
      <c r="B98" s="100" t="s">
        <v>92</v>
      </c>
      <c r="C98" s="102" t="s">
        <v>1238</v>
      </c>
      <c r="D98" s="649">
        <v>821.75094105324695</v>
      </c>
    </row>
    <row r="99" spans="1:4" ht="30" customHeight="1" thickTop="1" thickBot="1">
      <c r="A99" s="200" t="s">
        <v>1251</v>
      </c>
      <c r="B99" s="100" t="s">
        <v>339</v>
      </c>
      <c r="C99" s="102" t="s">
        <v>1853</v>
      </c>
      <c r="D99" s="649">
        <v>821.75094105324695</v>
      </c>
    </row>
    <row r="100" spans="1:4" ht="30" customHeight="1" thickTop="1" thickBot="1">
      <c r="A100" s="200" t="s">
        <v>1320</v>
      </c>
      <c r="B100" s="100" t="s">
        <v>1306</v>
      </c>
      <c r="C100" s="102" t="s">
        <v>1863</v>
      </c>
      <c r="D100" s="649">
        <v>821.75094105324695</v>
      </c>
    </row>
    <row r="101" spans="1:4" ht="30" customHeight="1" thickTop="1" thickBot="1">
      <c r="A101" s="200" t="s">
        <v>1393</v>
      </c>
      <c r="B101" s="100" t="s">
        <v>339</v>
      </c>
      <c r="C101" s="102" t="s">
        <v>1394</v>
      </c>
      <c r="D101" s="649">
        <v>821.75094105324695</v>
      </c>
    </row>
    <row r="102" spans="1:4" ht="30" customHeight="1" thickTop="1" thickBot="1">
      <c r="A102" s="200" t="s">
        <v>1395</v>
      </c>
      <c r="B102" s="100" t="s">
        <v>141</v>
      </c>
      <c r="C102" s="102" t="s">
        <v>1396</v>
      </c>
      <c r="D102" s="649">
        <v>821.75094105324695</v>
      </c>
    </row>
    <row r="103" spans="1:4" ht="30" customHeight="1" thickTop="1" thickBot="1">
      <c r="A103" s="200" t="s">
        <v>1327</v>
      </c>
      <c r="B103" s="100" t="s">
        <v>344</v>
      </c>
      <c r="C103" s="102" t="s">
        <v>1328</v>
      </c>
      <c r="D103" s="649">
        <v>821.75094105324695</v>
      </c>
    </row>
    <row r="104" spans="1:4" ht="30" customHeight="1" thickTop="1" thickBot="1">
      <c r="A104" s="200" t="s">
        <v>1325</v>
      </c>
      <c r="B104" s="100" t="s">
        <v>344</v>
      </c>
      <c r="C104" s="102" t="s">
        <v>1326</v>
      </c>
      <c r="D104" s="649">
        <v>821.75094105324695</v>
      </c>
    </row>
    <row r="105" spans="1:4" ht="30" customHeight="1" thickTop="1" thickBot="1">
      <c r="A105" s="200" t="s">
        <v>1275</v>
      </c>
      <c r="B105" s="100" t="s">
        <v>339</v>
      </c>
      <c r="C105" s="102" t="s">
        <v>1276</v>
      </c>
      <c r="D105" s="649">
        <v>821.75094105324695</v>
      </c>
    </row>
    <row r="106" spans="1:4" ht="30" customHeight="1" thickTop="1" thickBot="1">
      <c r="A106" s="200" t="s">
        <v>1402</v>
      </c>
      <c r="B106" s="100" t="s">
        <v>92</v>
      </c>
      <c r="C106" s="102" t="s">
        <v>1403</v>
      </c>
      <c r="D106" s="649">
        <v>821.75094105324695</v>
      </c>
    </row>
    <row r="107" spans="1:4" ht="30" customHeight="1" thickTop="1" thickBot="1">
      <c r="A107" s="200" t="s">
        <v>1301</v>
      </c>
      <c r="B107" s="100" t="s">
        <v>339</v>
      </c>
      <c r="C107" s="102" t="s">
        <v>1302</v>
      </c>
      <c r="D107" s="649">
        <v>821.75094105324695</v>
      </c>
    </row>
    <row r="108" spans="1:4" ht="30" customHeight="1" thickTop="1" thickBot="1">
      <c r="A108" s="200" t="s">
        <v>1263</v>
      </c>
      <c r="B108" s="100" t="s">
        <v>339</v>
      </c>
      <c r="C108" s="102" t="s">
        <v>1855</v>
      </c>
      <c r="D108" s="649">
        <v>821.75094105324695</v>
      </c>
    </row>
    <row r="109" spans="1:4" ht="30" customHeight="1" thickTop="1" thickBot="1">
      <c r="A109" s="200" t="s">
        <v>1258</v>
      </c>
      <c r="B109" s="100" t="s">
        <v>339</v>
      </c>
      <c r="C109" s="102" t="s">
        <v>1854</v>
      </c>
      <c r="D109" s="649">
        <v>821.75094105324695</v>
      </c>
    </row>
    <row r="110" spans="1:4" ht="30" customHeight="1" thickTop="1" thickBot="1">
      <c r="A110" s="200" t="s">
        <v>1397</v>
      </c>
      <c r="B110" s="100" t="s">
        <v>339</v>
      </c>
      <c r="C110" s="102" t="s">
        <v>1398</v>
      </c>
      <c r="D110" s="649">
        <v>821.75094105324695</v>
      </c>
    </row>
    <row r="111" spans="1:4" ht="30" customHeight="1" thickTop="1" thickBot="1">
      <c r="A111" s="200" t="s">
        <v>1318</v>
      </c>
      <c r="B111" s="100" t="s">
        <v>1306</v>
      </c>
      <c r="C111" s="102" t="s">
        <v>1861</v>
      </c>
      <c r="D111" s="649">
        <v>821.75094105324695</v>
      </c>
    </row>
    <row r="112" spans="1:4" ht="30" customHeight="1" thickTop="1" thickBot="1">
      <c r="A112" s="200" t="s">
        <v>1319</v>
      </c>
      <c r="B112" s="100" t="s">
        <v>344</v>
      </c>
      <c r="C112" s="102" t="s">
        <v>1862</v>
      </c>
      <c r="D112" s="649">
        <v>821.75094105324695</v>
      </c>
    </row>
    <row r="113" spans="1:4" ht="30" customHeight="1" thickTop="1" thickBot="1">
      <c r="A113" s="200" t="s">
        <v>1324</v>
      </c>
      <c r="B113" s="100" t="s">
        <v>1306</v>
      </c>
      <c r="C113" s="102" t="s">
        <v>1865</v>
      </c>
      <c r="D113" s="649">
        <v>821.75094105324695</v>
      </c>
    </row>
    <row r="114" spans="1:4" ht="30" customHeight="1" thickTop="1" thickBot="1">
      <c r="A114" s="200" t="s">
        <v>1400</v>
      </c>
      <c r="B114" s="100" t="s">
        <v>92</v>
      </c>
      <c r="C114" s="102" t="s">
        <v>1401</v>
      </c>
      <c r="D114" s="649">
        <v>821.75094105324695</v>
      </c>
    </row>
    <row r="115" spans="1:4" ht="30" customHeight="1" thickTop="1" thickBot="1">
      <c r="A115" s="200" t="s">
        <v>1321</v>
      </c>
      <c r="B115" s="100" t="s">
        <v>92</v>
      </c>
      <c r="C115" s="102" t="s">
        <v>1322</v>
      </c>
      <c r="D115" s="649">
        <v>821.75094105324695</v>
      </c>
    </row>
    <row r="116" spans="1:4" ht="30" customHeight="1" thickTop="1" thickBot="1">
      <c r="A116" s="200" t="s">
        <v>1271</v>
      </c>
      <c r="B116" s="100" t="s">
        <v>339</v>
      </c>
      <c r="C116" s="102" t="s">
        <v>1857</v>
      </c>
      <c r="D116" s="649">
        <v>821.75094105324695</v>
      </c>
    </row>
    <row r="117" spans="1:4" ht="30" customHeight="1" thickTop="1" thickBot="1">
      <c r="A117" s="200" t="s">
        <v>1299</v>
      </c>
      <c r="B117" s="100" t="s">
        <v>92</v>
      </c>
      <c r="C117" s="102" t="s">
        <v>1300</v>
      </c>
      <c r="D117" s="649">
        <v>821.75094105324695</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6"/>
      <c r="B1" s="699"/>
      <c r="C1" s="700"/>
      <c r="D1" s="700"/>
      <c r="E1" s="700"/>
      <c r="F1" s="700"/>
      <c r="G1" s="700"/>
      <c r="H1" s="700"/>
      <c r="I1" s="701"/>
      <c r="J1" s="708" t="s">
        <v>933</v>
      </c>
      <c r="K1" s="715" t="s">
        <v>2198</v>
      </c>
      <c r="L1" s="716"/>
      <c r="M1" s="717"/>
    </row>
    <row r="2" spans="1:13" s="489" customFormat="1">
      <c r="A2" s="697"/>
      <c r="B2" s="721" t="s">
        <v>934</v>
      </c>
      <c r="C2" s="722"/>
      <c r="D2" s="722"/>
      <c r="E2" s="722"/>
      <c r="F2" s="722"/>
      <c r="G2" s="722"/>
      <c r="H2" s="722"/>
      <c r="I2" s="723"/>
      <c r="J2" s="709"/>
      <c r="K2" s="718"/>
      <c r="L2" s="719"/>
      <c r="M2" s="720"/>
    </row>
    <row r="3" spans="1:13" s="489" customFormat="1">
      <c r="A3" s="697"/>
      <c r="B3" s="702" t="s">
        <v>2199</v>
      </c>
      <c r="C3" s="703"/>
      <c r="D3" s="703"/>
      <c r="E3" s="703"/>
      <c r="F3" s="703"/>
      <c r="G3" s="703"/>
      <c r="H3" s="703"/>
      <c r="I3" s="704"/>
      <c r="J3" s="713" t="s">
        <v>935</v>
      </c>
      <c r="K3" s="725">
        <v>1</v>
      </c>
      <c r="L3" s="726"/>
      <c r="M3" s="727"/>
    </row>
    <row r="4" spans="1:13" s="489" customFormat="1">
      <c r="A4" s="697"/>
      <c r="B4" s="702" t="s">
        <v>2200</v>
      </c>
      <c r="C4" s="703"/>
      <c r="D4" s="703"/>
      <c r="E4" s="703"/>
      <c r="F4" s="703"/>
      <c r="G4" s="703"/>
      <c r="H4" s="703"/>
      <c r="I4" s="704"/>
      <c r="J4" s="724"/>
      <c r="K4" s="728"/>
      <c r="L4" s="729"/>
      <c r="M4" s="730"/>
    </row>
    <row r="5" spans="1:13" s="489" customFormat="1">
      <c r="A5" s="697"/>
      <c r="B5" s="710" t="s">
        <v>2201</v>
      </c>
      <c r="C5" s="711"/>
      <c r="D5" s="711"/>
      <c r="E5" s="711"/>
      <c r="F5" s="711"/>
      <c r="G5" s="711"/>
      <c r="H5" s="711"/>
      <c r="I5" s="712"/>
      <c r="J5" s="713" t="s">
        <v>936</v>
      </c>
      <c r="K5" s="731"/>
      <c r="L5" s="731" t="s">
        <v>937</v>
      </c>
      <c r="M5" s="733"/>
    </row>
    <row r="6" spans="1:13" s="489" customFormat="1" ht="13.5" customHeight="1" thickBot="1">
      <c r="A6" s="698"/>
      <c r="B6" s="705"/>
      <c r="C6" s="706"/>
      <c r="D6" s="706"/>
      <c r="E6" s="706"/>
      <c r="F6" s="706"/>
      <c r="G6" s="706"/>
      <c r="H6" s="706"/>
      <c r="I6" s="707"/>
      <c r="J6" s="714"/>
      <c r="K6" s="732"/>
      <c r="L6" s="732"/>
      <c r="M6" s="73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3" t="s">
        <v>2205</v>
      </c>
      <c r="B10" s="694"/>
      <c r="C10" s="694"/>
      <c r="D10" s="694"/>
      <c r="E10" s="508" t="s">
        <v>2206</v>
      </c>
      <c r="F10" s="509"/>
      <c r="H10" s="695" t="s">
        <v>2207</v>
      </c>
      <c r="I10" s="695"/>
      <c r="J10" s="510" t="s">
        <v>2206</v>
      </c>
      <c r="K10" s="511"/>
      <c r="L10" s="511"/>
      <c r="M10" s="512"/>
    </row>
    <row r="11" spans="1:13" s="489" customFormat="1" ht="24" customHeight="1">
      <c r="A11" s="513" t="s">
        <v>939</v>
      </c>
      <c r="B11" s="514"/>
      <c r="C11" s="692"/>
      <c r="D11" s="692"/>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5"/>
      <c r="L12" s="735"/>
      <c r="M12" s="73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7" t="s">
        <v>2202</v>
      </c>
      <c r="F25" s="737"/>
      <c r="G25" s="73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8" t="s">
        <v>942</v>
      </c>
      <c r="B27" s="739"/>
      <c r="C27" s="739"/>
      <c r="D27" s="739"/>
      <c r="E27" s="739"/>
      <c r="F27" s="739"/>
      <c r="G27" s="739"/>
      <c r="H27" s="739"/>
      <c r="I27" s="739"/>
      <c r="J27" s="739"/>
      <c r="K27" s="739"/>
      <c r="L27" s="739"/>
      <c r="M27" s="740"/>
    </row>
    <row r="28" spans="1:13" ht="13.5" thickBot="1">
      <c r="A28" s="555"/>
      <c r="B28" s="556"/>
      <c r="C28" s="556"/>
      <c r="D28" s="556"/>
      <c r="E28" s="556"/>
      <c r="F28" s="556"/>
      <c r="G28" s="556"/>
      <c r="H28" s="556"/>
      <c r="I28" s="556"/>
      <c r="J28" s="556"/>
      <c r="K28" s="556"/>
      <c r="L28" s="556"/>
      <c r="M28" s="557"/>
    </row>
    <row r="29" spans="1:13" ht="25.5">
      <c r="A29" s="558" t="s">
        <v>943</v>
      </c>
      <c r="B29" s="741" t="s">
        <v>944</v>
      </c>
      <c r="C29" s="742"/>
      <c r="D29" s="742"/>
      <c r="E29" s="742"/>
      <c r="F29" s="742"/>
      <c r="G29" s="742"/>
      <c r="H29" s="742"/>
      <c r="I29" s="743"/>
      <c r="J29" s="559" t="s">
        <v>2215</v>
      </c>
      <c r="K29" s="744" t="s">
        <v>945</v>
      </c>
      <c r="L29" s="745"/>
      <c r="M29" s="558" t="s">
        <v>946</v>
      </c>
    </row>
    <row r="30" spans="1:13" ht="13.5" thickBot="1">
      <c r="A30" s="560"/>
      <c r="B30" s="561"/>
      <c r="C30" s="562"/>
      <c r="D30" s="562"/>
      <c r="E30" s="562"/>
      <c r="F30" s="562"/>
      <c r="G30" s="562"/>
      <c r="H30" s="562"/>
      <c r="I30" s="562"/>
      <c r="J30" s="563"/>
      <c r="K30" s="746"/>
      <c r="L30" s="74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8" t="s">
        <v>944</v>
      </c>
      <c r="B34" s="749"/>
      <c r="C34" s="749"/>
      <c r="D34" s="749"/>
      <c r="E34" s="749"/>
      <c r="F34" s="749"/>
      <c r="G34" s="750"/>
      <c r="H34" s="751" t="s">
        <v>948</v>
      </c>
      <c r="I34" s="752"/>
      <c r="J34" s="571" t="s">
        <v>949</v>
      </c>
      <c r="K34" s="753" t="s">
        <v>950</v>
      </c>
      <c r="L34" s="750"/>
      <c r="M34" s="572" t="s">
        <v>951</v>
      </c>
    </row>
    <row r="35" spans="1:13" s="573" customFormat="1" ht="12">
      <c r="A35" s="754"/>
      <c r="B35" s="755"/>
      <c r="C35" s="755"/>
      <c r="D35" s="755"/>
      <c r="E35" s="755"/>
      <c r="F35" s="755"/>
      <c r="G35" s="756"/>
      <c r="H35" s="757"/>
      <c r="I35" s="758"/>
      <c r="J35" s="574"/>
      <c r="K35" s="759"/>
      <c r="L35" s="756"/>
      <c r="M35" s="575"/>
    </row>
    <row r="36" spans="1:13" s="573" customFormat="1" thickBot="1">
      <c r="A36" s="760"/>
      <c r="B36" s="761"/>
      <c r="C36" s="761"/>
      <c r="D36" s="761"/>
      <c r="E36" s="761"/>
      <c r="F36" s="761"/>
      <c r="G36" s="762"/>
      <c r="H36" s="763"/>
      <c r="I36" s="764"/>
      <c r="J36" s="576"/>
      <c r="K36" s="765"/>
      <c r="L36" s="762"/>
      <c r="M36" s="577"/>
    </row>
    <row r="37" spans="1:13" s="573" customFormat="1" thickBot="1">
      <c r="A37" s="766" t="s">
        <v>953</v>
      </c>
      <c r="B37" s="767"/>
      <c r="C37" s="767"/>
      <c r="D37" s="767"/>
      <c r="E37" s="767"/>
      <c r="F37" s="767"/>
      <c r="G37" s="767"/>
      <c r="H37" s="767"/>
      <c r="I37" s="767"/>
      <c r="J37" s="767"/>
      <c r="K37" s="767"/>
      <c r="L37" s="768"/>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8" t="s">
        <v>944</v>
      </c>
      <c r="B41" s="749"/>
      <c r="C41" s="749"/>
      <c r="D41" s="749"/>
      <c r="E41" s="749"/>
      <c r="F41" s="749"/>
      <c r="G41" s="749"/>
      <c r="H41" s="750"/>
      <c r="I41" s="587" t="s">
        <v>945</v>
      </c>
      <c r="J41" s="571" t="s">
        <v>946</v>
      </c>
      <c r="K41" s="753" t="s">
        <v>955</v>
      </c>
      <c r="L41" s="750"/>
      <c r="M41" s="572" t="s">
        <v>951</v>
      </c>
    </row>
    <row r="42" spans="1:13" s="573" customFormat="1" ht="12">
      <c r="A42" s="769"/>
      <c r="B42" s="770"/>
      <c r="C42" s="770"/>
      <c r="D42" s="770"/>
      <c r="E42" s="770"/>
      <c r="F42" s="770"/>
      <c r="G42" s="770"/>
      <c r="H42" s="758"/>
      <c r="I42" s="588"/>
      <c r="J42" s="574"/>
      <c r="K42" s="759"/>
      <c r="L42" s="756"/>
      <c r="M42" s="575"/>
    </row>
    <row r="43" spans="1:13" s="573" customFormat="1" thickBot="1">
      <c r="A43" s="771"/>
      <c r="B43" s="772"/>
      <c r="C43" s="772"/>
      <c r="D43" s="772"/>
      <c r="E43" s="772"/>
      <c r="F43" s="772"/>
      <c r="G43" s="772"/>
      <c r="H43" s="764"/>
      <c r="I43" s="589"/>
      <c r="J43" s="590"/>
      <c r="K43" s="765"/>
      <c r="L43" s="762"/>
      <c r="M43" s="591"/>
    </row>
    <row r="44" spans="1:13" s="573" customFormat="1" thickBot="1">
      <c r="A44" s="766" t="s">
        <v>953</v>
      </c>
      <c r="B44" s="767"/>
      <c r="C44" s="767"/>
      <c r="D44" s="767"/>
      <c r="E44" s="767"/>
      <c r="F44" s="767"/>
      <c r="G44" s="767"/>
      <c r="H44" s="767"/>
      <c r="I44" s="767"/>
      <c r="J44" s="767"/>
      <c r="K44" s="767"/>
      <c r="L44" s="768"/>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3" t="s">
        <v>957</v>
      </c>
      <c r="B48" s="774"/>
      <c r="C48" s="774"/>
      <c r="D48" s="774"/>
      <c r="E48" s="775"/>
      <c r="F48" s="594"/>
      <c r="G48" s="595" t="s">
        <v>945</v>
      </c>
      <c r="H48" s="596" t="s">
        <v>958</v>
      </c>
      <c r="I48" s="597" t="s">
        <v>2233</v>
      </c>
      <c r="J48" s="596" t="s">
        <v>2234</v>
      </c>
      <c r="K48" s="776" t="s">
        <v>961</v>
      </c>
      <c r="L48" s="775"/>
      <c r="M48" s="598" t="s">
        <v>951</v>
      </c>
    </row>
    <row r="49" spans="1:13" s="573" customFormat="1" ht="12">
      <c r="A49" s="599"/>
      <c r="B49" s="600"/>
      <c r="C49" s="600"/>
      <c r="D49" s="600"/>
      <c r="E49" s="600"/>
      <c r="F49" s="600"/>
      <c r="G49" s="601"/>
      <c r="H49" s="574"/>
      <c r="I49" s="588"/>
      <c r="J49" s="574"/>
      <c r="K49" s="759"/>
      <c r="L49" s="756"/>
      <c r="M49" s="575"/>
    </row>
    <row r="50" spans="1:13" s="573" customFormat="1" thickBot="1">
      <c r="A50" s="602"/>
      <c r="B50" s="603"/>
      <c r="C50" s="603"/>
      <c r="D50" s="603"/>
      <c r="E50" s="603"/>
      <c r="F50" s="603"/>
      <c r="G50" s="604"/>
      <c r="H50" s="576"/>
      <c r="I50" s="586"/>
      <c r="J50" s="576"/>
      <c r="K50" s="765"/>
      <c r="L50" s="762"/>
      <c r="M50" s="577"/>
    </row>
    <row r="51" spans="1:13" s="573" customFormat="1" thickBot="1">
      <c r="A51" s="777" t="s">
        <v>953</v>
      </c>
      <c r="B51" s="778"/>
      <c r="C51" s="778"/>
      <c r="D51" s="778"/>
      <c r="E51" s="778"/>
      <c r="F51" s="778"/>
      <c r="G51" s="778"/>
      <c r="H51" s="778"/>
      <c r="I51" s="778"/>
      <c r="J51" s="778"/>
      <c r="K51" s="778"/>
      <c r="L51" s="77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3" t="s">
        <v>944</v>
      </c>
      <c r="B55" s="774"/>
      <c r="C55" s="774"/>
      <c r="D55" s="774"/>
      <c r="E55" s="774"/>
      <c r="F55" s="774"/>
      <c r="G55" s="775"/>
      <c r="H55" s="595" t="s">
        <v>964</v>
      </c>
      <c r="I55" s="597" t="s">
        <v>965</v>
      </c>
      <c r="J55" s="596" t="s">
        <v>966</v>
      </c>
      <c r="K55" s="780" t="s">
        <v>950</v>
      </c>
      <c r="L55" s="781"/>
      <c r="M55" s="606" t="s">
        <v>951</v>
      </c>
    </row>
    <row r="56" spans="1:13" s="573" customFormat="1" ht="12">
      <c r="A56" s="769"/>
      <c r="B56" s="770"/>
      <c r="C56" s="770"/>
      <c r="D56" s="770"/>
      <c r="E56" s="770"/>
      <c r="F56" s="770"/>
      <c r="G56" s="770"/>
      <c r="H56" s="574"/>
      <c r="I56" s="588"/>
      <c r="J56" s="574"/>
      <c r="K56" s="759"/>
      <c r="L56" s="756"/>
      <c r="M56" s="575"/>
    </row>
    <row r="57" spans="1:13" s="573" customFormat="1" thickBot="1">
      <c r="A57" s="771"/>
      <c r="B57" s="772"/>
      <c r="C57" s="772"/>
      <c r="D57" s="772"/>
      <c r="E57" s="772"/>
      <c r="F57" s="772"/>
      <c r="G57" s="772"/>
      <c r="H57" s="576"/>
      <c r="I57" s="586"/>
      <c r="J57" s="576"/>
      <c r="K57" s="765"/>
      <c r="L57" s="762"/>
      <c r="M57" s="577"/>
    </row>
    <row r="58" spans="1:13" s="573" customFormat="1" thickBot="1">
      <c r="A58" s="766" t="s">
        <v>953</v>
      </c>
      <c r="B58" s="767"/>
      <c r="C58" s="767"/>
      <c r="D58" s="767"/>
      <c r="E58" s="767"/>
      <c r="F58" s="767"/>
      <c r="G58" s="767"/>
      <c r="H58" s="767"/>
      <c r="I58" s="767"/>
      <c r="J58" s="767"/>
      <c r="K58" s="767"/>
      <c r="L58" s="768"/>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6" t="s">
        <v>967</v>
      </c>
      <c r="B60" s="767"/>
      <c r="C60" s="767"/>
      <c r="D60" s="767"/>
      <c r="E60" s="767"/>
      <c r="F60" s="767"/>
      <c r="G60" s="767"/>
      <c r="H60" s="767"/>
      <c r="I60" s="767"/>
      <c r="J60" s="767"/>
      <c r="K60" s="767"/>
      <c r="L60" s="768"/>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8" t="s">
        <v>944</v>
      </c>
      <c r="B64" s="749"/>
      <c r="C64" s="749"/>
      <c r="D64" s="749"/>
      <c r="E64" s="749"/>
      <c r="F64" s="749"/>
      <c r="G64" s="749"/>
      <c r="H64" s="607"/>
      <c r="I64" s="608"/>
      <c r="J64" s="609" t="s">
        <v>970</v>
      </c>
      <c r="K64" s="782" t="s">
        <v>971</v>
      </c>
      <c r="L64" s="783"/>
      <c r="M64" s="610"/>
    </row>
    <row r="65" spans="1:13" s="573" customFormat="1" ht="12">
      <c r="A65" s="769" t="s">
        <v>2235</v>
      </c>
      <c r="B65" s="770"/>
      <c r="C65" s="770"/>
      <c r="D65" s="770"/>
      <c r="E65" s="770"/>
      <c r="F65" s="770"/>
      <c r="G65" s="770"/>
      <c r="H65" s="611"/>
      <c r="I65" s="612"/>
      <c r="J65" s="613"/>
      <c r="K65" s="794"/>
      <c r="L65" s="795"/>
      <c r="M65" s="614"/>
    </row>
    <row r="66" spans="1:13" s="573" customFormat="1" ht="12">
      <c r="A66" s="615" t="s">
        <v>973</v>
      </c>
      <c r="B66" s="616"/>
      <c r="C66" s="616"/>
      <c r="D66" s="616"/>
      <c r="E66" s="616"/>
      <c r="F66" s="616"/>
      <c r="G66" s="616"/>
      <c r="H66" s="611"/>
      <c r="I66" s="612"/>
      <c r="J66" s="613"/>
      <c r="K66" s="794"/>
      <c r="L66" s="795"/>
      <c r="M66" s="614"/>
    </row>
    <row r="67" spans="1:13" s="573" customFormat="1" thickBot="1">
      <c r="A67" s="602" t="s">
        <v>974</v>
      </c>
      <c r="B67" s="603"/>
      <c r="C67" s="603"/>
      <c r="D67" s="603"/>
      <c r="E67" s="603"/>
      <c r="F67" s="603"/>
      <c r="G67" s="603"/>
      <c r="H67" s="617"/>
      <c r="I67" s="618"/>
      <c r="J67" s="613"/>
      <c r="K67" s="796"/>
      <c r="L67" s="797"/>
      <c r="M67" s="614"/>
    </row>
    <row r="68" spans="1:13" s="573" customFormat="1" thickBot="1">
      <c r="A68" s="766" t="s">
        <v>953</v>
      </c>
      <c r="B68" s="767"/>
      <c r="C68" s="767"/>
      <c r="D68" s="767"/>
      <c r="E68" s="767"/>
      <c r="F68" s="767"/>
      <c r="G68" s="767"/>
      <c r="H68" s="767"/>
      <c r="I68" s="767"/>
      <c r="J68" s="767"/>
      <c r="K68" s="767"/>
      <c r="L68" s="768"/>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6" t="s">
        <v>2236</v>
      </c>
      <c r="B70" s="767"/>
      <c r="C70" s="767"/>
      <c r="D70" s="767"/>
      <c r="E70" s="767"/>
      <c r="F70" s="767"/>
      <c r="G70" s="767"/>
      <c r="H70" s="767"/>
      <c r="I70" s="767"/>
      <c r="J70" s="767"/>
      <c r="K70" s="767"/>
      <c r="L70" s="768"/>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4" t="s">
        <v>2218</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2219</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0"/>
      <c r="J100" s="790"/>
      <c r="K100" s="790"/>
      <c r="L100" s="790"/>
      <c r="M100" s="791"/>
    </row>
    <row r="101" spans="1:13" ht="13.5" thickBot="1">
      <c r="A101" s="643" t="s">
        <v>2221</v>
      </c>
      <c r="B101" s="644"/>
      <c r="C101" s="644"/>
      <c r="D101" s="645"/>
      <c r="E101" s="645"/>
      <c r="F101" s="645"/>
      <c r="G101" s="645"/>
      <c r="H101" s="645"/>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2" t="s">
        <v>2205</v>
      </c>
      <c r="C10" s="813"/>
      <c r="D10" s="813"/>
      <c r="E10" s="813"/>
      <c r="F10" s="358" t="s">
        <v>2206</v>
      </c>
      <c r="G10" s="79"/>
      <c r="H10" s="359"/>
      <c r="I10" s="814" t="s">
        <v>2207</v>
      </c>
      <c r="J10" s="814"/>
      <c r="K10" s="360"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5" t="s">
        <v>2222</v>
      </c>
      <c r="G25" s="816"/>
      <c r="H25" s="81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VLOOKUP(A36,EQUIPOS!A6:D161,4,FALSE)</f>
        <v>230703.78864130541</v>
      </c>
      <c r="L36" s="270"/>
      <c r="M36" s="271">
        <v>0.15</v>
      </c>
      <c r="N36" s="272">
        <f>K36/M36</f>
        <v>1538025.2576087029</v>
      </c>
    </row>
    <row r="37" spans="1:14">
      <c r="A37" t="s">
        <v>150</v>
      </c>
      <c r="B37" s="871" t="str">
        <f>VLOOKUP(A37,EQUIPOS!A7:D154,3,FALSE)</f>
        <v>Cargador : Potencia en el volante 125 hp, Clasificación de RPM del motor 2300.</v>
      </c>
      <c r="C37" s="872"/>
      <c r="D37" s="872"/>
      <c r="E37" s="872"/>
      <c r="F37" s="872"/>
      <c r="G37" s="872"/>
      <c r="H37" s="873"/>
      <c r="I37" s="267"/>
      <c r="J37" s="268"/>
      <c r="K37" s="269">
        <f>VLOOKUP(A37,EQUIPOS!A7:D162,4,FALSE)</f>
        <v>188757.64525197714</v>
      </c>
      <c r="L37" s="270"/>
      <c r="M37" s="271">
        <v>0.15</v>
      </c>
      <c r="N37" s="272">
        <f>K37/M37</f>
        <v>1258384.3016798478</v>
      </c>
    </row>
    <row r="38" spans="1:14">
      <c r="A38" t="s">
        <v>273</v>
      </c>
      <c r="B38" s="871" t="str">
        <f>VLOOKUP(A38,EQUIPOS!A8:D154,3,FALSE)</f>
        <v>Motosierra, 93.6 cm3 - 7.1 HP, 45-90 cm - 7.9 kg</v>
      </c>
      <c r="C38" s="872"/>
      <c r="D38" s="872"/>
      <c r="E38" s="872"/>
      <c r="F38" s="872"/>
      <c r="G38" s="872"/>
      <c r="H38" s="873"/>
      <c r="I38" s="267"/>
      <c r="J38" s="268"/>
      <c r="K38" s="269">
        <f>VLOOKUP(A38,EQUIPOS!A8:D163,4,FALSE)</f>
        <v>13005.740604742879</v>
      </c>
      <c r="L38" s="270"/>
      <c r="M38" s="271">
        <v>0.15</v>
      </c>
      <c r="N38" s="273">
        <f>K38/M38</f>
        <v>86704.937364952537</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10431.749166666668</v>
      </c>
    </row>
    <row r="43" spans="1:14" ht="15.75" thickBot="1">
      <c r="B43" s="822" t="s">
        <v>953</v>
      </c>
      <c r="C43" s="823"/>
      <c r="D43" s="823"/>
      <c r="E43" s="823"/>
      <c r="F43" s="823"/>
      <c r="G43" s="823"/>
      <c r="H43" s="823"/>
      <c r="I43" s="823"/>
      <c r="J43" s="823"/>
      <c r="K43" s="823"/>
      <c r="L43" s="823"/>
      <c r="M43" s="824"/>
      <c r="N43" s="99">
        <f>SUM(N36:N42)</f>
        <v>2893546.2458201698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5" t="s">
        <v>957</v>
      </c>
      <c r="C58" s="886"/>
      <c r="D58" s="886"/>
      <c r="E58" s="886"/>
      <c r="F58" s="886"/>
      <c r="G58" s="887"/>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9">
        <v>983.54</v>
      </c>
      <c r="M59" s="91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0"/>
      <c r="M64" s="901"/>
      <c r="N64" s="296"/>
    </row>
    <row r="65" spans="1:15" ht="15.75" thickBot="1">
      <c r="B65" s="911" t="s">
        <v>953</v>
      </c>
      <c r="C65" s="865"/>
      <c r="D65" s="865"/>
      <c r="E65" s="865"/>
      <c r="F65" s="865"/>
      <c r="G65" s="865"/>
      <c r="H65" s="865"/>
      <c r="I65" s="865"/>
      <c r="J65" s="865"/>
      <c r="K65" s="865"/>
      <c r="L65" s="865"/>
      <c r="M65" s="86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48"/>
      <c r="J75" s="48"/>
      <c r="K75" s="48"/>
      <c r="L75" s="900"/>
      <c r="M75" s="901"/>
      <c r="N75" s="296"/>
    </row>
    <row r="76" spans="1:15" ht="15.75" thickBot="1">
      <c r="B76" s="822" t="s">
        <v>953</v>
      </c>
      <c r="C76" s="823"/>
      <c r="D76" s="823"/>
      <c r="E76" s="823"/>
      <c r="F76" s="823"/>
      <c r="G76" s="823"/>
      <c r="H76" s="823"/>
      <c r="I76" s="865"/>
      <c r="J76" s="865"/>
      <c r="K76" s="865"/>
      <c r="L76" s="865"/>
      <c r="M76" s="866"/>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3136605.1291535031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627321.02583070064</v>
      </c>
      <c r="M83" s="858"/>
      <c r="N83" s="51"/>
    </row>
    <row r="84" spans="1:14">
      <c r="B84" s="89" t="s">
        <v>973</v>
      </c>
      <c r="C84" s="90"/>
      <c r="D84" s="90"/>
      <c r="E84" s="90"/>
      <c r="F84" s="90"/>
      <c r="G84" s="90"/>
      <c r="H84" s="90"/>
      <c r="I84" s="87"/>
      <c r="J84" s="88"/>
      <c r="K84" s="304">
        <v>0.05</v>
      </c>
      <c r="L84" s="857">
        <f>N78*K84</f>
        <v>156830.25645767516</v>
      </c>
      <c r="M84" s="858"/>
      <c r="N84" s="51"/>
    </row>
    <row r="85" spans="1:14" ht="15.75" thickBot="1">
      <c r="B85" s="91" t="s">
        <v>974</v>
      </c>
      <c r="C85" s="92"/>
      <c r="D85" s="92"/>
      <c r="E85" s="92"/>
      <c r="F85" s="92"/>
      <c r="G85" s="92"/>
      <c r="H85" s="92"/>
      <c r="I85" s="93"/>
      <c r="J85" s="94"/>
      <c r="K85" s="305">
        <v>0.05</v>
      </c>
      <c r="L85" s="859">
        <f>N78*K85</f>
        <v>156830.25645767516</v>
      </c>
      <c r="M85" s="860"/>
      <c r="N85" s="51"/>
    </row>
    <row r="86" spans="1:14" ht="15.75" thickBot="1">
      <c r="B86" s="822" t="s">
        <v>953</v>
      </c>
      <c r="C86" s="823"/>
      <c r="D86" s="823"/>
      <c r="E86" s="823"/>
      <c r="F86" s="823"/>
      <c r="G86" s="823"/>
      <c r="H86" s="823"/>
      <c r="I86" s="823"/>
      <c r="J86" s="823"/>
      <c r="K86" s="823"/>
      <c r="L86" s="823"/>
      <c r="M86" s="824"/>
      <c r="N86" s="52">
        <f>L83+L84+L85</f>
        <v>940981.53874605091</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4077586.6678995541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249</v>
      </c>
      <c r="B36" s="871" t="str">
        <f>VLOOKUP(A36,EQUIPOS!A6:D154,3,FALSE)</f>
        <v>Guadañadora, Cilindraje 41.5 cm3, Longitud del mango 1450 mm, Peso 7.4 kg</v>
      </c>
      <c r="C36" s="872"/>
      <c r="D36" s="872"/>
      <c r="E36" s="872"/>
      <c r="F36" s="872"/>
      <c r="G36" s="872"/>
      <c r="H36" s="873"/>
      <c r="I36" s="267"/>
      <c r="J36" s="268"/>
      <c r="K36" s="269">
        <f>VLOOKUP(A36,EQUIPOS!A6:D161,4,FALSE)</f>
        <v>10404.592483794304</v>
      </c>
      <c r="L36" s="270"/>
      <c r="M36" s="271">
        <v>0.36</v>
      </c>
      <c r="N36" s="272">
        <f>K36/M36</f>
        <v>28901.645788317514</v>
      </c>
    </row>
    <row r="37" spans="1:14">
      <c r="A37" t="s">
        <v>273</v>
      </c>
      <c r="B37" s="871" t="str">
        <f>VLOOKUP(A37,EQUIPOS!A7:D154,3,FALSE)</f>
        <v>Motosierra, 93.6 cm3 - 7.1 HP, 45-90 cm - 7.9 kg</v>
      </c>
      <c r="C37" s="872"/>
      <c r="D37" s="872"/>
      <c r="E37" s="872"/>
      <c r="F37" s="872"/>
      <c r="G37" s="872"/>
      <c r="H37" s="873"/>
      <c r="I37" s="267"/>
      <c r="J37" s="268"/>
      <c r="K37" s="269">
        <f>VLOOKUP(A37,EQUIPOS!A7:D162,4,FALSE)</f>
        <v>13005.740604742879</v>
      </c>
      <c r="L37" s="270"/>
      <c r="M37" s="271">
        <v>0.10299999999999999</v>
      </c>
      <c r="N37" s="272">
        <f>K37/M37</f>
        <v>126269.32625963961</v>
      </c>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2173.2810763888888</v>
      </c>
    </row>
    <row r="43" spans="1:14" ht="15.75" thickBot="1">
      <c r="B43" s="822" t="s">
        <v>953</v>
      </c>
      <c r="C43" s="823"/>
      <c r="D43" s="823"/>
      <c r="E43" s="823"/>
      <c r="F43" s="823"/>
      <c r="G43" s="823"/>
      <c r="H43" s="823"/>
      <c r="I43" s="823"/>
      <c r="J43" s="823"/>
      <c r="K43" s="823"/>
      <c r="L43" s="823"/>
      <c r="M43" s="824"/>
      <c r="N43" s="99">
        <f>SUM(N36:N42)</f>
        <v>157344.25312434603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9">
        <f>'900.2'!N78</f>
        <v>1271.0952542220682</v>
      </c>
      <c r="M59" s="910"/>
      <c r="N59" s="287">
        <f>K59*L59</f>
        <v>63554.762711103409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63554.762711103409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264364.6373632272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52872.927472645446</v>
      </c>
      <c r="M83" s="858"/>
      <c r="N83" s="51"/>
    </row>
    <row r="84" spans="1:14">
      <c r="B84" s="89" t="s">
        <v>973</v>
      </c>
      <c r="C84" s="90"/>
      <c r="D84" s="90"/>
      <c r="E84" s="90"/>
      <c r="F84" s="90"/>
      <c r="G84" s="90"/>
      <c r="H84" s="90"/>
      <c r="I84" s="87"/>
      <c r="J84" s="88"/>
      <c r="K84" s="304">
        <v>0.05</v>
      </c>
      <c r="L84" s="857">
        <f>N78*K84</f>
        <v>13218.231868161361</v>
      </c>
      <c r="M84" s="858"/>
      <c r="N84" s="51"/>
    </row>
    <row r="85" spans="1:14" ht="15.75" thickBot="1">
      <c r="B85" s="91" t="s">
        <v>974</v>
      </c>
      <c r="C85" s="92"/>
      <c r="D85" s="92"/>
      <c r="E85" s="92"/>
      <c r="F85" s="92"/>
      <c r="G85" s="92"/>
      <c r="H85" s="92"/>
      <c r="I85" s="93"/>
      <c r="J85" s="94"/>
      <c r="K85" s="305">
        <v>0.05</v>
      </c>
      <c r="L85" s="859">
        <f>N78*K85</f>
        <v>13218.231868161361</v>
      </c>
      <c r="M85" s="860"/>
      <c r="N85" s="51"/>
    </row>
    <row r="86" spans="1:14" ht="15.75" thickBot="1">
      <c r="B86" s="822" t="s">
        <v>953</v>
      </c>
      <c r="C86" s="823"/>
      <c r="D86" s="823"/>
      <c r="E86" s="823"/>
      <c r="F86" s="823"/>
      <c r="G86" s="823"/>
      <c r="H86" s="823"/>
      <c r="I86" s="823"/>
      <c r="J86" s="823"/>
      <c r="K86" s="823"/>
      <c r="L86" s="823"/>
      <c r="M86" s="824"/>
      <c r="N86" s="52">
        <f>L83+L84+L85</f>
        <v>79309.391208968154</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343674.02857219533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188757.64525197714</v>
      </c>
      <c r="L36" s="270"/>
      <c r="M36" s="271">
        <v>2.375</v>
      </c>
      <c r="N36" s="272">
        <f>K36/M36</f>
        <v>79476.903263990374</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2.375</v>
      </c>
      <c r="N37" s="272">
        <f>K37/M37</f>
        <v>44153.835146661317</v>
      </c>
    </row>
    <row r="38" spans="1:14">
      <c r="A38" t="s">
        <v>195</v>
      </c>
      <c r="B38" s="871" t="str">
        <f>VLOOKUP(A38,EQUIPOS!A7:D154,3,FALSE)</f>
        <v xml:space="preserve">Equipo de oxicorte, Capacidad de corte: hasta 6´´ (152mm) </v>
      </c>
      <c r="C38" s="872"/>
      <c r="D38" s="872"/>
      <c r="E38" s="872"/>
      <c r="F38" s="872"/>
      <c r="G38" s="872"/>
      <c r="H38" s="873"/>
      <c r="I38" s="267"/>
      <c r="J38" s="268"/>
      <c r="K38" s="269">
        <f>VLOOKUP(A38,EQUIPOS!A7:D162,4,FALSE)</f>
        <v>17127.704288698482</v>
      </c>
      <c r="L38" s="270"/>
      <c r="M38" s="271">
        <v>2.375</v>
      </c>
      <c r="N38" s="273">
        <f>K38/M38</f>
        <v>7211.6649636625189</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1549.7775190231998</v>
      </c>
    </row>
    <row r="43" spans="1:14" ht="15.75" thickBot="1">
      <c r="B43" s="822" t="s">
        <v>953</v>
      </c>
      <c r="C43" s="823"/>
      <c r="D43" s="823"/>
      <c r="E43" s="823"/>
      <c r="F43" s="823"/>
      <c r="G43" s="823"/>
      <c r="H43" s="823"/>
      <c r="I43" s="823"/>
      <c r="J43" s="823"/>
      <c r="K43" s="823"/>
      <c r="L43" s="823"/>
      <c r="M43" s="824"/>
      <c r="N43" s="99">
        <f>SUM(N36:N42)</f>
        <v>132392.18089333741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1271.0952542220682</v>
      </c>
      <c r="M59" s="910"/>
      <c r="N59" s="287">
        <f>K59*L59</f>
        <v>1271.0952542220682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1271.0952542220682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149161.05133779149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29832.210267558301</v>
      </c>
      <c r="M83" s="858"/>
      <c r="N83" s="51"/>
    </row>
    <row r="84" spans="1:14">
      <c r="B84" s="89" t="s">
        <v>973</v>
      </c>
      <c r="C84" s="90"/>
      <c r="D84" s="90"/>
      <c r="E84" s="90"/>
      <c r="F84" s="90"/>
      <c r="G84" s="90"/>
      <c r="H84" s="90"/>
      <c r="I84" s="87"/>
      <c r="J84" s="88"/>
      <c r="K84" s="304">
        <v>0.05</v>
      </c>
      <c r="L84" s="857">
        <f>N78*K84</f>
        <v>7458.0525668895752</v>
      </c>
      <c r="M84" s="858"/>
      <c r="N84" s="51"/>
    </row>
    <row r="85" spans="1:14" ht="15.75" thickBot="1">
      <c r="B85" s="91" t="s">
        <v>974</v>
      </c>
      <c r="C85" s="92"/>
      <c r="D85" s="92"/>
      <c r="E85" s="92"/>
      <c r="F85" s="92"/>
      <c r="G85" s="92"/>
      <c r="H85" s="92"/>
      <c r="I85" s="93"/>
      <c r="J85" s="94"/>
      <c r="K85" s="305">
        <v>0.05</v>
      </c>
      <c r="L85" s="859">
        <f>N78*K85</f>
        <v>7458.0525668895752</v>
      </c>
      <c r="M85" s="860"/>
      <c r="N85" s="51"/>
    </row>
    <row r="86" spans="1:14" ht="15.75" thickBot="1">
      <c r="B86" s="822" t="s">
        <v>953</v>
      </c>
      <c r="C86" s="823"/>
      <c r="D86" s="823"/>
      <c r="E86" s="823"/>
      <c r="F86" s="823"/>
      <c r="G86" s="823"/>
      <c r="H86" s="823"/>
      <c r="I86" s="823"/>
      <c r="J86" s="823"/>
      <c r="K86" s="823"/>
      <c r="L86" s="823"/>
      <c r="M86" s="824"/>
      <c r="N86" s="52">
        <f>L83+L84+L85</f>
        <v>44748.315401337444</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193909.36673912895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187282.66470829744</v>
      </c>
      <c r="L36" s="270"/>
      <c r="M36" s="271">
        <v>2.5</v>
      </c>
      <c r="N36" s="272">
        <f>K36/M36</f>
        <v>74913.065883318981</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2.5</v>
      </c>
      <c r="N37" s="272">
        <f>K37/M37</f>
        <v>41946.143389328252</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17127.704288698482</v>
      </c>
      <c r="L38" s="270"/>
      <c r="M38" s="271">
        <v>2.5</v>
      </c>
      <c r="N38" s="272">
        <f>K38/M38</f>
        <v>6851.0817154793931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294.45772861440798</v>
      </c>
    </row>
    <row r="43" spans="1:14" ht="15.75" thickBot="1">
      <c r="B43" s="822" t="s">
        <v>953</v>
      </c>
      <c r="C43" s="823"/>
      <c r="D43" s="823"/>
      <c r="E43" s="823"/>
      <c r="F43" s="823"/>
      <c r="G43" s="823"/>
      <c r="H43" s="823"/>
      <c r="I43" s="823"/>
      <c r="J43" s="823"/>
      <c r="K43" s="823"/>
      <c r="L43" s="823"/>
      <c r="M43" s="824"/>
      <c r="N43" s="99">
        <f>SUM(N36:N42)</f>
        <v>124004.74871674103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1271.0952542220682</v>
      </c>
      <c r="M59" s="910"/>
      <c r="N59" s="287">
        <f>K59*L59</f>
        <v>1271.0952542220682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1271.0952542220682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139998.73040168348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27999.746080336699</v>
      </c>
      <c r="M83" s="858"/>
      <c r="N83" s="51"/>
    </row>
    <row r="84" spans="1:14">
      <c r="B84" s="89" t="s">
        <v>973</v>
      </c>
      <c r="C84" s="90"/>
      <c r="D84" s="90"/>
      <c r="E84" s="90"/>
      <c r="F84" s="90"/>
      <c r="G84" s="90"/>
      <c r="H84" s="90"/>
      <c r="I84" s="87"/>
      <c r="J84" s="88"/>
      <c r="K84" s="304">
        <v>0.05</v>
      </c>
      <c r="L84" s="857">
        <f>N78*K84</f>
        <v>6999.9365200841748</v>
      </c>
      <c r="M84" s="858"/>
      <c r="N84" s="51"/>
    </row>
    <row r="85" spans="1:14" ht="15.75" thickBot="1">
      <c r="B85" s="91" t="s">
        <v>974</v>
      </c>
      <c r="C85" s="92"/>
      <c r="D85" s="92"/>
      <c r="E85" s="92"/>
      <c r="F85" s="92"/>
      <c r="G85" s="92"/>
      <c r="H85" s="92"/>
      <c r="I85" s="93"/>
      <c r="J85" s="94"/>
      <c r="K85" s="305">
        <v>0.05</v>
      </c>
      <c r="L85" s="859">
        <f>N78*K85</f>
        <v>6999.9365200841748</v>
      </c>
      <c r="M85" s="860"/>
      <c r="N85" s="51"/>
    </row>
    <row r="86" spans="1:14" ht="15.75" thickBot="1">
      <c r="B86" s="822" t="s">
        <v>953</v>
      </c>
      <c r="C86" s="823"/>
      <c r="D86" s="823"/>
      <c r="E86" s="823"/>
      <c r="F86" s="823"/>
      <c r="G86" s="823"/>
      <c r="H86" s="823"/>
      <c r="I86" s="823"/>
      <c r="J86" s="823"/>
      <c r="K86" s="823"/>
      <c r="L86" s="823"/>
      <c r="M86" s="824"/>
      <c r="N86" s="52">
        <f>L83+L84+L85</f>
        <v>41999.619120505042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181998.34952218854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188757.64525197714</v>
      </c>
      <c r="L36" s="270"/>
      <c r="M36" s="271">
        <v>9.25</v>
      </c>
      <c r="N36" s="272">
        <f>K36/M36</f>
        <v>20406.231919132664</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9.25</v>
      </c>
      <c r="N37" s="272">
        <f>K37/M37</f>
        <v>11336.795510629256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62.666819895785942</v>
      </c>
    </row>
    <row r="43" spans="1:14" ht="15.75" thickBot="1">
      <c r="B43" s="822" t="s">
        <v>953</v>
      </c>
      <c r="C43" s="823"/>
      <c r="D43" s="823"/>
      <c r="E43" s="823"/>
      <c r="F43" s="823"/>
      <c r="G43" s="823"/>
      <c r="H43" s="823"/>
      <c r="I43" s="823"/>
      <c r="J43" s="823"/>
      <c r="K43" s="823"/>
      <c r="L43" s="823"/>
      <c r="M43" s="824"/>
      <c r="N43" s="99">
        <f>SUM(N36:N42)</f>
        <v>31805.694249657703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1271.0952542220682</v>
      </c>
      <c r="M59" s="910"/>
      <c r="N59" s="287">
        <f>K59*L59</f>
        <v>1271.0952542220682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1271.0952542220682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36210.130498669067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7242.0260997338137</v>
      </c>
      <c r="M83" s="858"/>
      <c r="N83" s="51"/>
    </row>
    <row r="84" spans="1:14">
      <c r="B84" s="89" t="s">
        <v>973</v>
      </c>
      <c r="C84" s="90"/>
      <c r="D84" s="90"/>
      <c r="E84" s="90"/>
      <c r="F84" s="90"/>
      <c r="G84" s="90"/>
      <c r="H84" s="90"/>
      <c r="I84" s="87"/>
      <c r="J84" s="88"/>
      <c r="K84" s="304">
        <v>0.05</v>
      </c>
      <c r="L84" s="857">
        <f>N78*K84</f>
        <v>1810.5065249334534</v>
      </c>
      <c r="M84" s="858"/>
      <c r="N84" s="51"/>
    </row>
    <row r="85" spans="1:14" ht="15.75" thickBot="1">
      <c r="B85" s="91" t="s">
        <v>974</v>
      </c>
      <c r="C85" s="92"/>
      <c r="D85" s="92"/>
      <c r="E85" s="92"/>
      <c r="F85" s="92"/>
      <c r="G85" s="92"/>
      <c r="H85" s="92"/>
      <c r="I85" s="93"/>
      <c r="J85" s="94"/>
      <c r="K85" s="305">
        <v>0.05</v>
      </c>
      <c r="L85" s="859">
        <f>N78*K85</f>
        <v>1810.5065249334534</v>
      </c>
      <c r="M85" s="860"/>
      <c r="N85" s="51"/>
    </row>
    <row r="86" spans="1:14" ht="15.75" thickBot="1">
      <c r="B86" s="822" t="s">
        <v>953</v>
      </c>
      <c r="C86" s="823"/>
      <c r="D86" s="823"/>
      <c r="E86" s="823"/>
      <c r="F86" s="823"/>
      <c r="G86" s="823"/>
      <c r="H86" s="823"/>
      <c r="I86" s="823"/>
      <c r="J86" s="823"/>
      <c r="K86" s="823"/>
      <c r="L86" s="823"/>
      <c r="M86" s="824"/>
      <c r="N86" s="52">
        <f>L83+L84+L85</f>
        <v>10863.03914960072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47073.169648269788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104865.35847332062</v>
      </c>
      <c r="L36" s="270"/>
      <c r="M36" s="271">
        <v>2.5</v>
      </c>
      <c r="N36" s="272">
        <f>K36/M36</f>
        <v>41946.143389328252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1251.8099</v>
      </c>
    </row>
    <row r="43" spans="1:14" ht="15.75" thickBot="1">
      <c r="B43" s="822" t="s">
        <v>953</v>
      </c>
      <c r="C43" s="823"/>
      <c r="D43" s="823"/>
      <c r="E43" s="823"/>
      <c r="F43" s="823"/>
      <c r="G43" s="823"/>
      <c r="H43" s="823"/>
      <c r="I43" s="823"/>
      <c r="J43" s="823"/>
      <c r="K43" s="823"/>
      <c r="L43" s="823"/>
      <c r="M43" s="824"/>
      <c r="N43" s="99">
        <f>SUM(N36:N42)</f>
        <v>43197.953289328252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1271.0952542220682</v>
      </c>
      <c r="M59" s="910"/>
      <c r="N59" s="287">
        <f>K59*L59</f>
        <v>1271.0952542220682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1271.0952542220682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56987.147543550323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11397.429508710065</v>
      </c>
      <c r="M83" s="858"/>
      <c r="N83" s="51"/>
    </row>
    <row r="84" spans="1:14">
      <c r="B84" s="89" t="s">
        <v>973</v>
      </c>
      <c r="C84" s="90"/>
      <c r="D84" s="90"/>
      <c r="E84" s="90"/>
      <c r="F84" s="90"/>
      <c r="G84" s="90"/>
      <c r="H84" s="90"/>
      <c r="I84" s="87"/>
      <c r="J84" s="88"/>
      <c r="K84" s="304">
        <v>0.05</v>
      </c>
      <c r="L84" s="857">
        <f>N78*K84</f>
        <v>2849.3573771775164</v>
      </c>
      <c r="M84" s="858"/>
      <c r="N84" s="51"/>
    </row>
    <row r="85" spans="1:14" ht="15.75" thickBot="1">
      <c r="B85" s="91" t="s">
        <v>974</v>
      </c>
      <c r="C85" s="92"/>
      <c r="D85" s="92"/>
      <c r="E85" s="92"/>
      <c r="F85" s="92"/>
      <c r="G85" s="92"/>
      <c r="H85" s="92"/>
      <c r="I85" s="93"/>
      <c r="J85" s="94"/>
      <c r="K85" s="305">
        <v>0.05</v>
      </c>
      <c r="L85" s="859">
        <f>N78*K85</f>
        <v>2849.3573771775164</v>
      </c>
      <c r="M85" s="860"/>
      <c r="N85" s="51"/>
    </row>
    <row r="86" spans="1:14" ht="15.75" thickBot="1">
      <c r="B86" s="822" t="s">
        <v>953</v>
      </c>
      <c r="C86" s="823"/>
      <c r="D86" s="823"/>
      <c r="E86" s="823"/>
      <c r="F86" s="823"/>
      <c r="G86" s="823"/>
      <c r="H86" s="823"/>
      <c r="I86" s="823"/>
      <c r="J86" s="823"/>
      <c r="K86" s="823"/>
      <c r="L86" s="823"/>
      <c r="M86" s="824"/>
      <c r="N86" s="52">
        <f>L83+L84+L85</f>
        <v>17096.144263065096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74083.291806615423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188757.64525197714</v>
      </c>
      <c r="L36" s="270"/>
      <c r="M36" s="271">
        <v>2.375</v>
      </c>
      <c r="N36" s="272">
        <f>K36/M36</f>
        <v>79476.903263990374</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2.375</v>
      </c>
      <c r="N37" s="272">
        <f>K37/M37</f>
        <v>44153.835146661317</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17127.704288698482</v>
      </c>
      <c r="L38" s="270"/>
      <c r="M38" s="271">
        <v>2.375</v>
      </c>
      <c r="N38" s="272">
        <f>K38/M38</f>
        <v>7211.6649636625189</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1549.7775190231998</v>
      </c>
    </row>
    <row r="43" spans="1:14" ht="15.75" thickBot="1">
      <c r="B43" s="822" t="s">
        <v>953</v>
      </c>
      <c r="C43" s="823"/>
      <c r="D43" s="823"/>
      <c r="E43" s="823"/>
      <c r="F43" s="823"/>
      <c r="G43" s="823"/>
      <c r="H43" s="823"/>
      <c r="I43" s="823"/>
      <c r="J43" s="823"/>
      <c r="K43" s="823"/>
      <c r="L43" s="823"/>
      <c r="M43" s="824"/>
      <c r="N43" s="99">
        <f>SUM(N36:N42)</f>
        <v>132392.18089333741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1271.0952542220682</v>
      </c>
      <c r="M59" s="910"/>
      <c r="N59" s="287">
        <f>K59*L59</f>
        <v>1271.0952542220682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1271.0952542220682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149161.05133779149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29832.210267558301</v>
      </c>
      <c r="M83" s="858"/>
      <c r="N83" s="51"/>
    </row>
    <row r="84" spans="1:14">
      <c r="B84" s="89" t="s">
        <v>973</v>
      </c>
      <c r="C84" s="90"/>
      <c r="D84" s="90"/>
      <c r="E84" s="90"/>
      <c r="F84" s="90"/>
      <c r="G84" s="90"/>
      <c r="H84" s="90"/>
      <c r="I84" s="87"/>
      <c r="J84" s="88"/>
      <c r="K84" s="304">
        <v>0.05</v>
      </c>
      <c r="L84" s="857">
        <f>N78*K84</f>
        <v>7458.0525668895752</v>
      </c>
      <c r="M84" s="858"/>
      <c r="N84" s="51"/>
    </row>
    <row r="85" spans="1:14" ht="15.75" thickBot="1">
      <c r="B85" s="91" t="s">
        <v>974</v>
      </c>
      <c r="C85" s="92"/>
      <c r="D85" s="92"/>
      <c r="E85" s="92"/>
      <c r="F85" s="92"/>
      <c r="G85" s="92"/>
      <c r="H85" s="92"/>
      <c r="I85" s="93"/>
      <c r="J85" s="94"/>
      <c r="K85" s="305">
        <v>0.05</v>
      </c>
      <c r="L85" s="859">
        <f>N78*K85</f>
        <v>7458.0525668895752</v>
      </c>
      <c r="M85" s="860"/>
      <c r="N85" s="51"/>
    </row>
    <row r="86" spans="1:14" ht="15.75" thickBot="1">
      <c r="B86" s="822" t="s">
        <v>953</v>
      </c>
      <c r="C86" s="823"/>
      <c r="D86" s="823"/>
      <c r="E86" s="823"/>
      <c r="F86" s="823"/>
      <c r="G86" s="823"/>
      <c r="H86" s="823"/>
      <c r="I86" s="823"/>
      <c r="J86" s="823"/>
      <c r="K86" s="823"/>
      <c r="L86" s="823"/>
      <c r="M86" s="824"/>
      <c r="N86" s="52">
        <f>L83+L84+L85</f>
        <v>44748.315401337444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193909.36673912895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187282.66470829744</v>
      </c>
      <c r="L36" s="270"/>
      <c r="M36" s="271">
        <v>2.5</v>
      </c>
      <c r="N36" s="272">
        <f>K36/M36</f>
        <v>74913.065883318981</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2.5</v>
      </c>
      <c r="N37" s="272">
        <f>K37/M37</f>
        <v>41946.143389328252</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17127.704288698482</v>
      </c>
      <c r="L38" s="270"/>
      <c r="M38" s="271">
        <v>2.5</v>
      </c>
      <c r="N38" s="272">
        <f>K38/M38</f>
        <v>6851.0817154793931</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294.45772861440798</v>
      </c>
    </row>
    <row r="43" spans="1:14" ht="15.75" thickBot="1">
      <c r="B43" s="822" t="s">
        <v>953</v>
      </c>
      <c r="C43" s="823"/>
      <c r="D43" s="823"/>
      <c r="E43" s="823"/>
      <c r="F43" s="823"/>
      <c r="G43" s="823"/>
      <c r="H43" s="823"/>
      <c r="I43" s="823"/>
      <c r="J43" s="823"/>
      <c r="K43" s="823"/>
      <c r="L43" s="823"/>
      <c r="M43" s="824"/>
      <c r="N43" s="99">
        <f>SUM(N36:N42)</f>
        <v>124004.74871674103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1271.0952542220682</v>
      </c>
      <c r="M59" s="910"/>
      <c r="N59" s="287">
        <f>K59*L59</f>
        <v>1271.0952542220682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1271.0952542220682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14722.886430720398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139998.73040168348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27999.746080336699</v>
      </c>
      <c r="M83" s="858"/>
      <c r="N83" s="51"/>
    </row>
    <row r="84" spans="1:14">
      <c r="B84" s="89" t="s">
        <v>973</v>
      </c>
      <c r="C84" s="90"/>
      <c r="D84" s="90"/>
      <c r="E84" s="90"/>
      <c r="F84" s="90"/>
      <c r="G84" s="90"/>
      <c r="H84" s="90"/>
      <c r="I84" s="87"/>
      <c r="J84" s="88"/>
      <c r="K84" s="304">
        <v>0.05</v>
      </c>
      <c r="L84" s="857">
        <f>N78*K84</f>
        <v>6999.9365200841748</v>
      </c>
      <c r="M84" s="858"/>
      <c r="N84" s="51"/>
    </row>
    <row r="85" spans="1:14" ht="15.75" thickBot="1">
      <c r="B85" s="91" t="s">
        <v>974</v>
      </c>
      <c r="C85" s="92"/>
      <c r="D85" s="92"/>
      <c r="E85" s="92"/>
      <c r="F85" s="92"/>
      <c r="G85" s="92"/>
      <c r="H85" s="92"/>
      <c r="I85" s="93"/>
      <c r="J85" s="94"/>
      <c r="K85" s="305">
        <v>0.05</v>
      </c>
      <c r="L85" s="859">
        <f>N78*K85</f>
        <v>6999.9365200841748</v>
      </c>
      <c r="M85" s="860"/>
      <c r="N85" s="51"/>
    </row>
    <row r="86" spans="1:14" ht="15.75" thickBot="1">
      <c r="B86" s="822" t="s">
        <v>953</v>
      </c>
      <c r="C86" s="823"/>
      <c r="D86" s="823"/>
      <c r="E86" s="823"/>
      <c r="F86" s="823"/>
      <c r="G86" s="823"/>
      <c r="H86" s="823"/>
      <c r="I86" s="823"/>
      <c r="J86" s="823"/>
      <c r="K86" s="823"/>
      <c r="L86" s="823"/>
      <c r="M86" s="824"/>
      <c r="N86" s="52">
        <f>L83+L84+L85</f>
        <v>41999.619120505042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181998.34952218854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187282.66470829744</v>
      </c>
      <c r="L36" s="270"/>
      <c r="M36" s="271">
        <v>2.5</v>
      </c>
      <c r="N36" s="272">
        <f>K36/M36</f>
        <v>74913.065883318981</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2.5</v>
      </c>
      <c r="N37" s="272">
        <f>K37/M37</f>
        <v>41946.143389328252</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17127.704288698482</v>
      </c>
      <c r="L38" s="270"/>
      <c r="M38" s="271">
        <v>2.5</v>
      </c>
      <c r="N38" s="272">
        <f>K38/M38</f>
        <v>6851.0817154793931</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231.86723361440795</v>
      </c>
    </row>
    <row r="43" spans="1:14" ht="15.75" thickBot="1">
      <c r="B43" s="822" t="s">
        <v>953</v>
      </c>
      <c r="C43" s="823"/>
      <c r="D43" s="823"/>
      <c r="E43" s="823"/>
      <c r="F43" s="823"/>
      <c r="G43" s="823"/>
      <c r="H43" s="823"/>
      <c r="I43" s="823"/>
      <c r="J43" s="823"/>
      <c r="K43" s="823"/>
      <c r="L43" s="823"/>
      <c r="M43" s="824"/>
      <c r="N43" s="99">
        <f>SUM(N36:N42)</f>
        <v>123942.15822174103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9">
        <f>'900.2'!N78</f>
        <v>1271.0952542220682</v>
      </c>
      <c r="M59" s="910"/>
      <c r="N59" s="287">
        <f>K59*L59</f>
        <v>1779.5333559108954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1779.5333559108954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11593.361680720398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137315.05325837233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27463.010651674467</v>
      </c>
      <c r="M83" s="858"/>
      <c r="N83" s="51"/>
    </row>
    <row r="84" spans="1:14">
      <c r="B84" s="89" t="s">
        <v>973</v>
      </c>
      <c r="C84" s="90"/>
      <c r="D84" s="90"/>
      <c r="E84" s="90"/>
      <c r="F84" s="90"/>
      <c r="G84" s="90"/>
      <c r="H84" s="90"/>
      <c r="I84" s="87"/>
      <c r="J84" s="88"/>
      <c r="K84" s="304">
        <v>0.05</v>
      </c>
      <c r="L84" s="857">
        <f>N78*K84</f>
        <v>6865.7526629186168</v>
      </c>
      <c r="M84" s="858"/>
      <c r="N84" s="51"/>
    </row>
    <row r="85" spans="1:14" ht="15.75" thickBot="1">
      <c r="B85" s="91" t="s">
        <v>974</v>
      </c>
      <c r="C85" s="92"/>
      <c r="D85" s="92"/>
      <c r="E85" s="92"/>
      <c r="F85" s="92"/>
      <c r="G85" s="92"/>
      <c r="H85" s="92"/>
      <c r="I85" s="93"/>
      <c r="J85" s="94"/>
      <c r="K85" s="305">
        <v>0.05</v>
      </c>
      <c r="L85" s="859">
        <f>N78*K85</f>
        <v>6865.7526629186168</v>
      </c>
      <c r="M85" s="860"/>
      <c r="N85" s="51"/>
    </row>
    <row r="86" spans="1:14" ht="15.75" thickBot="1">
      <c r="B86" s="822" t="s">
        <v>953</v>
      </c>
      <c r="C86" s="823"/>
      <c r="D86" s="823"/>
      <c r="E86" s="823"/>
      <c r="F86" s="823"/>
      <c r="G86" s="823"/>
      <c r="H86" s="823"/>
      <c r="I86" s="823"/>
      <c r="J86" s="823"/>
      <c r="K86" s="823"/>
      <c r="L86" s="823"/>
      <c r="M86" s="824"/>
      <c r="N86" s="52">
        <f>L83+L84+L85</f>
        <v>41194.515977511699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178509.56923588403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188757.64525197714</v>
      </c>
      <c r="L36" s="270"/>
      <c r="M36" s="271">
        <v>22</v>
      </c>
      <c r="N36" s="272">
        <f>K36/M36</f>
        <v>8579.8929659989608</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22</v>
      </c>
      <c r="N37" s="272">
        <f>K37/M37</f>
        <v>4766.6072033327555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26.34854927436454</v>
      </c>
    </row>
    <row r="43" spans="1:14" ht="15.75" thickBot="1">
      <c r="B43" s="822" t="s">
        <v>953</v>
      </c>
      <c r="C43" s="823"/>
      <c r="D43" s="823"/>
      <c r="E43" s="823"/>
      <c r="F43" s="823"/>
      <c r="G43" s="823"/>
      <c r="H43" s="823"/>
      <c r="I43" s="823"/>
      <c r="J43" s="823"/>
      <c r="K43" s="823"/>
      <c r="L43" s="823"/>
      <c r="M43" s="824"/>
      <c r="N43" s="99">
        <f>SUM(N36:N42)</f>
        <v>13372.848718606081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9">
        <f>'900.2'!N78</f>
        <v>1271.0952542220682</v>
      </c>
      <c r="M59" s="910"/>
      <c r="N59" s="287">
        <f>K59*L59</f>
        <v>533.86000677326865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533.86000677326865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1317.427463718227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15224.136189097579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3044.8272378195161</v>
      </c>
      <c r="M83" s="858"/>
      <c r="N83" s="51"/>
    </row>
    <row r="84" spans="1:14">
      <c r="B84" s="89" t="s">
        <v>973</v>
      </c>
      <c r="C84" s="90"/>
      <c r="D84" s="90"/>
      <c r="E84" s="90"/>
      <c r="F84" s="90"/>
      <c r="G84" s="90"/>
      <c r="H84" s="90"/>
      <c r="I84" s="87"/>
      <c r="J84" s="88"/>
      <c r="K84" s="304">
        <v>0.05</v>
      </c>
      <c r="L84" s="857">
        <f>N78*K84</f>
        <v>761.20680945487902</v>
      </c>
      <c r="M84" s="858"/>
      <c r="N84" s="51"/>
    </row>
    <row r="85" spans="1:14" ht="15.75" thickBot="1">
      <c r="B85" s="91" t="s">
        <v>974</v>
      </c>
      <c r="C85" s="92"/>
      <c r="D85" s="92"/>
      <c r="E85" s="92"/>
      <c r="F85" s="92"/>
      <c r="G85" s="92"/>
      <c r="H85" s="92"/>
      <c r="I85" s="93"/>
      <c r="J85" s="94"/>
      <c r="K85" s="305">
        <v>0.05</v>
      </c>
      <c r="L85" s="859">
        <f>N78*K85</f>
        <v>761.20680945487902</v>
      </c>
      <c r="M85" s="860"/>
      <c r="N85" s="51"/>
    </row>
    <row r="86" spans="1:14" ht="15.75" thickBot="1">
      <c r="B86" s="822" t="s">
        <v>953</v>
      </c>
      <c r="C86" s="823"/>
      <c r="D86" s="823"/>
      <c r="E86" s="823"/>
      <c r="F86" s="823"/>
      <c r="G86" s="823"/>
      <c r="H86" s="823"/>
      <c r="I86" s="823"/>
      <c r="J86" s="823"/>
      <c r="K86" s="823"/>
      <c r="L86" s="823"/>
      <c r="M86" s="824"/>
      <c r="N86" s="52">
        <f>L83+L84+L85</f>
        <v>4567.2408567292741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19791.377045826852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188757.64525197714</v>
      </c>
      <c r="L36" s="270"/>
      <c r="M36" s="271">
        <v>22</v>
      </c>
      <c r="N36" s="272">
        <f>K36/M36</f>
        <v>8579.8929659989608</v>
      </c>
    </row>
    <row r="37" spans="1:14">
      <c r="A37" t="s">
        <v>180</v>
      </c>
      <c r="B37" s="871" t="str">
        <f>VLOOKUP(A37,EQUIPOS!A7:D154,3,FALSE)</f>
        <v>Compresor 120 HP, con martillo.</v>
      </c>
      <c r="C37" s="872"/>
      <c r="D37" s="872"/>
      <c r="E37" s="872"/>
      <c r="F37" s="872"/>
      <c r="G37" s="872"/>
      <c r="H37" s="873"/>
      <c r="I37" s="267"/>
      <c r="J37" s="268"/>
      <c r="K37" s="269">
        <f>VLOOKUP(A37,EQUIPOS!A7:D162,4,FALSE)</f>
        <v>104865.35847332062</v>
      </c>
      <c r="L37" s="270"/>
      <c r="M37" s="271">
        <v>22</v>
      </c>
      <c r="N37" s="272">
        <f>K37/M37</f>
        <v>4766.6072033327555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26.34854927436454</v>
      </c>
    </row>
    <row r="43" spans="1:14" ht="15.75" thickBot="1">
      <c r="B43" s="822" t="s">
        <v>953</v>
      </c>
      <c r="C43" s="823"/>
      <c r="D43" s="823"/>
      <c r="E43" s="823"/>
      <c r="F43" s="823"/>
      <c r="G43" s="823"/>
      <c r="H43" s="823"/>
      <c r="I43" s="823"/>
      <c r="J43" s="823"/>
      <c r="K43" s="823"/>
      <c r="L43" s="823"/>
      <c r="M43" s="824"/>
      <c r="N43" s="99">
        <f>SUM(N36:N42)</f>
        <v>13372.848718606081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9">
        <f>'900.2'!N78</f>
        <v>1271.0952542220682</v>
      </c>
      <c r="M59" s="910"/>
      <c r="N59" s="287">
        <f>K59*L59</f>
        <v>266.93000338663433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266.93000338663433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1317.427463718227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14957.206185710944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2991.441237142189</v>
      </c>
      <c r="M83" s="858"/>
      <c r="N83" s="51"/>
    </row>
    <row r="84" spans="1:14">
      <c r="B84" s="89" t="s">
        <v>973</v>
      </c>
      <c r="C84" s="90"/>
      <c r="D84" s="90"/>
      <c r="E84" s="90"/>
      <c r="F84" s="90"/>
      <c r="G84" s="90"/>
      <c r="H84" s="90"/>
      <c r="I84" s="87"/>
      <c r="J84" s="88"/>
      <c r="K84" s="304">
        <v>0.05</v>
      </c>
      <c r="L84" s="857">
        <f>N78*K84</f>
        <v>747.86030928554726</v>
      </c>
      <c r="M84" s="858"/>
      <c r="N84" s="51"/>
    </row>
    <row r="85" spans="1:14" ht="15.75" thickBot="1">
      <c r="B85" s="91" t="s">
        <v>974</v>
      </c>
      <c r="C85" s="92"/>
      <c r="D85" s="92"/>
      <c r="E85" s="92"/>
      <c r="F85" s="92"/>
      <c r="G85" s="92"/>
      <c r="H85" s="92"/>
      <c r="I85" s="93"/>
      <c r="J85" s="94"/>
      <c r="K85" s="305">
        <v>0.05</v>
      </c>
      <c r="L85" s="859">
        <f>N78*K85</f>
        <v>747.86030928554726</v>
      </c>
      <c r="M85" s="860"/>
      <c r="N85" s="51"/>
    </row>
    <row r="86" spans="1:14" ht="15.75" thickBot="1">
      <c r="B86" s="822" t="s">
        <v>953</v>
      </c>
      <c r="C86" s="823"/>
      <c r="D86" s="823"/>
      <c r="E86" s="823"/>
      <c r="F86" s="823"/>
      <c r="G86" s="823"/>
      <c r="H86" s="823"/>
      <c r="I86" s="823"/>
      <c r="J86" s="823"/>
      <c r="K86" s="823"/>
      <c r="L86" s="823"/>
      <c r="M86" s="824"/>
      <c r="N86" s="52">
        <f>L83+L84+L85</f>
        <v>4487.1618557132833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19444.368041424226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104865.35847332062</v>
      </c>
      <c r="L36" s="270"/>
      <c r="M36" s="271">
        <v>20</v>
      </c>
      <c r="N36" s="272">
        <f>K36/M36</f>
        <v>5243.2679236660315</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78.238118749999998</v>
      </c>
    </row>
    <row r="43" spans="1:14" ht="15.75" thickBot="1">
      <c r="B43" s="822" t="s">
        <v>953</v>
      </c>
      <c r="C43" s="823"/>
      <c r="D43" s="823"/>
      <c r="E43" s="823"/>
      <c r="F43" s="823"/>
      <c r="G43" s="823"/>
      <c r="H43" s="823"/>
      <c r="I43" s="823"/>
      <c r="J43" s="823"/>
      <c r="K43" s="823"/>
      <c r="L43" s="823"/>
      <c r="M43" s="824"/>
      <c r="N43" s="99">
        <f>SUM(N36:N42)</f>
        <v>5321.5060424160311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9">
        <f>'900.2'!N78</f>
        <v>1271.0952542220682</v>
      </c>
      <c r="M59" s="910"/>
      <c r="N59" s="287">
        <f>K59*L59</f>
        <v>101.68762033776545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101.68762033776545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782.3811874999999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6205.5748502537963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1241.1149700507594</v>
      </c>
      <c r="M83" s="858"/>
      <c r="N83" s="51"/>
    </row>
    <row r="84" spans="1:14">
      <c r="B84" s="89" t="s">
        <v>973</v>
      </c>
      <c r="C84" s="90"/>
      <c r="D84" s="90"/>
      <c r="E84" s="90"/>
      <c r="F84" s="90"/>
      <c r="G84" s="90"/>
      <c r="H84" s="90"/>
      <c r="I84" s="87"/>
      <c r="J84" s="88"/>
      <c r="K84" s="304">
        <v>0.05</v>
      </c>
      <c r="L84" s="857">
        <f>N78*K84</f>
        <v>310.27874251268986</v>
      </c>
      <c r="M84" s="858"/>
      <c r="N84" s="51"/>
    </row>
    <row r="85" spans="1:14" ht="15.75" thickBot="1">
      <c r="B85" s="91" t="s">
        <v>974</v>
      </c>
      <c r="C85" s="92"/>
      <c r="D85" s="92"/>
      <c r="E85" s="92"/>
      <c r="F85" s="92"/>
      <c r="G85" s="92"/>
      <c r="H85" s="92"/>
      <c r="I85" s="93"/>
      <c r="J85" s="94"/>
      <c r="K85" s="305">
        <v>0.05</v>
      </c>
      <c r="L85" s="859">
        <f>N78*K85</f>
        <v>310.27874251268986</v>
      </c>
      <c r="M85" s="860"/>
      <c r="N85" s="51"/>
    </row>
    <row r="86" spans="1:14" ht="15.75" thickBot="1">
      <c r="B86" s="822" t="s">
        <v>953</v>
      </c>
      <c r="C86" s="823"/>
      <c r="D86" s="823"/>
      <c r="E86" s="823"/>
      <c r="F86" s="823"/>
      <c r="G86" s="823"/>
      <c r="H86" s="823"/>
      <c r="I86" s="823"/>
      <c r="J86" s="823"/>
      <c r="K86" s="823"/>
      <c r="L86" s="823"/>
      <c r="M86" s="824"/>
      <c r="N86" s="52">
        <f>L83+L84+L85</f>
        <v>1861.6724550761392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8067.2473053299354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195</v>
      </c>
      <c r="B36" s="871" t="str">
        <f>VLOOKUP(A36,EQUIPOS!A6:D154,3,FALSE)</f>
        <v xml:space="preserve">Equipo de oxicorte, Capacidad de corte: hasta 6´´ (152mm) </v>
      </c>
      <c r="C36" s="872"/>
      <c r="D36" s="872"/>
      <c r="E36" s="872"/>
      <c r="F36" s="872"/>
      <c r="G36" s="872"/>
      <c r="H36" s="873"/>
      <c r="I36" s="267"/>
      <c r="J36" s="268"/>
      <c r="K36" s="269">
        <f>VLOOKUP(A36,EQUIPOS!A6:D161,4,FALSE)</f>
        <v>17127.704288698482</v>
      </c>
      <c r="L36" s="270"/>
      <c r="M36" s="271">
        <v>321</v>
      </c>
      <c r="N36" s="272">
        <f>K36/M36</f>
        <v>53.357334232705554</v>
      </c>
    </row>
    <row r="37" spans="1:14">
      <c r="A37" t="s">
        <v>248</v>
      </c>
      <c r="B37" s="871" t="str">
        <f>VLOOKUP(A37,EQUIPOS!A7:D154,3,FALSE)</f>
        <v>Grúa telescópica de 50 Ton.</v>
      </c>
      <c r="C37" s="872"/>
      <c r="D37" s="872"/>
      <c r="E37" s="872"/>
      <c r="F37" s="872"/>
      <c r="G37" s="872"/>
      <c r="H37" s="873"/>
      <c r="I37" s="267"/>
      <c r="J37" s="268"/>
      <c r="K37" s="269">
        <f>VLOOKUP(A37,EQUIPOS!A7:D162,4,FALSE)</f>
        <v>288122.81567337213</v>
      </c>
      <c r="L37" s="270"/>
      <c r="M37" s="271">
        <v>321</v>
      </c>
      <c r="N37" s="272">
        <f>K37/M37</f>
        <v>897.57886502608142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19.498596573208722</v>
      </c>
    </row>
    <row r="43" spans="1:14" ht="15.75" thickBot="1">
      <c r="B43" s="822" t="s">
        <v>953</v>
      </c>
      <c r="C43" s="823"/>
      <c r="D43" s="823"/>
      <c r="E43" s="823"/>
      <c r="F43" s="823"/>
      <c r="G43" s="823"/>
      <c r="H43" s="823"/>
      <c r="I43" s="823"/>
      <c r="J43" s="823"/>
      <c r="K43" s="823"/>
      <c r="L43" s="823"/>
      <c r="M43" s="824"/>
      <c r="N43" s="99">
        <f>SUM(N36:N42)</f>
        <v>970.43479583199564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9">
        <f>VLOOKUP(A59,TRANSPORTE!A5:D120,4,FALSE)</f>
        <v>821.75094105324695</v>
      </c>
      <c r="M59" s="910"/>
      <c r="N59" s="287">
        <f>K59*L59</f>
        <v>821.75094105324695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821.75094105324695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194.98596573208721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1987.1717026173296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397.43434052346595</v>
      </c>
      <c r="M83" s="858"/>
      <c r="N83" s="51"/>
    </row>
    <row r="84" spans="1:14">
      <c r="B84" s="89" t="s">
        <v>973</v>
      </c>
      <c r="C84" s="90"/>
      <c r="D84" s="90"/>
      <c r="E84" s="90"/>
      <c r="F84" s="90"/>
      <c r="G84" s="90"/>
      <c r="H84" s="90"/>
      <c r="I84" s="87"/>
      <c r="J84" s="88"/>
      <c r="K84" s="304">
        <v>0.05</v>
      </c>
      <c r="L84" s="857">
        <f>N78*K84</f>
        <v>99.358585130866487</v>
      </c>
      <c r="M84" s="858"/>
      <c r="N84" s="51"/>
    </row>
    <row r="85" spans="1:14" ht="15.75" thickBot="1">
      <c r="B85" s="91" t="s">
        <v>974</v>
      </c>
      <c r="C85" s="92"/>
      <c r="D85" s="92"/>
      <c r="E85" s="92"/>
      <c r="F85" s="92"/>
      <c r="G85" s="92"/>
      <c r="H85" s="92"/>
      <c r="I85" s="93"/>
      <c r="J85" s="94"/>
      <c r="K85" s="305">
        <v>0.05</v>
      </c>
      <c r="L85" s="859">
        <f>N78*K85</f>
        <v>99.358585130866487</v>
      </c>
      <c r="M85" s="860"/>
      <c r="N85" s="51"/>
    </row>
    <row r="86" spans="1:14" ht="15.75" thickBot="1">
      <c r="B86" s="822" t="s">
        <v>953</v>
      </c>
      <c r="C86" s="823"/>
      <c r="D86" s="823"/>
      <c r="E86" s="823"/>
      <c r="F86" s="823"/>
      <c r="G86" s="823"/>
      <c r="H86" s="823"/>
      <c r="I86" s="823"/>
      <c r="J86" s="823"/>
      <c r="K86" s="823"/>
      <c r="L86" s="823"/>
      <c r="M86" s="824"/>
      <c r="N86" s="52">
        <f>L83+L84+L85</f>
        <v>596.15151078519887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2583.3232134025284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273</v>
      </c>
      <c r="B36" s="871" t="str">
        <f>VLOOKUP(A36,EQUIPOS!A6:D154,3,FALSE)</f>
        <v>Motosierra, 93.6 cm3 - 7.1 HP, 45-90 cm - 7.9 kg</v>
      </c>
      <c r="C36" s="872"/>
      <c r="D36" s="872"/>
      <c r="E36" s="872"/>
      <c r="F36" s="872"/>
      <c r="G36" s="872"/>
      <c r="H36" s="873"/>
      <c r="I36" s="267"/>
      <c r="J36" s="268"/>
      <c r="K36" s="269">
        <f>VLOOKUP(A36,EQUIPOS!A6:D161,4,FALSE)</f>
        <v>13005.740604742879</v>
      </c>
      <c r="L36" s="270"/>
      <c r="M36" s="271">
        <v>3</v>
      </c>
      <c r="N36" s="272">
        <f>K36/M36</f>
        <v>4335.2468682476265</v>
      </c>
    </row>
    <row r="37" spans="1:14">
      <c r="A37" s="205" t="s">
        <v>312</v>
      </c>
      <c r="B37" s="871" t="str">
        <f>VLOOKUP(A37,EQUIPOS!A7:D154,3,FALSE)</f>
        <v>Retroexcavadora sobre oruga, potencia 138 HP, balde de 1,5 m3.</v>
      </c>
      <c r="C37" s="872"/>
      <c r="D37" s="872"/>
      <c r="E37" s="872"/>
      <c r="F37" s="872"/>
      <c r="G37" s="872"/>
      <c r="H37" s="873"/>
      <c r="I37" s="267"/>
      <c r="J37" s="268"/>
      <c r="K37" s="269">
        <f>VLOOKUP(A37,EQUIPOS!A7:D162,4,FALSE)</f>
        <v>187282.66470829744</v>
      </c>
      <c r="L37" s="270"/>
      <c r="M37" s="271">
        <v>3</v>
      </c>
      <c r="N37" s="272">
        <f>K37/M37</f>
        <v>62427.554902765813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743.85046586335</v>
      </c>
    </row>
    <row r="43" spans="1:14" ht="15.75" thickBot="1">
      <c r="B43" s="822" t="s">
        <v>953</v>
      </c>
      <c r="C43" s="823"/>
      <c r="D43" s="823"/>
      <c r="E43" s="823"/>
      <c r="F43" s="823"/>
      <c r="G43" s="823"/>
      <c r="H43" s="823"/>
      <c r="I43" s="823"/>
      <c r="J43" s="823"/>
      <c r="K43" s="823"/>
      <c r="L43" s="823"/>
      <c r="M43" s="824"/>
      <c r="N43" s="99">
        <f>SUM(N36:N42)</f>
        <v>67506.652236876791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9">
        <f>VLOOKUP(A59,TRANSPORTE!A5:D94,4,FALSE)</f>
        <v>1135.0396630979419</v>
      </c>
      <c r="M59" s="910"/>
      <c r="N59" s="287">
        <f>K59*L59</f>
        <v>6810.237978587651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6810.237978587651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14877.009317266999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89193.899532731448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17838.77990654629</v>
      </c>
      <c r="M83" s="858"/>
      <c r="N83" s="51"/>
    </row>
    <row r="84" spans="1:14">
      <c r="B84" s="89" t="s">
        <v>973</v>
      </c>
      <c r="C84" s="90"/>
      <c r="D84" s="90"/>
      <c r="E84" s="90"/>
      <c r="F84" s="90"/>
      <c r="G84" s="90"/>
      <c r="H84" s="90"/>
      <c r="I84" s="87"/>
      <c r="J84" s="88"/>
      <c r="K84" s="304">
        <v>0.05</v>
      </c>
      <c r="L84" s="857">
        <f>N78*K84</f>
        <v>4459.6949766365724</v>
      </c>
      <c r="M84" s="858"/>
      <c r="N84" s="51"/>
    </row>
    <row r="85" spans="1:14" ht="15.75" thickBot="1">
      <c r="B85" s="91" t="s">
        <v>974</v>
      </c>
      <c r="C85" s="92"/>
      <c r="D85" s="92"/>
      <c r="E85" s="92"/>
      <c r="F85" s="92"/>
      <c r="G85" s="92"/>
      <c r="H85" s="92"/>
      <c r="I85" s="93"/>
      <c r="J85" s="94"/>
      <c r="K85" s="305">
        <v>0.05</v>
      </c>
      <c r="L85" s="859">
        <f>N78*K85</f>
        <v>4459.6949766365724</v>
      </c>
      <c r="M85" s="860"/>
      <c r="N85" s="51"/>
    </row>
    <row r="86" spans="1:14" ht="15.75" thickBot="1">
      <c r="B86" s="822" t="s">
        <v>953</v>
      </c>
      <c r="C86" s="823"/>
      <c r="D86" s="823"/>
      <c r="E86" s="823"/>
      <c r="F86" s="823"/>
      <c r="G86" s="823"/>
      <c r="H86" s="823"/>
      <c r="I86" s="823"/>
      <c r="J86" s="823"/>
      <c r="K86" s="823"/>
      <c r="L86" s="823"/>
      <c r="M86" s="824"/>
      <c r="N86" s="52">
        <f>L83+L84+L85</f>
        <v>26758.169859819434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115952.06939255088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195</v>
      </c>
      <c r="B36" s="871" t="str">
        <f>VLOOKUP(A36,EQUIPOS!A6:D154,3,FALSE)</f>
        <v xml:space="preserve">Equipo de oxicorte, Capacidad de corte: hasta 6´´ (152mm) </v>
      </c>
      <c r="C36" s="872"/>
      <c r="D36" s="872"/>
      <c r="E36" s="872"/>
      <c r="F36" s="872"/>
      <c r="G36" s="872"/>
      <c r="H36" s="873"/>
      <c r="I36" s="267"/>
      <c r="J36" s="268"/>
      <c r="K36" s="269">
        <f>VLOOKUP(A36,EQUIPOS!A6:D161,4,FALSE)</f>
        <v>17127.704288698482</v>
      </c>
      <c r="L36" s="270"/>
      <c r="M36" s="271">
        <v>4</v>
      </c>
      <c r="N36" s="272">
        <f>K36/M36</f>
        <v>4281.9260721746205</v>
      </c>
    </row>
    <row r="37" spans="1:14">
      <c r="A37" s="108" t="s">
        <v>248</v>
      </c>
      <c r="B37" s="871" t="str">
        <f>VLOOKUP(A37,EQUIPOS!A7:D154,3,FALSE)</f>
        <v>Grúa telescópica de 50 Ton.</v>
      </c>
      <c r="C37" s="872"/>
      <c r="D37" s="872"/>
      <c r="E37" s="872"/>
      <c r="F37" s="872"/>
      <c r="G37" s="872"/>
      <c r="H37" s="873"/>
      <c r="I37" s="267"/>
      <c r="J37" s="268"/>
      <c r="K37" s="269">
        <f>VLOOKUP(A37,EQUIPOS!A7:D162,4,FALSE)</f>
        <v>288122.81567337213</v>
      </c>
      <c r="L37" s="270"/>
      <c r="M37" s="271">
        <v>4</v>
      </c>
      <c r="N37" s="272">
        <f>K37/M37</f>
        <v>72030.703918343032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1115.7756987950249</v>
      </c>
    </row>
    <row r="43" spans="1:14" ht="15.75" thickBot="1">
      <c r="B43" s="822" t="s">
        <v>953</v>
      </c>
      <c r="C43" s="823"/>
      <c r="D43" s="823"/>
      <c r="E43" s="823"/>
      <c r="F43" s="823"/>
      <c r="G43" s="823"/>
      <c r="H43" s="823"/>
      <c r="I43" s="823"/>
      <c r="J43" s="823"/>
      <c r="K43" s="823"/>
      <c r="L43" s="823"/>
      <c r="M43" s="824"/>
      <c r="N43" s="99">
        <f>SUM(N36:N42)</f>
        <v>77428.405689312684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9">
        <f>VLOOKUP(A59,TRANSPORTE!A5:D117,4,FALSE)</f>
        <v>821.75094105324695</v>
      </c>
      <c r="M59" s="910"/>
      <c r="N59" s="287">
        <f>K59*L59</f>
        <v>821.75094105324695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821.75094105324695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11157.756987950248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89407.913618316175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17881.582723663236</v>
      </c>
      <c r="M83" s="858"/>
      <c r="N83" s="51"/>
    </row>
    <row r="84" spans="1:14">
      <c r="B84" s="89" t="s">
        <v>973</v>
      </c>
      <c r="C84" s="90"/>
      <c r="D84" s="90"/>
      <c r="E84" s="90"/>
      <c r="F84" s="90"/>
      <c r="G84" s="90"/>
      <c r="H84" s="90"/>
      <c r="I84" s="87"/>
      <c r="J84" s="88"/>
      <c r="K84" s="304">
        <v>0.05</v>
      </c>
      <c r="L84" s="857">
        <f>N78*K84</f>
        <v>4470.395680915809</v>
      </c>
      <c r="M84" s="858"/>
      <c r="N84" s="51"/>
    </row>
    <row r="85" spans="1:14" ht="15.75" thickBot="1">
      <c r="B85" s="91" t="s">
        <v>974</v>
      </c>
      <c r="C85" s="92"/>
      <c r="D85" s="92"/>
      <c r="E85" s="92"/>
      <c r="F85" s="92"/>
      <c r="G85" s="92"/>
      <c r="H85" s="92"/>
      <c r="I85" s="93"/>
      <c r="J85" s="94"/>
      <c r="K85" s="305">
        <v>0.05</v>
      </c>
      <c r="L85" s="859">
        <f>N78*K85</f>
        <v>4470.395680915809</v>
      </c>
      <c r="M85" s="860"/>
      <c r="N85" s="51"/>
    </row>
    <row r="86" spans="1:14" ht="15.75" thickBot="1">
      <c r="B86" s="822" t="s">
        <v>953</v>
      </c>
      <c r="C86" s="823"/>
      <c r="D86" s="823"/>
      <c r="E86" s="823"/>
      <c r="F86" s="823"/>
      <c r="G86" s="823"/>
      <c r="H86" s="823"/>
      <c r="I86" s="823"/>
      <c r="J86" s="823"/>
      <c r="K86" s="823"/>
      <c r="L86" s="823"/>
      <c r="M86" s="824"/>
      <c r="N86" s="52">
        <f>L83+L84+L85</f>
        <v>26822.374085494852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116230.28770381103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209730.71694664125</v>
      </c>
      <c r="L36" s="270"/>
      <c r="M36" s="271">
        <v>5</v>
      </c>
      <c r="N36" s="272">
        <f>K36/M36</f>
        <v>41946.143389328252</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115.93361680720398</v>
      </c>
    </row>
    <row r="43" spans="1:14" ht="15.75" thickBot="1">
      <c r="B43" s="822" t="s">
        <v>953</v>
      </c>
      <c r="C43" s="823"/>
      <c r="D43" s="823"/>
      <c r="E43" s="823"/>
      <c r="F43" s="823"/>
      <c r="G43" s="823"/>
      <c r="H43" s="823"/>
      <c r="I43" s="823"/>
      <c r="J43" s="823"/>
      <c r="K43" s="823"/>
      <c r="L43" s="823"/>
      <c r="M43" s="824"/>
      <c r="N43" s="99">
        <f>SUM(N36:N42)</f>
        <v>42062.077006135456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9">
        <f>VLOOKUP(A59,TRANSPORTE!A5:D94,4,FALSE)</f>
        <v>1135.0396630979419</v>
      </c>
      <c r="M59" s="910"/>
      <c r="N59" s="287">
        <f>K59*L59</f>
        <v>796.79784349475517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796.79784349475517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5796.680840360199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48655.555689990411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9731.111137998083</v>
      </c>
      <c r="M83" s="858"/>
      <c r="N83" s="51"/>
    </row>
    <row r="84" spans="1:14">
      <c r="B84" s="89" t="s">
        <v>973</v>
      </c>
      <c r="C84" s="90"/>
      <c r="D84" s="90"/>
      <c r="E84" s="90"/>
      <c r="F84" s="90"/>
      <c r="G84" s="90"/>
      <c r="H84" s="90"/>
      <c r="I84" s="87"/>
      <c r="J84" s="88"/>
      <c r="K84" s="304">
        <v>0.05</v>
      </c>
      <c r="L84" s="857">
        <f>N78*K84</f>
        <v>2432.7777844995207</v>
      </c>
      <c r="M84" s="858"/>
      <c r="N84" s="51"/>
    </row>
    <row r="85" spans="1:14" ht="15.75" thickBot="1">
      <c r="B85" s="91" t="s">
        <v>974</v>
      </c>
      <c r="C85" s="92"/>
      <c r="D85" s="92"/>
      <c r="E85" s="92"/>
      <c r="F85" s="92"/>
      <c r="G85" s="92"/>
      <c r="H85" s="92"/>
      <c r="I85" s="93"/>
      <c r="J85" s="94"/>
      <c r="K85" s="305">
        <v>0.05</v>
      </c>
      <c r="L85" s="859">
        <f>N78*K85</f>
        <v>2432.7777844995207</v>
      </c>
      <c r="M85" s="860"/>
      <c r="N85" s="51"/>
    </row>
    <row r="86" spans="1:14" ht="15.75" thickBot="1">
      <c r="B86" s="822" t="s">
        <v>953</v>
      </c>
      <c r="C86" s="823"/>
      <c r="D86" s="823"/>
      <c r="E86" s="823"/>
      <c r="F86" s="823"/>
      <c r="G86" s="823"/>
      <c r="H86" s="823"/>
      <c r="I86" s="823"/>
      <c r="J86" s="823"/>
      <c r="K86" s="823"/>
      <c r="L86" s="823"/>
      <c r="M86" s="824"/>
      <c r="N86" s="52">
        <f>L83+L84+L85</f>
        <v>14596.666706997126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63252.222396987534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209730.71694664125</v>
      </c>
      <c r="L36" s="270"/>
      <c r="M36" s="271">
        <v>4</v>
      </c>
      <c r="N36" s="272">
        <f>K36/M36</f>
        <v>52432.679236660311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78.238118749999998</v>
      </c>
    </row>
    <row r="43" spans="1:14" ht="15.75" thickBot="1">
      <c r="B43" s="822" t="s">
        <v>953</v>
      </c>
      <c r="C43" s="823"/>
      <c r="D43" s="823"/>
      <c r="E43" s="823"/>
      <c r="F43" s="823"/>
      <c r="G43" s="823"/>
      <c r="H43" s="823"/>
      <c r="I43" s="823"/>
      <c r="J43" s="823"/>
      <c r="K43" s="823"/>
      <c r="L43" s="823"/>
      <c r="M43" s="824"/>
      <c r="N43" s="99">
        <f>SUM(N36:N42)</f>
        <v>52510.917355410311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9">
        <f>VLOOKUP(A59,TRANSPORTE!A5:D94,4,FALSE)</f>
        <v>1135.0396630979419</v>
      </c>
      <c r="M59" s="910"/>
      <c r="N59" s="287">
        <f>K59*L59</f>
        <v>3439.1701791867636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3439.1701791867636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3911.9059374999997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59861.99347209707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11972.398694419415</v>
      </c>
      <c r="M83" s="858"/>
      <c r="N83" s="51"/>
    </row>
    <row r="84" spans="1:14">
      <c r="B84" s="89" t="s">
        <v>973</v>
      </c>
      <c r="C84" s="90"/>
      <c r="D84" s="90"/>
      <c r="E84" s="90"/>
      <c r="F84" s="90"/>
      <c r="G84" s="90"/>
      <c r="H84" s="90"/>
      <c r="I84" s="87"/>
      <c r="J84" s="88"/>
      <c r="K84" s="304">
        <v>0.05</v>
      </c>
      <c r="L84" s="857">
        <f>N78*K84</f>
        <v>2993.0996736048537</v>
      </c>
      <c r="M84" s="858"/>
      <c r="N84" s="51"/>
    </row>
    <row r="85" spans="1:14" ht="15.75" thickBot="1">
      <c r="B85" s="91" t="s">
        <v>974</v>
      </c>
      <c r="C85" s="92"/>
      <c r="D85" s="92"/>
      <c r="E85" s="92"/>
      <c r="F85" s="92"/>
      <c r="G85" s="92"/>
      <c r="H85" s="92"/>
      <c r="I85" s="93"/>
      <c r="J85" s="94"/>
      <c r="K85" s="305">
        <v>0.05</v>
      </c>
      <c r="L85" s="859">
        <f>N78*K85</f>
        <v>2993.0996736048537</v>
      </c>
      <c r="M85" s="860"/>
      <c r="N85" s="51"/>
    </row>
    <row r="86" spans="1:14" ht="15.75" thickBot="1">
      <c r="B86" s="822" t="s">
        <v>953</v>
      </c>
      <c r="C86" s="823"/>
      <c r="D86" s="823"/>
      <c r="E86" s="823"/>
      <c r="F86" s="823"/>
      <c r="G86" s="823"/>
      <c r="H86" s="823"/>
      <c r="I86" s="823"/>
      <c r="J86" s="823"/>
      <c r="K86" s="823"/>
      <c r="L86" s="823"/>
      <c r="M86" s="824"/>
      <c r="N86" s="52">
        <f>L83+L84+L85</f>
        <v>17958.598041629124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77820.591513726191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166.90798666666666</v>
      </c>
    </row>
    <row r="43" spans="1:14" ht="15.75" thickBot="1">
      <c r="B43" s="822" t="s">
        <v>953</v>
      </c>
      <c r="C43" s="823"/>
      <c r="D43" s="823"/>
      <c r="E43" s="823"/>
      <c r="F43" s="823"/>
      <c r="G43" s="823"/>
      <c r="H43" s="823"/>
      <c r="I43" s="823"/>
      <c r="J43" s="823"/>
      <c r="K43" s="823"/>
      <c r="L43" s="823"/>
      <c r="M43" s="824"/>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1669.0798666666665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367.19757066666665</v>
      </c>
      <c r="M83" s="858"/>
      <c r="N83" s="51"/>
    </row>
    <row r="84" spans="1:14">
      <c r="B84" s="89" t="s">
        <v>973</v>
      </c>
      <c r="C84" s="90"/>
      <c r="D84" s="90"/>
      <c r="E84" s="90"/>
      <c r="F84" s="90"/>
      <c r="G84" s="90"/>
      <c r="H84" s="90"/>
      <c r="I84" s="87"/>
      <c r="J84" s="88"/>
      <c r="K84" s="304">
        <v>0.05</v>
      </c>
      <c r="L84" s="857">
        <f>N78*K84</f>
        <v>91.799392666666662</v>
      </c>
      <c r="M84" s="858"/>
      <c r="N84" s="51"/>
    </row>
    <row r="85" spans="1:14" ht="15.75" thickBot="1">
      <c r="B85" s="91" t="s">
        <v>974</v>
      </c>
      <c r="C85" s="92"/>
      <c r="D85" s="92"/>
      <c r="E85" s="92"/>
      <c r="F85" s="92"/>
      <c r="G85" s="92"/>
      <c r="H85" s="92"/>
      <c r="I85" s="93"/>
      <c r="J85" s="94"/>
      <c r="K85" s="305">
        <v>0.05</v>
      </c>
      <c r="L85" s="859">
        <f>N78*K85</f>
        <v>91.799392666666662</v>
      </c>
      <c r="M85" s="860"/>
      <c r="N85" s="51"/>
    </row>
    <row r="86" spans="1:14" ht="15.75" thickBot="1">
      <c r="B86" s="822" t="s">
        <v>953</v>
      </c>
      <c r="C86" s="823"/>
      <c r="D86" s="823"/>
      <c r="E86" s="823"/>
      <c r="F86" s="823"/>
      <c r="G86" s="823"/>
      <c r="H86" s="823"/>
      <c r="I86" s="823"/>
      <c r="J86" s="823"/>
      <c r="K86" s="823"/>
      <c r="L86" s="823"/>
      <c r="M86" s="824"/>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177823.7426382103</v>
      </c>
      <c r="L36" s="270"/>
      <c r="M36" s="271">
        <v>3</v>
      </c>
      <c r="N36" s="272">
        <f>K36/M36</f>
        <v>59274.580879403431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104.31749166666667</v>
      </c>
    </row>
    <row r="43" spans="1:14" ht="15.75" thickBot="1">
      <c r="B43" s="822" t="s">
        <v>953</v>
      </c>
      <c r="C43" s="823"/>
      <c r="D43" s="823"/>
      <c r="E43" s="823"/>
      <c r="F43" s="823"/>
      <c r="G43" s="823"/>
      <c r="H43" s="823"/>
      <c r="I43" s="823"/>
      <c r="J43" s="823"/>
      <c r="K43" s="823"/>
      <c r="L43" s="823"/>
      <c r="M43" s="824"/>
      <c r="N43" s="99">
        <f>SUM(N36:N42)</f>
        <v>59378.8983710701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821.75094105324695</v>
      </c>
      <c r="M59" s="910"/>
      <c r="N59" s="287">
        <f>K59*L59</f>
        <v>1396.9765997905197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1396.9765997905197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10431.749166666666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71207.62413752728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14241.524827505456</v>
      </c>
      <c r="M83" s="858"/>
      <c r="N83" s="51"/>
    </row>
    <row r="84" spans="1:14">
      <c r="B84" s="89" t="s">
        <v>973</v>
      </c>
      <c r="C84" s="90"/>
      <c r="D84" s="90"/>
      <c r="E84" s="90"/>
      <c r="F84" s="90"/>
      <c r="G84" s="90"/>
      <c r="H84" s="90"/>
      <c r="I84" s="87"/>
      <c r="J84" s="88"/>
      <c r="K84" s="304">
        <v>0.05</v>
      </c>
      <c r="L84" s="857">
        <f>N78*K84</f>
        <v>3560.3812068763641</v>
      </c>
      <c r="M84" s="858"/>
      <c r="N84" s="51"/>
    </row>
    <row r="85" spans="1:14" ht="15.75" thickBot="1">
      <c r="B85" s="91" t="s">
        <v>974</v>
      </c>
      <c r="C85" s="92"/>
      <c r="D85" s="92"/>
      <c r="E85" s="92"/>
      <c r="F85" s="92"/>
      <c r="G85" s="92"/>
      <c r="H85" s="92"/>
      <c r="I85" s="93"/>
      <c r="J85" s="94"/>
      <c r="K85" s="305">
        <v>0.05</v>
      </c>
      <c r="L85" s="859">
        <f>N78*K85</f>
        <v>3560.3812068763641</v>
      </c>
      <c r="M85" s="860"/>
      <c r="N85" s="51"/>
    </row>
    <row r="86" spans="1:14" ht="15.75" thickBot="1">
      <c r="B86" s="822" t="s">
        <v>953</v>
      </c>
      <c r="C86" s="823"/>
      <c r="D86" s="823"/>
      <c r="E86" s="823"/>
      <c r="F86" s="823"/>
      <c r="G86" s="823"/>
      <c r="H86" s="823"/>
      <c r="I86" s="823"/>
      <c r="J86" s="823"/>
      <c r="K86" s="823"/>
      <c r="L86" s="823"/>
      <c r="M86" s="824"/>
      <c r="N86" s="52">
        <f>L83+L84+L85</f>
        <v>21362.287241258186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92569.911378785473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177823.7426382103</v>
      </c>
      <c r="L36" s="270"/>
      <c r="M36" s="271">
        <v>3</v>
      </c>
      <c r="N36" s="272">
        <f>K36/M36</f>
        <v>59274.580879403431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104.31749166666667</v>
      </c>
    </row>
    <row r="43" spans="1:14" ht="15.75" thickBot="1">
      <c r="B43" s="822" t="s">
        <v>953</v>
      </c>
      <c r="C43" s="823"/>
      <c r="D43" s="823"/>
      <c r="E43" s="823"/>
      <c r="F43" s="823"/>
      <c r="G43" s="823"/>
      <c r="H43" s="823"/>
      <c r="I43" s="823"/>
      <c r="J43" s="823"/>
      <c r="K43" s="823"/>
      <c r="L43" s="823"/>
      <c r="M43" s="824"/>
      <c r="N43" s="99">
        <f>SUM(N36:N42)</f>
        <v>59378.8983710701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821.75094105324695</v>
      </c>
      <c r="M59" s="910"/>
      <c r="N59" s="287">
        <f>K59*L59</f>
        <v>1396.9765997905197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1396.9765997905197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10431.749166666666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71207.62413752728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14241.524827505456</v>
      </c>
      <c r="M83" s="858"/>
      <c r="N83" s="51"/>
    </row>
    <row r="84" spans="1:14">
      <c r="B84" s="89" t="s">
        <v>973</v>
      </c>
      <c r="C84" s="90"/>
      <c r="D84" s="90"/>
      <c r="E84" s="90"/>
      <c r="F84" s="90"/>
      <c r="G84" s="90"/>
      <c r="H84" s="90"/>
      <c r="I84" s="87"/>
      <c r="J84" s="88"/>
      <c r="K84" s="304">
        <v>0.05</v>
      </c>
      <c r="L84" s="857">
        <f>N78*K84</f>
        <v>3560.3812068763641</v>
      </c>
      <c r="M84" s="858"/>
      <c r="N84" s="51"/>
    </row>
    <row r="85" spans="1:14" ht="15.75" thickBot="1">
      <c r="B85" s="91" t="s">
        <v>974</v>
      </c>
      <c r="C85" s="92"/>
      <c r="D85" s="92"/>
      <c r="E85" s="92"/>
      <c r="F85" s="92"/>
      <c r="G85" s="92"/>
      <c r="H85" s="92"/>
      <c r="I85" s="93"/>
      <c r="J85" s="94"/>
      <c r="K85" s="305">
        <v>0.05</v>
      </c>
      <c r="L85" s="859">
        <f>N78*K85</f>
        <v>3560.3812068763641</v>
      </c>
      <c r="M85" s="860"/>
      <c r="N85" s="51"/>
    </row>
    <row r="86" spans="1:14" ht="15.75" thickBot="1">
      <c r="B86" s="822" t="s">
        <v>953</v>
      </c>
      <c r="C86" s="823"/>
      <c r="D86" s="823"/>
      <c r="E86" s="823"/>
      <c r="F86" s="823"/>
      <c r="G86" s="823"/>
      <c r="H86" s="823"/>
      <c r="I86" s="823"/>
      <c r="J86" s="823"/>
      <c r="K86" s="823"/>
      <c r="L86" s="823"/>
      <c r="M86" s="824"/>
      <c r="N86" s="52">
        <f>L83+L84+L85</f>
        <v>21362.287241258186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92569.911378785473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187282.66470829744</v>
      </c>
      <c r="L36" s="270"/>
      <c r="M36" s="271">
        <v>45</v>
      </c>
      <c r="N36" s="272">
        <f>K36/M36</f>
        <v>4161.8369935177207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1.738624861111111</v>
      </c>
    </row>
    <row r="43" spans="1:14" ht="15.75" thickBot="1">
      <c r="B43" s="822" t="s">
        <v>953</v>
      </c>
      <c r="C43" s="823"/>
      <c r="D43" s="823"/>
      <c r="E43" s="823"/>
      <c r="F43" s="823"/>
      <c r="G43" s="823"/>
      <c r="H43" s="823"/>
      <c r="I43" s="823"/>
      <c r="J43" s="823"/>
      <c r="K43" s="823"/>
      <c r="L43" s="823"/>
      <c r="M43" s="824"/>
      <c r="N43" s="99">
        <f>SUM(N36:N42)</f>
        <v>4163.5756183788317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9">
        <f>VLOOKUP(A59,TRANSPORTE!A6:D117,4,FALSE)</f>
        <v>821.75094105324695</v>
      </c>
      <c r="M59" s="910"/>
      <c r="N59" s="287">
        <f>K59*L59</f>
        <v>29336.508595600917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29336.508595600917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173.86248611111111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33673.946700090855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6734.7893400181711</v>
      </c>
      <c r="M83" s="858"/>
      <c r="N83" s="51"/>
    </row>
    <row r="84" spans="1:14">
      <c r="B84" s="89" t="s">
        <v>973</v>
      </c>
      <c r="C84" s="90"/>
      <c r="D84" s="90"/>
      <c r="E84" s="90"/>
      <c r="F84" s="90"/>
      <c r="G84" s="90"/>
      <c r="H84" s="90"/>
      <c r="I84" s="87"/>
      <c r="J84" s="88"/>
      <c r="K84" s="304">
        <v>0.05</v>
      </c>
      <c r="L84" s="857">
        <f>N78*K84</f>
        <v>1683.6973350045428</v>
      </c>
      <c r="M84" s="858"/>
      <c r="N84" s="51"/>
    </row>
    <row r="85" spans="1:14" ht="15.75" thickBot="1">
      <c r="B85" s="91" t="s">
        <v>974</v>
      </c>
      <c r="C85" s="92"/>
      <c r="D85" s="92"/>
      <c r="E85" s="92"/>
      <c r="F85" s="92"/>
      <c r="G85" s="92"/>
      <c r="H85" s="92"/>
      <c r="I85" s="93"/>
      <c r="J85" s="94"/>
      <c r="K85" s="305">
        <v>0.05</v>
      </c>
      <c r="L85" s="859">
        <f>N78*K85</f>
        <v>1683.6973350045428</v>
      </c>
      <c r="M85" s="860"/>
      <c r="N85" s="51"/>
    </row>
    <row r="86" spans="1:14" ht="15.75" thickBot="1">
      <c r="B86" s="822" t="s">
        <v>953</v>
      </c>
      <c r="C86" s="823"/>
      <c r="D86" s="823"/>
      <c r="E86" s="823"/>
      <c r="F86" s="823"/>
      <c r="G86" s="823"/>
      <c r="H86" s="823"/>
      <c r="I86" s="823"/>
      <c r="J86" s="823"/>
      <c r="K86" s="823"/>
      <c r="L86" s="823"/>
      <c r="M86" s="824"/>
      <c r="N86" s="52">
        <f>L83+L84+L85</f>
        <v>10102.184010027257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43776.130710118116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69.544994444444441</v>
      </c>
    </row>
    <row r="43" spans="1:14" ht="15.75" thickBot="1">
      <c r="B43" s="822" t="s">
        <v>953</v>
      </c>
      <c r="C43" s="823"/>
      <c r="D43" s="823"/>
      <c r="E43" s="823"/>
      <c r="F43" s="823"/>
      <c r="G43" s="823"/>
      <c r="H43" s="823"/>
      <c r="I43" s="823"/>
      <c r="J43" s="823"/>
      <c r="K43" s="823"/>
      <c r="L43" s="823"/>
      <c r="M43" s="824"/>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9">
        <f>VLOOKUP(A59,TRANSPORTE!A6:D117,4,FALSE)</f>
        <v>821.75094105324695</v>
      </c>
      <c r="M59" s="910"/>
      <c r="N59" s="287">
        <f>K59*L59</f>
        <v>8422.9471457957807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8422.9471457957807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695.44994444444444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9187.9420846846697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1837.588416936934</v>
      </c>
      <c r="M83" s="858"/>
      <c r="N83" s="51"/>
    </row>
    <row r="84" spans="1:14">
      <c r="B84" s="89" t="s">
        <v>973</v>
      </c>
      <c r="C84" s="90"/>
      <c r="D84" s="90"/>
      <c r="E84" s="90"/>
      <c r="F84" s="90"/>
      <c r="G84" s="90"/>
      <c r="H84" s="90"/>
      <c r="I84" s="87"/>
      <c r="J84" s="88"/>
      <c r="K84" s="304">
        <v>0.05</v>
      </c>
      <c r="L84" s="857">
        <f>N78*K84</f>
        <v>459.3971042342335</v>
      </c>
      <c r="M84" s="858"/>
      <c r="N84" s="51"/>
    </row>
    <row r="85" spans="1:14" ht="15.75" thickBot="1">
      <c r="B85" s="91" t="s">
        <v>974</v>
      </c>
      <c r="C85" s="92"/>
      <c r="D85" s="92"/>
      <c r="E85" s="92"/>
      <c r="F85" s="92"/>
      <c r="G85" s="92"/>
      <c r="H85" s="92"/>
      <c r="I85" s="93"/>
      <c r="J85" s="94"/>
      <c r="K85" s="305">
        <v>0.05</v>
      </c>
      <c r="L85" s="859">
        <f>N78*K85</f>
        <v>459.3971042342335</v>
      </c>
      <c r="M85" s="860"/>
      <c r="N85" s="51"/>
    </row>
    <row r="86" spans="1:14" ht="15.75" thickBot="1">
      <c r="B86" s="822" t="s">
        <v>953</v>
      </c>
      <c r="C86" s="823"/>
      <c r="D86" s="823"/>
      <c r="E86" s="823"/>
      <c r="F86" s="823"/>
      <c r="G86" s="823"/>
      <c r="H86" s="823"/>
      <c r="I86" s="823"/>
      <c r="J86" s="823"/>
      <c r="K86" s="823"/>
      <c r="L86" s="823"/>
      <c r="M86" s="824"/>
      <c r="N86" s="52">
        <f>L83+L84+L85</f>
        <v>2756.3826254054011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11944.32471009007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187282.66470829744</v>
      </c>
      <c r="L36" s="270"/>
      <c r="M36" s="271">
        <v>45</v>
      </c>
      <c r="N36" s="272">
        <f>K36/M36</f>
        <v>4161.8369935177207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1.738624861111111</v>
      </c>
    </row>
    <row r="43" spans="1:14" ht="15.75" thickBot="1">
      <c r="B43" s="822" t="s">
        <v>953</v>
      </c>
      <c r="C43" s="823"/>
      <c r="D43" s="823"/>
      <c r="E43" s="823"/>
      <c r="F43" s="823"/>
      <c r="G43" s="823"/>
      <c r="H43" s="823"/>
      <c r="I43" s="823"/>
      <c r="J43" s="823"/>
      <c r="K43" s="823"/>
      <c r="L43" s="823"/>
      <c r="M43" s="824"/>
      <c r="N43" s="99">
        <f>SUM(N36:N42)</f>
        <v>4163.5756183788317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9">
        <f>VLOOKUP(A59,TRANSPORTE!A6:D117,4,FALSE)</f>
        <v>821.75094105324695</v>
      </c>
      <c r="M59" s="910"/>
      <c r="N59" s="287">
        <f>K59*L59</f>
        <v>666.02502896895135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666.02502896895135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173.86248611111111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5003.4631334588939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1000.6926266917789</v>
      </c>
      <c r="M83" s="858"/>
      <c r="N83" s="51"/>
    </row>
    <row r="84" spans="1:14">
      <c r="B84" s="89" t="s">
        <v>973</v>
      </c>
      <c r="C84" s="90"/>
      <c r="D84" s="90"/>
      <c r="E84" s="90"/>
      <c r="F84" s="90"/>
      <c r="G84" s="90"/>
      <c r="H84" s="90"/>
      <c r="I84" s="87"/>
      <c r="J84" s="88"/>
      <c r="K84" s="304">
        <v>0.05</v>
      </c>
      <c r="L84" s="857">
        <f>N78*K84</f>
        <v>250.17315667294471</v>
      </c>
      <c r="M84" s="858"/>
      <c r="N84" s="51"/>
    </row>
    <row r="85" spans="1:14" ht="15.75" thickBot="1">
      <c r="B85" s="91" t="s">
        <v>974</v>
      </c>
      <c r="C85" s="92"/>
      <c r="D85" s="92"/>
      <c r="E85" s="92"/>
      <c r="F85" s="92"/>
      <c r="G85" s="92"/>
      <c r="H85" s="92"/>
      <c r="I85" s="93"/>
      <c r="J85" s="94"/>
      <c r="K85" s="305">
        <v>0.05</v>
      </c>
      <c r="L85" s="859">
        <f>N78*K85</f>
        <v>250.17315667294471</v>
      </c>
      <c r="M85" s="860"/>
      <c r="N85" s="51"/>
    </row>
    <row r="86" spans="1:14" ht="15.75" thickBot="1">
      <c r="B86" s="822" t="s">
        <v>953</v>
      </c>
      <c r="C86" s="823"/>
      <c r="D86" s="823"/>
      <c r="E86" s="823"/>
      <c r="F86" s="823"/>
      <c r="G86" s="823"/>
      <c r="H86" s="823"/>
      <c r="I86" s="823"/>
      <c r="J86" s="823"/>
      <c r="K86" s="823"/>
      <c r="L86" s="823"/>
      <c r="M86" s="824"/>
      <c r="N86" s="52">
        <f>L83+L84+L85</f>
        <v>1501.0389400376682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6504.5020734965619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VLOOKUP(A36,EQUIPOS!A5:D154,4,FALSE)</f>
        <v>416183.69935177214</v>
      </c>
      <c r="L36" s="270"/>
      <c r="M36" s="271">
        <v>0.625</v>
      </c>
      <c r="N36" s="272">
        <f>K36/M36</f>
        <v>665893.91896283545</v>
      </c>
    </row>
    <row r="37" spans="1:14">
      <c r="A37" s="108" t="s">
        <v>241</v>
      </c>
      <c r="B37" s="871" t="str">
        <f>VLOOKUP(A37,EQUIPOS!A7:D154,3,FALSE)</f>
        <v>Grúa (capacidad 15 ton)</v>
      </c>
      <c r="C37" s="872"/>
      <c r="D37" s="872"/>
      <c r="E37" s="872"/>
      <c r="F37" s="872"/>
      <c r="G37" s="872"/>
      <c r="H37" s="873"/>
      <c r="I37" s="267"/>
      <c r="J37" s="268"/>
      <c r="K37" s="269">
        <f>VLOOKUP(A37,EQUIPOS!A6:D154,4,FALSE)</f>
        <v>145358.21760246964</v>
      </c>
      <c r="L37" s="270"/>
      <c r="M37" s="271">
        <v>0.625</v>
      </c>
      <c r="N37" s="272">
        <f>K37/M37</f>
        <v>232573.14816395141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3129.52475</v>
      </c>
    </row>
    <row r="43" spans="1:14" ht="15.75" thickBot="1">
      <c r="B43" s="822" t="s">
        <v>953</v>
      </c>
      <c r="C43" s="823"/>
      <c r="D43" s="823"/>
      <c r="E43" s="823"/>
      <c r="F43" s="823"/>
      <c r="G43" s="823"/>
      <c r="H43" s="823"/>
      <c r="I43" s="823"/>
      <c r="J43" s="823"/>
      <c r="K43" s="823"/>
      <c r="L43" s="823"/>
      <c r="M43" s="824"/>
      <c r="N43" s="394">
        <f>SUM(N36:N42)</f>
        <v>901596.59187678678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10731.558344136762</v>
      </c>
      <c r="N49" s="272">
        <f>K49*M49</f>
        <v>10731.558344136762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18551.080520639371</v>
      </c>
      <c r="N50" s="272">
        <f>K50*M50</f>
        <v>18551.080520639371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46189.683593618982</v>
      </c>
      <c r="N51" s="272">
        <f>K51*M51</f>
        <v>92379.367187237964</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132982.23888661034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62590.494999999995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1097169.3257633972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219433.86515267944</v>
      </c>
      <c r="M83" s="858"/>
      <c r="N83" s="51"/>
    </row>
    <row r="84" spans="1:14">
      <c r="B84" s="89" t="s">
        <v>973</v>
      </c>
      <c r="C84" s="90"/>
      <c r="D84" s="90"/>
      <c r="E84" s="90"/>
      <c r="F84" s="90"/>
      <c r="G84" s="90"/>
      <c r="H84" s="90"/>
      <c r="I84" s="87"/>
      <c r="J84" s="88"/>
      <c r="K84" s="304">
        <v>0.05</v>
      </c>
      <c r="L84" s="857">
        <f>N78*K84</f>
        <v>54858.46628816986</v>
      </c>
      <c r="M84" s="858"/>
      <c r="N84" s="51"/>
    </row>
    <row r="85" spans="1:14" ht="15.75" thickBot="1">
      <c r="B85" s="91" t="s">
        <v>974</v>
      </c>
      <c r="C85" s="92"/>
      <c r="D85" s="92"/>
      <c r="E85" s="92"/>
      <c r="F85" s="92"/>
      <c r="G85" s="92"/>
      <c r="H85" s="92"/>
      <c r="I85" s="93"/>
      <c r="J85" s="94"/>
      <c r="K85" s="305">
        <v>0.05</v>
      </c>
      <c r="L85" s="859">
        <f>N78*K85</f>
        <v>54858.46628816986</v>
      </c>
      <c r="M85" s="860"/>
      <c r="N85" s="51"/>
    </row>
    <row r="86" spans="1:14" ht="15.75" thickBot="1">
      <c r="B86" s="822" t="s">
        <v>953</v>
      </c>
      <c r="C86" s="823"/>
      <c r="D86" s="823"/>
      <c r="E86" s="823"/>
      <c r="F86" s="823"/>
      <c r="G86" s="823"/>
      <c r="H86" s="823"/>
      <c r="I86" s="823"/>
      <c r="J86" s="823"/>
      <c r="K86" s="823"/>
      <c r="L86" s="823"/>
      <c r="M86" s="824"/>
      <c r="N86" s="52">
        <f>L83+L84+L85</f>
        <v>329150.79772901913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1426320.1234924162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416183.69935177214</v>
      </c>
      <c r="L36" s="270"/>
      <c r="M36" s="271">
        <v>0.5</v>
      </c>
      <c r="N36" s="272">
        <f>K36/M36</f>
        <v>832367.39870354428</v>
      </c>
    </row>
    <row r="37" spans="1:14">
      <c r="A37" s="108" t="s">
        <v>241</v>
      </c>
      <c r="B37" s="871" t="str">
        <f>VLOOKUP(A37,EQUIPOS!A7:D154,3,FALSE)</f>
        <v>Grúa (capacidad 15 ton)</v>
      </c>
      <c r="C37" s="872"/>
      <c r="D37" s="872"/>
      <c r="E37" s="872"/>
      <c r="F37" s="872"/>
      <c r="G37" s="872"/>
      <c r="H37" s="873"/>
      <c r="I37" s="267"/>
      <c r="J37" s="268"/>
      <c r="K37" s="269">
        <f>VLOOKUP(A37,EQUIPOS!A7:D164,4,FALSE)</f>
        <v>145358.21760246964</v>
      </c>
      <c r="L37" s="270"/>
      <c r="M37" s="271">
        <v>0.5</v>
      </c>
      <c r="N37" s="272">
        <f>K37/M37</f>
        <v>290716.43520493928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3911.9059374999997</v>
      </c>
    </row>
    <row r="43" spans="1:14" ht="15.75" thickBot="1">
      <c r="B43" s="822" t="s">
        <v>953</v>
      </c>
      <c r="C43" s="823"/>
      <c r="D43" s="823"/>
      <c r="E43" s="823"/>
      <c r="F43" s="823"/>
      <c r="G43" s="823"/>
      <c r="H43" s="823"/>
      <c r="I43" s="823"/>
      <c r="J43" s="823"/>
      <c r="K43" s="823"/>
      <c r="L43" s="823"/>
      <c r="M43" s="824"/>
      <c r="N43" s="394">
        <f>SUM(N36:N42)</f>
        <v>1126995.7398459837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10731.558344136762</v>
      </c>
      <c r="N49" s="272">
        <f>K49*M49</f>
        <v>10731.558344136762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18551.080520639371</v>
      </c>
      <c r="N50" s="272">
        <f>K50*M50</f>
        <v>18551.080520639371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46189.683593618982</v>
      </c>
      <c r="N51" s="272">
        <f>K51*M51</f>
        <v>92379.367187237964</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132982.23888661034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78238.118749999994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1338216.097482594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267643.21949651878</v>
      </c>
      <c r="M83" s="858"/>
      <c r="N83" s="51"/>
    </row>
    <row r="84" spans="1:14">
      <c r="B84" s="89" t="s">
        <v>973</v>
      </c>
      <c r="C84" s="90"/>
      <c r="D84" s="90"/>
      <c r="E84" s="90"/>
      <c r="F84" s="90"/>
      <c r="G84" s="90"/>
      <c r="H84" s="90"/>
      <c r="I84" s="87"/>
      <c r="J84" s="88"/>
      <c r="K84" s="304">
        <v>0.05</v>
      </c>
      <c r="L84" s="857">
        <f>N78*K84</f>
        <v>66910.804874129695</v>
      </c>
      <c r="M84" s="858"/>
      <c r="N84" s="51"/>
    </row>
    <row r="85" spans="1:14" ht="15.75" thickBot="1">
      <c r="B85" s="91" t="s">
        <v>974</v>
      </c>
      <c r="C85" s="92"/>
      <c r="D85" s="92"/>
      <c r="E85" s="92"/>
      <c r="F85" s="92"/>
      <c r="G85" s="92"/>
      <c r="H85" s="92"/>
      <c r="I85" s="93"/>
      <c r="J85" s="94"/>
      <c r="K85" s="305">
        <v>0.05</v>
      </c>
      <c r="L85" s="859">
        <f>N78*K85</f>
        <v>66910.804874129695</v>
      </c>
      <c r="M85" s="860"/>
      <c r="N85" s="51"/>
    </row>
    <row r="86" spans="1:14" ht="15.75" thickBot="1">
      <c r="B86" s="822" t="s">
        <v>953</v>
      </c>
      <c r="C86" s="823"/>
      <c r="D86" s="823"/>
      <c r="E86" s="823"/>
      <c r="F86" s="823"/>
      <c r="G86" s="823"/>
      <c r="H86" s="823"/>
      <c r="I86" s="823"/>
      <c r="J86" s="823"/>
      <c r="K86" s="823"/>
      <c r="L86" s="823"/>
      <c r="M86" s="824"/>
      <c r="N86" s="52">
        <f>L83+L84+L85</f>
        <v>401464.8292447782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1739680.9267273722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416183.69935177214</v>
      </c>
      <c r="L36" s="270"/>
      <c r="M36" s="271">
        <v>0.4375</v>
      </c>
      <c r="N36" s="272">
        <f>K36/M36</f>
        <v>951277.02708976495</v>
      </c>
    </row>
    <row r="37" spans="1:14">
      <c r="A37" s="108" t="s">
        <v>241</v>
      </c>
      <c r="B37" s="871" t="str">
        <f>VLOOKUP(A37,EQUIPOS!A7:D154,3,FALSE)</f>
        <v>Grúa (capacidad 15 ton)</v>
      </c>
      <c r="C37" s="872"/>
      <c r="D37" s="872"/>
      <c r="E37" s="872"/>
      <c r="F37" s="872"/>
      <c r="G37" s="872"/>
      <c r="H37" s="873"/>
      <c r="I37" s="267"/>
      <c r="J37" s="268"/>
      <c r="K37" s="269">
        <f>VLOOKUP(A37,EQUIPOS!A7:D164,4,FALSE)</f>
        <v>145358.21760246964</v>
      </c>
      <c r="L37" s="270"/>
      <c r="M37" s="271">
        <v>0.4375</v>
      </c>
      <c r="N37" s="272">
        <f>K37/M37</f>
        <v>332247.35451993061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4470.7496428571421</v>
      </c>
    </row>
    <row r="43" spans="1:14" ht="15.75" thickBot="1">
      <c r="B43" s="822" t="s">
        <v>953</v>
      </c>
      <c r="C43" s="823"/>
      <c r="D43" s="823"/>
      <c r="E43" s="823"/>
      <c r="F43" s="823"/>
      <c r="G43" s="823"/>
      <c r="H43" s="823"/>
      <c r="I43" s="823"/>
      <c r="J43" s="823"/>
      <c r="K43" s="823"/>
      <c r="L43" s="823"/>
      <c r="M43" s="824"/>
      <c r="N43" s="394">
        <f>SUM(N36:N42)</f>
        <v>1287995.1312525526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10731.558344136762</v>
      </c>
      <c r="N49" s="272">
        <f>K49*M49</f>
        <v>10731.558344136762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18551.080520639371</v>
      </c>
      <c r="N50" s="272">
        <f>K50*M50</f>
        <v>18551.080520639371</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46189.683593618982</v>
      </c>
      <c r="N51" s="272">
        <f>K51*M51</f>
        <v>92379.367187237964</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132982.23888661034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89414.992857142846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1510392.3629963058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302078.47259926115</v>
      </c>
      <c r="M83" s="858"/>
      <c r="N83" s="51"/>
    </row>
    <row r="84" spans="1:14">
      <c r="B84" s="89" t="s">
        <v>973</v>
      </c>
      <c r="C84" s="90"/>
      <c r="D84" s="90"/>
      <c r="E84" s="90"/>
      <c r="F84" s="90"/>
      <c r="G84" s="90"/>
      <c r="H84" s="90"/>
      <c r="I84" s="87"/>
      <c r="J84" s="88"/>
      <c r="K84" s="304">
        <v>0.05</v>
      </c>
      <c r="L84" s="857">
        <f>N78*K84</f>
        <v>75519.618149815287</v>
      </c>
      <c r="M84" s="858"/>
      <c r="N84" s="51"/>
    </row>
    <row r="85" spans="1:14" ht="15.75" thickBot="1">
      <c r="B85" s="91" t="s">
        <v>974</v>
      </c>
      <c r="C85" s="92"/>
      <c r="D85" s="92"/>
      <c r="E85" s="92"/>
      <c r="F85" s="92"/>
      <c r="G85" s="92"/>
      <c r="H85" s="92"/>
      <c r="I85" s="93"/>
      <c r="J85" s="94"/>
      <c r="K85" s="305">
        <v>0.05</v>
      </c>
      <c r="L85" s="859">
        <f>N78*K85</f>
        <v>75519.618149815287</v>
      </c>
      <c r="M85" s="860"/>
      <c r="N85" s="51"/>
    </row>
    <row r="86" spans="1:14" ht="15.75" thickBot="1">
      <c r="B86" s="822" t="s">
        <v>953</v>
      </c>
      <c r="C86" s="823"/>
      <c r="D86" s="823"/>
      <c r="E86" s="823"/>
      <c r="F86" s="823"/>
      <c r="G86" s="823"/>
      <c r="H86" s="823"/>
      <c r="I86" s="823"/>
      <c r="J86" s="823"/>
      <c r="K86" s="823"/>
      <c r="L86" s="823"/>
      <c r="M86" s="824"/>
      <c r="N86" s="52">
        <f>L83+L84+L85</f>
        <v>453117.70889889175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1963510.0718951975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416183.69935177214</v>
      </c>
      <c r="L36" s="270"/>
      <c r="M36" s="271">
        <v>0.875</v>
      </c>
      <c r="N36" s="272">
        <f>K36/M36</f>
        <v>475638.51354488247</v>
      </c>
    </row>
    <row r="37" spans="1:14">
      <c r="A37" s="108" t="s">
        <v>241</v>
      </c>
      <c r="B37" s="871" t="str">
        <f>VLOOKUP(A37,EQUIPOS!A7:D154,3,FALSE)</f>
        <v>Grúa (capacidad 15 ton)</v>
      </c>
      <c r="C37" s="872"/>
      <c r="D37" s="872"/>
      <c r="E37" s="872"/>
      <c r="F37" s="872"/>
      <c r="G37" s="872"/>
      <c r="H37" s="873"/>
      <c r="I37" s="267"/>
      <c r="J37" s="268"/>
      <c r="K37" s="269">
        <f>VLOOKUP(A37,EQUIPOS!A7:D164,4,FALSE)</f>
        <v>145358.21760246964</v>
      </c>
      <c r="L37" s="270"/>
      <c r="M37" s="271">
        <v>0.875</v>
      </c>
      <c r="N37" s="272">
        <f>K37/M37</f>
        <v>166123.6772599653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1788.299857142857</v>
      </c>
    </row>
    <row r="43" spans="1:14" ht="15.75" thickBot="1">
      <c r="B43" s="822" t="s">
        <v>953</v>
      </c>
      <c r="C43" s="823"/>
      <c r="D43" s="823"/>
      <c r="E43" s="823"/>
      <c r="F43" s="823"/>
      <c r="G43" s="823"/>
      <c r="H43" s="823"/>
      <c r="I43" s="823"/>
      <c r="J43" s="823"/>
      <c r="K43" s="823"/>
      <c r="L43" s="823"/>
      <c r="M43" s="824"/>
      <c r="N43" s="394">
        <f>SUM(N36:N42)</f>
        <v>643550.4906619906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10731.558344136762</v>
      </c>
      <c r="N49" s="272">
        <f>K49*M49</f>
        <v>10731.558344136762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18551.080520639371</v>
      </c>
      <c r="N50" s="272">
        <f>K50*M50</f>
        <v>18551.080520639371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35765.997142857137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719919.35950422019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143983.87190084404</v>
      </c>
      <c r="M83" s="858"/>
      <c r="N83" s="51"/>
    </row>
    <row r="84" spans="1:14">
      <c r="B84" s="89" t="s">
        <v>973</v>
      </c>
      <c r="C84" s="90"/>
      <c r="D84" s="90"/>
      <c r="E84" s="90"/>
      <c r="F84" s="90"/>
      <c r="G84" s="90"/>
      <c r="H84" s="90"/>
      <c r="I84" s="87"/>
      <c r="J84" s="88"/>
      <c r="K84" s="304">
        <v>0.05</v>
      </c>
      <c r="L84" s="857">
        <f>N78*K84</f>
        <v>35995.96797521101</v>
      </c>
      <c r="M84" s="858"/>
      <c r="N84" s="51"/>
    </row>
    <row r="85" spans="1:14" ht="15.75" thickBot="1">
      <c r="B85" s="91" t="s">
        <v>974</v>
      </c>
      <c r="C85" s="92"/>
      <c r="D85" s="92"/>
      <c r="E85" s="92"/>
      <c r="F85" s="92"/>
      <c r="G85" s="92"/>
      <c r="H85" s="92"/>
      <c r="I85" s="93"/>
      <c r="J85" s="94"/>
      <c r="K85" s="305">
        <v>0.05</v>
      </c>
      <c r="L85" s="859">
        <f>N78*K85</f>
        <v>35995.96797521101</v>
      </c>
      <c r="M85" s="860"/>
      <c r="N85" s="51"/>
    </row>
    <row r="86" spans="1:14" ht="15.75" thickBot="1">
      <c r="B86" s="822" t="s">
        <v>953</v>
      </c>
      <c r="C86" s="823"/>
      <c r="D86" s="823"/>
      <c r="E86" s="823"/>
      <c r="F86" s="823"/>
      <c r="G86" s="823"/>
      <c r="H86" s="823"/>
      <c r="I86" s="823"/>
      <c r="J86" s="823"/>
      <c r="K86" s="823"/>
      <c r="L86" s="823"/>
      <c r="M86" s="824"/>
      <c r="N86" s="52">
        <f>L83+L84+L85</f>
        <v>215975.80785126606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935895.16735548619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416183.69935177214</v>
      </c>
      <c r="L36" s="270"/>
      <c r="M36" s="271">
        <v>0.75</v>
      </c>
      <c r="N36" s="272">
        <f>K36/M36</f>
        <v>554911.59913569619</v>
      </c>
    </row>
    <row r="37" spans="1:14">
      <c r="A37" s="108" t="s">
        <v>241</v>
      </c>
      <c r="B37" s="871" t="str">
        <f>VLOOKUP(A37,EQUIPOS!A7:D154,3,FALSE)</f>
        <v>Grúa (capacidad 15 ton)</v>
      </c>
      <c r="C37" s="872"/>
      <c r="D37" s="872"/>
      <c r="E37" s="872"/>
      <c r="F37" s="872"/>
      <c r="G37" s="872"/>
      <c r="H37" s="873"/>
      <c r="I37" s="267"/>
      <c r="J37" s="268"/>
      <c r="K37" s="269">
        <f>VLOOKUP(A37,EQUIPOS!A7:D164,4,FALSE)</f>
        <v>145358.21760246964</v>
      </c>
      <c r="L37" s="270"/>
      <c r="M37" s="271">
        <v>0.75</v>
      </c>
      <c r="N37" s="272">
        <f>K37/M37</f>
        <v>193810.95680329285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2086.3498333333332</v>
      </c>
    </row>
    <row r="43" spans="1:14" ht="15.75" thickBot="1">
      <c r="B43" s="822" t="s">
        <v>953</v>
      </c>
      <c r="C43" s="823"/>
      <c r="D43" s="823"/>
      <c r="E43" s="823"/>
      <c r="F43" s="823"/>
      <c r="G43" s="823"/>
      <c r="H43" s="823"/>
      <c r="I43" s="823"/>
      <c r="J43" s="823"/>
      <c r="K43" s="823"/>
      <c r="L43" s="823"/>
      <c r="M43" s="824"/>
      <c r="N43" s="394">
        <f>SUM(N36:N42)</f>
        <v>750808.90577232232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10731.558344136762</v>
      </c>
      <c r="N49" s="272">
        <f>K49*M49</f>
        <v>10731.558344136762</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18551.080520639371</v>
      </c>
      <c r="N50" s="272">
        <f>K50*M50</f>
        <v>18551.080520639371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41726.996666666666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833138.77413836145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166627.7548276723</v>
      </c>
      <c r="M83" s="858"/>
      <c r="N83" s="51"/>
    </row>
    <row r="84" spans="1:14">
      <c r="B84" s="89" t="s">
        <v>973</v>
      </c>
      <c r="C84" s="90"/>
      <c r="D84" s="90"/>
      <c r="E84" s="90"/>
      <c r="F84" s="90"/>
      <c r="G84" s="90"/>
      <c r="H84" s="90"/>
      <c r="I84" s="87"/>
      <c r="J84" s="88"/>
      <c r="K84" s="304">
        <v>0.05</v>
      </c>
      <c r="L84" s="857">
        <f>N78*K84</f>
        <v>41656.938706918074</v>
      </c>
      <c r="M84" s="858"/>
      <c r="N84" s="51"/>
    </row>
    <row r="85" spans="1:14" ht="15.75" thickBot="1">
      <c r="B85" s="91" t="s">
        <v>974</v>
      </c>
      <c r="C85" s="92"/>
      <c r="D85" s="92"/>
      <c r="E85" s="92"/>
      <c r="F85" s="92"/>
      <c r="G85" s="92"/>
      <c r="H85" s="92"/>
      <c r="I85" s="93"/>
      <c r="J85" s="94"/>
      <c r="K85" s="305">
        <v>0.05</v>
      </c>
      <c r="L85" s="859">
        <f>N78*K85</f>
        <v>41656.938706918074</v>
      </c>
      <c r="M85" s="860"/>
      <c r="N85" s="51"/>
    </row>
    <row r="86" spans="1:14" ht="15.75" thickBot="1">
      <c r="B86" s="822" t="s">
        <v>953</v>
      </c>
      <c r="C86" s="823"/>
      <c r="D86" s="823"/>
      <c r="E86" s="823"/>
      <c r="F86" s="823"/>
      <c r="G86" s="823"/>
      <c r="H86" s="823"/>
      <c r="I86" s="823"/>
      <c r="J86" s="823"/>
      <c r="K86" s="823"/>
      <c r="L86" s="823"/>
      <c r="M86" s="824"/>
      <c r="N86" s="52">
        <f>L83+L84+L85</f>
        <v>249941.63224150843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1083080.4063798699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416183.69935177214</v>
      </c>
      <c r="L36" s="270"/>
      <c r="M36" s="271">
        <v>0.6875</v>
      </c>
      <c r="N36" s="272">
        <f>K36/M36</f>
        <v>605358.10814803222</v>
      </c>
    </row>
    <row r="37" spans="1:14">
      <c r="A37" s="108" t="s">
        <v>241</v>
      </c>
      <c r="B37" s="871" t="str">
        <f>VLOOKUP(A37,EQUIPOS!A7:D154,3,FALSE)</f>
        <v>Grúa (capacidad 15 ton)</v>
      </c>
      <c r="C37" s="872"/>
      <c r="D37" s="872"/>
      <c r="E37" s="872"/>
      <c r="F37" s="872"/>
      <c r="G37" s="872"/>
      <c r="H37" s="873"/>
      <c r="I37" s="267"/>
      <c r="J37" s="268"/>
      <c r="K37" s="269">
        <f>VLOOKUP(A37,EQUIPOS!A7:D164,4,FALSE)</f>
        <v>145358.21760246964</v>
      </c>
      <c r="L37" s="270"/>
      <c r="M37" s="271">
        <v>0.6875</v>
      </c>
      <c r="N37" s="272">
        <f>K37/M37</f>
        <v>211430.13469450129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2276.0179999999996</v>
      </c>
    </row>
    <row r="43" spans="1:14" ht="15.75" thickBot="1">
      <c r="B43" s="822" t="s">
        <v>953</v>
      </c>
      <c r="C43" s="823"/>
      <c r="D43" s="823"/>
      <c r="E43" s="823"/>
      <c r="F43" s="823"/>
      <c r="G43" s="823"/>
      <c r="H43" s="823"/>
      <c r="I43" s="823"/>
      <c r="J43" s="823"/>
      <c r="K43" s="823"/>
      <c r="L43" s="823"/>
      <c r="M43" s="824"/>
      <c r="N43" s="394">
        <f>SUM(N36:N42)</f>
        <v>819064.26084253355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10731.558344136762</v>
      </c>
      <c r="N49" s="272">
        <f>K49*M49</f>
        <v>10731.558344136762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18551.080520639371</v>
      </c>
      <c r="N50" s="272">
        <f>K50*M50</f>
        <v>18551.080520639371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45520.359999999993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905187.49254190596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181037.49850838119</v>
      </c>
      <c r="M83" s="858"/>
      <c r="N83" s="51"/>
    </row>
    <row r="84" spans="1:14">
      <c r="B84" s="89" t="s">
        <v>973</v>
      </c>
      <c r="C84" s="90"/>
      <c r="D84" s="90"/>
      <c r="E84" s="90"/>
      <c r="F84" s="90"/>
      <c r="G84" s="90"/>
      <c r="H84" s="90"/>
      <c r="I84" s="87"/>
      <c r="J84" s="88"/>
      <c r="K84" s="304">
        <v>0.05</v>
      </c>
      <c r="L84" s="857">
        <f>N78*K84</f>
        <v>45259.374627095298</v>
      </c>
      <c r="M84" s="858"/>
      <c r="N84" s="51"/>
    </row>
    <row r="85" spans="1:14" ht="15.75" thickBot="1">
      <c r="B85" s="91" t="s">
        <v>974</v>
      </c>
      <c r="C85" s="92"/>
      <c r="D85" s="92"/>
      <c r="E85" s="92"/>
      <c r="F85" s="92"/>
      <c r="G85" s="92"/>
      <c r="H85" s="92"/>
      <c r="I85" s="93"/>
      <c r="J85" s="94"/>
      <c r="K85" s="305">
        <v>0.05</v>
      </c>
      <c r="L85" s="859">
        <f>N78*K85</f>
        <v>45259.374627095298</v>
      </c>
      <c r="M85" s="860"/>
      <c r="N85" s="51"/>
    </row>
    <row r="86" spans="1:14" ht="15.75" thickBot="1">
      <c r="B86" s="822" t="s">
        <v>953</v>
      </c>
      <c r="C86" s="823"/>
      <c r="D86" s="823"/>
      <c r="E86" s="823"/>
      <c r="F86" s="823"/>
      <c r="G86" s="823"/>
      <c r="H86" s="823"/>
      <c r="I86" s="823"/>
      <c r="J86" s="823"/>
      <c r="K86" s="823"/>
      <c r="L86" s="823"/>
      <c r="M86" s="824"/>
      <c r="N86" s="52">
        <f>L83+L84+L85</f>
        <v>271556.24776257179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1176743.7403044777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2" t="s">
        <v>241</v>
      </c>
      <c r="B36" s="871" t="str">
        <f>VLOOKUP(A36,EQUIPOS!A6:D154,3,FALSE)</f>
        <v>Grúa (capacidad 15 ton)</v>
      </c>
      <c r="C36" s="872"/>
      <c r="D36" s="872"/>
      <c r="E36" s="872"/>
      <c r="F36" s="872"/>
      <c r="G36" s="872"/>
      <c r="H36" s="873"/>
      <c r="I36" s="267"/>
      <c r="J36" s="268"/>
      <c r="K36" s="269">
        <f>VLOOKUP(A36,EQUIPOS!A6:D163,4,FALSE)</f>
        <v>145358.21760246964</v>
      </c>
      <c r="L36" s="270"/>
      <c r="M36" s="396">
        <v>1.125</v>
      </c>
      <c r="N36" s="272">
        <f>K36/M36</f>
        <v>129207.30453552857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1390.8998888888889</v>
      </c>
    </row>
    <row r="43" spans="1:14" ht="15.75" thickBot="1">
      <c r="B43" s="822" t="s">
        <v>953</v>
      </c>
      <c r="C43" s="823"/>
      <c r="D43" s="823"/>
      <c r="E43" s="823"/>
      <c r="F43" s="823"/>
      <c r="G43" s="823"/>
      <c r="H43" s="823"/>
      <c r="I43" s="823"/>
      <c r="J43" s="823"/>
      <c r="K43" s="823"/>
      <c r="L43" s="823"/>
      <c r="M43" s="824"/>
      <c r="N43" s="394">
        <f>SUM(N36:N42)</f>
        <v>130598.20442441746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1132.0232834596241</v>
      </c>
      <c r="N48" s="272">
        <f>K48*M48</f>
        <v>11320.232834596241</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18551.080520639371</v>
      </c>
      <c r="N49" s="272">
        <f>K49*M49</f>
        <v>18551.080520639371</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10731.558344136762</v>
      </c>
      <c r="N50" s="272">
        <f>K50*M50</f>
        <v>10731.558344136762</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27817.997777777775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199019.07390156761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39803.814780313522</v>
      </c>
      <c r="M83" s="858"/>
      <c r="N83" s="51"/>
    </row>
    <row r="84" spans="1:14">
      <c r="B84" s="89" t="s">
        <v>973</v>
      </c>
      <c r="C84" s="90"/>
      <c r="D84" s="90"/>
      <c r="E84" s="90"/>
      <c r="F84" s="90"/>
      <c r="G84" s="90"/>
      <c r="H84" s="90"/>
      <c r="I84" s="87"/>
      <c r="J84" s="88"/>
      <c r="K84" s="304">
        <v>0.05</v>
      </c>
      <c r="L84" s="857">
        <f>N78*K84</f>
        <v>9950.9536950783804</v>
      </c>
      <c r="M84" s="858"/>
      <c r="N84" s="51"/>
    </row>
    <row r="85" spans="1:14" ht="15.75" thickBot="1">
      <c r="B85" s="91" t="s">
        <v>974</v>
      </c>
      <c r="C85" s="92"/>
      <c r="D85" s="92"/>
      <c r="E85" s="92"/>
      <c r="F85" s="92"/>
      <c r="G85" s="92"/>
      <c r="H85" s="92"/>
      <c r="I85" s="93"/>
      <c r="J85" s="94"/>
      <c r="K85" s="305">
        <v>0.05</v>
      </c>
      <c r="L85" s="859">
        <f>N78*K85</f>
        <v>9950.9536950783804</v>
      </c>
      <c r="M85" s="860"/>
      <c r="N85" s="51"/>
    </row>
    <row r="86" spans="1:14" ht="15.75" thickBot="1">
      <c r="B86" s="822" t="s">
        <v>953</v>
      </c>
      <c r="C86" s="823"/>
      <c r="D86" s="823"/>
      <c r="E86" s="823"/>
      <c r="F86" s="823"/>
      <c r="G86" s="823"/>
      <c r="H86" s="823"/>
      <c r="I86" s="823"/>
      <c r="J86" s="823"/>
      <c r="K86" s="823"/>
      <c r="L86" s="823"/>
      <c r="M86" s="824"/>
      <c r="N86" s="52">
        <f>L83+L84+L85</f>
        <v>59705.722170470282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258724.79607203789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5" t="s">
        <v>241</v>
      </c>
      <c r="B36" s="871" t="str">
        <f>VLOOKUP(A36,EQUIPOS!A6:D154,3,FALSE)</f>
        <v>Grúa (capacidad 15 ton)</v>
      </c>
      <c r="C36" s="872"/>
      <c r="D36" s="872"/>
      <c r="E36" s="872"/>
      <c r="F36" s="872"/>
      <c r="G36" s="872"/>
      <c r="H36" s="873"/>
      <c r="I36" s="267"/>
      <c r="J36" s="268"/>
      <c r="K36" s="269">
        <f>VLOOKUP(A36,EQUIPOS!A6:D163,4,FALSE)</f>
        <v>145358.21760246964</v>
      </c>
      <c r="L36" s="270"/>
      <c r="M36" s="462">
        <v>1</v>
      </c>
      <c r="N36" s="272">
        <f>K36/M36</f>
        <v>145358.21760246964</v>
      </c>
    </row>
    <row r="37" spans="1:14">
      <c r="A37" s="155" t="s">
        <v>373</v>
      </c>
      <c r="B37" s="871" t="str">
        <f>VLOOKUP(A37,EQUIPOS!A7:D154,3,FALSE)</f>
        <v>Volqueta 6 m3</v>
      </c>
      <c r="C37" s="872"/>
      <c r="D37" s="872"/>
      <c r="E37" s="872"/>
      <c r="F37" s="872"/>
      <c r="G37" s="872"/>
      <c r="H37" s="873"/>
      <c r="I37" s="267"/>
      <c r="J37" s="268"/>
      <c r="K37" s="269">
        <f>VLOOKUP(A37,EQUIPOS!A7:D164,4,FALSE)</f>
        <v>83892.286778656504</v>
      </c>
      <c r="L37" s="270"/>
      <c r="M37" s="463">
        <v>1</v>
      </c>
      <c r="N37" s="272">
        <f>K37/M37</f>
        <v>83892.286778656504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1564.762375</v>
      </c>
    </row>
    <row r="43" spans="1:14" ht="15.75" thickBot="1">
      <c r="B43" s="822" t="s">
        <v>953</v>
      </c>
      <c r="C43" s="823"/>
      <c r="D43" s="823"/>
      <c r="E43" s="823"/>
      <c r="F43" s="823"/>
      <c r="G43" s="823"/>
      <c r="H43" s="823"/>
      <c r="I43" s="823"/>
      <c r="J43" s="823"/>
      <c r="K43" s="823"/>
      <c r="L43" s="823"/>
      <c r="M43" s="824"/>
      <c r="N43" s="394">
        <f>SUM(N36:N42)</f>
        <v>230815.26675612613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1132.0232834596241</v>
      </c>
      <c r="N48" s="272">
        <f>K48*M48</f>
        <v>11320.232834596241</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18551.080520639371</v>
      </c>
      <c r="N49" s="272">
        <f>K49*M49</f>
        <v>18551.080520639371</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10731.558344136762</v>
      </c>
      <c r="N50" s="272">
        <f>K50*M50</f>
        <v>10731.558344136762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31295.247499999998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302713.3859554985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60542.677191099705</v>
      </c>
      <c r="M83" s="858"/>
      <c r="N83" s="51"/>
    </row>
    <row r="84" spans="1:14">
      <c r="B84" s="89" t="s">
        <v>973</v>
      </c>
      <c r="C84" s="90"/>
      <c r="D84" s="90"/>
      <c r="E84" s="90"/>
      <c r="F84" s="90"/>
      <c r="G84" s="90"/>
      <c r="H84" s="90"/>
      <c r="I84" s="87"/>
      <c r="J84" s="88"/>
      <c r="K84" s="304">
        <v>0.05</v>
      </c>
      <c r="L84" s="857">
        <f>N78*K84</f>
        <v>15135.669297774926</v>
      </c>
      <c r="M84" s="858"/>
      <c r="N84" s="51"/>
    </row>
    <row r="85" spans="1:14" ht="15.75" thickBot="1">
      <c r="B85" s="91" t="s">
        <v>974</v>
      </c>
      <c r="C85" s="92"/>
      <c r="D85" s="92"/>
      <c r="E85" s="92"/>
      <c r="F85" s="92"/>
      <c r="G85" s="92"/>
      <c r="H85" s="92"/>
      <c r="I85" s="93"/>
      <c r="J85" s="94"/>
      <c r="K85" s="305">
        <v>0.05</v>
      </c>
      <c r="L85" s="859">
        <f>N78*K85</f>
        <v>15135.669297774926</v>
      </c>
      <c r="M85" s="860"/>
      <c r="N85" s="51"/>
    </row>
    <row r="86" spans="1:14" ht="15.75" thickBot="1">
      <c r="B86" s="822" t="s">
        <v>953</v>
      </c>
      <c r="C86" s="823"/>
      <c r="D86" s="823"/>
      <c r="E86" s="823"/>
      <c r="F86" s="823"/>
      <c r="G86" s="823"/>
      <c r="H86" s="823"/>
      <c r="I86" s="823"/>
      <c r="J86" s="823"/>
      <c r="K86" s="823"/>
      <c r="L86" s="823"/>
      <c r="M86" s="824"/>
      <c r="N86" s="52">
        <f>L83+L84+L85</f>
        <v>90814.015786649572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393527.4017421481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145358.21760246964</v>
      </c>
      <c r="L36" s="270"/>
      <c r="M36" s="271">
        <v>0.9375</v>
      </c>
      <c r="N36" s="272">
        <f>K36/M36</f>
        <v>155048.76544263429</v>
      </c>
    </row>
    <row r="37" spans="1:14">
      <c r="A37" s="144" t="s">
        <v>373</v>
      </c>
      <c r="B37" s="871" t="str">
        <f>VLOOKUP(A37,EQUIPOS!A7:D154,3,FALSE)</f>
        <v>Volqueta 6 m3</v>
      </c>
      <c r="C37" s="872"/>
      <c r="D37" s="872"/>
      <c r="E37" s="872"/>
      <c r="F37" s="872"/>
      <c r="G37" s="872"/>
      <c r="H37" s="873"/>
      <c r="I37" s="267"/>
      <c r="J37" s="268"/>
      <c r="K37" s="269">
        <f>VLOOKUP(A37,EQUIPOS!A7:D164,4,FALSE)</f>
        <v>83892.286778656504</v>
      </c>
      <c r="L37" s="270"/>
      <c r="M37" s="271">
        <v>0.9375</v>
      </c>
      <c r="N37" s="272">
        <f>K37/M37</f>
        <v>89485.105897233603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1669.0798666666667</v>
      </c>
    </row>
    <row r="43" spans="1:14" ht="15.75" thickBot="1">
      <c r="B43" s="822" t="s">
        <v>953</v>
      </c>
      <c r="C43" s="823"/>
      <c r="D43" s="823"/>
      <c r="E43" s="823"/>
      <c r="F43" s="823"/>
      <c r="G43" s="823"/>
      <c r="H43" s="823"/>
      <c r="I43" s="823"/>
      <c r="J43" s="823"/>
      <c r="K43" s="823"/>
      <c r="L43" s="823"/>
      <c r="M43" s="824"/>
      <c r="N43" s="394">
        <f>SUM(N36:N42)</f>
        <v>246202.95120653455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10731.558344136762</v>
      </c>
      <c r="N49" s="272">
        <f>K49*M49</f>
        <v>10731.558344136762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18551.080520639371</v>
      </c>
      <c r="N50" s="272">
        <f>K50*M50</f>
        <v>18551.080520639371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33381.597333333331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320187.42023924028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64037.484047848062</v>
      </c>
      <c r="M83" s="858"/>
      <c r="N83" s="51"/>
    </row>
    <row r="84" spans="1:14">
      <c r="B84" s="89" t="s">
        <v>973</v>
      </c>
      <c r="C84" s="90"/>
      <c r="D84" s="90"/>
      <c r="E84" s="90"/>
      <c r="F84" s="90"/>
      <c r="G84" s="90"/>
      <c r="H84" s="90"/>
      <c r="I84" s="87"/>
      <c r="J84" s="88"/>
      <c r="K84" s="304">
        <v>0.05</v>
      </c>
      <c r="L84" s="857">
        <f>N78*K84</f>
        <v>16009.371011962015</v>
      </c>
      <c r="M84" s="858"/>
      <c r="N84" s="51"/>
    </row>
    <row r="85" spans="1:14" ht="15.75" thickBot="1">
      <c r="B85" s="91" t="s">
        <v>974</v>
      </c>
      <c r="C85" s="92"/>
      <c r="D85" s="92"/>
      <c r="E85" s="92"/>
      <c r="F85" s="92"/>
      <c r="G85" s="92"/>
      <c r="H85" s="92"/>
      <c r="I85" s="93"/>
      <c r="J85" s="94"/>
      <c r="K85" s="305">
        <v>0.05</v>
      </c>
      <c r="L85" s="859">
        <f>N78*K85</f>
        <v>16009.371011962015</v>
      </c>
      <c r="M85" s="860"/>
      <c r="N85" s="51"/>
    </row>
    <row r="86" spans="1:14" ht="15.75" thickBot="1">
      <c r="B86" s="822" t="s">
        <v>953</v>
      </c>
      <c r="C86" s="823"/>
      <c r="D86" s="823"/>
      <c r="E86" s="823"/>
      <c r="F86" s="823"/>
      <c r="G86" s="823"/>
      <c r="H86" s="823"/>
      <c r="I86" s="823"/>
      <c r="J86" s="823"/>
      <c r="K86" s="823"/>
      <c r="L86" s="823"/>
      <c r="M86" s="824"/>
      <c r="N86" s="52">
        <f>L83+L84+L85</f>
        <v>96056.226071772078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416243.64631101233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145358.21760246964</v>
      </c>
      <c r="L36" s="270"/>
      <c r="M36" s="271">
        <v>1.5</v>
      </c>
      <c r="N36" s="272">
        <f>K36/M36</f>
        <v>96905.478401646425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1043.1749166666666</v>
      </c>
    </row>
    <row r="43" spans="1:14" ht="15.75" thickBot="1">
      <c r="B43" s="822" t="s">
        <v>953</v>
      </c>
      <c r="C43" s="823"/>
      <c r="D43" s="823"/>
      <c r="E43" s="823"/>
      <c r="F43" s="823"/>
      <c r="G43" s="823"/>
      <c r="H43" s="823"/>
      <c r="I43" s="823"/>
      <c r="J43" s="823"/>
      <c r="K43" s="823"/>
      <c r="L43" s="823"/>
      <c r="M43" s="824"/>
      <c r="N43" s="394">
        <f>SUM(N36:N42)</f>
        <v>97948.653318313096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10731.558344136762</v>
      </c>
      <c r="N49" s="272">
        <f>K49*M49</f>
        <v>10731.558344136762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18551.080520639371</v>
      </c>
      <c r="N50" s="272">
        <f>K50*M50</f>
        <v>18551.080520639371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20863.498333333333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159415.02335101878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31883.004670203758</v>
      </c>
      <c r="M83" s="858"/>
      <c r="N83" s="51"/>
    </row>
    <row r="84" spans="1:14">
      <c r="B84" s="89" t="s">
        <v>973</v>
      </c>
      <c r="C84" s="90"/>
      <c r="D84" s="90"/>
      <c r="E84" s="90"/>
      <c r="F84" s="90"/>
      <c r="G84" s="90"/>
      <c r="H84" s="90"/>
      <c r="I84" s="87"/>
      <c r="J84" s="88"/>
      <c r="K84" s="304">
        <v>0.05</v>
      </c>
      <c r="L84" s="857">
        <f>N78*K84</f>
        <v>7970.7511675509395</v>
      </c>
      <c r="M84" s="858"/>
      <c r="N84" s="51"/>
    </row>
    <row r="85" spans="1:14" ht="15.75" thickBot="1">
      <c r="B85" s="91" t="s">
        <v>974</v>
      </c>
      <c r="C85" s="92"/>
      <c r="D85" s="92"/>
      <c r="E85" s="92"/>
      <c r="F85" s="92"/>
      <c r="G85" s="92"/>
      <c r="H85" s="92"/>
      <c r="I85" s="93"/>
      <c r="J85" s="94"/>
      <c r="K85" s="305">
        <v>0.05</v>
      </c>
      <c r="L85" s="859">
        <f>N78*K85</f>
        <v>7970.7511675509395</v>
      </c>
      <c r="M85" s="860"/>
      <c r="N85" s="51"/>
    </row>
    <row r="86" spans="1:14" ht="15.75" thickBot="1">
      <c r="B86" s="822" t="s">
        <v>953</v>
      </c>
      <c r="C86" s="823"/>
      <c r="D86" s="823"/>
      <c r="E86" s="823"/>
      <c r="F86" s="823"/>
      <c r="G86" s="823"/>
      <c r="H86" s="823"/>
      <c r="I86" s="823"/>
      <c r="J86" s="823"/>
      <c r="K86" s="823"/>
      <c r="L86" s="823"/>
      <c r="M86" s="824"/>
      <c r="N86" s="52">
        <f>L83+L84+L85</f>
        <v>47824.507005305633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207239.53035632442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145358.21760246964</v>
      </c>
      <c r="L36" s="270"/>
      <c r="M36" s="271">
        <v>1.375</v>
      </c>
      <c r="N36" s="272">
        <f>K36/M36</f>
        <v>105715.06734725065</v>
      </c>
    </row>
    <row r="37" spans="1:14">
      <c r="A37" s="144" t="s">
        <v>373</v>
      </c>
      <c r="B37" s="871" t="str">
        <f>VLOOKUP(A37,EQUIPOS!A7:D154,3,FALSE)</f>
        <v>Volqueta 6 m3</v>
      </c>
      <c r="C37" s="872"/>
      <c r="D37" s="872"/>
      <c r="E37" s="872"/>
      <c r="F37" s="872"/>
      <c r="G37" s="872"/>
      <c r="H37" s="873"/>
      <c r="I37" s="267"/>
      <c r="J37" s="268"/>
      <c r="K37" s="269">
        <f>VLOOKUP(A37,EQUIPOS!A7:D164,4,FALSE)</f>
        <v>83892.286778656504</v>
      </c>
      <c r="L37" s="270"/>
      <c r="M37" s="271">
        <v>1.375</v>
      </c>
      <c r="N37" s="272">
        <f>K37/M37</f>
        <v>61012.572202659278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1138.0089999999998</v>
      </c>
    </row>
    <row r="43" spans="1:14" ht="15.75" thickBot="1">
      <c r="B43" s="822" t="s">
        <v>953</v>
      </c>
      <c r="C43" s="823"/>
      <c r="D43" s="823"/>
      <c r="E43" s="823"/>
      <c r="F43" s="823"/>
      <c r="G43" s="823"/>
      <c r="H43" s="823"/>
      <c r="I43" s="823"/>
      <c r="J43" s="823"/>
      <c r="K43" s="823"/>
      <c r="L43" s="823"/>
      <c r="M43" s="824"/>
      <c r="N43" s="394">
        <f>SUM(N36:N42)</f>
        <v>167865.64854990991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10731.558344136762</v>
      </c>
      <c r="N49" s="272">
        <f>K49*M49</f>
        <v>10731.558344136762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18551.080520639371</v>
      </c>
      <c r="N50" s="272">
        <f>K50*M50</f>
        <v>18551.080520639371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22760.179999999997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231228.70024928226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46245.740049856453</v>
      </c>
      <c r="M83" s="858"/>
      <c r="N83" s="51"/>
    </row>
    <row r="84" spans="1:14">
      <c r="B84" s="89" t="s">
        <v>973</v>
      </c>
      <c r="C84" s="90"/>
      <c r="D84" s="90"/>
      <c r="E84" s="90"/>
      <c r="F84" s="90"/>
      <c r="G84" s="90"/>
      <c r="H84" s="90"/>
      <c r="I84" s="87"/>
      <c r="J84" s="88"/>
      <c r="K84" s="304">
        <v>0.05</v>
      </c>
      <c r="L84" s="857">
        <f>N78*K84</f>
        <v>11561.435012464113</v>
      </c>
      <c r="M84" s="858"/>
      <c r="N84" s="51"/>
    </row>
    <row r="85" spans="1:14" ht="15.75" thickBot="1">
      <c r="B85" s="91" t="s">
        <v>974</v>
      </c>
      <c r="C85" s="92"/>
      <c r="D85" s="92"/>
      <c r="E85" s="92"/>
      <c r="F85" s="92"/>
      <c r="G85" s="92"/>
      <c r="H85" s="92"/>
      <c r="I85" s="93"/>
      <c r="J85" s="94"/>
      <c r="K85" s="305">
        <v>0.05</v>
      </c>
      <c r="L85" s="859">
        <f>N78*K85</f>
        <v>11561.435012464113</v>
      </c>
      <c r="M85" s="860"/>
      <c r="N85" s="51"/>
    </row>
    <row r="86" spans="1:14" ht="15.75" thickBot="1">
      <c r="B86" s="822" t="s">
        <v>953</v>
      </c>
      <c r="C86" s="823"/>
      <c r="D86" s="823"/>
      <c r="E86" s="823"/>
      <c r="F86" s="823"/>
      <c r="G86" s="823"/>
      <c r="H86" s="823"/>
      <c r="I86" s="823"/>
      <c r="J86" s="823"/>
      <c r="K86" s="823"/>
      <c r="L86" s="823"/>
      <c r="M86" s="824"/>
      <c r="N86" s="52">
        <f>L83+L84+L85</f>
        <v>69368.610074784679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300597.31032406696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145358.21760246964</v>
      </c>
      <c r="L36" s="270"/>
      <c r="M36" s="271">
        <v>1.3125</v>
      </c>
      <c r="N36" s="272">
        <f>K36/M36</f>
        <v>110749.1181733102</v>
      </c>
    </row>
    <row r="37" spans="1:14">
      <c r="A37" s="144" t="s">
        <v>373</v>
      </c>
      <c r="B37" s="871" t="str">
        <f>VLOOKUP(A37,EQUIPOS!A7:D154,3,FALSE)</f>
        <v>Volqueta 6 m3</v>
      </c>
      <c r="C37" s="872"/>
      <c r="D37" s="872"/>
      <c r="E37" s="872"/>
      <c r="F37" s="872"/>
      <c r="G37" s="872"/>
      <c r="H37" s="873"/>
      <c r="I37" s="267"/>
      <c r="J37" s="268"/>
      <c r="K37" s="269">
        <f>VLOOKUP(A37,EQUIPOS!A7:D164,4,FALSE)</f>
        <v>83892.286778656504</v>
      </c>
      <c r="L37" s="270"/>
      <c r="M37" s="271">
        <v>1.3125</v>
      </c>
      <c r="N37" s="272">
        <f>K37/M37</f>
        <v>63917.932783738288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1192.1999047619047</v>
      </c>
    </row>
    <row r="43" spans="1:14" ht="15.75" thickBot="1">
      <c r="B43" s="822" t="s">
        <v>953</v>
      </c>
      <c r="C43" s="823"/>
      <c r="D43" s="823"/>
      <c r="E43" s="823"/>
      <c r="F43" s="823"/>
      <c r="G43" s="823"/>
      <c r="H43" s="823"/>
      <c r="I43" s="823"/>
      <c r="J43" s="823"/>
      <c r="K43" s="823"/>
      <c r="L43" s="823"/>
      <c r="M43" s="824"/>
      <c r="N43" s="394">
        <f>SUM(N36:N42)</f>
        <v>175859.2508618104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1132.0232834596241</v>
      </c>
      <c r="N48" s="272">
        <f>K48*M48</f>
        <v>11320.232834596241</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10731.558344136762</v>
      </c>
      <c r="N49" s="272">
        <f>K49*M49</f>
        <v>10731.558344136762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18551.080520639371</v>
      </c>
      <c r="N50" s="272">
        <f>K50*M50</f>
        <v>18551.080520639371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40602.871699372372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23843.998095238094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240306.12065642086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48061.224131284172</v>
      </c>
      <c r="M83" s="858"/>
      <c r="N83" s="51"/>
    </row>
    <row r="84" spans="1:14">
      <c r="B84" s="89" t="s">
        <v>973</v>
      </c>
      <c r="C84" s="90"/>
      <c r="D84" s="90"/>
      <c r="E84" s="90"/>
      <c r="F84" s="90"/>
      <c r="G84" s="90"/>
      <c r="H84" s="90"/>
      <c r="I84" s="87"/>
      <c r="J84" s="88"/>
      <c r="K84" s="304">
        <v>0.05</v>
      </c>
      <c r="L84" s="857">
        <f>N78*K84</f>
        <v>12015.306032821043</v>
      </c>
      <c r="M84" s="858"/>
      <c r="N84" s="51"/>
    </row>
    <row r="85" spans="1:14" ht="15.75" thickBot="1">
      <c r="B85" s="91" t="s">
        <v>974</v>
      </c>
      <c r="C85" s="92"/>
      <c r="D85" s="92"/>
      <c r="E85" s="92"/>
      <c r="F85" s="92"/>
      <c r="G85" s="92"/>
      <c r="H85" s="92"/>
      <c r="I85" s="93"/>
      <c r="J85" s="94"/>
      <c r="K85" s="305">
        <v>0.05</v>
      </c>
      <c r="L85" s="859">
        <f>N78*K85</f>
        <v>12015.306032821043</v>
      </c>
      <c r="M85" s="860"/>
      <c r="N85" s="51"/>
    </row>
    <row r="86" spans="1:14" ht="15.75" thickBot="1">
      <c r="B86" s="822" t="s">
        <v>953</v>
      </c>
      <c r="C86" s="823"/>
      <c r="D86" s="823"/>
      <c r="E86" s="823"/>
      <c r="F86" s="823"/>
      <c r="G86" s="823"/>
      <c r="H86" s="823"/>
      <c r="I86" s="823"/>
      <c r="J86" s="823"/>
      <c r="K86" s="823"/>
      <c r="L86" s="823"/>
      <c r="M86" s="824"/>
      <c r="N86" s="52">
        <f>L83+L84+L85</f>
        <v>72091.836196926262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312397.95685334713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187282.66470829744</v>
      </c>
      <c r="L36" s="270"/>
      <c r="M36" s="271">
        <v>66</v>
      </c>
      <c r="N36" s="272">
        <f>K36/M36</f>
        <v>2837.6161319439007</v>
      </c>
    </row>
    <row r="37" spans="1:14">
      <c r="A37" s="144"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230703.78864130541</v>
      </c>
      <c r="L37" s="270"/>
      <c r="M37" s="271">
        <v>100</v>
      </c>
      <c r="N37" s="272">
        <f>K37/M37</f>
        <v>2307.0378864130539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5145.8394443986208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5192.875178012614</v>
      </c>
      <c r="N48" s="272">
        <f>K48*M48</f>
        <v>5192.875178012614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5192.875178012614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10457.257226577902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2091.4514453155803</v>
      </c>
      <c r="M83" s="858"/>
      <c r="N83" s="51"/>
    </row>
    <row r="84" spans="1:14">
      <c r="B84" s="89" t="s">
        <v>973</v>
      </c>
      <c r="C84" s="90"/>
      <c r="D84" s="90"/>
      <c r="E84" s="90"/>
      <c r="F84" s="90"/>
      <c r="G84" s="90"/>
      <c r="H84" s="90"/>
      <c r="I84" s="87"/>
      <c r="J84" s="88"/>
      <c r="K84" s="304">
        <v>0.05</v>
      </c>
      <c r="L84" s="857">
        <f>N78*K84</f>
        <v>522.86286132889506</v>
      </c>
      <c r="M84" s="858"/>
      <c r="N84" s="51"/>
    </row>
    <row r="85" spans="1:14" ht="15.75" thickBot="1">
      <c r="B85" s="91" t="s">
        <v>974</v>
      </c>
      <c r="C85" s="92"/>
      <c r="D85" s="92"/>
      <c r="E85" s="92"/>
      <c r="F85" s="92"/>
      <c r="G85" s="92"/>
      <c r="H85" s="92"/>
      <c r="I85" s="93"/>
      <c r="J85" s="94"/>
      <c r="K85" s="305">
        <v>0.05</v>
      </c>
      <c r="L85" s="859">
        <f>N78*K85</f>
        <v>522.86286132889506</v>
      </c>
      <c r="M85" s="860"/>
      <c r="N85" s="51"/>
    </row>
    <row r="86" spans="1:14" ht="15.75" thickBot="1">
      <c r="B86" s="822" t="s">
        <v>953</v>
      </c>
      <c r="C86" s="823"/>
      <c r="D86" s="823"/>
      <c r="E86" s="823"/>
      <c r="F86" s="823"/>
      <c r="G86" s="823"/>
      <c r="H86" s="823"/>
      <c r="I86" s="823"/>
      <c r="J86" s="823"/>
      <c r="K86" s="823"/>
      <c r="L86" s="823"/>
      <c r="M86" s="824"/>
      <c r="N86" s="52">
        <f>L83+L84+L85</f>
        <v>3137.1771679733706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13594.434394551272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187282.66470829744</v>
      </c>
      <c r="L36" s="270"/>
      <c r="M36" s="271">
        <v>66</v>
      </c>
      <c r="N36" s="272">
        <f>K36/M36</f>
        <v>2837.6161319439007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2838.8015579855673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2957.3441621522338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591.46883243044681</v>
      </c>
      <c r="M83" s="858"/>
      <c r="N83" s="51"/>
    </row>
    <row r="84" spans="1:14">
      <c r="B84" s="89" t="s">
        <v>973</v>
      </c>
      <c r="C84" s="90"/>
      <c r="D84" s="90"/>
      <c r="E84" s="90"/>
      <c r="F84" s="90"/>
      <c r="G84" s="90"/>
      <c r="H84" s="90"/>
      <c r="I84" s="87"/>
      <c r="J84" s="88"/>
      <c r="K84" s="304">
        <v>0.05</v>
      </c>
      <c r="L84" s="857">
        <f>N78*K84</f>
        <v>147.8672081076117</v>
      </c>
      <c r="M84" s="858"/>
      <c r="N84" s="51"/>
    </row>
    <row r="85" spans="1:14" ht="15.75" thickBot="1">
      <c r="B85" s="91" t="s">
        <v>974</v>
      </c>
      <c r="C85" s="92"/>
      <c r="D85" s="92"/>
      <c r="E85" s="92"/>
      <c r="F85" s="92"/>
      <c r="G85" s="92"/>
      <c r="H85" s="92"/>
      <c r="I85" s="93"/>
      <c r="J85" s="94"/>
      <c r="K85" s="305">
        <v>0.05</v>
      </c>
      <c r="L85" s="859">
        <f>N78*K85</f>
        <v>147.8672081076117</v>
      </c>
      <c r="M85" s="860"/>
      <c r="N85" s="51"/>
    </row>
    <row r="86" spans="1:14" ht="15.75" thickBot="1">
      <c r="B86" s="822" t="s">
        <v>953</v>
      </c>
      <c r="C86" s="823"/>
      <c r="D86" s="823"/>
      <c r="E86" s="823"/>
      <c r="F86" s="823"/>
      <c r="G86" s="823"/>
      <c r="H86" s="823"/>
      <c r="I86" s="823"/>
      <c r="J86" s="823"/>
      <c r="K86" s="823"/>
      <c r="L86" s="823"/>
      <c r="M86" s="824"/>
      <c r="N86" s="52">
        <f>L83+L84+L85</f>
        <v>887.20324864567033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3844.5474107979044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46" sqref="O4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180</v>
      </c>
      <c r="B36" s="871" t="str">
        <f>VLOOKUP(A36,EQUIPOS!A6:D154,3,FALSE)</f>
        <v>Compresor 120 HP, con martillo.</v>
      </c>
      <c r="C36" s="872"/>
      <c r="D36" s="872"/>
      <c r="E36" s="872"/>
      <c r="F36" s="872"/>
      <c r="G36" s="872"/>
      <c r="H36" s="873"/>
      <c r="I36" s="267"/>
      <c r="J36" s="268"/>
      <c r="K36" s="269">
        <f>VLOOKUP(A36,EQUIPOS!A6:D163,4,FALSE)</f>
        <v>104865.35847332062</v>
      </c>
      <c r="L36" s="270"/>
      <c r="M36" s="271">
        <v>66</v>
      </c>
      <c r="N36" s="272">
        <f>K36/M36</f>
        <v>1588.8690677775851</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230703.78864130541</v>
      </c>
      <c r="L37" s="270"/>
      <c r="M37" s="271">
        <v>100</v>
      </c>
      <c r="N37" s="272">
        <f>K37/M37</f>
        <v>2307.0378864130539</v>
      </c>
    </row>
    <row r="38" spans="1:14">
      <c r="A38" t="s">
        <v>312</v>
      </c>
      <c r="B38" s="871" t="str">
        <f>VLOOKUP(A38,EQUIPOS!A8:D154,3,FALSE)</f>
        <v>Retroexcavadora sobre oruga, potencia 138 HP, balde de 1,5 m3.</v>
      </c>
      <c r="C38" s="872"/>
      <c r="D38" s="872"/>
      <c r="E38" s="872"/>
      <c r="F38" s="872"/>
      <c r="G38" s="872"/>
      <c r="H38" s="873"/>
      <c r="I38" s="267"/>
      <c r="J38" s="268"/>
      <c r="K38" s="269">
        <f>VLOOKUP(A38,EQUIPOS!A8:D165,4,FALSE)</f>
        <v>187282.66470829744</v>
      </c>
      <c r="L38" s="270"/>
      <c r="M38" s="271">
        <v>66</v>
      </c>
      <c r="N38" s="272">
        <f>K38/M38</f>
        <v>2837.6161319439007</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N78*L42</f>
        <v>6.4119976747881813</v>
      </c>
    </row>
    <row r="43" spans="1:14" ht="15.75" thickBot="1">
      <c r="B43" s="822" t="s">
        <v>953</v>
      </c>
      <c r="C43" s="823"/>
      <c r="D43" s="823"/>
      <c r="E43" s="823"/>
      <c r="F43" s="823"/>
      <c r="G43" s="823"/>
      <c r="H43" s="823"/>
      <c r="I43" s="823"/>
      <c r="J43" s="823"/>
      <c r="K43" s="823"/>
      <c r="L43" s="823"/>
      <c r="M43" s="824"/>
      <c r="N43" s="394">
        <f>SUM(N36:N42)</f>
        <v>6739.9350838093278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5987.8402355304952</v>
      </c>
      <c r="N48" s="272">
        <f>K48*M48</f>
        <v>1197.5680471060991</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2055.8841045134245</v>
      </c>
      <c r="N49" s="272">
        <f t="shared" ref="N49:N54" si="0">K49*M49</f>
        <v>6167.6523135402731</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13054.359325646565</v>
      </c>
      <c r="N50" s="272">
        <f t="shared" si="0"/>
        <v>3916.3077976939694</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727.4875165994988</v>
      </c>
      <c r="N51" s="272">
        <f t="shared" si="0"/>
        <v>145.49750331989978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1004.9994152711243</v>
      </c>
      <c r="N52" s="272">
        <f t="shared" si="0"/>
        <v>502.49970763556217</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5192.875178012614</v>
      </c>
      <c r="N54" s="272">
        <f t="shared" si="0"/>
        <v>5192.875178012614</v>
      </c>
    </row>
    <row r="55" spans="1:14" ht="15.75" thickBot="1">
      <c r="B55" s="904"/>
      <c r="C55" s="905"/>
      <c r="D55" s="905"/>
      <c r="E55" s="905"/>
      <c r="F55" s="905"/>
      <c r="G55" s="905"/>
      <c r="H55" s="905"/>
      <c r="I55" s="875"/>
      <c r="J55" s="42"/>
      <c r="K55" s="44"/>
      <c r="L55" s="906"/>
      <c r="M55" s="907"/>
      <c r="N55" s="45"/>
    </row>
    <row r="56" spans="1:14" ht="15.75" thickBot="1">
      <c r="B56" s="822" t="s">
        <v>953</v>
      </c>
      <c r="C56" s="823"/>
      <c r="D56" s="823"/>
      <c r="E56" s="823"/>
      <c r="F56" s="823"/>
      <c r="G56" s="823"/>
      <c r="H56" s="823"/>
      <c r="I56" s="823"/>
      <c r="J56" s="823"/>
      <c r="K56" s="823"/>
      <c r="L56" s="823"/>
      <c r="M56" s="824"/>
      <c r="N56" s="394">
        <f>SUM(N48:N55)</f>
        <v>17122.400547308418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822" t="s">
        <v>953</v>
      </c>
      <c r="C78" s="823"/>
      <c r="D78" s="823"/>
      <c r="E78" s="823"/>
      <c r="F78" s="823"/>
      <c r="G78" s="823"/>
      <c r="H78" s="823"/>
      <c r="I78" s="865"/>
      <c r="J78" s="865"/>
      <c r="K78" s="865"/>
      <c r="L78" s="865"/>
      <c r="M78" s="866"/>
      <c r="N78" s="301">
        <f>SUM(N72:N77)</f>
        <v>320.59988373940905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24182.935514857156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4836.5871029714317</v>
      </c>
      <c r="M85" s="858"/>
      <c r="N85" s="51"/>
    </row>
    <row r="86" spans="1:14">
      <c r="B86" s="89" t="s">
        <v>973</v>
      </c>
      <c r="C86" s="90"/>
      <c r="D86" s="90"/>
      <c r="E86" s="90"/>
      <c r="F86" s="90"/>
      <c r="G86" s="90"/>
      <c r="H86" s="90"/>
      <c r="I86" s="87"/>
      <c r="J86" s="88"/>
      <c r="K86" s="304">
        <v>0.05</v>
      </c>
      <c r="L86" s="857">
        <f>N80*K86</f>
        <v>1209.1467757428579</v>
      </c>
      <c r="M86" s="858"/>
      <c r="N86" s="51"/>
    </row>
    <row r="87" spans="1:14" ht="15.75" thickBot="1">
      <c r="B87" s="91" t="s">
        <v>974</v>
      </c>
      <c r="C87" s="92"/>
      <c r="D87" s="92"/>
      <c r="E87" s="92"/>
      <c r="F87" s="92"/>
      <c r="G87" s="92"/>
      <c r="H87" s="92"/>
      <c r="I87" s="93"/>
      <c r="J87" s="94"/>
      <c r="K87" s="305">
        <v>0.05</v>
      </c>
      <c r="L87" s="859">
        <f>N80*K87</f>
        <v>1209.1467757428579</v>
      </c>
      <c r="M87" s="860"/>
      <c r="N87" s="51"/>
    </row>
    <row r="88" spans="1:14" ht="15.75" thickBot="1">
      <c r="B88" s="822" t="s">
        <v>953</v>
      </c>
      <c r="C88" s="823"/>
      <c r="D88" s="823"/>
      <c r="E88" s="823"/>
      <c r="F88" s="823"/>
      <c r="G88" s="823"/>
      <c r="H88" s="823"/>
      <c r="I88" s="823"/>
      <c r="J88" s="823"/>
      <c r="K88" s="823"/>
      <c r="L88" s="823"/>
      <c r="M88" s="824"/>
      <c r="N88" s="52">
        <f>L85+L86+L87</f>
        <v>7254.880654457148</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31437.816169314305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5" t="s">
        <v>2218</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2219</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8"/>
      <c r="K120" s="888"/>
      <c r="L120" s="888"/>
      <c r="M120" s="888"/>
      <c r="N120" s="889"/>
    </row>
    <row r="121" spans="2:14" ht="15.75" thickBot="1">
      <c r="B121" s="261" t="s">
        <v>2221</v>
      </c>
      <c r="C121" s="393"/>
      <c r="D121" s="393"/>
      <c r="E121" s="57"/>
      <c r="F121" s="57"/>
      <c r="G121" s="57"/>
      <c r="H121" s="57"/>
      <c r="I121" s="57"/>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187282.66470829744</v>
      </c>
      <c r="L36" s="270"/>
      <c r="M36" s="271">
        <v>66</v>
      </c>
      <c r="N36" s="272">
        <f>K36/M36</f>
        <v>2837.6161319439007</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230703.78864130541</v>
      </c>
      <c r="L37" s="270"/>
      <c r="M37" s="271">
        <v>100</v>
      </c>
      <c r="N37" s="272">
        <f>K37/M37</f>
        <v>2307.0378864130539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5145.8394443986208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5192.875178012614</v>
      </c>
      <c r="N48" s="272">
        <f>K48*M48</f>
        <v>5192.875178012614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5192.875178012614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10457.257226577902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2091.4514453155803</v>
      </c>
      <c r="M83" s="858"/>
      <c r="N83" s="51"/>
    </row>
    <row r="84" spans="1:14">
      <c r="B84" s="89" t="s">
        <v>973</v>
      </c>
      <c r="C84" s="90"/>
      <c r="D84" s="90"/>
      <c r="E84" s="90"/>
      <c r="F84" s="90"/>
      <c r="G84" s="90"/>
      <c r="H84" s="90"/>
      <c r="I84" s="87"/>
      <c r="J84" s="88"/>
      <c r="K84" s="304">
        <v>0.05</v>
      </c>
      <c r="L84" s="857">
        <f>N78*K84</f>
        <v>522.86286132889506</v>
      </c>
      <c r="M84" s="858"/>
      <c r="N84" s="51"/>
    </row>
    <row r="85" spans="1:14" ht="15.75" thickBot="1">
      <c r="B85" s="91" t="s">
        <v>974</v>
      </c>
      <c r="C85" s="92"/>
      <c r="D85" s="92"/>
      <c r="E85" s="92"/>
      <c r="F85" s="92"/>
      <c r="G85" s="92"/>
      <c r="H85" s="92"/>
      <c r="I85" s="93"/>
      <c r="J85" s="94"/>
      <c r="K85" s="305">
        <v>0.05</v>
      </c>
      <c r="L85" s="859">
        <f>N78*K85</f>
        <v>522.86286132889506</v>
      </c>
      <c r="M85" s="860"/>
      <c r="N85" s="51"/>
    </row>
    <row r="86" spans="1:14" ht="15.75" thickBot="1">
      <c r="B86" s="822" t="s">
        <v>953</v>
      </c>
      <c r="C86" s="823"/>
      <c r="D86" s="823"/>
      <c r="E86" s="823"/>
      <c r="F86" s="823"/>
      <c r="G86" s="823"/>
      <c r="H86" s="823"/>
      <c r="I86" s="823"/>
      <c r="J86" s="823"/>
      <c r="K86" s="823"/>
      <c r="L86" s="823"/>
      <c r="M86" s="824"/>
      <c r="N86" s="52">
        <f>L83+L84+L85</f>
        <v>3137.1771679733706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13594.434394551272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49" sqref="P49"/>
    </sheetView>
  </sheetViews>
  <sheetFormatPr baseColWidth="10" defaultRowHeight="15"/>
  <cols>
    <col min="1" max="1" width="8.2851562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187282.66470829744</v>
      </c>
      <c r="L36" s="270"/>
      <c r="M36" s="271">
        <v>66</v>
      </c>
      <c r="N36" s="272">
        <f>K36/M36</f>
        <v>2837.6161319439007</v>
      </c>
    </row>
    <row r="37" spans="1:14">
      <c r="A37" s="108" t="s">
        <v>180</v>
      </c>
      <c r="B37" s="871" t="str">
        <f>VLOOKUP(A37,EQUIPOS!A7:D154,3,FALSE)</f>
        <v>Compresor 120 HP, con martillo.</v>
      </c>
      <c r="C37" s="872"/>
      <c r="D37" s="872"/>
      <c r="E37" s="872"/>
      <c r="F37" s="872"/>
      <c r="G37" s="872"/>
      <c r="H37" s="873"/>
      <c r="I37" s="267"/>
      <c r="J37" s="268"/>
      <c r="K37" s="269">
        <f>VLOOKUP(A37,EQUIPOS!A7:D164,4,FALSE)</f>
        <v>104865.35847332062</v>
      </c>
      <c r="L37" s="270"/>
      <c r="M37" s="271">
        <v>66</v>
      </c>
      <c r="N37" s="272">
        <f>K37/M37</f>
        <v>1588.8690677775851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N79*L42</f>
        <v>6.4119976747881813</v>
      </c>
    </row>
    <row r="43" spans="1:14" ht="15.75" thickBot="1">
      <c r="B43" s="822" t="s">
        <v>953</v>
      </c>
      <c r="C43" s="823"/>
      <c r="D43" s="823"/>
      <c r="E43" s="823"/>
      <c r="F43" s="823"/>
      <c r="G43" s="823"/>
      <c r="H43" s="823"/>
      <c r="I43" s="823"/>
      <c r="J43" s="823"/>
      <c r="K43" s="823"/>
      <c r="L43" s="823"/>
      <c r="M43" s="824"/>
      <c r="N43" s="394">
        <f>SUM(N36:N42)</f>
        <v>4432.8971973962734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5987.8402355304952</v>
      </c>
      <c r="N48" s="272">
        <f t="shared" ref="N48:N52" si="0">K48*M48</f>
        <v>1197.5680471060991</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2055.8841045134245</v>
      </c>
      <c r="N49" s="272">
        <f t="shared" si="0"/>
        <v>6167.6523135402731</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13054.359325646565</v>
      </c>
      <c r="N50" s="272">
        <f t="shared" si="0"/>
        <v>3916.3077976939694</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727.4875165994988</v>
      </c>
      <c r="N51" s="272">
        <f t="shared" si="0"/>
        <v>145.49750331989978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1004.9994152711243</v>
      </c>
      <c r="N52" s="272">
        <f t="shared" si="0"/>
        <v>502.49970763556217</v>
      </c>
    </row>
    <row r="53" spans="1:14">
      <c r="B53" s="43"/>
      <c r="C53" s="281"/>
      <c r="D53" s="281"/>
      <c r="E53" s="281"/>
      <c r="F53" s="281"/>
      <c r="G53" s="281"/>
      <c r="H53" s="281"/>
      <c r="I53" s="268"/>
      <c r="J53" s="224"/>
      <c r="K53" s="282"/>
      <c r="L53" s="267"/>
      <c r="M53" s="283"/>
      <c r="N53" s="272"/>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SUM(N48:N54)</f>
        <v>11929.525369295803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949"/>
      <c r="C65" s="950"/>
      <c r="D65" s="950"/>
      <c r="E65" s="950"/>
      <c r="F65" s="950"/>
      <c r="G65" s="951"/>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SUM(N73:N78)</f>
        <v>320.59988373940905</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16683.022450431483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3336.6044900862967</v>
      </c>
      <c r="M86" s="858"/>
      <c r="N86" s="51"/>
    </row>
    <row r="87" spans="1:14">
      <c r="B87" s="89" t="s">
        <v>973</v>
      </c>
      <c r="C87" s="90"/>
      <c r="D87" s="90"/>
      <c r="E87" s="90"/>
      <c r="F87" s="90"/>
      <c r="G87" s="90"/>
      <c r="H87" s="90"/>
      <c r="I87" s="87"/>
      <c r="J87" s="88"/>
      <c r="K87" s="304">
        <v>0.05</v>
      </c>
      <c r="L87" s="857">
        <f>N81*K87</f>
        <v>834.15112252157417</v>
      </c>
      <c r="M87" s="858"/>
      <c r="N87" s="51"/>
    </row>
    <row r="88" spans="1:14" ht="15.75" thickBot="1">
      <c r="B88" s="91" t="s">
        <v>974</v>
      </c>
      <c r="C88" s="92"/>
      <c r="D88" s="92"/>
      <c r="E88" s="92"/>
      <c r="F88" s="92"/>
      <c r="G88" s="92"/>
      <c r="H88" s="92"/>
      <c r="I88" s="93"/>
      <c r="J88" s="94"/>
      <c r="K88" s="305">
        <v>0.05</v>
      </c>
      <c r="L88" s="859">
        <f>N81*K88</f>
        <v>834.15112252157417</v>
      </c>
      <c r="M88" s="860"/>
      <c r="N88" s="51"/>
    </row>
    <row r="89" spans="1:14" ht="15.75" thickBot="1">
      <c r="B89" s="822" t="s">
        <v>953</v>
      </c>
      <c r="C89" s="823"/>
      <c r="D89" s="823"/>
      <c r="E89" s="823"/>
      <c r="F89" s="823"/>
      <c r="G89" s="823"/>
      <c r="H89" s="823"/>
      <c r="I89" s="823"/>
      <c r="J89" s="823"/>
      <c r="K89" s="823"/>
      <c r="L89" s="823"/>
      <c r="M89" s="824"/>
      <c r="N89" s="52">
        <f>L86+L87+L88</f>
        <v>5004.9067351294452</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21687.929185560926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5" t="s">
        <v>2218</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2219</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8"/>
      <c r="K121" s="888"/>
      <c r="L121" s="888"/>
      <c r="M121" s="888"/>
      <c r="N121" s="889"/>
    </row>
    <row r="122" spans="2:14" ht="15.75" thickBot="1">
      <c r="B122" s="261" t="s">
        <v>2221</v>
      </c>
      <c r="C122" s="393"/>
      <c r="D122" s="393"/>
      <c r="E122" s="57"/>
      <c r="F122" s="57"/>
      <c r="G122" s="57"/>
      <c r="H122" s="57"/>
      <c r="I122" s="57"/>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187282.66470829744</v>
      </c>
      <c r="L36" s="270"/>
      <c r="M36" s="271">
        <v>66</v>
      </c>
      <c r="N36" s="272">
        <f>K36/M36</f>
        <v>2837.6161319439007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1.1854260416666667</v>
      </c>
    </row>
    <row r="43" spans="1:14" ht="15.75" thickBot="1">
      <c r="B43" s="822" t="s">
        <v>953</v>
      </c>
      <c r="C43" s="823"/>
      <c r="D43" s="823"/>
      <c r="E43" s="823"/>
      <c r="F43" s="823"/>
      <c r="G43" s="823"/>
      <c r="H43" s="823"/>
      <c r="I43" s="823"/>
      <c r="J43" s="823"/>
      <c r="K43" s="823"/>
      <c r="L43" s="823"/>
      <c r="M43" s="824"/>
      <c r="N43" s="394">
        <f>SUM(N36:N42)</f>
        <v>2838.8015579855673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118.54260416666666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2957.3441621522338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591.46883243044681</v>
      </c>
      <c r="M83" s="858"/>
      <c r="N83" s="51"/>
    </row>
    <row r="84" spans="1:14">
      <c r="B84" s="89" t="s">
        <v>973</v>
      </c>
      <c r="C84" s="90"/>
      <c r="D84" s="90"/>
      <c r="E84" s="90"/>
      <c r="F84" s="90"/>
      <c r="G84" s="90"/>
      <c r="H84" s="90"/>
      <c r="I84" s="87"/>
      <c r="J84" s="88"/>
      <c r="K84" s="304">
        <v>0.05</v>
      </c>
      <c r="L84" s="857">
        <f>N78*K84</f>
        <v>147.8672081076117</v>
      </c>
      <c r="M84" s="858"/>
      <c r="N84" s="51"/>
    </row>
    <row r="85" spans="1:14" ht="15.75" thickBot="1">
      <c r="B85" s="91" t="s">
        <v>974</v>
      </c>
      <c r="C85" s="92"/>
      <c r="D85" s="92"/>
      <c r="E85" s="92"/>
      <c r="F85" s="92"/>
      <c r="G85" s="92"/>
      <c r="H85" s="92"/>
      <c r="I85" s="93"/>
      <c r="J85" s="94"/>
      <c r="K85" s="305">
        <v>0.05</v>
      </c>
      <c r="L85" s="859">
        <f>N78*K85</f>
        <v>147.8672081076117</v>
      </c>
      <c r="M85" s="860"/>
      <c r="N85" s="51"/>
    </row>
    <row r="86" spans="1:14" ht="15.75" thickBot="1">
      <c r="B86" s="822" t="s">
        <v>953</v>
      </c>
      <c r="C86" s="823"/>
      <c r="D86" s="823"/>
      <c r="E86" s="823"/>
      <c r="F86" s="823"/>
      <c r="G86" s="823"/>
      <c r="H86" s="823"/>
      <c r="I86" s="823"/>
      <c r="J86" s="823"/>
      <c r="K86" s="823"/>
      <c r="L86" s="823"/>
      <c r="M86" s="824"/>
      <c r="N86" s="52">
        <f>L83+L84+L85</f>
        <v>887.20324864567033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3844.5474107979044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150724.0249005153</v>
      </c>
      <c r="L36" s="270"/>
      <c r="M36" s="271">
        <v>66</v>
      </c>
      <c r="N36" s="272">
        <f>K36/M36</f>
        <v>2283.6973469775044</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230703.78864130541</v>
      </c>
      <c r="L37" s="270"/>
      <c r="M37" s="271">
        <v>100</v>
      </c>
      <c r="N37" s="272">
        <f>K37/M37</f>
        <v>2307.0378864130539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2.3708520833333333</v>
      </c>
    </row>
    <row r="43" spans="1:14" ht="15.75" thickBot="1">
      <c r="B43" s="822" t="s">
        <v>953</v>
      </c>
      <c r="C43" s="823"/>
      <c r="D43" s="823"/>
      <c r="E43" s="823"/>
      <c r="F43" s="823"/>
      <c r="G43" s="823"/>
      <c r="H43" s="823"/>
      <c r="I43" s="823"/>
      <c r="J43" s="823"/>
      <c r="K43" s="823"/>
      <c r="L43" s="823"/>
      <c r="M43" s="824"/>
      <c r="N43" s="394">
        <f>SUM(N36:N42)</f>
        <v>4593.1060854738917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3243.6705303618928</v>
      </c>
      <c r="N48" s="272">
        <f>K48*M48</f>
        <v>3243.6705303618928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3243.6705303618928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237.08520833333333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8073.8618241691174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1614.7723648338235</v>
      </c>
      <c r="M83" s="858"/>
      <c r="N83" s="51"/>
    </row>
    <row r="84" spans="1:14">
      <c r="B84" s="89" t="s">
        <v>973</v>
      </c>
      <c r="C84" s="90"/>
      <c r="D84" s="90"/>
      <c r="E84" s="90"/>
      <c r="F84" s="90"/>
      <c r="G84" s="90"/>
      <c r="H84" s="90"/>
      <c r="I84" s="87"/>
      <c r="J84" s="88"/>
      <c r="K84" s="304">
        <v>0.05</v>
      </c>
      <c r="L84" s="857">
        <f>N78*K84</f>
        <v>403.69309120845588</v>
      </c>
      <c r="M84" s="858"/>
      <c r="N84" s="51"/>
    </row>
    <row r="85" spans="1:14" ht="15.75" thickBot="1">
      <c r="B85" s="91" t="s">
        <v>974</v>
      </c>
      <c r="C85" s="92"/>
      <c r="D85" s="92"/>
      <c r="E85" s="92"/>
      <c r="F85" s="92"/>
      <c r="G85" s="92"/>
      <c r="H85" s="92"/>
      <c r="I85" s="93"/>
      <c r="J85" s="94"/>
      <c r="K85" s="305">
        <v>0.05</v>
      </c>
      <c r="L85" s="859">
        <f>N78*K85</f>
        <v>403.69309120845588</v>
      </c>
      <c r="M85" s="860"/>
      <c r="N85" s="51"/>
    </row>
    <row r="86" spans="1:14" ht="15.75" thickBot="1">
      <c r="B86" s="822" t="s">
        <v>953</v>
      </c>
      <c r="C86" s="823"/>
      <c r="D86" s="823"/>
      <c r="E86" s="823"/>
      <c r="F86" s="823"/>
      <c r="G86" s="823"/>
      <c r="H86" s="823"/>
      <c r="I86" s="823"/>
      <c r="J86" s="823"/>
      <c r="K86" s="823"/>
      <c r="L86" s="823"/>
      <c r="M86" s="824"/>
      <c r="N86" s="52">
        <f>L83+L84+L85</f>
        <v>2422.1585472507354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10496.020371419852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230703.78864130541</v>
      </c>
      <c r="L36" s="464"/>
      <c r="M36" s="283">
        <v>50</v>
      </c>
      <c r="N36" s="272">
        <f>K36/M36</f>
        <v>4614.0757728261078</v>
      </c>
    </row>
    <row r="37" spans="1:14">
      <c r="A37" s="108" t="s">
        <v>152</v>
      </c>
      <c r="B37" s="871" t="str">
        <f>VLOOKUP(A37,EQUIPOS!A7:D154,3,FALSE)</f>
        <v xml:space="preserve">Carrotanque de agua(1000 Galones) </v>
      </c>
      <c r="C37" s="872"/>
      <c r="D37" s="872"/>
      <c r="E37" s="872"/>
      <c r="F37" s="872"/>
      <c r="G37" s="872"/>
      <c r="H37" s="873"/>
      <c r="I37" s="267"/>
      <c r="J37" s="268"/>
      <c r="K37" s="269">
        <f>VLOOKUP(A37,EQUIPOS!A7:D164,4,FALSE)</f>
        <v>124855.10980553164</v>
      </c>
      <c r="L37" s="464"/>
      <c r="M37" s="283">
        <v>50</v>
      </c>
      <c r="N37" s="272">
        <f>K37/M37</f>
        <v>2497.1021961106326</v>
      </c>
    </row>
    <row r="38" spans="1:14">
      <c r="A38" s="205" t="s">
        <v>269</v>
      </c>
      <c r="B38" s="871" t="str">
        <f>VLOOKUP(A38,EQUIPOS!A8:D154,3,FALSE)</f>
        <v>Motoniveladora  potencia 215 HP, ancho de cuchilla 4,27 m, peso 18 ton.</v>
      </c>
      <c r="C38" s="872"/>
      <c r="D38" s="872"/>
      <c r="E38" s="872"/>
      <c r="F38" s="872"/>
      <c r="G38" s="872"/>
      <c r="H38" s="873"/>
      <c r="I38" s="267"/>
      <c r="J38" s="268"/>
      <c r="K38" s="269">
        <f>VLOOKUP(A38,EQUIPOS!A8:D165,4,FALSE)</f>
        <v>156068.88725691455</v>
      </c>
      <c r="L38" s="464"/>
      <c r="M38" s="283">
        <v>50</v>
      </c>
      <c r="N38" s="272">
        <f>K38/M38</f>
        <v>3121.3777451382907</v>
      </c>
    </row>
    <row r="39" spans="1:14">
      <c r="A39" s="205" t="s">
        <v>365</v>
      </c>
      <c r="B39" s="871" t="str">
        <f>VLOOKUP(A39,EQUIPOS!A9:D154,3,FALSE)</f>
        <v xml:space="preserve">Vibrocompatador, potencia 153 HP, peso 10 Ton. </v>
      </c>
      <c r="C39" s="872"/>
      <c r="D39" s="872"/>
      <c r="E39" s="872"/>
      <c r="F39" s="872"/>
      <c r="G39" s="872"/>
      <c r="H39" s="873"/>
      <c r="I39" s="874"/>
      <c r="J39" s="875"/>
      <c r="K39" s="269">
        <f>VLOOKUP(A39,EQUIPOS!A9:D166,4,FALSE)</f>
        <v>83236.739870354431</v>
      </c>
      <c r="L39" s="952">
        <v>50</v>
      </c>
      <c r="M39" s="953"/>
      <c r="N39" s="272">
        <f>K39/L39</f>
        <v>1664.7347974070885</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11897.290511482121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423.19184653601997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12320.48235801814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2464.0964716036283</v>
      </c>
      <c r="M83" s="858"/>
      <c r="N83" s="51"/>
    </row>
    <row r="84" spans="1:14">
      <c r="B84" s="89" t="s">
        <v>973</v>
      </c>
      <c r="C84" s="90"/>
      <c r="D84" s="90"/>
      <c r="E84" s="90"/>
      <c r="F84" s="90"/>
      <c r="G84" s="90"/>
      <c r="H84" s="90"/>
      <c r="I84" s="87"/>
      <c r="J84" s="88"/>
      <c r="K84" s="304">
        <v>0.05</v>
      </c>
      <c r="L84" s="857">
        <f>N78*K84</f>
        <v>616.02411790090707</v>
      </c>
      <c r="M84" s="858"/>
      <c r="N84" s="51"/>
    </row>
    <row r="85" spans="1:14" ht="15.75" thickBot="1">
      <c r="B85" s="91" t="s">
        <v>974</v>
      </c>
      <c r="C85" s="92"/>
      <c r="D85" s="92"/>
      <c r="E85" s="92"/>
      <c r="F85" s="92"/>
      <c r="G85" s="92"/>
      <c r="H85" s="92"/>
      <c r="I85" s="93"/>
      <c r="J85" s="94"/>
      <c r="K85" s="305">
        <v>0.05</v>
      </c>
      <c r="L85" s="859">
        <f>N78*K85</f>
        <v>616.02411790090707</v>
      </c>
      <c r="M85" s="860"/>
      <c r="N85" s="51"/>
    </row>
    <row r="86" spans="1:14" ht="15.75" thickBot="1">
      <c r="B86" s="822" t="s">
        <v>953</v>
      </c>
      <c r="C86" s="823"/>
      <c r="D86" s="823"/>
      <c r="E86" s="823"/>
      <c r="F86" s="823"/>
      <c r="G86" s="823"/>
      <c r="H86" s="823"/>
      <c r="I86" s="823"/>
      <c r="J86" s="823"/>
      <c r="K86" s="823"/>
      <c r="L86" s="823"/>
      <c r="M86" s="824"/>
      <c r="N86" s="52">
        <f>L83+L84+L85</f>
        <v>3696.1447074054427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16016.627065423583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230703.78864130541</v>
      </c>
      <c r="L36" s="270"/>
      <c r="M36" s="271">
        <v>40</v>
      </c>
      <c r="N36" s="272">
        <f>K36/M36</f>
        <v>5767.594716032635</v>
      </c>
    </row>
    <row r="37" spans="1:14">
      <c r="A37" s="113" t="s">
        <v>365</v>
      </c>
      <c r="B37" s="871" t="str">
        <f>VLOOKUP(A37,EQUIPOS!A7:D154,3,FALSE)</f>
        <v xml:space="preserve">Vibrocompatador, potencia 153 HP, peso 10 Ton. </v>
      </c>
      <c r="C37" s="872"/>
      <c r="D37" s="872"/>
      <c r="E37" s="872"/>
      <c r="F37" s="872"/>
      <c r="G37" s="872"/>
      <c r="H37" s="873"/>
      <c r="I37" s="267"/>
      <c r="J37" s="268"/>
      <c r="K37" s="269">
        <f>VLOOKUP(A37,EQUIPOS!A7:D164,4,FALSE)</f>
        <v>83236.739870354431</v>
      </c>
      <c r="L37" s="270"/>
      <c r="M37" s="271">
        <v>40</v>
      </c>
      <c r="N37" s="272">
        <f>K37/M37</f>
        <v>2080.9184967588608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7848.5132127914958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528.98980817002484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8377.5030209615215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1675.5006041923043</v>
      </c>
      <c r="M83" s="858"/>
      <c r="N83" s="51"/>
    </row>
    <row r="84" spans="1:14">
      <c r="B84" s="89" t="s">
        <v>973</v>
      </c>
      <c r="C84" s="90"/>
      <c r="D84" s="90"/>
      <c r="E84" s="90"/>
      <c r="F84" s="90"/>
      <c r="G84" s="90"/>
      <c r="H84" s="90"/>
      <c r="I84" s="87"/>
      <c r="J84" s="88"/>
      <c r="K84" s="304">
        <v>0.05</v>
      </c>
      <c r="L84" s="857">
        <f>N78*K84</f>
        <v>418.87515104807608</v>
      </c>
      <c r="M84" s="858"/>
      <c r="N84" s="51"/>
    </row>
    <row r="85" spans="1:14" ht="15.75" thickBot="1">
      <c r="B85" s="91" t="s">
        <v>974</v>
      </c>
      <c r="C85" s="92"/>
      <c r="D85" s="92"/>
      <c r="E85" s="92"/>
      <c r="F85" s="92"/>
      <c r="G85" s="92"/>
      <c r="H85" s="92"/>
      <c r="I85" s="93"/>
      <c r="J85" s="94"/>
      <c r="K85" s="305">
        <v>0.05</v>
      </c>
      <c r="L85" s="859">
        <f>N78*K85</f>
        <v>418.87515104807608</v>
      </c>
      <c r="M85" s="860"/>
      <c r="N85" s="51"/>
    </row>
    <row r="86" spans="1:14" ht="15.75" thickBot="1">
      <c r="B86" s="822" t="s">
        <v>953</v>
      </c>
      <c r="C86" s="823"/>
      <c r="D86" s="823"/>
      <c r="E86" s="823"/>
      <c r="F86" s="823"/>
      <c r="G86" s="823"/>
      <c r="H86" s="823"/>
      <c r="I86" s="823"/>
      <c r="J86" s="823"/>
      <c r="K86" s="823"/>
      <c r="L86" s="823"/>
      <c r="M86" s="824"/>
      <c r="N86" s="52">
        <f>L83+L84+L85</f>
        <v>2513.2509062884565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10890.753927249978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230703.78864130541</v>
      </c>
      <c r="L36" s="270"/>
      <c r="M36" s="271">
        <v>40</v>
      </c>
      <c r="N36" s="272">
        <f>K36/M36</f>
        <v>5767.594716032635</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5767.594716032635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528.98980817002484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6296.5845242026598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1259.3169048405321</v>
      </c>
      <c r="M83" s="858"/>
      <c r="N83" s="51"/>
    </row>
    <row r="84" spans="1:14">
      <c r="B84" s="89" t="s">
        <v>973</v>
      </c>
      <c r="C84" s="90"/>
      <c r="D84" s="90"/>
      <c r="E84" s="90"/>
      <c r="F84" s="90"/>
      <c r="G84" s="90"/>
      <c r="H84" s="90"/>
      <c r="I84" s="87"/>
      <c r="J84" s="88"/>
      <c r="K84" s="304">
        <v>0.05</v>
      </c>
      <c r="L84" s="857">
        <f>N78*K84</f>
        <v>314.82922621013302</v>
      </c>
      <c r="M84" s="858"/>
      <c r="N84" s="51"/>
    </row>
    <row r="85" spans="1:14" ht="15.75" thickBot="1">
      <c r="B85" s="91" t="s">
        <v>974</v>
      </c>
      <c r="C85" s="92"/>
      <c r="D85" s="92"/>
      <c r="E85" s="92"/>
      <c r="F85" s="92"/>
      <c r="G85" s="92"/>
      <c r="H85" s="92"/>
      <c r="I85" s="93"/>
      <c r="J85" s="94"/>
      <c r="K85" s="305">
        <v>0.05</v>
      </c>
      <c r="L85" s="859">
        <f>N78*K85</f>
        <v>314.82922621013302</v>
      </c>
      <c r="M85" s="860"/>
      <c r="N85" s="51"/>
    </row>
    <row r="86" spans="1:14" ht="15.75" thickBot="1">
      <c r="B86" s="822" t="s">
        <v>953</v>
      </c>
      <c r="C86" s="823"/>
      <c r="D86" s="823"/>
      <c r="E86" s="823"/>
      <c r="F86" s="823"/>
      <c r="G86" s="823"/>
      <c r="H86" s="823"/>
      <c r="I86" s="823"/>
      <c r="J86" s="823"/>
      <c r="K86" s="823"/>
      <c r="L86" s="823"/>
      <c r="M86" s="824"/>
      <c r="N86" s="52">
        <f>L83+L84+L85</f>
        <v>1888.9753572607983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8185.5598814634577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2.31867233614408</v>
      </c>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5520.58768649591</v>
      </c>
      <c r="N48" s="272">
        <f>K48*M48</f>
        <v>7176.763992444683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7176.763992444683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7410.9498983952353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1482.1899796790472</v>
      </c>
      <c r="M83" s="858"/>
      <c r="N83" s="51"/>
    </row>
    <row r="84" spans="1:14">
      <c r="B84" s="89" t="s">
        <v>973</v>
      </c>
      <c r="C84" s="90"/>
      <c r="D84" s="90"/>
      <c r="E84" s="90"/>
      <c r="F84" s="90"/>
      <c r="G84" s="90"/>
      <c r="H84" s="90"/>
      <c r="I84" s="87"/>
      <c r="J84" s="88"/>
      <c r="K84" s="304">
        <v>0.05</v>
      </c>
      <c r="L84" s="857">
        <f>N78*K84</f>
        <v>370.54749491976179</v>
      </c>
      <c r="M84" s="858"/>
      <c r="N84" s="51"/>
    </row>
    <row r="85" spans="1:14" ht="15.75" thickBot="1">
      <c r="B85" s="91" t="s">
        <v>974</v>
      </c>
      <c r="C85" s="92"/>
      <c r="D85" s="92"/>
      <c r="E85" s="92"/>
      <c r="F85" s="92"/>
      <c r="G85" s="92"/>
      <c r="H85" s="92"/>
      <c r="I85" s="93"/>
      <c r="J85" s="94"/>
      <c r="K85" s="305">
        <v>0.05</v>
      </c>
      <c r="L85" s="859">
        <f>N78*K85</f>
        <v>370.54749491976179</v>
      </c>
      <c r="M85" s="860"/>
      <c r="N85" s="51"/>
    </row>
    <row r="86" spans="1:14" ht="15.75" thickBot="1">
      <c r="B86" s="822" t="s">
        <v>953</v>
      </c>
      <c r="C86" s="823"/>
      <c r="D86" s="823"/>
      <c r="E86" s="823"/>
      <c r="F86" s="823"/>
      <c r="G86" s="823"/>
      <c r="H86" s="823"/>
      <c r="I86" s="823"/>
      <c r="J86" s="823"/>
      <c r="K86" s="823"/>
      <c r="L86" s="823"/>
      <c r="M86" s="824"/>
      <c r="N86" s="52">
        <f>L83+L84+L85</f>
        <v>2223.284969518571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9634.2348679138067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2.31867233614408</v>
      </c>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7994.2794879656058</v>
      </c>
      <c r="N48" s="272">
        <f>K48*M48</f>
        <v>9593.1353855587258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9593.1353855587258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9827.3212915092772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1965.4642583018556</v>
      </c>
      <c r="M83" s="858"/>
      <c r="N83" s="51"/>
    </row>
    <row r="84" spans="1:14">
      <c r="B84" s="89" t="s">
        <v>973</v>
      </c>
      <c r="C84" s="90"/>
      <c r="D84" s="90"/>
      <c r="E84" s="90"/>
      <c r="F84" s="90"/>
      <c r="G84" s="90"/>
      <c r="H84" s="90"/>
      <c r="I84" s="87"/>
      <c r="J84" s="88"/>
      <c r="K84" s="304">
        <v>0.05</v>
      </c>
      <c r="L84" s="857">
        <f>N78*K84</f>
        <v>491.36606457546389</v>
      </c>
      <c r="M84" s="858"/>
      <c r="N84" s="51"/>
    </row>
    <row r="85" spans="1:14" ht="15.75" thickBot="1">
      <c r="B85" s="91" t="s">
        <v>974</v>
      </c>
      <c r="C85" s="92"/>
      <c r="D85" s="92"/>
      <c r="E85" s="92"/>
      <c r="F85" s="92"/>
      <c r="G85" s="92"/>
      <c r="H85" s="92"/>
      <c r="I85" s="93"/>
      <c r="J85" s="94"/>
      <c r="K85" s="305">
        <v>0.05</v>
      </c>
      <c r="L85" s="859">
        <f>N78*K85</f>
        <v>491.36606457546389</v>
      </c>
      <c r="M85" s="860"/>
      <c r="N85" s="51"/>
    </row>
    <row r="86" spans="1:14" ht="15.75" thickBot="1">
      <c r="B86" s="822" t="s">
        <v>953</v>
      </c>
      <c r="C86" s="823"/>
      <c r="D86" s="823"/>
      <c r="E86" s="823"/>
      <c r="F86" s="823"/>
      <c r="G86" s="823"/>
      <c r="H86" s="823"/>
      <c r="I86" s="823"/>
      <c r="J86" s="823"/>
      <c r="K86" s="823"/>
      <c r="L86" s="823"/>
      <c r="M86" s="824"/>
      <c r="N86" s="52">
        <f>L83+L84+L85</f>
        <v>2948.1963874527833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12775.51767896206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230703.78864130541</v>
      </c>
      <c r="L36" s="270"/>
      <c r="M36" s="271">
        <v>45</v>
      </c>
      <c r="N36" s="272">
        <f>K36/M36</f>
        <v>5126.7508586956756</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124855.10980553164</v>
      </c>
      <c r="L37" s="270"/>
      <c r="M37" s="271">
        <v>45</v>
      </c>
      <c r="N37" s="272">
        <f>K37/M37</f>
        <v>2774.5579956784809</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156068.88725691455</v>
      </c>
      <c r="L38" s="270"/>
      <c r="M38" s="271">
        <v>45</v>
      </c>
      <c r="N38" s="272">
        <f>K38/M38</f>
        <v>3468.197494598101</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83236.739870354431</v>
      </c>
      <c r="L39" s="876">
        <v>45</v>
      </c>
      <c r="M39" s="877"/>
      <c r="N39" s="272">
        <f>K39/L39</f>
        <v>1849.7053304523206</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12.881512978578222</v>
      </c>
    </row>
    <row r="43" spans="1:14" ht="15.75" thickBot="1">
      <c r="B43" s="822" t="s">
        <v>953</v>
      </c>
      <c r="C43" s="823"/>
      <c r="D43" s="823"/>
      <c r="E43" s="823"/>
      <c r="F43" s="823"/>
      <c r="G43" s="823"/>
      <c r="H43" s="823"/>
      <c r="I43" s="823"/>
      <c r="J43" s="823"/>
      <c r="K43" s="823"/>
      <c r="L43" s="823"/>
      <c r="M43" s="824"/>
      <c r="N43" s="394">
        <f>SUM(N36:N42)</f>
        <v>13232.093192403156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39246.553904623572</v>
      </c>
      <c r="N48" s="272">
        <f>K48*M48</f>
        <v>49058.192380779466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49058.192380779466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9">
        <f>VLOOKUP(A59,TRANSPORTE!A5:D123,4,FALSE)</f>
        <v>821.75094105324695</v>
      </c>
      <c r="M59" s="910"/>
      <c r="N59" s="291">
        <f>K59*L59</f>
        <v>1027.1886763165587</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63961.549898428093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12792.309979685619</v>
      </c>
      <c r="M83" s="858"/>
      <c r="N83" s="51"/>
    </row>
    <row r="84" spans="1:14">
      <c r="B84" s="89" t="s">
        <v>973</v>
      </c>
      <c r="C84" s="90"/>
      <c r="D84" s="90"/>
      <c r="E84" s="90"/>
      <c r="F84" s="90"/>
      <c r="G84" s="90"/>
      <c r="H84" s="90"/>
      <c r="I84" s="87"/>
      <c r="J84" s="88"/>
      <c r="K84" s="304">
        <v>0.05</v>
      </c>
      <c r="L84" s="857">
        <f>N78*K84</f>
        <v>3198.0774949214047</v>
      </c>
      <c r="M84" s="858"/>
      <c r="N84" s="51"/>
    </row>
    <row r="85" spans="1:14" ht="15.75" thickBot="1">
      <c r="B85" s="91" t="s">
        <v>974</v>
      </c>
      <c r="C85" s="92"/>
      <c r="D85" s="92"/>
      <c r="E85" s="92"/>
      <c r="F85" s="92"/>
      <c r="G85" s="92"/>
      <c r="H85" s="92"/>
      <c r="I85" s="93"/>
      <c r="J85" s="94"/>
      <c r="K85" s="305">
        <v>0.05</v>
      </c>
      <c r="L85" s="859">
        <f>N78*K85</f>
        <v>3198.0774949214047</v>
      </c>
      <c r="M85" s="860"/>
      <c r="N85" s="51"/>
    </row>
    <row r="86" spans="1:14" ht="15.75" thickBot="1">
      <c r="B86" s="822" t="s">
        <v>953</v>
      </c>
      <c r="C86" s="823"/>
      <c r="D86" s="823"/>
      <c r="E86" s="823"/>
      <c r="F86" s="823"/>
      <c r="G86" s="823"/>
      <c r="H86" s="823"/>
      <c r="I86" s="823"/>
      <c r="J86" s="823"/>
      <c r="K86" s="823"/>
      <c r="L86" s="823"/>
      <c r="M86" s="824"/>
      <c r="N86" s="52">
        <f>L83+L84+L85</f>
        <v>19188.464969528428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ROUND((N78+N86),0)</f>
        <v>83150</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230703.78864130541</v>
      </c>
      <c r="L36" s="270"/>
      <c r="M36" s="271">
        <v>45</v>
      </c>
      <c r="N36" s="272">
        <f>K36/M36</f>
        <v>5126.7508586956756</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124855.10980553164</v>
      </c>
      <c r="L37" s="270"/>
      <c r="M37" s="271">
        <v>45</v>
      </c>
      <c r="N37" s="272">
        <f>K37/M37</f>
        <v>2774.5579956784809</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156068.88725691455</v>
      </c>
      <c r="L38" s="270"/>
      <c r="M38" s="271">
        <v>45</v>
      </c>
      <c r="N38" s="272">
        <f>K38/M38</f>
        <v>3468.197494598101</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83236.739870354431</v>
      </c>
      <c r="L39" s="876">
        <v>45</v>
      </c>
      <c r="M39" s="877"/>
      <c r="N39" s="272">
        <f>K39/L39</f>
        <v>1849.7053304523206</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12.881512978578222</v>
      </c>
    </row>
    <row r="43" spans="1:14" ht="15.75" thickBot="1">
      <c r="B43" s="822" t="s">
        <v>953</v>
      </c>
      <c r="C43" s="823"/>
      <c r="D43" s="823"/>
      <c r="E43" s="823"/>
      <c r="F43" s="823"/>
      <c r="G43" s="823"/>
      <c r="H43" s="823"/>
      <c r="I43" s="823"/>
      <c r="J43" s="823"/>
      <c r="K43" s="823"/>
      <c r="L43" s="823"/>
      <c r="M43" s="824"/>
      <c r="N43" s="394">
        <f>SUM(N36:N42)</f>
        <v>13232.093192403156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52328.738539498103</v>
      </c>
      <c r="N48" s="272">
        <f>K48*M48</f>
        <v>65410.923174372627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65410.923174372627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821.75094105324695</v>
      </c>
      <c r="M59" s="910"/>
      <c r="N59" s="291">
        <f>K59*L59</f>
        <v>1027.1886763165587</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80314.280692021246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16062.85613840425</v>
      </c>
      <c r="M83" s="858"/>
      <c r="N83" s="51"/>
    </row>
    <row r="84" spans="1:14">
      <c r="B84" s="89" t="s">
        <v>973</v>
      </c>
      <c r="C84" s="90"/>
      <c r="D84" s="90"/>
      <c r="E84" s="90"/>
      <c r="F84" s="90"/>
      <c r="G84" s="90"/>
      <c r="H84" s="90"/>
      <c r="I84" s="87"/>
      <c r="J84" s="88"/>
      <c r="K84" s="304">
        <v>0.05</v>
      </c>
      <c r="L84" s="857">
        <f>N78*K84</f>
        <v>4015.7140346010624</v>
      </c>
      <c r="M84" s="858"/>
      <c r="N84" s="51"/>
    </row>
    <row r="85" spans="1:14" ht="15.75" thickBot="1">
      <c r="B85" s="91" t="s">
        <v>974</v>
      </c>
      <c r="C85" s="92"/>
      <c r="D85" s="92"/>
      <c r="E85" s="92"/>
      <c r="F85" s="92"/>
      <c r="G85" s="92"/>
      <c r="H85" s="92"/>
      <c r="I85" s="93"/>
      <c r="J85" s="94"/>
      <c r="K85" s="305">
        <v>0.05</v>
      </c>
      <c r="L85" s="859">
        <f>N78*K85</f>
        <v>4015.7140346010624</v>
      </c>
      <c r="M85" s="860"/>
      <c r="N85" s="51"/>
    </row>
    <row r="86" spans="1:14" ht="15.75" thickBot="1">
      <c r="B86" s="822" t="s">
        <v>953</v>
      </c>
      <c r="C86" s="823"/>
      <c r="D86" s="823"/>
      <c r="E86" s="823"/>
      <c r="F86" s="823"/>
      <c r="G86" s="823"/>
      <c r="H86" s="823"/>
      <c r="I86" s="823"/>
      <c r="J86" s="823"/>
      <c r="K86" s="823"/>
      <c r="L86" s="823"/>
      <c r="M86" s="824"/>
      <c r="N86" s="52">
        <f>L83+L84+L85</f>
        <v>24094.284207606375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104408.56489962761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230703.78864130541</v>
      </c>
      <c r="L36" s="270"/>
      <c r="M36" s="271">
        <v>45</v>
      </c>
      <c r="N36" s="272">
        <f>K36/M36</f>
        <v>5126.7508586956756</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124855.10980553164</v>
      </c>
      <c r="L37" s="270"/>
      <c r="M37" s="271">
        <v>45</v>
      </c>
      <c r="N37" s="272">
        <f>K37/M37</f>
        <v>2774.5579956784809</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156068.88725691455</v>
      </c>
      <c r="L38" s="270"/>
      <c r="M38" s="271">
        <v>45</v>
      </c>
      <c r="N38" s="272">
        <f>K38/M38</f>
        <v>3468.197494598101</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83236.739870354431</v>
      </c>
      <c r="L39" s="876">
        <v>45</v>
      </c>
      <c r="M39" s="877"/>
      <c r="N39" s="272">
        <f>K39/L39</f>
        <v>1849.7053304523206</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12.881512978578222</v>
      </c>
    </row>
    <row r="43" spans="1:14" ht="15.75" thickBot="1">
      <c r="B43" s="822" t="s">
        <v>953</v>
      </c>
      <c r="C43" s="823"/>
      <c r="D43" s="823"/>
      <c r="E43" s="823"/>
      <c r="F43" s="823"/>
      <c r="G43" s="823"/>
      <c r="H43" s="823"/>
      <c r="I43" s="823"/>
      <c r="J43" s="823"/>
      <c r="K43" s="823"/>
      <c r="L43" s="823"/>
      <c r="M43" s="824"/>
      <c r="N43" s="394">
        <f>SUM(N36:N42)</f>
        <v>13232.093192403156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54945.175466473011</v>
      </c>
      <c r="N48" s="272">
        <f>K48*M48</f>
        <v>68681.469333091256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68681.469333091256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821.75094105324695</v>
      </c>
      <c r="M59" s="910"/>
      <c r="N59" s="291">
        <f>K59*L59</f>
        <v>1027.1886763165587</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1027.1886763165587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83584.826850739875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16716.965370147977</v>
      </c>
      <c r="M83" s="858"/>
      <c r="N83" s="51"/>
    </row>
    <row r="84" spans="1:14">
      <c r="B84" s="89" t="s">
        <v>973</v>
      </c>
      <c r="C84" s="90"/>
      <c r="D84" s="90"/>
      <c r="E84" s="90"/>
      <c r="F84" s="90"/>
      <c r="G84" s="90"/>
      <c r="H84" s="90"/>
      <c r="I84" s="87"/>
      <c r="J84" s="88"/>
      <c r="K84" s="304">
        <v>0.05</v>
      </c>
      <c r="L84" s="857">
        <f>N78*K84</f>
        <v>4179.2413425369941</v>
      </c>
      <c r="M84" s="858"/>
      <c r="N84" s="51"/>
    </row>
    <row r="85" spans="1:14" ht="15.75" thickBot="1">
      <c r="B85" s="91" t="s">
        <v>974</v>
      </c>
      <c r="C85" s="92"/>
      <c r="D85" s="92"/>
      <c r="E85" s="92"/>
      <c r="F85" s="92"/>
      <c r="G85" s="92"/>
      <c r="H85" s="92"/>
      <c r="I85" s="93"/>
      <c r="J85" s="94"/>
      <c r="K85" s="305">
        <v>0.05</v>
      </c>
      <c r="L85" s="859">
        <f>N78*K85</f>
        <v>4179.2413425369941</v>
      </c>
      <c r="M85" s="860"/>
      <c r="N85" s="51"/>
    </row>
    <row r="86" spans="1:14" ht="15.75" thickBot="1">
      <c r="B86" s="822" t="s">
        <v>953</v>
      </c>
      <c r="C86" s="823"/>
      <c r="D86" s="823"/>
      <c r="E86" s="823"/>
      <c r="F86" s="823"/>
      <c r="G86" s="823"/>
      <c r="H86" s="823"/>
      <c r="I86" s="823"/>
      <c r="J86" s="823"/>
      <c r="K86" s="823"/>
      <c r="L86" s="823"/>
      <c r="M86" s="824"/>
      <c r="N86" s="52">
        <f>L83+L84+L85</f>
        <v>25075.448055221968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108660.27490596185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230703.78864130541</v>
      </c>
      <c r="L36" s="270"/>
      <c r="M36" s="271">
        <v>400</v>
      </c>
      <c r="N36" s="272">
        <f>K36/M36</f>
        <v>576.75947160326348</v>
      </c>
    </row>
    <row r="37" spans="1:14">
      <c r="A37" s="113" t="s">
        <v>152</v>
      </c>
      <c r="B37" s="871" t="str">
        <f>VLOOKUP(A37,EQUIPOS!A7:D154,3,FALSE)</f>
        <v xml:space="preserve">Carrotanque de agua(1000 Galones) </v>
      </c>
      <c r="C37" s="872"/>
      <c r="D37" s="872"/>
      <c r="E37" s="872"/>
      <c r="F37" s="872"/>
      <c r="G37" s="872"/>
      <c r="H37" s="873"/>
      <c r="I37" s="267"/>
      <c r="J37" s="268"/>
      <c r="K37" s="269">
        <f>VLOOKUP(A37,EQUIPOS!A7:D164,4,FALSE)</f>
        <v>124855.10980553164</v>
      </c>
      <c r="L37" s="270"/>
      <c r="M37" s="271">
        <v>200</v>
      </c>
      <c r="N37" s="272">
        <f>K37/M37</f>
        <v>624.27554902765814</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156068.88725691455</v>
      </c>
      <c r="L38" s="270"/>
      <c r="M38" s="271">
        <v>200</v>
      </c>
      <c r="N38" s="272">
        <f>K38/M38</f>
        <v>780.34443628457268</v>
      </c>
    </row>
    <row r="39" spans="1:14">
      <c r="A39" t="s">
        <v>365</v>
      </c>
      <c r="B39" s="871" t="str">
        <f>VLOOKUP(A39,EQUIPOS!A9:D155,3,FALSE)</f>
        <v xml:space="preserve">Vibrocompatador, potencia 153 HP, peso 10 Ton. </v>
      </c>
      <c r="C39" s="872"/>
      <c r="D39" s="872"/>
      <c r="E39" s="872"/>
      <c r="F39" s="872"/>
      <c r="G39" s="872"/>
      <c r="H39" s="873"/>
      <c r="I39" s="874"/>
      <c r="J39" s="875"/>
      <c r="K39" s="269">
        <f>VLOOKUP(A39,EQUIPOS!A9:D166,4,FALSE)</f>
        <v>83236.739870354431</v>
      </c>
      <c r="L39" s="876">
        <v>200</v>
      </c>
      <c r="M39" s="877"/>
      <c r="N39" s="272">
        <f>K39/L39</f>
        <v>416.18369935177213</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2.8983404201801002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2400.4614966874465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144.917021009005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2545.3785176964516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509.07570353929032</v>
      </c>
      <c r="M83" s="858"/>
      <c r="N83" s="51"/>
    </row>
    <row r="84" spans="1:14">
      <c r="B84" s="89" t="s">
        <v>973</v>
      </c>
      <c r="C84" s="90"/>
      <c r="D84" s="90"/>
      <c r="E84" s="90"/>
      <c r="F84" s="90"/>
      <c r="G84" s="90"/>
      <c r="H84" s="90"/>
      <c r="I84" s="87"/>
      <c r="J84" s="88"/>
      <c r="K84" s="304">
        <v>0.05</v>
      </c>
      <c r="L84" s="857">
        <f>N78*K84</f>
        <v>127.26892588482258</v>
      </c>
      <c r="M84" s="858"/>
      <c r="N84" s="51"/>
    </row>
    <row r="85" spans="1:14" ht="15.75" thickBot="1">
      <c r="B85" s="91" t="s">
        <v>974</v>
      </c>
      <c r="C85" s="92"/>
      <c r="D85" s="92"/>
      <c r="E85" s="92"/>
      <c r="F85" s="92"/>
      <c r="G85" s="92"/>
      <c r="H85" s="92"/>
      <c r="I85" s="93"/>
      <c r="J85" s="94"/>
      <c r="K85" s="305">
        <v>0.05</v>
      </c>
      <c r="L85" s="859">
        <f>N78*K85</f>
        <v>127.26892588482258</v>
      </c>
      <c r="M85" s="860"/>
      <c r="N85" s="51"/>
    </row>
    <row r="86" spans="1:14" ht="15.75" thickBot="1">
      <c r="B86" s="822" t="s">
        <v>953</v>
      </c>
      <c r="C86" s="823"/>
      <c r="D86" s="823"/>
      <c r="E86" s="823"/>
      <c r="F86" s="823"/>
      <c r="G86" s="823"/>
      <c r="H86" s="823"/>
      <c r="I86" s="823"/>
      <c r="J86" s="823"/>
      <c r="K86" s="823"/>
      <c r="L86" s="823"/>
      <c r="M86" s="824"/>
      <c r="N86" s="52">
        <f>L83+L84+L85</f>
        <v>763.61355530893547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3308.9920730053873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7805.3370510595914</v>
      </c>
      <c r="N48" s="272">
        <f>K48*M48</f>
        <v>9366.4044612715097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9366.4044612715097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9600.5903672220611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1920.1180734444124</v>
      </c>
      <c r="M83" s="858"/>
      <c r="N83" s="51"/>
    </row>
    <row r="84" spans="1:14">
      <c r="B84" s="89" t="s">
        <v>973</v>
      </c>
      <c r="C84" s="90"/>
      <c r="D84" s="90"/>
      <c r="E84" s="90"/>
      <c r="F84" s="90"/>
      <c r="G84" s="90"/>
      <c r="H84" s="90"/>
      <c r="I84" s="87"/>
      <c r="J84" s="88"/>
      <c r="K84" s="304">
        <v>0.05</v>
      </c>
      <c r="L84" s="857">
        <f>N78*K84</f>
        <v>480.0295183611031</v>
      </c>
      <c r="M84" s="858"/>
      <c r="N84" s="51"/>
    </row>
    <row r="85" spans="1:14" ht="15.75" thickBot="1">
      <c r="B85" s="91" t="s">
        <v>974</v>
      </c>
      <c r="C85" s="92"/>
      <c r="D85" s="92"/>
      <c r="E85" s="92"/>
      <c r="F85" s="92"/>
      <c r="G85" s="92"/>
      <c r="H85" s="92"/>
      <c r="I85" s="93"/>
      <c r="J85" s="94"/>
      <c r="K85" s="305">
        <v>0.05</v>
      </c>
      <c r="L85" s="859">
        <f>N78*K85</f>
        <v>480.0295183611031</v>
      </c>
      <c r="M85" s="860"/>
      <c r="N85" s="51"/>
    </row>
    <row r="86" spans="1:14" ht="15.75" thickBot="1">
      <c r="B86" s="822" t="s">
        <v>953</v>
      </c>
      <c r="C86" s="823"/>
      <c r="D86" s="823"/>
      <c r="E86" s="823"/>
      <c r="F86" s="823"/>
      <c r="G86" s="823"/>
      <c r="H86" s="823"/>
      <c r="I86" s="823"/>
      <c r="J86" s="823"/>
      <c r="K86" s="823"/>
      <c r="L86" s="823"/>
      <c r="M86" s="824"/>
      <c r="N86" s="52">
        <f>L83+L84+L85</f>
        <v>2880.1771101666191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12480.767477388679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1163.9091811901105</v>
      </c>
      <c r="M83" s="858"/>
      <c r="N83" s="51"/>
    </row>
    <row r="84" spans="1:14">
      <c r="B84" s="89" t="s">
        <v>973</v>
      </c>
      <c r="C84" s="90"/>
      <c r="D84" s="90"/>
      <c r="E84" s="90"/>
      <c r="F84" s="90"/>
      <c r="G84" s="90"/>
      <c r="H84" s="90"/>
      <c r="I84" s="87"/>
      <c r="J84" s="88"/>
      <c r="K84" s="304">
        <v>0.05</v>
      </c>
      <c r="L84" s="857">
        <f>N78*K84</f>
        <v>290.97729529752763</v>
      </c>
      <c r="M84" s="858"/>
      <c r="N84" s="51"/>
    </row>
    <row r="85" spans="1:14" ht="15.75" thickBot="1">
      <c r="B85" s="91" t="s">
        <v>974</v>
      </c>
      <c r="C85" s="92"/>
      <c r="D85" s="92"/>
      <c r="E85" s="92"/>
      <c r="F85" s="92"/>
      <c r="G85" s="92"/>
      <c r="H85" s="92"/>
      <c r="I85" s="93"/>
      <c r="J85" s="94"/>
      <c r="K85" s="305">
        <v>0.05</v>
      </c>
      <c r="L85" s="859">
        <f>N78*K85</f>
        <v>290.97729529752763</v>
      </c>
      <c r="M85" s="860"/>
      <c r="N85" s="51"/>
    </row>
    <row r="86" spans="1:14" ht="15.75" thickBot="1">
      <c r="B86" s="822" t="s">
        <v>953</v>
      </c>
      <c r="C86" s="823"/>
      <c r="D86" s="823"/>
      <c r="E86" s="823"/>
      <c r="F86" s="823"/>
      <c r="G86" s="823"/>
      <c r="H86" s="823"/>
      <c r="I86" s="823"/>
      <c r="J86" s="823"/>
      <c r="K86" s="823"/>
      <c r="L86" s="823"/>
      <c r="M86" s="824"/>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8418.3858125417573</v>
      </c>
      <c r="N48" s="272">
        <f>K48*M48</f>
        <v>10102.062975050108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10102.062975050108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10336.24888100066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2067.2497762001321</v>
      </c>
      <c r="M83" s="858"/>
      <c r="N83" s="51"/>
    </row>
    <row r="84" spans="1:14">
      <c r="B84" s="89" t="s">
        <v>973</v>
      </c>
      <c r="C84" s="90"/>
      <c r="D84" s="90"/>
      <c r="E84" s="90"/>
      <c r="F84" s="90"/>
      <c r="G84" s="90"/>
      <c r="H84" s="90"/>
      <c r="I84" s="87"/>
      <c r="J84" s="88"/>
      <c r="K84" s="304">
        <v>0.05</v>
      </c>
      <c r="L84" s="857">
        <f>N78*K84</f>
        <v>516.81244405003304</v>
      </c>
      <c r="M84" s="858"/>
      <c r="N84" s="51"/>
    </row>
    <row r="85" spans="1:14" ht="15.75" thickBot="1">
      <c r="B85" s="91" t="s">
        <v>974</v>
      </c>
      <c r="C85" s="92"/>
      <c r="D85" s="92"/>
      <c r="E85" s="92"/>
      <c r="F85" s="92"/>
      <c r="G85" s="92"/>
      <c r="H85" s="92"/>
      <c r="I85" s="93"/>
      <c r="J85" s="94"/>
      <c r="K85" s="305">
        <v>0.05</v>
      </c>
      <c r="L85" s="859">
        <f>N78*K85</f>
        <v>516.81244405003304</v>
      </c>
      <c r="M85" s="860"/>
      <c r="N85" s="51"/>
    </row>
    <row r="86" spans="1:14" ht="15.75" thickBot="1">
      <c r="B86" s="822" t="s">
        <v>953</v>
      </c>
      <c r="C86" s="823"/>
      <c r="D86" s="823"/>
      <c r="E86" s="823"/>
      <c r="F86" s="823"/>
      <c r="G86" s="823"/>
      <c r="H86" s="823"/>
      <c r="I86" s="823"/>
      <c r="J86" s="823"/>
      <c r="K86" s="823"/>
      <c r="L86" s="823"/>
      <c r="M86" s="824"/>
      <c r="N86" s="52">
        <f>L83+L84+L85</f>
        <v>3100.8746643001987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13437.123545300859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2.31867233614408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18659.119944721537</v>
      </c>
      <c r="N48" s="272">
        <f>K48*M48</f>
        <v>24256.855928138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24256.855928138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231.86723361440798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24491.041834088552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4898.2083668177102</v>
      </c>
      <c r="M83" s="858"/>
      <c r="N83" s="51"/>
    </row>
    <row r="84" spans="1:14">
      <c r="B84" s="89" t="s">
        <v>973</v>
      </c>
      <c r="C84" s="90"/>
      <c r="D84" s="90"/>
      <c r="E84" s="90"/>
      <c r="F84" s="90"/>
      <c r="G84" s="90"/>
      <c r="H84" s="90"/>
      <c r="I84" s="87"/>
      <c r="J84" s="88"/>
      <c r="K84" s="304">
        <v>0.05</v>
      </c>
      <c r="L84" s="857">
        <f>N78*K84</f>
        <v>1224.5520917044275</v>
      </c>
      <c r="M84" s="858"/>
      <c r="N84" s="51"/>
    </row>
    <row r="85" spans="1:14" ht="15.75" thickBot="1">
      <c r="B85" s="91" t="s">
        <v>974</v>
      </c>
      <c r="C85" s="92"/>
      <c r="D85" s="92"/>
      <c r="E85" s="92"/>
      <c r="F85" s="92"/>
      <c r="G85" s="92"/>
      <c r="H85" s="92"/>
      <c r="I85" s="93"/>
      <c r="J85" s="94"/>
      <c r="K85" s="305">
        <v>0.05</v>
      </c>
      <c r="L85" s="859">
        <f>N78*K85</f>
        <v>1224.5520917044275</v>
      </c>
      <c r="M85" s="860"/>
      <c r="N85" s="51"/>
    </row>
    <row r="86" spans="1:14" ht="15.75" thickBot="1">
      <c r="B86" s="822" t="s">
        <v>953</v>
      </c>
      <c r="C86" s="823"/>
      <c r="D86" s="823"/>
      <c r="E86" s="823"/>
      <c r="F86" s="823"/>
      <c r="G86" s="823"/>
      <c r="H86" s="823"/>
      <c r="I86" s="823"/>
      <c r="J86" s="823"/>
      <c r="K86" s="823"/>
      <c r="L86" s="823"/>
      <c r="M86" s="824"/>
      <c r="N86" s="52">
        <f>L83+L84+L85</f>
        <v>7347.3125502265657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31838.354384315116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303</v>
      </c>
      <c r="B36" s="871" t="str">
        <f>VLOOKUP(A36,EQUIPOS!A6:D154,3,FALSE)</f>
        <v>Retrocargador, pala de 1,1 m3 de capacidad, profundidad de excavación de 4.400 mm y una altura de 5.680 mm</v>
      </c>
      <c r="C36" s="872"/>
      <c r="D36" s="872"/>
      <c r="E36" s="872"/>
      <c r="F36" s="872"/>
      <c r="G36" s="872"/>
      <c r="H36" s="873"/>
      <c r="I36" s="267"/>
      <c r="J36" s="268"/>
      <c r="K36" s="269">
        <f>VLOOKUP(A36,EQUIPOS!A6:D163,4,FALSE)</f>
        <v>156068.88725691455</v>
      </c>
      <c r="L36" s="270"/>
      <c r="M36" s="271">
        <v>250</v>
      </c>
      <c r="N36" s="272">
        <f>K36/M36</f>
        <v>624.27554902765814</v>
      </c>
    </row>
    <row r="37" spans="1:14">
      <c r="A37" s="113" t="s">
        <v>373</v>
      </c>
      <c r="B37" s="871" t="str">
        <f>VLOOKUP(A37,EQUIPOS!A7:D154,3,FALSE)</f>
        <v>Volqueta 6 m3</v>
      </c>
      <c r="C37" s="872"/>
      <c r="D37" s="872"/>
      <c r="E37" s="872"/>
      <c r="F37" s="872"/>
      <c r="G37" s="872"/>
      <c r="H37" s="873"/>
      <c r="I37" s="267"/>
      <c r="J37" s="268"/>
      <c r="K37" s="269">
        <f>VLOOKUP(A37,EQUIPOS!A7:D164,4,FALSE)</f>
        <v>83892.286778656504</v>
      </c>
      <c r="L37" s="270"/>
      <c r="M37" s="271">
        <v>250</v>
      </c>
      <c r="N37" s="272">
        <f>K37/M37</f>
        <v>335.56914711462599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5.7966808403601995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965.64137698264437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115.93361680720399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1081.5749937898483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216.31499875796968</v>
      </c>
      <c r="M83" s="858"/>
      <c r="N83" s="51"/>
    </row>
    <row r="84" spans="1:14">
      <c r="B84" s="89" t="s">
        <v>973</v>
      </c>
      <c r="C84" s="90"/>
      <c r="D84" s="90"/>
      <c r="E84" s="90"/>
      <c r="F84" s="90"/>
      <c r="G84" s="90"/>
      <c r="H84" s="90"/>
      <c r="I84" s="87"/>
      <c r="J84" s="88"/>
      <c r="K84" s="304">
        <v>0.05</v>
      </c>
      <c r="L84" s="857">
        <f>N78*K84</f>
        <v>54.078749689492419</v>
      </c>
      <c r="M84" s="858"/>
      <c r="N84" s="51"/>
    </row>
    <row r="85" spans="1:14" ht="15.75" thickBot="1">
      <c r="B85" s="91" t="s">
        <v>974</v>
      </c>
      <c r="C85" s="92"/>
      <c r="D85" s="92"/>
      <c r="E85" s="92"/>
      <c r="F85" s="92"/>
      <c r="G85" s="92"/>
      <c r="H85" s="92"/>
      <c r="I85" s="93"/>
      <c r="J85" s="94"/>
      <c r="K85" s="305">
        <v>0.05</v>
      </c>
      <c r="L85" s="859">
        <f>N78*K85</f>
        <v>54.078749689492419</v>
      </c>
      <c r="M85" s="860"/>
      <c r="N85" s="51"/>
    </row>
    <row r="86" spans="1:14" ht="15.75" thickBot="1">
      <c r="B86" s="822" t="s">
        <v>953</v>
      </c>
      <c r="C86" s="823"/>
      <c r="D86" s="823"/>
      <c r="E86" s="823"/>
      <c r="F86" s="823"/>
      <c r="G86" s="823"/>
      <c r="H86" s="823"/>
      <c r="I86" s="823"/>
      <c r="J86" s="823"/>
      <c r="K86" s="823"/>
      <c r="L86" s="823"/>
      <c r="M86" s="824"/>
      <c r="N86" s="52">
        <f>L83+L84+L85</f>
        <v>324.47249813695453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1406.0474919268029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35</v>
      </c>
      <c r="N36" s="272">
        <f>K36/M36</f>
        <v>3567.2888515866184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35</v>
      </c>
      <c r="N37" s="272">
        <f>K37/M37</f>
        <v>4459.1110644832725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35</v>
      </c>
      <c r="N38" s="272">
        <f>K38/M38</f>
        <v>2378.1925677244121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10421.154429052476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78.340711658105462</v>
      </c>
      <c r="N48" s="272">
        <f>K48*M48</f>
        <v>1958.5177914526366</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533.29140893929684</v>
      </c>
      <c r="N49" s="272">
        <f>K49*M49</f>
        <v>42663.312715143751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44621.830506596387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55871.082198557466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11174.216439711494</v>
      </c>
      <c r="M83" s="858"/>
      <c r="N83" s="51"/>
    </row>
    <row r="84" spans="1:14">
      <c r="B84" s="89" t="s">
        <v>973</v>
      </c>
      <c r="C84" s="90"/>
      <c r="D84" s="90"/>
      <c r="E84" s="90"/>
      <c r="F84" s="90"/>
      <c r="G84" s="90"/>
      <c r="H84" s="90"/>
      <c r="I84" s="87"/>
      <c r="J84" s="88"/>
      <c r="K84" s="304">
        <v>0.05</v>
      </c>
      <c r="L84" s="857">
        <f>N78*K84</f>
        <v>2793.5541099278735</v>
      </c>
      <c r="M84" s="858"/>
      <c r="N84" s="51"/>
    </row>
    <row r="85" spans="1:14" ht="15.75" thickBot="1">
      <c r="B85" s="91" t="s">
        <v>974</v>
      </c>
      <c r="C85" s="92"/>
      <c r="D85" s="92"/>
      <c r="E85" s="92"/>
      <c r="F85" s="92"/>
      <c r="G85" s="92"/>
      <c r="H85" s="92"/>
      <c r="I85" s="93"/>
      <c r="J85" s="94"/>
      <c r="K85" s="305">
        <v>0.05</v>
      </c>
      <c r="L85" s="859">
        <f>N78*K85</f>
        <v>2793.5541099278735</v>
      </c>
      <c r="M85" s="860"/>
      <c r="N85" s="51"/>
    </row>
    <row r="86" spans="1:14" ht="15.75" thickBot="1">
      <c r="B86" s="822" t="s">
        <v>953</v>
      </c>
      <c r="C86" s="823"/>
      <c r="D86" s="823"/>
      <c r="E86" s="823"/>
      <c r="F86" s="823"/>
      <c r="G86" s="823"/>
      <c r="H86" s="823"/>
      <c r="I86" s="823"/>
      <c r="J86" s="823"/>
      <c r="K86" s="823"/>
      <c r="L86" s="823"/>
      <c r="M86" s="824"/>
      <c r="N86" s="52">
        <f>L83+L84+L85</f>
        <v>16761.324659567243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72632.406858124712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35</v>
      </c>
      <c r="N36" s="272">
        <f>K36/M36</f>
        <v>3567.2888515866184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35</v>
      </c>
      <c r="N37" s="272">
        <f>K37/M37</f>
        <v>4459.1110644832725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35</v>
      </c>
      <c r="N38" s="272">
        <f>K38/M38</f>
        <v>2378.1925677244121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10421.154429052476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78.340711658105462</v>
      </c>
      <c r="N48" s="272">
        <f>K48*M48</f>
        <v>1958.5177914526366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1958.5177914526366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13207.769483413711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2641.5538966827426</v>
      </c>
      <c r="M83" s="858"/>
      <c r="N83" s="51"/>
    </row>
    <row r="84" spans="1:14">
      <c r="B84" s="89" t="s">
        <v>973</v>
      </c>
      <c r="C84" s="90"/>
      <c r="D84" s="90"/>
      <c r="E84" s="90"/>
      <c r="F84" s="90"/>
      <c r="G84" s="90"/>
      <c r="H84" s="90"/>
      <c r="I84" s="87"/>
      <c r="J84" s="88"/>
      <c r="K84" s="304">
        <v>0.05</v>
      </c>
      <c r="L84" s="857">
        <f>N78*K84</f>
        <v>660.38847417068564</v>
      </c>
      <c r="M84" s="858"/>
      <c r="N84" s="51"/>
    </row>
    <row r="85" spans="1:14" ht="15.75" thickBot="1">
      <c r="B85" s="91" t="s">
        <v>974</v>
      </c>
      <c r="C85" s="92"/>
      <c r="D85" s="92"/>
      <c r="E85" s="92"/>
      <c r="F85" s="92"/>
      <c r="G85" s="92"/>
      <c r="H85" s="92"/>
      <c r="I85" s="93"/>
      <c r="J85" s="94"/>
      <c r="K85" s="305">
        <v>0.05</v>
      </c>
      <c r="L85" s="859">
        <f>N78*K85</f>
        <v>660.38847417068564</v>
      </c>
      <c r="M85" s="860"/>
      <c r="N85" s="51"/>
    </row>
    <row r="86" spans="1:14" ht="15.75" thickBot="1">
      <c r="B86" s="822" t="s">
        <v>953</v>
      </c>
      <c r="C86" s="823"/>
      <c r="D86" s="823"/>
      <c r="E86" s="823"/>
      <c r="F86" s="823"/>
      <c r="G86" s="823"/>
      <c r="H86" s="823"/>
      <c r="I86" s="823"/>
      <c r="J86" s="823"/>
      <c r="K86" s="823"/>
      <c r="L86" s="823"/>
      <c r="M86" s="824"/>
      <c r="N86" s="52">
        <f>L83+L84+L85</f>
        <v>3962.3308450241138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17170.100328437824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533.29140893929684</v>
      </c>
      <c r="N48" s="272">
        <f>K48*M48</f>
        <v>533.29140893929684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533.29140893929684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533.29140893929684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106.65828178785938</v>
      </c>
      <c r="M83" s="858"/>
      <c r="N83" s="51"/>
    </row>
    <row r="84" spans="1:14">
      <c r="B84" s="89" t="s">
        <v>973</v>
      </c>
      <c r="C84" s="90"/>
      <c r="D84" s="90"/>
      <c r="E84" s="90"/>
      <c r="F84" s="90"/>
      <c r="G84" s="90"/>
      <c r="H84" s="90"/>
      <c r="I84" s="87"/>
      <c r="J84" s="88"/>
      <c r="K84" s="304">
        <v>0.05</v>
      </c>
      <c r="L84" s="857">
        <f>N78*K84</f>
        <v>26.664570446964845</v>
      </c>
      <c r="M84" s="858"/>
      <c r="N84" s="51"/>
    </row>
    <row r="85" spans="1:14" ht="15.75" thickBot="1">
      <c r="B85" s="91" t="s">
        <v>974</v>
      </c>
      <c r="C85" s="92"/>
      <c r="D85" s="92"/>
      <c r="E85" s="92"/>
      <c r="F85" s="92"/>
      <c r="G85" s="92"/>
      <c r="H85" s="92"/>
      <c r="I85" s="93"/>
      <c r="J85" s="94"/>
      <c r="K85" s="305">
        <v>0.05</v>
      </c>
      <c r="L85" s="859">
        <f>N78*K85</f>
        <v>26.664570446964845</v>
      </c>
      <c r="M85" s="860"/>
      <c r="N85" s="51"/>
    </row>
    <row r="86" spans="1:14" ht="15.75" thickBot="1">
      <c r="B86" s="822" t="s">
        <v>953</v>
      </c>
      <c r="C86" s="823"/>
      <c r="D86" s="823"/>
      <c r="E86" s="823"/>
      <c r="F86" s="823"/>
      <c r="G86" s="823"/>
      <c r="H86" s="823"/>
      <c r="I86" s="823"/>
      <c r="J86" s="823"/>
      <c r="K86" s="823"/>
      <c r="L86" s="823"/>
      <c r="M86" s="824"/>
      <c r="N86" s="52">
        <f>L83+L84+L85</f>
        <v>159.98742268178904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693.27883162108583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35</v>
      </c>
      <c r="N36" s="272">
        <f>K36/M36</f>
        <v>3567.2888515866184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35</v>
      </c>
      <c r="N37" s="272">
        <f>K37/M37</f>
        <v>4459.1110644832725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35</v>
      </c>
      <c r="N38" s="272">
        <f>K38/M38</f>
        <v>2378.1925677244121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10421.154429052476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932.25446873145495</v>
      </c>
      <c r="N48" s="272">
        <f>K48*M48</f>
        <v>74580.357498516401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78.340711658105462</v>
      </c>
      <c r="N49" s="272">
        <f>K49*M49</f>
        <v>1958.5177914526366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76538.875289969044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828.09726290859999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87788.126981930123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17557.625396386025</v>
      </c>
      <c r="M83" s="858"/>
      <c r="N83" s="51"/>
    </row>
    <row r="84" spans="1:14">
      <c r="B84" s="89" t="s">
        <v>973</v>
      </c>
      <c r="C84" s="90"/>
      <c r="D84" s="90"/>
      <c r="E84" s="90"/>
      <c r="F84" s="90"/>
      <c r="G84" s="90"/>
      <c r="H84" s="90"/>
      <c r="I84" s="87"/>
      <c r="J84" s="88"/>
      <c r="K84" s="304">
        <v>0.05</v>
      </c>
      <c r="L84" s="857">
        <f>N78*K84</f>
        <v>4389.4063490965063</v>
      </c>
      <c r="M84" s="858"/>
      <c r="N84" s="51"/>
    </row>
    <row r="85" spans="1:14" ht="15.75" thickBot="1">
      <c r="B85" s="91" t="s">
        <v>974</v>
      </c>
      <c r="C85" s="92"/>
      <c r="D85" s="92"/>
      <c r="E85" s="92"/>
      <c r="F85" s="92"/>
      <c r="G85" s="92"/>
      <c r="H85" s="92"/>
      <c r="I85" s="93"/>
      <c r="J85" s="94"/>
      <c r="K85" s="305">
        <v>0.05</v>
      </c>
      <c r="L85" s="859">
        <f>N78*K85</f>
        <v>4389.4063490965063</v>
      </c>
      <c r="M85" s="860"/>
      <c r="N85" s="51"/>
    </row>
    <row r="86" spans="1:14" ht="15.75" thickBot="1">
      <c r="B86" s="822" t="s">
        <v>953</v>
      </c>
      <c r="C86" s="823"/>
      <c r="D86" s="823"/>
      <c r="E86" s="823"/>
      <c r="F86" s="823"/>
      <c r="G86" s="823"/>
      <c r="H86" s="823"/>
      <c r="I86" s="823"/>
      <c r="J86" s="823"/>
      <c r="K86" s="823"/>
      <c r="L86" s="823"/>
      <c r="M86" s="824"/>
      <c r="N86" s="52">
        <f>L83+L84+L85</f>
        <v>26336.438094579036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114124.56507650916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35</v>
      </c>
      <c r="N36" s="272">
        <f>K36/M36</f>
        <v>3567.2888515866184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35</v>
      </c>
      <c r="N37" s="272">
        <f>K37/M37</f>
        <v>4459.1110644832725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35</v>
      </c>
      <c r="N38" s="272">
        <f>K38/M38</f>
        <v>2378.1925677244121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16.561945258171999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10421.154429052476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78.340711658105462</v>
      </c>
      <c r="N48" s="272">
        <f>K48*M48</f>
        <v>1958.5177914526366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1958.5177914526366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828.09726290859999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13207.769483413711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2641.5538966827426</v>
      </c>
      <c r="M82" s="858"/>
      <c r="N82" s="51"/>
    </row>
    <row r="83" spans="1:14">
      <c r="B83" s="89" t="s">
        <v>973</v>
      </c>
      <c r="C83" s="90"/>
      <c r="D83" s="90"/>
      <c r="E83" s="90"/>
      <c r="F83" s="90"/>
      <c r="G83" s="90"/>
      <c r="H83" s="90"/>
      <c r="I83" s="87"/>
      <c r="J83" s="88"/>
      <c r="K83" s="304">
        <v>0.05</v>
      </c>
      <c r="L83" s="857">
        <f>N77*K83</f>
        <v>660.38847417068564</v>
      </c>
      <c r="M83" s="858"/>
      <c r="N83" s="51"/>
    </row>
    <row r="84" spans="1:14" ht="15.75" thickBot="1">
      <c r="B84" s="91" t="s">
        <v>974</v>
      </c>
      <c r="C84" s="92"/>
      <c r="D84" s="92"/>
      <c r="E84" s="92"/>
      <c r="F84" s="92"/>
      <c r="G84" s="92"/>
      <c r="H84" s="92"/>
      <c r="I84" s="93"/>
      <c r="J84" s="94"/>
      <c r="K84" s="305">
        <v>0.05</v>
      </c>
      <c r="L84" s="859">
        <f>N77*K84</f>
        <v>660.38847417068564</v>
      </c>
      <c r="M84" s="860"/>
      <c r="N84" s="51"/>
    </row>
    <row r="85" spans="1:14" ht="15.75" thickBot="1">
      <c r="B85" s="822" t="s">
        <v>953</v>
      </c>
      <c r="C85" s="823"/>
      <c r="D85" s="823"/>
      <c r="E85" s="823"/>
      <c r="F85" s="823"/>
      <c r="G85" s="823"/>
      <c r="H85" s="823"/>
      <c r="I85" s="823"/>
      <c r="J85" s="823"/>
      <c r="K85" s="823"/>
      <c r="L85" s="823"/>
      <c r="M85" s="824"/>
      <c r="N85" s="52">
        <f>L82+L83+L84</f>
        <v>3962.3308450241138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17170.100328437824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932.25446873145495</v>
      </c>
      <c r="N48" s="272">
        <f>K48*M48</f>
        <v>932.25446873145495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932.25446873145495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932.25446873145495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186.450893746291</v>
      </c>
      <c r="M83" s="858"/>
      <c r="N83" s="51"/>
    </row>
    <row r="84" spans="1:14">
      <c r="B84" s="89" t="s">
        <v>973</v>
      </c>
      <c r="C84" s="90"/>
      <c r="D84" s="90"/>
      <c r="E84" s="90"/>
      <c r="F84" s="90"/>
      <c r="G84" s="90"/>
      <c r="H84" s="90"/>
      <c r="I84" s="87"/>
      <c r="J84" s="88"/>
      <c r="K84" s="304">
        <v>0.05</v>
      </c>
      <c r="L84" s="857">
        <f>N78*K84</f>
        <v>46.61272343657275</v>
      </c>
      <c r="M84" s="858"/>
      <c r="N84" s="51"/>
    </row>
    <row r="85" spans="1:14" ht="15.75" thickBot="1">
      <c r="B85" s="91" t="s">
        <v>974</v>
      </c>
      <c r="C85" s="92"/>
      <c r="D85" s="92"/>
      <c r="E85" s="92"/>
      <c r="F85" s="92"/>
      <c r="G85" s="92"/>
      <c r="H85" s="92"/>
      <c r="I85" s="93"/>
      <c r="J85" s="94"/>
      <c r="K85" s="305">
        <v>0.05</v>
      </c>
      <c r="L85" s="859">
        <f>N78*K85</f>
        <v>46.61272343657275</v>
      </c>
      <c r="M85" s="860"/>
      <c r="N85" s="51"/>
    </row>
    <row r="86" spans="1:14" ht="15.75" thickBot="1">
      <c r="B86" s="822" t="s">
        <v>953</v>
      </c>
      <c r="C86" s="823"/>
      <c r="D86" s="823"/>
      <c r="E86" s="823"/>
      <c r="F86" s="823"/>
      <c r="G86" s="823"/>
      <c r="H86" s="823"/>
      <c r="I86" s="823"/>
      <c r="J86" s="823"/>
      <c r="K86" s="823"/>
      <c r="L86" s="823"/>
      <c r="M86" s="824"/>
      <c r="N86" s="52">
        <f>L83+L84+L85</f>
        <v>279.67634061943653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1211.9308093508914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600</v>
      </c>
      <c r="N36" s="272">
        <f>K36/M36</f>
        <v>208.09184967588607</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600</v>
      </c>
      <c r="N37" s="272">
        <f>K37/M37</f>
        <v>260.1148120948576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600</v>
      </c>
      <c r="N38" s="272">
        <f>K38/M38</f>
        <v>138.72789978392404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0.48305673669668325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607.41761829136431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78.340711658105462</v>
      </c>
      <c r="N48" s="272">
        <f>K48*M48</f>
        <v>235.02213497431637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235.02213497431637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48.305673669668323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890.74542693534897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178.14908538706982</v>
      </c>
      <c r="M82" s="858"/>
      <c r="N82" s="51"/>
    </row>
    <row r="83" spans="1:14">
      <c r="B83" s="89" t="s">
        <v>973</v>
      </c>
      <c r="C83" s="90"/>
      <c r="D83" s="90"/>
      <c r="E83" s="90"/>
      <c r="F83" s="90"/>
      <c r="G83" s="90"/>
      <c r="H83" s="90"/>
      <c r="I83" s="87"/>
      <c r="J83" s="88"/>
      <c r="K83" s="304">
        <v>0.05</v>
      </c>
      <c r="L83" s="857">
        <f>N77*K83</f>
        <v>44.537271346767454</v>
      </c>
      <c r="M83" s="858"/>
      <c r="N83" s="51"/>
    </row>
    <row r="84" spans="1:14" ht="15.75" thickBot="1">
      <c r="B84" s="91" t="s">
        <v>974</v>
      </c>
      <c r="C84" s="92"/>
      <c r="D84" s="92"/>
      <c r="E84" s="92"/>
      <c r="F84" s="92"/>
      <c r="G84" s="92"/>
      <c r="H84" s="92"/>
      <c r="I84" s="93"/>
      <c r="J84" s="94"/>
      <c r="K84" s="305">
        <v>0.05</v>
      </c>
      <c r="L84" s="859">
        <f>N77*K84</f>
        <v>44.537271346767454</v>
      </c>
      <c r="M84" s="860"/>
      <c r="N84" s="51"/>
    </row>
    <row r="85" spans="1:14" ht="15.75" thickBot="1">
      <c r="B85" s="822" t="s">
        <v>953</v>
      </c>
      <c r="C85" s="823"/>
      <c r="D85" s="823"/>
      <c r="E85" s="823"/>
      <c r="F85" s="823"/>
      <c r="G85" s="823"/>
      <c r="H85" s="823"/>
      <c r="I85" s="823"/>
      <c r="J85" s="823"/>
      <c r="K85" s="823"/>
      <c r="L85" s="823"/>
      <c r="M85" s="824"/>
      <c r="N85" s="52">
        <f>L82+L83+L84</f>
        <v>267.22362808060473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1157.9690550159537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12.881512978578222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8105.342333707481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78.340711658105462</v>
      </c>
      <c r="N48" s="272">
        <f>K48*M48</f>
        <v>1958.5177914526366</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43973.729865124456</v>
      </c>
      <c r="N49" s="272">
        <f>K49*M49</f>
        <v>54967.162331405569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56925.680122858204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9">
        <f>VLOOKUP(A58,TRANSPORTE!A5:D117,4,FALSE)</f>
        <v>1135.0396630979419</v>
      </c>
      <c r="M58" s="910"/>
      <c r="N58" s="287">
        <f>K58*L58</f>
        <v>1418.7995788724274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1418.7995788724274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644.07564892891105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67093.89768436701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13418.779536873402</v>
      </c>
      <c r="M82" s="858"/>
      <c r="N82" s="51"/>
    </row>
    <row r="83" spans="1:14">
      <c r="B83" s="89" t="s">
        <v>973</v>
      </c>
      <c r="C83" s="90"/>
      <c r="D83" s="90"/>
      <c r="E83" s="90"/>
      <c r="F83" s="90"/>
      <c r="G83" s="90"/>
      <c r="H83" s="90"/>
      <c r="I83" s="87"/>
      <c r="J83" s="88"/>
      <c r="K83" s="304">
        <v>0.05</v>
      </c>
      <c r="L83" s="857">
        <f>N77*K83</f>
        <v>3354.6948842183506</v>
      </c>
      <c r="M83" s="858"/>
      <c r="N83" s="51"/>
    </row>
    <row r="84" spans="1:14" ht="15.75" thickBot="1">
      <c r="B84" s="91" t="s">
        <v>974</v>
      </c>
      <c r="C84" s="92"/>
      <c r="D84" s="92"/>
      <c r="E84" s="92"/>
      <c r="F84" s="92"/>
      <c r="G84" s="92"/>
      <c r="H84" s="92"/>
      <c r="I84" s="93"/>
      <c r="J84" s="94"/>
      <c r="K84" s="305">
        <v>0.05</v>
      </c>
      <c r="L84" s="859">
        <f>N77*K84</f>
        <v>3354.6948842183506</v>
      </c>
      <c r="M84" s="860"/>
      <c r="N84" s="51"/>
    </row>
    <row r="85" spans="1:14" ht="15.75" thickBot="1">
      <c r="B85" s="822" t="s">
        <v>953</v>
      </c>
      <c r="C85" s="823"/>
      <c r="D85" s="823"/>
      <c r="E85" s="823"/>
      <c r="F85" s="823"/>
      <c r="G85" s="823"/>
      <c r="H85" s="823"/>
      <c r="I85" s="823"/>
      <c r="J85" s="823"/>
      <c r="K85" s="823"/>
      <c r="L85" s="823"/>
      <c r="M85" s="824"/>
      <c r="N85" s="52">
        <f>L82+L83+L84</f>
        <v>20128.169305310104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87222.066989677114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5947.1791678738919</v>
      </c>
      <c r="N48" s="272">
        <f>K48*M48</f>
        <v>5947.1791678738919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5947.1791678738919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5947.1791678738919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1189.4358335747784</v>
      </c>
      <c r="M83" s="858"/>
      <c r="N83" s="51"/>
    </row>
    <row r="84" spans="1:14">
      <c r="B84" s="89" t="s">
        <v>973</v>
      </c>
      <c r="C84" s="90"/>
      <c r="D84" s="90"/>
      <c r="E84" s="90"/>
      <c r="F84" s="90"/>
      <c r="G84" s="90"/>
      <c r="H84" s="90"/>
      <c r="I84" s="87"/>
      <c r="J84" s="88"/>
      <c r="K84" s="304">
        <v>0.05</v>
      </c>
      <c r="L84" s="857">
        <f>N78*K84</f>
        <v>297.35895839369459</v>
      </c>
      <c r="M84" s="858"/>
      <c r="N84" s="51"/>
    </row>
    <row r="85" spans="1:14" ht="15.75" thickBot="1">
      <c r="B85" s="91" t="s">
        <v>974</v>
      </c>
      <c r="C85" s="92"/>
      <c r="D85" s="92"/>
      <c r="E85" s="92"/>
      <c r="F85" s="92"/>
      <c r="G85" s="92"/>
      <c r="H85" s="92"/>
      <c r="I85" s="93"/>
      <c r="J85" s="94"/>
      <c r="K85" s="305">
        <v>0.05</v>
      </c>
      <c r="L85" s="859">
        <f>N78*K85</f>
        <v>297.35895839369459</v>
      </c>
      <c r="M85" s="860"/>
      <c r="N85" s="51"/>
    </row>
    <row r="86" spans="1:14" ht="15.75" thickBot="1">
      <c r="B86" s="822" t="s">
        <v>953</v>
      </c>
      <c r="C86" s="823"/>
      <c r="D86" s="823"/>
      <c r="E86" s="823"/>
      <c r="F86" s="823"/>
      <c r="G86" s="823"/>
      <c r="H86" s="823"/>
      <c r="I86" s="823"/>
      <c r="J86" s="823"/>
      <c r="K86" s="823"/>
      <c r="L86" s="823"/>
      <c r="M86" s="824"/>
      <c r="N86" s="52">
        <f>L83+L84+L85</f>
        <v>1784.1537503621676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7731.3329182360594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3486.1663692283928</v>
      </c>
      <c r="N48" s="272">
        <f>K48*M48</f>
        <v>3486.1663692283928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3486.1663692283928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3486.1663692283928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697.23327384567858</v>
      </c>
      <c r="M83" s="858"/>
      <c r="N83" s="51"/>
    </row>
    <row r="84" spans="1:14">
      <c r="B84" s="89" t="s">
        <v>973</v>
      </c>
      <c r="C84" s="90"/>
      <c r="D84" s="90"/>
      <c r="E84" s="90"/>
      <c r="F84" s="90"/>
      <c r="G84" s="90"/>
      <c r="H84" s="90"/>
      <c r="I84" s="87"/>
      <c r="J84" s="88"/>
      <c r="K84" s="304">
        <v>0.05</v>
      </c>
      <c r="L84" s="857">
        <f>N78*K84</f>
        <v>174.30831846141965</v>
      </c>
      <c r="M84" s="858"/>
      <c r="N84" s="51"/>
    </row>
    <row r="85" spans="1:14" ht="15.75" thickBot="1">
      <c r="B85" s="91" t="s">
        <v>974</v>
      </c>
      <c r="C85" s="92"/>
      <c r="D85" s="92"/>
      <c r="E85" s="92"/>
      <c r="F85" s="92"/>
      <c r="G85" s="92"/>
      <c r="H85" s="92"/>
      <c r="I85" s="93"/>
      <c r="J85" s="94"/>
      <c r="K85" s="305">
        <v>0.05</v>
      </c>
      <c r="L85" s="859">
        <f>N78*K85</f>
        <v>174.30831846141965</v>
      </c>
      <c r="M85" s="860"/>
      <c r="N85" s="51"/>
    </row>
    <row r="86" spans="1:14" ht="15.75" thickBot="1">
      <c r="B86" s="822" t="s">
        <v>953</v>
      </c>
      <c r="C86" s="823"/>
      <c r="D86" s="823"/>
      <c r="E86" s="823"/>
      <c r="F86" s="823"/>
      <c r="G86" s="823"/>
      <c r="H86" s="823"/>
      <c r="I86" s="823"/>
      <c r="J86" s="823"/>
      <c r="K86" s="823"/>
      <c r="L86" s="823"/>
      <c r="M86" s="824"/>
      <c r="N86" s="52">
        <f>L83+L84+L85</f>
        <v>1045.8499107685179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4532.0162799969112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78.340711658105462</v>
      </c>
      <c r="N48" s="272">
        <f>K48*M48</f>
        <v>78.340711658105462</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3486.1663692283928</v>
      </c>
      <c r="N49" s="272">
        <f>K49*M49</f>
        <v>1255.0198929222213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1333.3606045803267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1" t="s">
        <v>963</v>
      </c>
      <c r="C68" s="862"/>
      <c r="D68" s="862"/>
      <c r="E68" s="862"/>
      <c r="F68" s="862"/>
      <c r="G68" s="862"/>
      <c r="H68" s="862"/>
      <c r="I68" s="73" t="s">
        <v>964</v>
      </c>
      <c r="J68" s="75" t="s">
        <v>1410</v>
      </c>
      <c r="K68" s="74" t="s">
        <v>966</v>
      </c>
      <c r="L68" s="863" t="s">
        <v>950</v>
      </c>
      <c r="M68" s="86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8"/>
      <c r="C74" s="899"/>
      <c r="D74" s="899"/>
      <c r="E74" s="899"/>
      <c r="F74" s="899"/>
      <c r="G74" s="899"/>
      <c r="H74" s="899"/>
      <c r="I74" s="126"/>
      <c r="J74" s="126"/>
      <c r="K74" s="126"/>
      <c r="L74" s="912"/>
      <c r="M74" s="912"/>
      <c r="N74" s="45"/>
    </row>
    <row r="75" spans="2:15" ht="15.75" thickBot="1">
      <c r="B75" s="822" t="s">
        <v>953</v>
      </c>
      <c r="C75" s="823"/>
      <c r="D75" s="823"/>
      <c r="E75" s="823"/>
      <c r="F75" s="823"/>
      <c r="G75" s="823"/>
      <c r="H75" s="823"/>
      <c r="I75" s="865"/>
      <c r="J75" s="865"/>
      <c r="K75" s="865"/>
      <c r="L75" s="865"/>
      <c r="M75" s="866"/>
      <c r="N75" s="301"/>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1333.3606045803267</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266.67212091606535</v>
      </c>
      <c r="M82" s="858"/>
      <c r="N82" s="51"/>
    </row>
    <row r="83" spans="1:14">
      <c r="B83" s="89" t="s">
        <v>973</v>
      </c>
      <c r="C83" s="90"/>
      <c r="D83" s="90"/>
      <c r="E83" s="90"/>
      <c r="F83" s="90"/>
      <c r="G83" s="90"/>
      <c r="H83" s="90"/>
      <c r="I83" s="87"/>
      <c r="J83" s="88"/>
      <c r="K83" s="304">
        <v>0.05</v>
      </c>
      <c r="L83" s="857">
        <f>N77*K83</f>
        <v>66.668030229016338</v>
      </c>
      <c r="M83" s="858"/>
      <c r="N83" s="51"/>
    </row>
    <row r="84" spans="1:14" ht="15.75" thickBot="1">
      <c r="B84" s="91" t="s">
        <v>974</v>
      </c>
      <c r="C84" s="92"/>
      <c r="D84" s="92"/>
      <c r="E84" s="92"/>
      <c r="F84" s="92"/>
      <c r="G84" s="92"/>
      <c r="H84" s="92"/>
      <c r="I84" s="93"/>
      <c r="J84" s="94"/>
      <c r="K84" s="305">
        <v>0.05</v>
      </c>
      <c r="L84" s="859">
        <f>N77*K84</f>
        <v>66.668030229016338</v>
      </c>
      <c r="M84" s="860"/>
      <c r="N84" s="51"/>
    </row>
    <row r="85" spans="1:14" ht="15.75" thickBot="1">
      <c r="B85" s="822" t="s">
        <v>953</v>
      </c>
      <c r="C85" s="823"/>
      <c r="D85" s="823"/>
      <c r="E85" s="823"/>
      <c r="F85" s="823"/>
      <c r="G85" s="823"/>
      <c r="H85" s="823"/>
      <c r="I85" s="823"/>
      <c r="J85" s="823"/>
      <c r="K85" s="823"/>
      <c r="L85" s="823"/>
      <c r="M85" s="824"/>
      <c r="N85" s="52">
        <f>L82+L83+L84</f>
        <v>400.008181374098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1733.3687859544248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8098.901577218192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43973.729865124456</v>
      </c>
      <c r="N48" s="272">
        <f>K48*M48</f>
        <v>54967.162331405569</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78.340711658105462</v>
      </c>
      <c r="N49" s="272">
        <f>K49*M49</f>
        <v>1958.5177914526366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56925.680122858204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9">
        <f>VLOOKUP(A59,TRANSPORTE!A5:D123,4,FALSE)</f>
        <v>1135.0396630979419</v>
      </c>
      <c r="M59" s="910"/>
      <c r="N59" s="287">
        <f>K59*L59</f>
        <v>1418.7995788724274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1418.7995788724274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67087.45692787772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13417.491385575544</v>
      </c>
      <c r="M83" s="858"/>
      <c r="N83" s="51"/>
    </row>
    <row r="84" spans="1:14">
      <c r="B84" s="89" t="s">
        <v>973</v>
      </c>
      <c r="C84" s="90"/>
      <c r="D84" s="90"/>
      <c r="E84" s="90"/>
      <c r="F84" s="90"/>
      <c r="G84" s="90"/>
      <c r="H84" s="90"/>
      <c r="I84" s="87"/>
      <c r="J84" s="88"/>
      <c r="K84" s="304">
        <v>0.05</v>
      </c>
      <c r="L84" s="857">
        <f>N78*K84</f>
        <v>3354.372846393886</v>
      </c>
      <c r="M84" s="858"/>
      <c r="N84" s="51"/>
    </row>
    <row r="85" spans="1:14" ht="15.75" thickBot="1">
      <c r="B85" s="91" t="s">
        <v>974</v>
      </c>
      <c r="C85" s="92"/>
      <c r="D85" s="92"/>
      <c r="E85" s="92"/>
      <c r="F85" s="92"/>
      <c r="G85" s="92"/>
      <c r="H85" s="92"/>
      <c r="I85" s="93"/>
      <c r="J85" s="94"/>
      <c r="K85" s="305">
        <v>0.05</v>
      </c>
      <c r="L85" s="859">
        <f>N78*K85</f>
        <v>3354.372846393886</v>
      </c>
      <c r="M85" s="860"/>
      <c r="N85" s="51"/>
    </row>
    <row r="86" spans="1:14" ht="15.75" thickBot="1">
      <c r="B86" s="822" t="s">
        <v>953</v>
      </c>
      <c r="C86" s="823"/>
      <c r="D86" s="823"/>
      <c r="E86" s="823"/>
      <c r="F86" s="823"/>
      <c r="G86" s="823"/>
      <c r="H86" s="823"/>
      <c r="I86" s="823"/>
      <c r="J86" s="823"/>
      <c r="K86" s="823"/>
      <c r="L86" s="823"/>
      <c r="M86" s="824"/>
      <c r="N86" s="52">
        <f>L83+L84+L85</f>
        <v>20126.237078363316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87213.694006241043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8098.901577218192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41169.498875265213</v>
      </c>
      <c r="N48" s="272">
        <f>K48*M48</f>
        <v>53520.34853784478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55400.525617639309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65211.779067155636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13042.355813431128</v>
      </c>
      <c r="M83" s="858"/>
      <c r="N83" s="51"/>
    </row>
    <row r="84" spans="1:14">
      <c r="B84" s="89" t="s">
        <v>973</v>
      </c>
      <c r="C84" s="90"/>
      <c r="D84" s="90"/>
      <c r="E84" s="90"/>
      <c r="F84" s="90"/>
      <c r="G84" s="90"/>
      <c r="H84" s="90"/>
      <c r="I84" s="87"/>
      <c r="J84" s="88"/>
      <c r="K84" s="304">
        <v>0.05</v>
      </c>
      <c r="L84" s="857">
        <f>N78*K84</f>
        <v>3260.588953357782</v>
      </c>
      <c r="M84" s="858"/>
      <c r="N84" s="51"/>
    </row>
    <row r="85" spans="1:14" ht="15.75" thickBot="1">
      <c r="B85" s="91" t="s">
        <v>974</v>
      </c>
      <c r="C85" s="92"/>
      <c r="D85" s="92"/>
      <c r="E85" s="92"/>
      <c r="F85" s="92"/>
      <c r="G85" s="92"/>
      <c r="H85" s="92"/>
      <c r="I85" s="93"/>
      <c r="J85" s="94"/>
      <c r="K85" s="305">
        <v>0.05</v>
      </c>
      <c r="L85" s="859">
        <f>N78*K85</f>
        <v>3260.588953357782</v>
      </c>
      <c r="M85" s="860"/>
      <c r="N85" s="51"/>
    </row>
    <row r="86" spans="1:14" ht="15.75" thickBot="1">
      <c r="B86" s="822" t="s">
        <v>953</v>
      </c>
      <c r="C86" s="823"/>
      <c r="D86" s="823"/>
      <c r="E86" s="823"/>
      <c r="F86" s="823"/>
      <c r="G86" s="823"/>
      <c r="H86" s="823"/>
      <c r="I86" s="823"/>
      <c r="J86" s="823"/>
      <c r="K86" s="823"/>
      <c r="L86" s="823"/>
      <c r="M86" s="824"/>
      <c r="N86" s="52">
        <f>L83+L84+L85</f>
        <v>19563.533720146694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84775.312787302333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8098.901577218192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44479.427758573394</v>
      </c>
      <c r="N48" s="272">
        <f>K48*M48</f>
        <v>57823.256086145411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59703.433165939939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69514.686615456259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13902.937323091253</v>
      </c>
      <c r="M83" s="858"/>
      <c r="N83" s="51"/>
    </row>
    <row r="84" spans="1:14">
      <c r="B84" s="89" t="s">
        <v>973</v>
      </c>
      <c r="C84" s="90"/>
      <c r="D84" s="90"/>
      <c r="E84" s="90"/>
      <c r="F84" s="90"/>
      <c r="G84" s="90"/>
      <c r="H84" s="90"/>
      <c r="I84" s="87"/>
      <c r="J84" s="88"/>
      <c r="K84" s="304">
        <v>0.05</v>
      </c>
      <c r="L84" s="857">
        <f>N78*K84</f>
        <v>3475.7343307728133</v>
      </c>
      <c r="M84" s="858"/>
      <c r="N84" s="51"/>
    </row>
    <row r="85" spans="1:14" ht="15.75" thickBot="1">
      <c r="B85" s="91" t="s">
        <v>974</v>
      </c>
      <c r="C85" s="92"/>
      <c r="D85" s="92"/>
      <c r="E85" s="92"/>
      <c r="F85" s="92"/>
      <c r="G85" s="92"/>
      <c r="H85" s="92"/>
      <c r="I85" s="93"/>
      <c r="J85" s="94"/>
      <c r="K85" s="305">
        <v>0.05</v>
      </c>
      <c r="L85" s="859">
        <f>N78*K85</f>
        <v>3475.7343307728133</v>
      </c>
      <c r="M85" s="860"/>
      <c r="N85" s="51"/>
    </row>
    <row r="86" spans="1:14" ht="15.75" thickBot="1">
      <c r="B86" s="822" t="s">
        <v>953</v>
      </c>
      <c r="C86" s="823"/>
      <c r="D86" s="823"/>
      <c r="E86" s="823"/>
      <c r="F86" s="823"/>
      <c r="G86" s="823"/>
      <c r="H86" s="823"/>
      <c r="I86" s="823"/>
      <c r="J86" s="823"/>
      <c r="K86" s="823"/>
      <c r="L86" s="823"/>
      <c r="M86" s="824"/>
      <c r="N86" s="52">
        <f>L83+L84+L85</f>
        <v>20854.405984636884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90369.092600093136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8098.901577218192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52328.738539498103</v>
      </c>
      <c r="N48" s="272">
        <f>K48*M48</f>
        <v>68027.360101347542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69907.537181142077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79718.79063065839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15943.758126131679</v>
      </c>
      <c r="M83" s="858"/>
      <c r="N83" s="51"/>
    </row>
    <row r="84" spans="1:14">
      <c r="B84" s="89" t="s">
        <v>973</v>
      </c>
      <c r="C84" s="90"/>
      <c r="D84" s="90"/>
      <c r="E84" s="90"/>
      <c r="F84" s="90"/>
      <c r="G84" s="90"/>
      <c r="H84" s="90"/>
      <c r="I84" s="87"/>
      <c r="J84" s="88"/>
      <c r="K84" s="304">
        <v>0.05</v>
      </c>
      <c r="L84" s="857">
        <f>N78*K84</f>
        <v>3985.9395315329198</v>
      </c>
      <c r="M84" s="858"/>
      <c r="N84" s="51"/>
    </row>
    <row r="85" spans="1:14" ht="15.75" thickBot="1">
      <c r="B85" s="91" t="s">
        <v>974</v>
      </c>
      <c r="C85" s="92"/>
      <c r="D85" s="92"/>
      <c r="E85" s="92"/>
      <c r="F85" s="92"/>
      <c r="G85" s="92"/>
      <c r="H85" s="92"/>
      <c r="I85" s="93"/>
      <c r="J85" s="94"/>
      <c r="K85" s="305">
        <v>0.05</v>
      </c>
      <c r="L85" s="859">
        <f>N78*K85</f>
        <v>3985.9395315329198</v>
      </c>
      <c r="M85" s="860"/>
      <c r="N85" s="51"/>
    </row>
    <row r="86" spans="1:14" ht="15.75" thickBot="1">
      <c r="B86" s="822" t="s">
        <v>953</v>
      </c>
      <c r="C86" s="823"/>
      <c r="D86" s="823"/>
      <c r="E86" s="823"/>
      <c r="F86" s="823"/>
      <c r="G86" s="823"/>
      <c r="H86" s="823"/>
      <c r="I86" s="823"/>
      <c r="J86" s="823"/>
      <c r="K86" s="823"/>
      <c r="L86" s="823"/>
      <c r="M86" s="824"/>
      <c r="N86" s="52">
        <f>L83+L84+L85</f>
        <v>23915.637189197518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103634.4278198559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271">
        <v>2.5</v>
      </c>
      <c r="N36" s="272">
        <f>K36/M36</f>
        <v>8323.6739870354431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403"/>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9216.2945460714636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41169.498875265213</v>
      </c>
      <c r="N48" s="272">
        <f>K48*M48</f>
        <v>53520.34853784478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55400.525617639309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83537.507567800378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16707.501513560077</v>
      </c>
      <c r="M83" s="858"/>
      <c r="N83" s="51"/>
    </row>
    <row r="84" spans="1:14">
      <c r="B84" s="89" t="s">
        <v>973</v>
      </c>
      <c r="C84" s="90"/>
      <c r="D84" s="90"/>
      <c r="E84" s="90"/>
      <c r="F84" s="90"/>
      <c r="G84" s="90"/>
      <c r="H84" s="90"/>
      <c r="I84" s="87"/>
      <c r="J84" s="88"/>
      <c r="K84" s="304">
        <v>0.05</v>
      </c>
      <c r="L84" s="857">
        <f>N78*K84</f>
        <v>4176.8753783900193</v>
      </c>
      <c r="M84" s="858"/>
      <c r="N84" s="51"/>
    </row>
    <row r="85" spans="1:14" ht="15.75" thickBot="1">
      <c r="B85" s="91" t="s">
        <v>974</v>
      </c>
      <c r="C85" s="92"/>
      <c r="D85" s="92"/>
      <c r="E85" s="92"/>
      <c r="F85" s="92"/>
      <c r="G85" s="92"/>
      <c r="H85" s="92"/>
      <c r="I85" s="93"/>
      <c r="J85" s="94"/>
      <c r="K85" s="305">
        <v>0.05</v>
      </c>
      <c r="L85" s="859">
        <f>N78*K85</f>
        <v>4176.8753783900193</v>
      </c>
      <c r="M85" s="860"/>
      <c r="N85" s="51"/>
    </row>
    <row r="86" spans="1:14" ht="15.75" thickBot="1">
      <c r="B86" s="822" t="s">
        <v>953</v>
      </c>
      <c r="C86" s="823"/>
      <c r="D86" s="823"/>
      <c r="E86" s="823"/>
      <c r="F86" s="823"/>
      <c r="G86" s="823"/>
      <c r="H86" s="823"/>
      <c r="I86" s="823"/>
      <c r="J86" s="823"/>
      <c r="K86" s="823"/>
      <c r="L86" s="823"/>
      <c r="M86" s="824"/>
      <c r="N86" s="52">
        <f>L83+L84+L85</f>
        <v>25061.252270340112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108598.75983814048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271">
        <v>2.5</v>
      </c>
      <c r="N36" s="272">
        <f>K36/M36</f>
        <v>8323.6739870354431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9216.2945460714636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44479.427758573394</v>
      </c>
      <c r="N48" s="272">
        <f>K48*M48</f>
        <v>57823.256086145411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59703.433165939939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87840.415116101009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17568.083023220202</v>
      </c>
      <c r="M83" s="858"/>
      <c r="N83" s="51"/>
    </row>
    <row r="84" spans="1:14">
      <c r="B84" s="89" t="s">
        <v>973</v>
      </c>
      <c r="C84" s="90"/>
      <c r="D84" s="90"/>
      <c r="E84" s="90"/>
      <c r="F84" s="90"/>
      <c r="G84" s="90"/>
      <c r="H84" s="90"/>
      <c r="I84" s="87"/>
      <c r="J84" s="88"/>
      <c r="K84" s="304">
        <v>0.05</v>
      </c>
      <c r="L84" s="857">
        <f>N78*K84</f>
        <v>4392.0207558050506</v>
      </c>
      <c r="M84" s="858"/>
      <c r="N84" s="51"/>
    </row>
    <row r="85" spans="1:14" ht="15.75" thickBot="1">
      <c r="B85" s="91" t="s">
        <v>974</v>
      </c>
      <c r="C85" s="92"/>
      <c r="D85" s="92"/>
      <c r="E85" s="92"/>
      <c r="F85" s="92"/>
      <c r="G85" s="92"/>
      <c r="H85" s="92"/>
      <c r="I85" s="93"/>
      <c r="J85" s="94"/>
      <c r="K85" s="305">
        <v>0.05</v>
      </c>
      <c r="L85" s="859">
        <f>N78*K85</f>
        <v>4392.0207558050506</v>
      </c>
      <c r="M85" s="860"/>
      <c r="N85" s="51"/>
    </row>
    <row r="86" spans="1:14" ht="15.75" thickBot="1">
      <c r="B86" s="822" t="s">
        <v>953</v>
      </c>
      <c r="C86" s="823"/>
      <c r="D86" s="823"/>
      <c r="E86" s="823"/>
      <c r="F86" s="823"/>
      <c r="G86" s="823"/>
      <c r="H86" s="823"/>
      <c r="I86" s="823"/>
      <c r="J86" s="823"/>
      <c r="K86" s="823"/>
      <c r="L86" s="823"/>
      <c r="M86" s="824"/>
      <c r="N86" s="52">
        <f>L83+L84+L85</f>
        <v>26352.124534830302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114192.53965093131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271">
        <v>2.5</v>
      </c>
      <c r="N36" s="272">
        <f>K36/M36</f>
        <v>8323.6739870354431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9216.2945460714636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52328.738539498103</v>
      </c>
      <c r="N48" s="272">
        <f>K48*M48</f>
        <v>68027.360101347542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69907.537181142077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98044.519131303154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19608.90382626063</v>
      </c>
      <c r="M83" s="858"/>
      <c r="N83" s="51"/>
    </row>
    <row r="84" spans="1:14">
      <c r="B84" s="89" t="s">
        <v>973</v>
      </c>
      <c r="C84" s="90"/>
      <c r="D84" s="90"/>
      <c r="E84" s="90"/>
      <c r="F84" s="90"/>
      <c r="G84" s="90"/>
      <c r="H84" s="90"/>
      <c r="I84" s="87"/>
      <c r="J84" s="88"/>
      <c r="K84" s="304">
        <v>0.05</v>
      </c>
      <c r="L84" s="857">
        <f>N78*K84</f>
        <v>4902.2259565651575</v>
      </c>
      <c r="M84" s="858"/>
      <c r="N84" s="51"/>
    </row>
    <row r="85" spans="1:14" ht="15.75" thickBot="1">
      <c r="B85" s="91" t="s">
        <v>974</v>
      </c>
      <c r="C85" s="92"/>
      <c r="D85" s="92"/>
      <c r="E85" s="92"/>
      <c r="F85" s="92"/>
      <c r="G85" s="92"/>
      <c r="H85" s="92"/>
      <c r="I85" s="93"/>
      <c r="J85" s="94"/>
      <c r="K85" s="305">
        <v>0.05</v>
      </c>
      <c r="L85" s="859">
        <f>N78*K85</f>
        <v>4902.2259565651575</v>
      </c>
      <c r="M85" s="860"/>
      <c r="N85" s="51"/>
    </row>
    <row r="86" spans="1:14" ht="15.75" thickBot="1">
      <c r="B86" s="822" t="s">
        <v>953</v>
      </c>
      <c r="C86" s="823"/>
      <c r="D86" s="823"/>
      <c r="E86" s="823"/>
      <c r="F86" s="823"/>
      <c r="G86" s="823"/>
      <c r="H86" s="823"/>
      <c r="I86" s="823"/>
      <c r="J86" s="823"/>
      <c r="K86" s="823"/>
      <c r="L86" s="823"/>
      <c r="M86" s="824"/>
      <c r="N86" s="52">
        <f>L83+L84+L85</f>
        <v>29413.355739390947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127457.8748706941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8098.901577218192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73260.233955297357</v>
      </c>
      <c r="N48" s="272">
        <f>K48*M48</f>
        <v>95238.304141886561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97118.481221681097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106929.73467119741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21385.946934239484</v>
      </c>
      <c r="M83" s="858"/>
      <c r="N83" s="51"/>
    </row>
    <row r="84" spans="1:14">
      <c r="B84" s="89" t="s">
        <v>973</v>
      </c>
      <c r="C84" s="90"/>
      <c r="D84" s="90"/>
      <c r="E84" s="90"/>
      <c r="F84" s="90"/>
      <c r="G84" s="90"/>
      <c r="H84" s="90"/>
      <c r="I84" s="87"/>
      <c r="J84" s="88"/>
      <c r="K84" s="304">
        <v>0.05</v>
      </c>
      <c r="L84" s="857">
        <f>N78*K84</f>
        <v>5346.486733559871</v>
      </c>
      <c r="M84" s="858"/>
      <c r="N84" s="51"/>
    </row>
    <row r="85" spans="1:14" ht="15.75" thickBot="1">
      <c r="B85" s="91" t="s">
        <v>974</v>
      </c>
      <c r="C85" s="92"/>
      <c r="D85" s="92"/>
      <c r="E85" s="92"/>
      <c r="F85" s="92"/>
      <c r="G85" s="92"/>
      <c r="H85" s="92"/>
      <c r="I85" s="93"/>
      <c r="J85" s="94"/>
      <c r="K85" s="305">
        <v>0.05</v>
      </c>
      <c r="L85" s="859">
        <f>N78*K85</f>
        <v>5346.486733559871</v>
      </c>
      <c r="M85" s="860"/>
      <c r="N85" s="51"/>
    </row>
    <row r="86" spans="1:14" ht="15.75" thickBot="1">
      <c r="B86" s="822" t="s">
        <v>953</v>
      </c>
      <c r="C86" s="823"/>
      <c r="D86" s="823"/>
      <c r="E86" s="823"/>
      <c r="F86" s="823"/>
      <c r="G86" s="823"/>
      <c r="H86" s="823"/>
      <c r="I86" s="823"/>
      <c r="J86" s="823"/>
      <c r="K86" s="823"/>
      <c r="L86" s="823"/>
      <c r="M86" s="824"/>
      <c r="N86" s="52">
        <f>L83+L84+L85</f>
        <v>32078.920401359228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139008.65507255663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8098.901577218192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83513.00920141158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93324.262650927893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18664.852530185581</v>
      </c>
      <c r="M83" s="858"/>
      <c r="N83" s="51"/>
    </row>
    <row r="84" spans="1:14">
      <c r="B84" s="89" t="s">
        <v>973</v>
      </c>
      <c r="C84" s="90"/>
      <c r="D84" s="90"/>
      <c r="E84" s="90"/>
      <c r="F84" s="90"/>
      <c r="G84" s="90"/>
      <c r="H84" s="90"/>
      <c r="I84" s="87"/>
      <c r="J84" s="88"/>
      <c r="K84" s="304">
        <v>0.05</v>
      </c>
      <c r="L84" s="857">
        <f>N78*K84</f>
        <v>4666.2131325463952</v>
      </c>
      <c r="M84" s="858"/>
      <c r="N84" s="51"/>
    </row>
    <row r="85" spans="1:14" ht="15.75" thickBot="1">
      <c r="B85" s="91" t="s">
        <v>974</v>
      </c>
      <c r="C85" s="92"/>
      <c r="D85" s="92"/>
      <c r="E85" s="92"/>
      <c r="F85" s="92"/>
      <c r="G85" s="92"/>
      <c r="H85" s="92"/>
      <c r="I85" s="93"/>
      <c r="J85" s="94"/>
      <c r="K85" s="305">
        <v>0.05</v>
      </c>
      <c r="L85" s="859">
        <f>N78*K85</f>
        <v>4666.2131325463952</v>
      </c>
      <c r="M85" s="860"/>
      <c r="N85" s="51"/>
    </row>
    <row r="86" spans="1:14" ht="15.75" thickBot="1">
      <c r="B86" s="822" t="s">
        <v>953</v>
      </c>
      <c r="C86" s="823"/>
      <c r="D86" s="823"/>
      <c r="E86" s="823"/>
      <c r="F86" s="823"/>
      <c r="G86" s="823"/>
      <c r="H86" s="823"/>
      <c r="I86" s="823"/>
      <c r="J86" s="823"/>
      <c r="K86" s="823"/>
      <c r="L86" s="823"/>
      <c r="M86" s="824"/>
      <c r="N86" s="52">
        <f>L83+L84+L85</f>
        <v>27997.278795278373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121321.54144620626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156068.88725691455</v>
      </c>
      <c r="L37" s="270"/>
      <c r="M37" s="271">
        <v>45</v>
      </c>
      <c r="N37" s="272">
        <f>K37/M37</f>
        <v>3468.197494598101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8098.901577218192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46865.763935228431</v>
      </c>
      <c r="N48" s="272">
        <f>K48*M48</f>
        <v>60925.493115796962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62805.67019559149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72616.923645107803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14523.384729021562</v>
      </c>
      <c r="M83" s="858"/>
      <c r="N83" s="51"/>
    </row>
    <row r="84" spans="1:14">
      <c r="B84" s="89" t="s">
        <v>973</v>
      </c>
      <c r="C84" s="90"/>
      <c r="D84" s="90"/>
      <c r="E84" s="90"/>
      <c r="F84" s="90"/>
      <c r="G84" s="90"/>
      <c r="H84" s="90"/>
      <c r="I84" s="87"/>
      <c r="J84" s="88"/>
      <c r="K84" s="304">
        <v>0.05</v>
      </c>
      <c r="L84" s="857">
        <f>N78*K84</f>
        <v>3630.8461822553904</v>
      </c>
      <c r="M84" s="858"/>
      <c r="N84" s="51"/>
    </row>
    <row r="85" spans="1:14" ht="15.75" thickBot="1">
      <c r="B85" s="91" t="s">
        <v>974</v>
      </c>
      <c r="C85" s="92"/>
      <c r="D85" s="92"/>
      <c r="E85" s="92"/>
      <c r="F85" s="92"/>
      <c r="G85" s="92"/>
      <c r="H85" s="92"/>
      <c r="I85" s="93"/>
      <c r="J85" s="94"/>
      <c r="K85" s="305">
        <v>0.05</v>
      </c>
      <c r="L85" s="859">
        <f>N78*K85</f>
        <v>3630.8461822553904</v>
      </c>
      <c r="M85" s="860"/>
      <c r="N85" s="51"/>
    </row>
    <row r="86" spans="1:14" ht="15.75" thickBot="1">
      <c r="B86" s="822" t="s">
        <v>953</v>
      </c>
      <c r="C86" s="823"/>
      <c r="D86" s="823"/>
      <c r="E86" s="823"/>
      <c r="F86" s="823"/>
      <c r="G86" s="823"/>
      <c r="H86" s="823"/>
      <c r="I86" s="823"/>
      <c r="J86" s="823"/>
      <c r="K86" s="823"/>
      <c r="L86" s="823"/>
      <c r="M86" s="824"/>
      <c r="N86" s="52">
        <f>L83+L84+L85</f>
        <v>21785.077093532342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94402.000738640141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271">
        <v>2.5</v>
      </c>
      <c r="N36" s="272">
        <f>K36/M36</f>
        <v>8323.6739870354431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9216.2945460714636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73260.233955297357</v>
      </c>
      <c r="N48" s="272">
        <f>K48*M48</f>
        <v>95238.304141886561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97118.481221681097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125255.46317184219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25051.09263436844</v>
      </c>
      <c r="M83" s="858"/>
      <c r="N83" s="51"/>
    </row>
    <row r="84" spans="1:14">
      <c r="B84" s="89" t="s">
        <v>973</v>
      </c>
      <c r="C84" s="90"/>
      <c r="D84" s="90"/>
      <c r="E84" s="90"/>
      <c r="F84" s="90"/>
      <c r="G84" s="90"/>
      <c r="H84" s="90"/>
      <c r="I84" s="87"/>
      <c r="J84" s="88"/>
      <c r="K84" s="304">
        <v>0.05</v>
      </c>
      <c r="L84" s="857">
        <f>N78*K84</f>
        <v>6262.7731585921101</v>
      </c>
      <c r="M84" s="858"/>
      <c r="N84" s="51"/>
    </row>
    <row r="85" spans="1:14" ht="15.75" thickBot="1">
      <c r="B85" s="91" t="s">
        <v>974</v>
      </c>
      <c r="C85" s="92"/>
      <c r="D85" s="92"/>
      <c r="E85" s="92"/>
      <c r="F85" s="92"/>
      <c r="G85" s="92"/>
      <c r="H85" s="92"/>
      <c r="I85" s="93"/>
      <c r="J85" s="94"/>
      <c r="K85" s="305">
        <v>0.05</v>
      </c>
      <c r="L85" s="859">
        <f>N78*K85</f>
        <v>6262.7731585921101</v>
      </c>
      <c r="M85" s="860"/>
      <c r="N85" s="51"/>
    </row>
    <row r="86" spans="1:14" ht="15.75" thickBot="1">
      <c r="B86" s="822" t="s">
        <v>953</v>
      </c>
      <c r="C86" s="823"/>
      <c r="D86" s="823"/>
      <c r="E86" s="823"/>
      <c r="F86" s="823"/>
      <c r="G86" s="823"/>
      <c r="H86" s="823"/>
      <c r="I86" s="823"/>
      <c r="J86" s="823"/>
      <c r="K86" s="823"/>
      <c r="L86" s="823"/>
      <c r="M86" s="824"/>
      <c r="N86" s="52">
        <f>L83+L84+L85</f>
        <v>37576.638951552661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162832.10212339484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271">
        <v>2.5</v>
      </c>
      <c r="N36" s="272">
        <f>K36/M36</f>
        <v>8323.6739870354431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9216.2945460714636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83513.00920141158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111649.99115157267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22329.998230314537</v>
      </c>
      <c r="M83" s="858"/>
      <c r="N83" s="51"/>
    </row>
    <row r="84" spans="1:14">
      <c r="B84" s="89" t="s">
        <v>973</v>
      </c>
      <c r="C84" s="90"/>
      <c r="D84" s="90"/>
      <c r="E84" s="90"/>
      <c r="F84" s="90"/>
      <c r="G84" s="90"/>
      <c r="H84" s="90"/>
      <c r="I84" s="87"/>
      <c r="J84" s="88"/>
      <c r="K84" s="304">
        <v>0.05</v>
      </c>
      <c r="L84" s="857">
        <f>N78*K84</f>
        <v>5582.4995575786343</v>
      </c>
      <c r="M84" s="858"/>
      <c r="N84" s="51"/>
    </row>
    <row r="85" spans="1:14" ht="15.75" thickBot="1">
      <c r="B85" s="91" t="s">
        <v>974</v>
      </c>
      <c r="C85" s="92"/>
      <c r="D85" s="92"/>
      <c r="E85" s="92"/>
      <c r="F85" s="92"/>
      <c r="G85" s="92"/>
      <c r="H85" s="92"/>
      <c r="I85" s="93"/>
      <c r="J85" s="94"/>
      <c r="K85" s="305">
        <v>0.05</v>
      </c>
      <c r="L85" s="859">
        <f>N78*K85</f>
        <v>5582.4995575786343</v>
      </c>
      <c r="M85" s="860"/>
      <c r="N85" s="51"/>
    </row>
    <row r="86" spans="1:14" ht="15.75" thickBot="1">
      <c r="B86" s="822" t="s">
        <v>953</v>
      </c>
      <c r="C86" s="823"/>
      <c r="D86" s="823"/>
      <c r="E86" s="823"/>
      <c r="F86" s="823"/>
      <c r="G86" s="823"/>
      <c r="H86" s="823"/>
      <c r="I86" s="823"/>
      <c r="J86" s="823"/>
      <c r="K86" s="823"/>
      <c r="L86" s="823"/>
      <c r="M86" s="824"/>
      <c r="N86" s="52">
        <f>L83+L84+L85</f>
        <v>33494.997345471806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145144.98849704448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271">
        <v>2.5</v>
      </c>
      <c r="N36" s="272">
        <f>K36/M36</f>
        <v>8323.6739870354431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9216.2945460714636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46865.763935228431</v>
      </c>
      <c r="N48" s="272">
        <f>K48*M48</f>
        <v>60925.493115796962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78.340711658105462</v>
      </c>
      <c r="N49" s="272">
        <f>K49*M49</f>
        <v>1880.177079794531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62805.67019559149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821.75094105324695</v>
      </c>
      <c r="M59" s="910"/>
      <c r="N59" s="287">
        <f>K59*L59</f>
        <v>1068.276223369221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1068.276223369221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17852.411180720395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90942.652145752567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18188.530429150513</v>
      </c>
      <c r="M83" s="858"/>
      <c r="N83" s="51"/>
    </row>
    <row r="84" spans="1:14">
      <c r="B84" s="89" t="s">
        <v>973</v>
      </c>
      <c r="C84" s="90"/>
      <c r="D84" s="90"/>
      <c r="E84" s="90"/>
      <c r="F84" s="90"/>
      <c r="G84" s="90"/>
      <c r="H84" s="90"/>
      <c r="I84" s="87"/>
      <c r="J84" s="88"/>
      <c r="K84" s="304">
        <v>0.05</v>
      </c>
      <c r="L84" s="857">
        <f>N78*K84</f>
        <v>4547.1326072876282</v>
      </c>
      <c r="M84" s="858"/>
      <c r="N84" s="51"/>
    </row>
    <row r="85" spans="1:14" ht="15.75" thickBot="1">
      <c r="B85" s="91" t="s">
        <v>974</v>
      </c>
      <c r="C85" s="92"/>
      <c r="D85" s="92"/>
      <c r="E85" s="92"/>
      <c r="F85" s="92"/>
      <c r="G85" s="92"/>
      <c r="H85" s="92"/>
      <c r="I85" s="93"/>
      <c r="J85" s="94"/>
      <c r="K85" s="305">
        <v>0.05</v>
      </c>
      <c r="L85" s="859">
        <f>N78*K85</f>
        <v>4547.1326072876282</v>
      </c>
      <c r="M85" s="860"/>
      <c r="N85" s="51"/>
    </row>
    <row r="86" spans="1:14" ht="15.75" thickBot="1">
      <c r="B86" s="822" t="s">
        <v>953</v>
      </c>
      <c r="C86" s="823"/>
      <c r="D86" s="823"/>
      <c r="E86" s="823"/>
      <c r="F86" s="823"/>
      <c r="G86" s="823"/>
      <c r="H86" s="823"/>
      <c r="I86" s="823"/>
      <c r="J86" s="823"/>
      <c r="K86" s="823"/>
      <c r="L86" s="823"/>
      <c r="M86" s="824"/>
      <c r="N86" s="52">
        <f>L83+L84+L85</f>
        <v>27282.795643725771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118225.44778947833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30</v>
      </c>
      <c r="N36" s="272">
        <f>K36/M36</f>
        <v>4525.4133938314162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30</v>
      </c>
      <c r="N37" s="272">
        <f>K37/M37</f>
        <v>4508.6567429775314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30</v>
      </c>
      <c r="N38" s="272">
        <f>K38/M38</f>
        <v>2774.5579956784809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9.6611347339336664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11818.28926722136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73260.233955297357</v>
      </c>
      <c r="N48" s="272">
        <f>K48*M48</f>
        <v>91575.292444121704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91575.292444121704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1135.0396630979419</v>
      </c>
      <c r="M59" s="910"/>
      <c r="N59" s="287">
        <f>K59*L59</f>
        <v>1418.7995788724274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1418.7995788724274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105778.49476360886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21155.698952721774</v>
      </c>
      <c r="M83" s="858"/>
      <c r="N83" s="51"/>
    </row>
    <row r="84" spans="1:14">
      <c r="B84" s="89" t="s">
        <v>973</v>
      </c>
      <c r="C84" s="90"/>
      <c r="D84" s="90"/>
      <c r="E84" s="90"/>
      <c r="F84" s="90"/>
      <c r="G84" s="90"/>
      <c r="H84" s="90"/>
      <c r="I84" s="87"/>
      <c r="J84" s="88"/>
      <c r="K84" s="304">
        <v>0.05</v>
      </c>
      <c r="L84" s="857">
        <f>N78*K84</f>
        <v>5288.9247381804435</v>
      </c>
      <c r="M84" s="858"/>
      <c r="N84" s="51"/>
    </row>
    <row r="85" spans="1:14" ht="15.75" thickBot="1">
      <c r="B85" s="91" t="s">
        <v>974</v>
      </c>
      <c r="C85" s="92"/>
      <c r="D85" s="92"/>
      <c r="E85" s="92"/>
      <c r="F85" s="92"/>
      <c r="G85" s="92"/>
      <c r="H85" s="92"/>
      <c r="I85" s="93"/>
      <c r="J85" s="94"/>
      <c r="K85" s="305">
        <v>0.05</v>
      </c>
      <c r="L85" s="859">
        <f>N78*K85</f>
        <v>5288.9247381804435</v>
      </c>
      <c r="M85" s="860"/>
      <c r="N85" s="51"/>
    </row>
    <row r="86" spans="1:14" ht="15.75" thickBot="1">
      <c r="B86" s="822" t="s">
        <v>953</v>
      </c>
      <c r="C86" s="823"/>
      <c r="D86" s="823"/>
      <c r="E86" s="823"/>
      <c r="F86" s="823"/>
      <c r="G86" s="823"/>
      <c r="H86" s="823"/>
      <c r="I86" s="823"/>
      <c r="J86" s="823"/>
      <c r="K86" s="823"/>
      <c r="L86" s="823"/>
      <c r="M86" s="824"/>
      <c r="N86" s="52">
        <f>L83+L84+L85</f>
        <v>31733.548429082664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137512.04319269152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30</v>
      </c>
      <c r="N36" s="272">
        <f>K36/M36</f>
        <v>4525.4133938314162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30</v>
      </c>
      <c r="N37" s="272">
        <f>K37/M37</f>
        <v>4508.6567429775314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30</v>
      </c>
      <c r="N38" s="272">
        <f>K38/M38</f>
        <v>2774.5579956784809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9.6611347339336664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11818.28926722136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46865.763935228431</v>
      </c>
      <c r="N48" s="272">
        <f>K48*M48</f>
        <v>58582.204919035539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58582.204919035539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1135.0396630979419</v>
      </c>
      <c r="M59" s="910"/>
      <c r="N59" s="287">
        <f>K59*L59</f>
        <v>1418.7995788724274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1418.7995788724274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72785.40723852269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14557.081447704539</v>
      </c>
      <c r="M83" s="858"/>
      <c r="N83" s="51"/>
    </row>
    <row r="84" spans="1:14">
      <c r="B84" s="89" t="s">
        <v>973</v>
      </c>
      <c r="C84" s="90"/>
      <c r="D84" s="90"/>
      <c r="E84" s="90"/>
      <c r="F84" s="90"/>
      <c r="G84" s="90"/>
      <c r="H84" s="90"/>
      <c r="I84" s="87"/>
      <c r="J84" s="88"/>
      <c r="K84" s="304">
        <v>0.05</v>
      </c>
      <c r="L84" s="857">
        <f>N78*K84</f>
        <v>3639.2703619261347</v>
      </c>
      <c r="M84" s="858"/>
      <c r="N84" s="51"/>
    </row>
    <row r="85" spans="1:14" ht="15.75" thickBot="1">
      <c r="B85" s="91" t="s">
        <v>974</v>
      </c>
      <c r="C85" s="92"/>
      <c r="D85" s="92"/>
      <c r="E85" s="92"/>
      <c r="F85" s="92"/>
      <c r="G85" s="92"/>
      <c r="H85" s="92"/>
      <c r="I85" s="93"/>
      <c r="J85" s="94"/>
      <c r="K85" s="305">
        <v>0.05</v>
      </c>
      <c r="L85" s="859">
        <f>N78*K85</f>
        <v>3639.2703619261347</v>
      </c>
      <c r="M85" s="860"/>
      <c r="N85" s="51"/>
    </row>
    <row r="86" spans="1:14" ht="15.75" thickBot="1">
      <c r="B86" s="822" t="s">
        <v>953</v>
      </c>
      <c r="C86" s="823"/>
      <c r="D86" s="823"/>
      <c r="E86" s="823"/>
      <c r="F86" s="823"/>
      <c r="G86" s="823"/>
      <c r="H86" s="823"/>
      <c r="I86" s="823"/>
      <c r="J86" s="823"/>
      <c r="K86" s="823"/>
      <c r="L86" s="823"/>
      <c r="M86" s="824"/>
      <c r="N86" s="52">
        <f>L83+L84+L85</f>
        <v>21835.622171556806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94621.0294100795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30</v>
      </c>
      <c r="N36" s="272">
        <f>K36/M36</f>
        <v>4525.4133938314162</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30</v>
      </c>
      <c r="N37" s="272">
        <f>K37/M37</f>
        <v>4508.6567429775314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30</v>
      </c>
      <c r="N38" s="272">
        <f>K38/M38</f>
        <v>2774.5579956784809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9.6611347339336664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11818.28926722136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46865.763935228431</v>
      </c>
      <c r="N48" s="272">
        <f>K48*M48</f>
        <v>58582.204919035539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58582.204919035539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1135.0396630979419</v>
      </c>
      <c r="M59" s="910"/>
      <c r="N59" s="287">
        <f>K59*L59</f>
        <v>1418.7995788724274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1418.7995788724274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966.11347339336658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72785.40723852269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14557.081447704539</v>
      </c>
      <c r="M83" s="858"/>
      <c r="N83" s="51"/>
    </row>
    <row r="84" spans="1:14">
      <c r="B84" s="89" t="s">
        <v>973</v>
      </c>
      <c r="C84" s="90"/>
      <c r="D84" s="90"/>
      <c r="E84" s="90"/>
      <c r="F84" s="90"/>
      <c r="G84" s="90"/>
      <c r="H84" s="90"/>
      <c r="I84" s="87"/>
      <c r="J84" s="88"/>
      <c r="K84" s="304">
        <v>0.05</v>
      </c>
      <c r="L84" s="857">
        <f>N78*K84</f>
        <v>3639.2703619261347</v>
      </c>
      <c r="M84" s="858"/>
      <c r="N84" s="51"/>
    </row>
    <row r="85" spans="1:14" ht="15.75" thickBot="1">
      <c r="B85" s="91" t="s">
        <v>974</v>
      </c>
      <c r="C85" s="92"/>
      <c r="D85" s="92"/>
      <c r="E85" s="92"/>
      <c r="F85" s="92"/>
      <c r="G85" s="92"/>
      <c r="H85" s="92"/>
      <c r="I85" s="93"/>
      <c r="J85" s="94"/>
      <c r="K85" s="305">
        <v>0.05</v>
      </c>
      <c r="L85" s="859">
        <f>N78*K85</f>
        <v>3639.2703619261347</v>
      </c>
      <c r="M85" s="860"/>
      <c r="N85" s="51"/>
    </row>
    <row r="86" spans="1:14" ht="15.75" thickBot="1">
      <c r="B86" s="822" t="s">
        <v>953</v>
      </c>
      <c r="C86" s="823"/>
      <c r="D86" s="823"/>
      <c r="E86" s="823"/>
      <c r="F86" s="823"/>
      <c r="G86" s="823"/>
      <c r="H86" s="823"/>
      <c r="I86" s="823"/>
      <c r="J86" s="823"/>
      <c r="K86" s="823"/>
      <c r="L86" s="823"/>
      <c r="M86" s="824"/>
      <c r="N86" s="52">
        <f>L83+L84+L85</f>
        <v>21835.622171556806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94621.0294100795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73260.233955297357</v>
      </c>
      <c r="N48" s="272">
        <f>K48*M48</f>
        <v>95238.304141886561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533.29140893929684</v>
      </c>
      <c r="N49" s="272">
        <f>K49*M49</f>
        <v>47996.226804536716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143234.53094642327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152990.63340198461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30598.126680396923</v>
      </c>
      <c r="M83" s="858"/>
      <c r="N83" s="51"/>
    </row>
    <row r="84" spans="1:14">
      <c r="B84" s="89" t="s">
        <v>973</v>
      </c>
      <c r="C84" s="90"/>
      <c r="D84" s="90"/>
      <c r="E84" s="90"/>
      <c r="F84" s="90"/>
      <c r="G84" s="90"/>
      <c r="H84" s="90"/>
      <c r="I84" s="87"/>
      <c r="J84" s="88"/>
      <c r="K84" s="304">
        <v>0.05</v>
      </c>
      <c r="L84" s="857">
        <f>N78*K84</f>
        <v>7649.5316700992307</v>
      </c>
      <c r="M84" s="858"/>
      <c r="N84" s="51"/>
    </row>
    <row r="85" spans="1:14" ht="15.75" thickBot="1">
      <c r="B85" s="91" t="s">
        <v>974</v>
      </c>
      <c r="C85" s="92"/>
      <c r="D85" s="92"/>
      <c r="E85" s="92"/>
      <c r="F85" s="92"/>
      <c r="G85" s="92"/>
      <c r="H85" s="92"/>
      <c r="I85" s="93"/>
      <c r="J85" s="94"/>
      <c r="K85" s="305">
        <v>0.05</v>
      </c>
      <c r="L85" s="859">
        <f>N78*K85</f>
        <v>7649.5316700992307</v>
      </c>
      <c r="M85" s="860"/>
      <c r="N85" s="51"/>
    </row>
    <row r="86" spans="1:14" ht="15.75" thickBot="1">
      <c r="B86" s="822" t="s">
        <v>953</v>
      </c>
      <c r="C86" s="823"/>
      <c r="D86" s="823"/>
      <c r="E86" s="823"/>
      <c r="F86" s="823"/>
      <c r="G86" s="823"/>
      <c r="H86" s="823"/>
      <c r="I86" s="823"/>
      <c r="J86" s="823"/>
      <c r="K86" s="823"/>
      <c r="L86" s="823"/>
      <c r="M86" s="824"/>
      <c r="N86" s="52">
        <f>L83+L84+L85</f>
        <v>45897.190020595386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198887.82342258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533.29140893929684</v>
      </c>
      <c r="N49" s="272">
        <f>K49*M49</f>
        <v>47996.226804536716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129629.05892615375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139385.16138171509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27877.032276343019</v>
      </c>
      <c r="M83" s="858"/>
      <c r="N83" s="51"/>
    </row>
    <row r="84" spans="1:14">
      <c r="B84" s="89" t="s">
        <v>973</v>
      </c>
      <c r="C84" s="90"/>
      <c r="D84" s="90"/>
      <c r="E84" s="90"/>
      <c r="F84" s="90"/>
      <c r="G84" s="90"/>
      <c r="H84" s="90"/>
      <c r="I84" s="87"/>
      <c r="J84" s="88"/>
      <c r="K84" s="304">
        <v>0.05</v>
      </c>
      <c r="L84" s="857">
        <f>N78*K84</f>
        <v>6969.2580690857549</v>
      </c>
      <c r="M84" s="858"/>
      <c r="N84" s="51"/>
    </row>
    <row r="85" spans="1:14" ht="15.75" thickBot="1">
      <c r="B85" s="91" t="s">
        <v>974</v>
      </c>
      <c r="C85" s="92"/>
      <c r="D85" s="92"/>
      <c r="E85" s="92"/>
      <c r="F85" s="92"/>
      <c r="G85" s="92"/>
      <c r="H85" s="92"/>
      <c r="I85" s="93"/>
      <c r="J85" s="94"/>
      <c r="K85" s="305">
        <v>0.05</v>
      </c>
      <c r="L85" s="859">
        <f>N78*K85</f>
        <v>6969.2580690857549</v>
      </c>
      <c r="M85" s="860"/>
      <c r="N85" s="51"/>
    </row>
    <row r="86" spans="1:14" ht="15.75" thickBot="1">
      <c r="B86" s="822" t="s">
        <v>953</v>
      </c>
      <c r="C86" s="823"/>
      <c r="D86" s="823"/>
      <c r="E86" s="823"/>
      <c r="F86" s="823"/>
      <c r="G86" s="823"/>
      <c r="H86" s="823"/>
      <c r="I86" s="823"/>
      <c r="J86" s="823"/>
      <c r="K86" s="823"/>
      <c r="L86" s="823"/>
      <c r="M86" s="824"/>
      <c r="N86" s="52">
        <f>L83+L84+L85</f>
        <v>41815.548414514531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181200.70979622961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73260.233955297357</v>
      </c>
      <c r="N48" s="272">
        <f>K48*M48</f>
        <v>95238.304141886561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533.29140893929684</v>
      </c>
      <c r="N49" s="272">
        <f>K49*M49</f>
        <v>47996.226804536716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143234.53094642327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152990.63340198461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30598.126680396923</v>
      </c>
      <c r="M83" s="858"/>
      <c r="N83" s="51"/>
    </row>
    <row r="84" spans="1:14">
      <c r="B84" s="89" t="s">
        <v>973</v>
      </c>
      <c r="C84" s="90"/>
      <c r="D84" s="90"/>
      <c r="E84" s="90"/>
      <c r="F84" s="90"/>
      <c r="G84" s="90"/>
      <c r="H84" s="90"/>
      <c r="I84" s="87"/>
      <c r="J84" s="88"/>
      <c r="K84" s="304">
        <v>0.05</v>
      </c>
      <c r="L84" s="857">
        <f>N78*K84</f>
        <v>7649.5316700992307</v>
      </c>
      <c r="M84" s="858"/>
      <c r="N84" s="51"/>
    </row>
    <row r="85" spans="1:14" ht="15.75" thickBot="1">
      <c r="B85" s="91" t="s">
        <v>974</v>
      </c>
      <c r="C85" s="92"/>
      <c r="D85" s="92"/>
      <c r="E85" s="92"/>
      <c r="F85" s="92"/>
      <c r="G85" s="92"/>
      <c r="H85" s="92"/>
      <c r="I85" s="93"/>
      <c r="J85" s="94"/>
      <c r="K85" s="305">
        <v>0.05</v>
      </c>
      <c r="L85" s="859">
        <f>N78*K85</f>
        <v>7649.5316700992307</v>
      </c>
      <c r="M85" s="860"/>
      <c r="N85" s="51"/>
    </row>
    <row r="86" spans="1:14" ht="15.75" thickBot="1">
      <c r="B86" s="822" t="s">
        <v>953</v>
      </c>
      <c r="C86" s="823"/>
      <c r="D86" s="823"/>
      <c r="E86" s="823"/>
      <c r="F86" s="823"/>
      <c r="G86" s="823"/>
      <c r="H86" s="823"/>
      <c r="I86" s="823"/>
      <c r="J86" s="823"/>
      <c r="K86" s="823"/>
      <c r="L86" s="823"/>
      <c r="M86" s="824"/>
      <c r="N86" s="52">
        <f>L83+L84+L85</f>
        <v>45897.190020595386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198887.82342258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533.29140893929684</v>
      </c>
      <c r="N49" s="272">
        <f>K49*M49</f>
        <v>47996.226804536716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129629.05892615375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139385.16138171509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27877.032276343019</v>
      </c>
      <c r="M83" s="858"/>
      <c r="N83" s="51"/>
    </row>
    <row r="84" spans="1:14">
      <c r="B84" s="89" t="s">
        <v>973</v>
      </c>
      <c r="C84" s="90"/>
      <c r="D84" s="90"/>
      <c r="E84" s="90"/>
      <c r="F84" s="90"/>
      <c r="G84" s="90"/>
      <c r="H84" s="90"/>
      <c r="I84" s="87"/>
      <c r="J84" s="88"/>
      <c r="K84" s="304">
        <v>0.05</v>
      </c>
      <c r="L84" s="857">
        <f>N78*K84</f>
        <v>6969.2580690857549</v>
      </c>
      <c r="M84" s="858"/>
      <c r="N84" s="51"/>
    </row>
    <row r="85" spans="1:14" ht="15.75" thickBot="1">
      <c r="B85" s="91" t="s">
        <v>974</v>
      </c>
      <c r="C85" s="92"/>
      <c r="D85" s="92"/>
      <c r="E85" s="92"/>
      <c r="F85" s="92"/>
      <c r="G85" s="92"/>
      <c r="H85" s="92"/>
      <c r="I85" s="93"/>
      <c r="J85" s="94"/>
      <c r="K85" s="305">
        <v>0.05</v>
      </c>
      <c r="L85" s="859">
        <f>N78*K85</f>
        <v>6969.2580690857549</v>
      </c>
      <c r="M85" s="860"/>
      <c r="N85" s="51"/>
    </row>
    <row r="86" spans="1:14" ht="15.75" thickBot="1">
      <c r="B86" s="822" t="s">
        <v>953</v>
      </c>
      <c r="C86" s="823"/>
      <c r="D86" s="823"/>
      <c r="E86" s="823"/>
      <c r="F86" s="823"/>
      <c r="G86" s="823"/>
      <c r="H86" s="823"/>
      <c r="I86" s="823"/>
      <c r="J86" s="823"/>
      <c r="K86" s="823"/>
      <c r="L86" s="823"/>
      <c r="M86" s="824"/>
      <c r="N86" s="52">
        <f>L83+L84+L85</f>
        <v>41815.548414514531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181200.70979622961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73260.233955297357</v>
      </c>
      <c r="N48" s="272">
        <f>K48*M48</f>
        <v>95238.304141886561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95238.304141886561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104994.4065974479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20998.881319489581</v>
      </c>
      <c r="M83" s="858"/>
      <c r="N83" s="51"/>
    </row>
    <row r="84" spans="1:14">
      <c r="B84" s="89" t="s">
        <v>973</v>
      </c>
      <c r="C84" s="90"/>
      <c r="D84" s="90"/>
      <c r="E84" s="90"/>
      <c r="F84" s="90"/>
      <c r="G84" s="90"/>
      <c r="H84" s="90"/>
      <c r="I84" s="87"/>
      <c r="J84" s="88"/>
      <c r="K84" s="304">
        <v>0.05</v>
      </c>
      <c r="L84" s="857">
        <f>N78*K84</f>
        <v>5249.7203298723953</v>
      </c>
      <c r="M84" s="858"/>
      <c r="N84" s="51"/>
    </row>
    <row r="85" spans="1:14" ht="15.75" thickBot="1">
      <c r="B85" s="91" t="s">
        <v>974</v>
      </c>
      <c r="C85" s="92"/>
      <c r="D85" s="92"/>
      <c r="E85" s="92"/>
      <c r="F85" s="92"/>
      <c r="G85" s="92"/>
      <c r="H85" s="92"/>
      <c r="I85" s="93"/>
      <c r="J85" s="94"/>
      <c r="K85" s="305">
        <v>0.05</v>
      </c>
      <c r="L85" s="859">
        <f>N78*K85</f>
        <v>5249.7203298723953</v>
      </c>
      <c r="M85" s="860"/>
      <c r="N85" s="51"/>
    </row>
    <row r="86" spans="1:14" ht="15.75" thickBot="1">
      <c r="B86" s="822" t="s">
        <v>953</v>
      </c>
      <c r="C86" s="823"/>
      <c r="D86" s="823"/>
      <c r="E86" s="823"/>
      <c r="F86" s="823"/>
      <c r="G86" s="823"/>
      <c r="H86" s="823"/>
      <c r="I86" s="823"/>
      <c r="J86" s="823"/>
      <c r="K86" s="823"/>
      <c r="L86" s="823"/>
      <c r="M86" s="824"/>
      <c r="N86" s="52">
        <f>L83+L84+L85</f>
        <v>31498.32197923437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136492.72857668228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81632.832121617044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91388.934577178385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18277.786915435678</v>
      </c>
      <c r="M83" s="858"/>
      <c r="N83" s="51"/>
    </row>
    <row r="84" spans="1:14">
      <c r="B84" s="89" t="s">
        <v>973</v>
      </c>
      <c r="C84" s="90"/>
      <c r="D84" s="90"/>
      <c r="E84" s="90"/>
      <c r="F84" s="90"/>
      <c r="G84" s="90"/>
      <c r="H84" s="90"/>
      <c r="I84" s="87"/>
      <c r="J84" s="88"/>
      <c r="K84" s="304">
        <v>0.05</v>
      </c>
      <c r="L84" s="857">
        <f>N78*K84</f>
        <v>4569.4467288589194</v>
      </c>
      <c r="M84" s="858"/>
      <c r="N84" s="51"/>
    </row>
    <row r="85" spans="1:14" ht="15.75" thickBot="1">
      <c r="B85" s="91" t="s">
        <v>974</v>
      </c>
      <c r="C85" s="92"/>
      <c r="D85" s="92"/>
      <c r="E85" s="92"/>
      <c r="F85" s="92"/>
      <c r="G85" s="92"/>
      <c r="H85" s="92"/>
      <c r="I85" s="93"/>
      <c r="J85" s="94"/>
      <c r="K85" s="305">
        <v>0.05</v>
      </c>
      <c r="L85" s="859">
        <f>N78*K85</f>
        <v>4569.4467288589194</v>
      </c>
      <c r="M85" s="860"/>
      <c r="N85" s="51"/>
    </row>
    <row r="86" spans="1:14" ht="15.75" thickBot="1">
      <c r="B86" s="822" t="s">
        <v>953</v>
      </c>
      <c r="C86" s="823"/>
      <c r="D86" s="823"/>
      <c r="E86" s="823"/>
      <c r="F86" s="823"/>
      <c r="G86" s="823"/>
      <c r="H86" s="823"/>
      <c r="I86" s="823"/>
      <c r="J86" s="823"/>
      <c r="K86" s="823"/>
      <c r="L86" s="823"/>
      <c r="M86" s="824"/>
      <c r="N86" s="52">
        <f>L83+L84+L85</f>
        <v>27416.680373153515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118805.6149503319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73260.233955297357</v>
      </c>
      <c r="N48" s="272">
        <f>K48*M48</f>
        <v>95238.304141886561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95238.304141886561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104994.4065974479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20998.881319489581</v>
      </c>
      <c r="M83" s="858"/>
      <c r="N83" s="51"/>
    </row>
    <row r="84" spans="1:14">
      <c r="B84" s="89" t="s">
        <v>973</v>
      </c>
      <c r="C84" s="90"/>
      <c r="D84" s="90"/>
      <c r="E84" s="90"/>
      <c r="F84" s="90"/>
      <c r="G84" s="90"/>
      <c r="H84" s="90"/>
      <c r="I84" s="87"/>
      <c r="J84" s="88"/>
      <c r="K84" s="304">
        <v>0.05</v>
      </c>
      <c r="L84" s="857">
        <f>N78*K84</f>
        <v>5249.7203298723953</v>
      </c>
      <c r="M84" s="858"/>
      <c r="N84" s="51"/>
    </row>
    <row r="85" spans="1:14" ht="15.75" thickBot="1">
      <c r="B85" s="91" t="s">
        <v>974</v>
      </c>
      <c r="C85" s="92"/>
      <c r="D85" s="92"/>
      <c r="E85" s="92"/>
      <c r="F85" s="92"/>
      <c r="G85" s="92"/>
      <c r="H85" s="92"/>
      <c r="I85" s="93"/>
      <c r="J85" s="94"/>
      <c r="K85" s="305">
        <v>0.05</v>
      </c>
      <c r="L85" s="859">
        <f>N78*K85</f>
        <v>5249.7203298723953</v>
      </c>
      <c r="M85" s="860"/>
      <c r="N85" s="51"/>
    </row>
    <row r="86" spans="1:14" ht="15.75" thickBot="1">
      <c r="B86" s="822" t="s">
        <v>953</v>
      </c>
      <c r="C86" s="823"/>
      <c r="D86" s="823"/>
      <c r="E86" s="823"/>
      <c r="F86" s="823"/>
      <c r="G86" s="823"/>
      <c r="H86" s="823"/>
      <c r="I86" s="823"/>
      <c r="J86" s="823"/>
      <c r="K86" s="823"/>
      <c r="L86" s="823"/>
      <c r="M86" s="824"/>
      <c r="N86" s="52">
        <f>L83+L84+L85</f>
        <v>31498.32197923437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136492.72857668228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81632.832121617044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91388.934577178385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18277.786915435678</v>
      </c>
      <c r="M83" s="858"/>
      <c r="N83" s="51"/>
    </row>
    <row r="84" spans="1:14">
      <c r="B84" s="89" t="s">
        <v>973</v>
      </c>
      <c r="C84" s="90"/>
      <c r="D84" s="90"/>
      <c r="E84" s="90"/>
      <c r="F84" s="90"/>
      <c r="G84" s="90"/>
      <c r="H84" s="90"/>
      <c r="I84" s="87"/>
      <c r="J84" s="88"/>
      <c r="K84" s="304">
        <v>0.05</v>
      </c>
      <c r="L84" s="857">
        <f>N78*K84</f>
        <v>4569.4467288589194</v>
      </c>
      <c r="M84" s="858"/>
      <c r="N84" s="51"/>
    </row>
    <row r="85" spans="1:14" ht="15.75" thickBot="1">
      <c r="B85" s="91" t="s">
        <v>974</v>
      </c>
      <c r="C85" s="92"/>
      <c r="D85" s="92"/>
      <c r="E85" s="92"/>
      <c r="F85" s="92"/>
      <c r="G85" s="92"/>
      <c r="H85" s="92"/>
      <c r="I85" s="93"/>
      <c r="J85" s="94"/>
      <c r="K85" s="305">
        <v>0.05</v>
      </c>
      <c r="L85" s="859">
        <f>N78*K85</f>
        <v>4569.4467288589194</v>
      </c>
      <c r="M85" s="860"/>
      <c r="N85" s="51"/>
    </row>
    <row r="86" spans="1:14" ht="15.75" thickBot="1">
      <c r="B86" s="822" t="s">
        <v>953</v>
      </c>
      <c r="C86" s="823"/>
      <c r="D86" s="823"/>
      <c r="E86" s="823"/>
      <c r="F86" s="823"/>
      <c r="G86" s="823"/>
      <c r="H86" s="823"/>
      <c r="I86" s="823"/>
      <c r="J86" s="823"/>
      <c r="K86" s="823"/>
      <c r="L86" s="823"/>
      <c r="M86" s="824"/>
      <c r="N86" s="52">
        <f>L83+L84+L85</f>
        <v>27416.680373153515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118805.6149503319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533.29140893929684</v>
      </c>
      <c r="N48" s="272">
        <f>K48*M48</f>
        <v>533.29140893929684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533.29140893929684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533.29140893929684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106.65828178785938</v>
      </c>
      <c r="M83" s="858"/>
      <c r="N83" s="51"/>
    </row>
    <row r="84" spans="1:14">
      <c r="B84" s="89" t="s">
        <v>973</v>
      </c>
      <c r="C84" s="90"/>
      <c r="D84" s="90"/>
      <c r="E84" s="90"/>
      <c r="F84" s="90"/>
      <c r="G84" s="90"/>
      <c r="H84" s="90"/>
      <c r="I84" s="87"/>
      <c r="J84" s="88"/>
      <c r="K84" s="304">
        <v>0.05</v>
      </c>
      <c r="L84" s="857">
        <f>N78*K84</f>
        <v>26.664570446964845</v>
      </c>
      <c r="M84" s="858"/>
      <c r="N84" s="51"/>
    </row>
    <row r="85" spans="1:14" ht="15.75" thickBot="1">
      <c r="B85" s="91" t="s">
        <v>974</v>
      </c>
      <c r="C85" s="92"/>
      <c r="D85" s="92"/>
      <c r="E85" s="92"/>
      <c r="F85" s="92"/>
      <c r="G85" s="92"/>
      <c r="H85" s="92"/>
      <c r="I85" s="93"/>
      <c r="J85" s="94"/>
      <c r="K85" s="305">
        <v>0.05</v>
      </c>
      <c r="L85" s="859">
        <f>N78*K85</f>
        <v>26.664570446964845</v>
      </c>
      <c r="M85" s="860"/>
      <c r="N85" s="51"/>
    </row>
    <row r="86" spans="1:14" ht="15.75" thickBot="1">
      <c r="B86" s="822" t="s">
        <v>953</v>
      </c>
      <c r="C86" s="823"/>
      <c r="D86" s="823"/>
      <c r="E86" s="823"/>
      <c r="F86" s="823"/>
      <c r="G86" s="823"/>
      <c r="H86" s="823"/>
      <c r="I86" s="823"/>
      <c r="J86" s="823"/>
      <c r="K86" s="823"/>
      <c r="L86" s="823"/>
      <c r="M86" s="824"/>
      <c r="N86" s="52">
        <f>L83+L84+L85</f>
        <v>159.98742268178904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693.27883162108583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533.29140893929684</v>
      </c>
      <c r="N49" s="272">
        <f>K49*M49</f>
        <v>47996.226804536716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129629.05892615375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139385.16138171509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27877.032276343019</v>
      </c>
      <c r="M83" s="858"/>
      <c r="N83" s="51"/>
    </row>
    <row r="84" spans="1:14">
      <c r="B84" s="89" t="s">
        <v>973</v>
      </c>
      <c r="C84" s="90"/>
      <c r="D84" s="90"/>
      <c r="E84" s="90"/>
      <c r="F84" s="90"/>
      <c r="G84" s="90"/>
      <c r="H84" s="90"/>
      <c r="I84" s="87"/>
      <c r="J84" s="88"/>
      <c r="K84" s="304">
        <v>0.05</v>
      </c>
      <c r="L84" s="857">
        <f>N78*K84</f>
        <v>6969.2580690857549</v>
      </c>
      <c r="M84" s="858"/>
      <c r="N84" s="51"/>
    </row>
    <row r="85" spans="1:14" ht="15.75" thickBot="1">
      <c r="B85" s="91" t="s">
        <v>974</v>
      </c>
      <c r="C85" s="92"/>
      <c r="D85" s="92"/>
      <c r="E85" s="92"/>
      <c r="F85" s="92"/>
      <c r="G85" s="92"/>
      <c r="H85" s="92"/>
      <c r="I85" s="93"/>
      <c r="J85" s="94"/>
      <c r="K85" s="305">
        <v>0.05</v>
      </c>
      <c r="L85" s="859">
        <f>N78*K85</f>
        <v>6969.2580690857549</v>
      </c>
      <c r="M85" s="860"/>
      <c r="N85" s="51"/>
    </row>
    <row r="86" spans="1:14" ht="15.75" thickBot="1">
      <c r="B86" s="822" t="s">
        <v>953</v>
      </c>
      <c r="C86" s="823"/>
      <c r="D86" s="823"/>
      <c r="E86" s="823"/>
      <c r="F86" s="823"/>
      <c r="G86" s="823"/>
      <c r="H86" s="823"/>
      <c r="I86" s="823"/>
      <c r="J86" s="823"/>
      <c r="K86" s="823"/>
      <c r="L86" s="823"/>
      <c r="M86" s="824"/>
      <c r="N86" s="52">
        <f>L83+L84+L85</f>
        <v>41815.548414514531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181200.70979622961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533.29140893929684</v>
      </c>
      <c r="N49" s="272">
        <f>K49*M49</f>
        <v>47996.226804536716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129629.05892615375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139385.16138171509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27877.032276343019</v>
      </c>
      <c r="M83" s="858"/>
      <c r="N83" s="51"/>
    </row>
    <row r="84" spans="1:14">
      <c r="B84" s="89" t="s">
        <v>973</v>
      </c>
      <c r="C84" s="90"/>
      <c r="D84" s="90"/>
      <c r="E84" s="90"/>
      <c r="F84" s="90"/>
      <c r="G84" s="90"/>
      <c r="H84" s="90"/>
      <c r="I84" s="87"/>
      <c r="J84" s="88"/>
      <c r="K84" s="304">
        <v>0.05</v>
      </c>
      <c r="L84" s="857">
        <f>N78*K84</f>
        <v>6969.2580690857549</v>
      </c>
      <c r="M84" s="858"/>
      <c r="N84" s="51"/>
    </row>
    <row r="85" spans="1:14" ht="15.75" thickBot="1">
      <c r="B85" s="91" t="s">
        <v>974</v>
      </c>
      <c r="C85" s="92"/>
      <c r="D85" s="92"/>
      <c r="E85" s="92"/>
      <c r="F85" s="92"/>
      <c r="G85" s="92"/>
      <c r="H85" s="92"/>
      <c r="I85" s="93"/>
      <c r="J85" s="94"/>
      <c r="K85" s="305">
        <v>0.05</v>
      </c>
      <c r="L85" s="859">
        <f>N78*K85</f>
        <v>6969.2580690857549</v>
      </c>
      <c r="M85" s="860"/>
      <c r="N85" s="51"/>
    </row>
    <row r="86" spans="1:14" ht="15.75" thickBot="1">
      <c r="B86" s="822" t="s">
        <v>953</v>
      </c>
      <c r="C86" s="823"/>
      <c r="D86" s="823"/>
      <c r="E86" s="823"/>
      <c r="F86" s="823"/>
      <c r="G86" s="823"/>
      <c r="H86" s="823"/>
      <c r="I86" s="823"/>
      <c r="J86" s="823"/>
      <c r="K86" s="823"/>
      <c r="L86" s="823"/>
      <c r="M86" s="824"/>
      <c r="N86" s="52">
        <f>L83+L84+L85</f>
        <v>41815.548414514531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181200.70979622961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81632.832121617044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91388.934577178385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18277.786915435678</v>
      </c>
      <c r="M83" s="858"/>
      <c r="N83" s="51"/>
    </row>
    <row r="84" spans="1:14">
      <c r="B84" s="89" t="s">
        <v>973</v>
      </c>
      <c r="C84" s="90"/>
      <c r="D84" s="90"/>
      <c r="E84" s="90"/>
      <c r="F84" s="90"/>
      <c r="G84" s="90"/>
      <c r="H84" s="90"/>
      <c r="I84" s="87"/>
      <c r="J84" s="88"/>
      <c r="K84" s="304">
        <v>0.05</v>
      </c>
      <c r="L84" s="857">
        <f>N78*K84</f>
        <v>4569.4467288589194</v>
      </c>
      <c r="M84" s="858"/>
      <c r="N84" s="51"/>
    </row>
    <row r="85" spans="1:14" ht="15.75" thickBot="1">
      <c r="B85" s="91" t="s">
        <v>974</v>
      </c>
      <c r="C85" s="92"/>
      <c r="D85" s="92"/>
      <c r="E85" s="92"/>
      <c r="F85" s="92"/>
      <c r="G85" s="92"/>
      <c r="H85" s="92"/>
      <c r="I85" s="93"/>
      <c r="J85" s="94"/>
      <c r="K85" s="305">
        <v>0.05</v>
      </c>
      <c r="L85" s="859">
        <f>N78*K85</f>
        <v>4569.4467288589194</v>
      </c>
      <c r="M85" s="860"/>
      <c r="N85" s="51"/>
    </row>
    <row r="86" spans="1:14" ht="15.75" thickBot="1">
      <c r="B86" s="822" t="s">
        <v>953</v>
      </c>
      <c r="C86" s="823"/>
      <c r="D86" s="823"/>
      <c r="E86" s="823"/>
      <c r="F86" s="823"/>
      <c r="G86" s="823"/>
      <c r="H86" s="823"/>
      <c r="I86" s="823"/>
      <c r="J86" s="823"/>
      <c r="K86" s="823"/>
      <c r="L86" s="823"/>
      <c r="M86" s="824"/>
      <c r="N86" s="52">
        <f>L83+L84+L85</f>
        <v>27416.680373153515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118805.6149503319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45</v>
      </c>
      <c r="N36" s="272">
        <f>K36/M36</f>
        <v>2774.5579956784809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135259.70228932594</v>
      </c>
      <c r="L37" s="270"/>
      <c r="M37" s="271">
        <v>45</v>
      </c>
      <c r="N37" s="272">
        <f>K37/M37</f>
        <v>3005.7711619850211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83236.739870354431</v>
      </c>
      <c r="L38" s="270"/>
      <c r="M38" s="271">
        <v>45</v>
      </c>
      <c r="N38" s="272">
        <f>K38/M38</f>
        <v>1849.7053304523206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6.4407564892891109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7636.4752446051116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62794.486247397726</v>
      </c>
      <c r="N48" s="272">
        <f>K48*M48</f>
        <v>81632.832121617044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81632.832121617044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1135.0396630979419</v>
      </c>
      <c r="M59" s="910"/>
      <c r="N59" s="287">
        <f>K59*L59</f>
        <v>1475.5515620273245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644.07564892891105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91388.934577178385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18277.786915435678</v>
      </c>
      <c r="M83" s="858"/>
      <c r="N83" s="51"/>
    </row>
    <row r="84" spans="1:14">
      <c r="B84" s="89" t="s">
        <v>973</v>
      </c>
      <c r="C84" s="90"/>
      <c r="D84" s="90"/>
      <c r="E84" s="90"/>
      <c r="F84" s="90"/>
      <c r="G84" s="90"/>
      <c r="H84" s="90"/>
      <c r="I84" s="87"/>
      <c r="J84" s="88"/>
      <c r="K84" s="304">
        <v>0.05</v>
      </c>
      <c r="L84" s="857">
        <f>N78*K84</f>
        <v>4569.4467288589194</v>
      </c>
      <c r="M84" s="858"/>
      <c r="N84" s="51"/>
    </row>
    <row r="85" spans="1:14" ht="15.75" thickBot="1">
      <c r="B85" s="91" t="s">
        <v>974</v>
      </c>
      <c r="C85" s="92"/>
      <c r="D85" s="92"/>
      <c r="E85" s="92"/>
      <c r="F85" s="92"/>
      <c r="G85" s="92"/>
      <c r="H85" s="92"/>
      <c r="I85" s="93"/>
      <c r="J85" s="94"/>
      <c r="K85" s="305">
        <v>0.05</v>
      </c>
      <c r="L85" s="859">
        <f>N78*K85</f>
        <v>4569.4467288589194</v>
      </c>
      <c r="M85" s="860"/>
      <c r="N85" s="51"/>
    </row>
    <row r="86" spans="1:14" ht="15.75" thickBot="1">
      <c r="B86" s="822" t="s">
        <v>953</v>
      </c>
      <c r="C86" s="823"/>
      <c r="D86" s="823"/>
      <c r="E86" s="823"/>
      <c r="F86" s="823"/>
      <c r="G86" s="823"/>
      <c r="H86" s="823"/>
      <c r="I86" s="823"/>
      <c r="J86" s="823"/>
      <c r="K86" s="823"/>
      <c r="L86" s="823"/>
      <c r="M86" s="824"/>
      <c r="N86" s="52">
        <f>L83+L84+L85</f>
        <v>27416.680373153515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118805.6149503319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533.29140893929684</v>
      </c>
      <c r="N48" s="272">
        <f>K48*M48</f>
        <v>533.29140893929684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533.29140893929684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533.29140893929684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106.65828178785938</v>
      </c>
      <c r="M83" s="858"/>
      <c r="N83" s="51"/>
    </row>
    <row r="84" spans="1:14">
      <c r="B84" s="89" t="s">
        <v>973</v>
      </c>
      <c r="C84" s="90"/>
      <c r="D84" s="90"/>
      <c r="E84" s="90"/>
      <c r="F84" s="90"/>
      <c r="G84" s="90"/>
      <c r="H84" s="90"/>
      <c r="I84" s="87"/>
      <c r="J84" s="88"/>
      <c r="K84" s="304">
        <v>0.05</v>
      </c>
      <c r="L84" s="857">
        <f>N78*K84</f>
        <v>26.664570446964845</v>
      </c>
      <c r="M84" s="858"/>
      <c r="N84" s="51"/>
    </row>
    <row r="85" spans="1:14" ht="15.75" thickBot="1">
      <c r="B85" s="91" t="s">
        <v>974</v>
      </c>
      <c r="C85" s="92"/>
      <c r="D85" s="92"/>
      <c r="E85" s="92"/>
      <c r="F85" s="92"/>
      <c r="G85" s="92"/>
      <c r="H85" s="92"/>
      <c r="I85" s="93"/>
      <c r="J85" s="94"/>
      <c r="K85" s="305">
        <v>0.05</v>
      </c>
      <c r="L85" s="859">
        <f>N78*K85</f>
        <v>26.664570446964845</v>
      </c>
      <c r="M85" s="860"/>
      <c r="N85" s="51"/>
    </row>
    <row r="86" spans="1:14" ht="15.75" thickBot="1">
      <c r="B86" s="822" t="s">
        <v>953</v>
      </c>
      <c r="C86" s="823"/>
      <c r="D86" s="823"/>
      <c r="E86" s="823"/>
      <c r="F86" s="823"/>
      <c r="G86" s="823"/>
      <c r="H86" s="823"/>
      <c r="I86" s="823"/>
      <c r="J86" s="823"/>
      <c r="K86" s="823"/>
      <c r="L86" s="823"/>
      <c r="M86" s="824"/>
      <c r="N86" s="52">
        <f>L83+L84+L85</f>
        <v>159.98742268178904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693.27883162108583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452"/>
      <c r="L30" s="798" t="s">
        <v>945</v>
      </c>
      <c r="M30" s="79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1851.1291258347453</v>
      </c>
      <c r="N48" s="272">
        <f>K48*M48</f>
        <v>1851.1291258347453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1851.1291258347453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1851.1291258347453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370.22582516694911</v>
      </c>
      <c r="M83" s="858"/>
      <c r="N83" s="51"/>
    </row>
    <row r="84" spans="1:14">
      <c r="B84" s="89" t="s">
        <v>973</v>
      </c>
      <c r="C84" s="90"/>
      <c r="D84" s="90"/>
      <c r="E84" s="90"/>
      <c r="F84" s="90"/>
      <c r="G84" s="90"/>
      <c r="H84" s="90"/>
      <c r="I84" s="87"/>
      <c r="J84" s="88"/>
      <c r="K84" s="304">
        <v>0.05</v>
      </c>
      <c r="L84" s="857">
        <f>N78*K84</f>
        <v>92.556456291737277</v>
      </c>
      <c r="M84" s="858"/>
      <c r="N84" s="51"/>
    </row>
    <row r="85" spans="1:14" ht="15.75" thickBot="1">
      <c r="B85" s="91" t="s">
        <v>974</v>
      </c>
      <c r="C85" s="92"/>
      <c r="D85" s="92"/>
      <c r="E85" s="92"/>
      <c r="F85" s="92"/>
      <c r="G85" s="92"/>
      <c r="H85" s="92"/>
      <c r="I85" s="93"/>
      <c r="J85" s="94"/>
      <c r="K85" s="305">
        <v>0.05</v>
      </c>
      <c r="L85" s="859">
        <f>N78*K85</f>
        <v>92.556456291737277</v>
      </c>
      <c r="M85" s="860"/>
      <c r="N85" s="51"/>
    </row>
    <row r="86" spans="1:14" ht="15.75" thickBot="1">
      <c r="B86" s="822" t="s">
        <v>953</v>
      </c>
      <c r="C86" s="823"/>
      <c r="D86" s="823"/>
      <c r="E86" s="823"/>
      <c r="F86" s="823"/>
      <c r="G86" s="823"/>
      <c r="H86" s="823"/>
      <c r="I86" s="823"/>
      <c r="J86" s="823"/>
      <c r="K86" s="823"/>
      <c r="L86" s="823"/>
      <c r="M86" s="824"/>
      <c r="N86" s="52">
        <f>L83+L84+L85</f>
        <v>555.33873775042366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2406.4678635851687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1565.9375007944809</v>
      </c>
      <c r="N48" s="272">
        <f>K48*M48</f>
        <v>1565.9375007944809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1565.9375007944809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1565.9375007944809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313.18750015889623</v>
      </c>
      <c r="M83" s="858"/>
      <c r="N83" s="51"/>
    </row>
    <row r="84" spans="1:14">
      <c r="B84" s="89" t="s">
        <v>973</v>
      </c>
      <c r="C84" s="90"/>
      <c r="D84" s="90"/>
      <c r="E84" s="90"/>
      <c r="F84" s="90"/>
      <c r="G84" s="90"/>
      <c r="H84" s="90"/>
      <c r="I84" s="87"/>
      <c r="J84" s="88"/>
      <c r="K84" s="304">
        <v>0.05</v>
      </c>
      <c r="L84" s="857">
        <f>N78*K84</f>
        <v>78.296875039724057</v>
      </c>
      <c r="M84" s="858"/>
      <c r="N84" s="51"/>
    </row>
    <row r="85" spans="1:14" ht="15.75" thickBot="1">
      <c r="B85" s="91" t="s">
        <v>974</v>
      </c>
      <c r="C85" s="92"/>
      <c r="D85" s="92"/>
      <c r="E85" s="92"/>
      <c r="F85" s="92"/>
      <c r="G85" s="92"/>
      <c r="H85" s="92"/>
      <c r="I85" s="93"/>
      <c r="J85" s="94"/>
      <c r="K85" s="305">
        <v>0.05</v>
      </c>
      <c r="L85" s="859">
        <f>N78*K85</f>
        <v>78.296875039724057</v>
      </c>
      <c r="M85" s="860"/>
      <c r="N85" s="51"/>
    </row>
    <row r="86" spans="1:14" ht="15.75" thickBot="1">
      <c r="B86" s="822" t="s">
        <v>953</v>
      </c>
      <c r="C86" s="823"/>
      <c r="D86" s="823"/>
      <c r="E86" s="823"/>
      <c r="F86" s="823"/>
      <c r="G86" s="823"/>
      <c r="H86" s="823"/>
      <c r="I86" s="823"/>
      <c r="J86" s="823"/>
      <c r="K86" s="823"/>
      <c r="L86" s="823"/>
      <c r="M86" s="824"/>
      <c r="N86" s="52">
        <f>L83+L84+L85</f>
        <v>469.78125023834434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2035.7187510328254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1558.1967548797177</v>
      </c>
      <c r="N48" s="272">
        <f>K48*M48</f>
        <v>1558.1967548797177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1558.1967548797177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1558.1967548797177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311.63935097594356</v>
      </c>
      <c r="M83" s="858"/>
      <c r="N83" s="51"/>
    </row>
    <row r="84" spans="1:14">
      <c r="B84" s="89" t="s">
        <v>973</v>
      </c>
      <c r="C84" s="90"/>
      <c r="D84" s="90"/>
      <c r="E84" s="90"/>
      <c r="F84" s="90"/>
      <c r="G84" s="90"/>
      <c r="H84" s="90"/>
      <c r="I84" s="87"/>
      <c r="J84" s="88"/>
      <c r="K84" s="304">
        <v>0.05</v>
      </c>
      <c r="L84" s="857">
        <f>N78*K84</f>
        <v>77.909837743985889</v>
      </c>
      <c r="M84" s="858"/>
      <c r="N84" s="51"/>
    </row>
    <row r="85" spans="1:14" ht="15.75" thickBot="1">
      <c r="B85" s="91" t="s">
        <v>974</v>
      </c>
      <c r="C85" s="92"/>
      <c r="D85" s="92"/>
      <c r="E85" s="92"/>
      <c r="F85" s="92"/>
      <c r="G85" s="92"/>
      <c r="H85" s="92"/>
      <c r="I85" s="93"/>
      <c r="J85" s="94"/>
      <c r="K85" s="305">
        <v>0.05</v>
      </c>
      <c r="L85" s="859">
        <f>N78*K85</f>
        <v>77.909837743985889</v>
      </c>
      <c r="M85" s="860"/>
      <c r="N85" s="51"/>
    </row>
    <row r="86" spans="1:14" ht="15.75" thickBot="1">
      <c r="B86" s="822" t="s">
        <v>953</v>
      </c>
      <c r="C86" s="823"/>
      <c r="D86" s="823"/>
      <c r="E86" s="823"/>
      <c r="F86" s="823"/>
      <c r="G86" s="823"/>
      <c r="H86" s="823"/>
      <c r="I86" s="823"/>
      <c r="J86" s="823"/>
      <c r="K86" s="823"/>
      <c r="L86" s="823"/>
      <c r="M86" s="824"/>
      <c r="N86" s="52">
        <f>L83+L84+L85</f>
        <v>467.45902646391539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2025.655781343633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1797.9193325535205</v>
      </c>
      <c r="N48" s="272">
        <f>K48*M48</f>
        <v>1797.9193325535205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1797.9193325535205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1797.9193325535205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359.58386651070413</v>
      </c>
      <c r="M83" s="858"/>
      <c r="N83" s="51"/>
    </row>
    <row r="84" spans="1:14">
      <c r="B84" s="89" t="s">
        <v>973</v>
      </c>
      <c r="C84" s="90"/>
      <c r="D84" s="90"/>
      <c r="E84" s="90"/>
      <c r="F84" s="90"/>
      <c r="G84" s="90"/>
      <c r="H84" s="90"/>
      <c r="I84" s="87"/>
      <c r="J84" s="88"/>
      <c r="K84" s="304">
        <v>0.05</v>
      </c>
      <c r="L84" s="857">
        <f>N78*K84</f>
        <v>89.895966627676032</v>
      </c>
      <c r="M84" s="858"/>
      <c r="N84" s="51"/>
    </row>
    <row r="85" spans="1:14" ht="15.75" thickBot="1">
      <c r="B85" s="91" t="s">
        <v>974</v>
      </c>
      <c r="C85" s="92"/>
      <c r="D85" s="92"/>
      <c r="E85" s="92"/>
      <c r="F85" s="92"/>
      <c r="G85" s="92"/>
      <c r="H85" s="92"/>
      <c r="I85" s="93"/>
      <c r="J85" s="94"/>
      <c r="K85" s="305">
        <v>0.05</v>
      </c>
      <c r="L85" s="859">
        <f>N78*K85</f>
        <v>89.895966627676032</v>
      </c>
      <c r="M85" s="860"/>
      <c r="N85" s="51"/>
    </row>
    <row r="86" spans="1:14" ht="15.75" thickBot="1">
      <c r="B86" s="822" t="s">
        <v>953</v>
      </c>
      <c r="C86" s="823"/>
      <c r="D86" s="823"/>
      <c r="E86" s="823"/>
      <c r="F86" s="823"/>
      <c r="G86" s="823"/>
      <c r="H86" s="823"/>
      <c r="I86" s="823"/>
      <c r="J86" s="823"/>
      <c r="K86" s="823"/>
      <c r="L86" s="823"/>
      <c r="M86" s="824"/>
      <c r="N86" s="52">
        <f>L83+L84+L85</f>
        <v>539.37579976605616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2337.2951323195766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3435.7997827197678</v>
      </c>
      <c r="N48" s="272">
        <f>K48*M48</f>
        <v>3435.7997827197678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3435.7997827197678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3435.7997827197678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687.15995654395363</v>
      </c>
      <c r="M83" s="858"/>
      <c r="N83" s="51"/>
    </row>
    <row r="84" spans="1:14">
      <c r="B84" s="89" t="s">
        <v>973</v>
      </c>
      <c r="C84" s="90"/>
      <c r="D84" s="90"/>
      <c r="E84" s="90"/>
      <c r="F84" s="90"/>
      <c r="G84" s="90"/>
      <c r="H84" s="90"/>
      <c r="I84" s="87"/>
      <c r="J84" s="88"/>
      <c r="K84" s="304">
        <v>0.05</v>
      </c>
      <c r="L84" s="857">
        <f>N78*K84</f>
        <v>171.78998913598841</v>
      </c>
      <c r="M84" s="858"/>
      <c r="N84" s="51"/>
    </row>
    <row r="85" spans="1:14" ht="15.75" thickBot="1">
      <c r="B85" s="91" t="s">
        <v>974</v>
      </c>
      <c r="C85" s="92"/>
      <c r="D85" s="92"/>
      <c r="E85" s="92"/>
      <c r="F85" s="92"/>
      <c r="G85" s="92"/>
      <c r="H85" s="92"/>
      <c r="I85" s="93"/>
      <c r="J85" s="94"/>
      <c r="K85" s="305">
        <v>0.05</v>
      </c>
      <c r="L85" s="859">
        <f>N78*K85</f>
        <v>171.78998913598841</v>
      </c>
      <c r="M85" s="860"/>
      <c r="N85" s="51"/>
    </row>
    <row r="86" spans="1:14" ht="15.75" thickBot="1">
      <c r="B86" s="822" t="s">
        <v>953</v>
      </c>
      <c r="C86" s="823"/>
      <c r="D86" s="823"/>
      <c r="E86" s="823"/>
      <c r="F86" s="823"/>
      <c r="G86" s="823"/>
      <c r="H86" s="823"/>
      <c r="I86" s="823"/>
      <c r="J86" s="823"/>
      <c r="K86" s="823"/>
      <c r="L86" s="823"/>
      <c r="M86" s="824"/>
      <c r="N86" s="52">
        <f>L83+L84+L85</f>
        <v>1030.7399348159304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4466.5397175356984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1864.5089374629099</v>
      </c>
      <c r="N48" s="272">
        <f>K48*M48</f>
        <v>1864.5089374629099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1864.5089374629099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1864.5089374629099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372.901787492582</v>
      </c>
      <c r="M83" s="858"/>
      <c r="N83" s="51"/>
    </row>
    <row r="84" spans="1:14">
      <c r="B84" s="89" t="s">
        <v>973</v>
      </c>
      <c r="C84" s="90"/>
      <c r="D84" s="90"/>
      <c r="E84" s="90"/>
      <c r="F84" s="90"/>
      <c r="G84" s="90"/>
      <c r="H84" s="90"/>
      <c r="I84" s="87"/>
      <c r="J84" s="88"/>
      <c r="K84" s="304">
        <v>0.05</v>
      </c>
      <c r="L84" s="857">
        <f>N78*K84</f>
        <v>93.225446873145501</v>
      </c>
      <c r="M84" s="858"/>
      <c r="N84" s="51"/>
    </row>
    <row r="85" spans="1:14" ht="15.75" thickBot="1">
      <c r="B85" s="91" t="s">
        <v>974</v>
      </c>
      <c r="C85" s="92"/>
      <c r="D85" s="92"/>
      <c r="E85" s="92"/>
      <c r="F85" s="92"/>
      <c r="G85" s="92"/>
      <c r="H85" s="92"/>
      <c r="I85" s="93"/>
      <c r="J85" s="94"/>
      <c r="K85" s="305">
        <v>0.05</v>
      </c>
      <c r="L85" s="859">
        <f>N78*K85</f>
        <v>93.225446873145501</v>
      </c>
      <c r="M85" s="860"/>
      <c r="N85" s="51"/>
    </row>
    <row r="86" spans="1:14" ht="15.75" thickBot="1">
      <c r="B86" s="822" t="s">
        <v>953</v>
      </c>
      <c r="C86" s="823"/>
      <c r="D86" s="823"/>
      <c r="E86" s="823"/>
      <c r="F86" s="823"/>
      <c r="G86" s="823"/>
      <c r="H86" s="823"/>
      <c r="I86" s="823"/>
      <c r="J86" s="823"/>
      <c r="K86" s="823"/>
      <c r="L86" s="823"/>
      <c r="M86" s="824"/>
      <c r="N86" s="52">
        <f>L83+L84+L85</f>
        <v>559.35268123887306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2423.8616187017828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1797.9193325535205</v>
      </c>
      <c r="N48" s="272">
        <f>K48*M48</f>
        <v>1797.9193325535205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1797.9193325535205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1797.9193325535205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359.58386651070413</v>
      </c>
      <c r="M83" s="858"/>
      <c r="N83" s="51"/>
    </row>
    <row r="84" spans="1:14">
      <c r="B84" s="89" t="s">
        <v>973</v>
      </c>
      <c r="C84" s="90"/>
      <c r="D84" s="90"/>
      <c r="E84" s="90"/>
      <c r="F84" s="90"/>
      <c r="G84" s="90"/>
      <c r="H84" s="90"/>
      <c r="I84" s="87"/>
      <c r="J84" s="88"/>
      <c r="K84" s="304">
        <v>0.05</v>
      </c>
      <c r="L84" s="857">
        <f>N78*K84</f>
        <v>89.895966627676032</v>
      </c>
      <c r="M84" s="858"/>
      <c r="N84" s="51"/>
    </row>
    <row r="85" spans="1:14" ht="15.75" thickBot="1">
      <c r="B85" s="91" t="s">
        <v>974</v>
      </c>
      <c r="C85" s="92"/>
      <c r="D85" s="92"/>
      <c r="E85" s="92"/>
      <c r="F85" s="92"/>
      <c r="G85" s="92"/>
      <c r="H85" s="92"/>
      <c r="I85" s="93"/>
      <c r="J85" s="94"/>
      <c r="K85" s="305">
        <v>0.05</v>
      </c>
      <c r="L85" s="859">
        <f>N78*K85</f>
        <v>89.895966627676032</v>
      </c>
      <c r="M85" s="860"/>
      <c r="N85" s="51"/>
    </row>
    <row r="86" spans="1:14" ht="15.75" thickBot="1">
      <c r="B86" s="822" t="s">
        <v>953</v>
      </c>
      <c r="C86" s="823"/>
      <c r="D86" s="823"/>
      <c r="E86" s="823"/>
      <c r="F86" s="823"/>
      <c r="G86" s="823"/>
      <c r="H86" s="823"/>
      <c r="I86" s="823"/>
      <c r="J86" s="823"/>
      <c r="K86" s="823"/>
      <c r="L86" s="823"/>
      <c r="M86" s="824"/>
      <c r="N86" s="52">
        <f>L83+L84+L85</f>
        <v>539.37579976605616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2337.2951323195766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2604.2690861201627</v>
      </c>
      <c r="N48" s="272">
        <f>K48*M48</f>
        <v>2604.2690861201627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2604.2690861201627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2604.2690861201627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520.85381722403258</v>
      </c>
      <c r="M83" s="858"/>
      <c r="N83" s="51"/>
    </row>
    <row r="84" spans="1:14">
      <c r="B84" s="89" t="s">
        <v>973</v>
      </c>
      <c r="C84" s="90"/>
      <c r="D84" s="90"/>
      <c r="E84" s="90"/>
      <c r="F84" s="90"/>
      <c r="G84" s="90"/>
      <c r="H84" s="90"/>
      <c r="I84" s="87"/>
      <c r="J84" s="88"/>
      <c r="K84" s="304">
        <v>0.05</v>
      </c>
      <c r="L84" s="857">
        <f>N78*K84</f>
        <v>130.21345430600815</v>
      </c>
      <c r="M84" s="858"/>
      <c r="N84" s="51"/>
    </row>
    <row r="85" spans="1:14" ht="15.75" thickBot="1">
      <c r="B85" s="91" t="s">
        <v>974</v>
      </c>
      <c r="C85" s="92"/>
      <c r="D85" s="92"/>
      <c r="E85" s="92"/>
      <c r="F85" s="92"/>
      <c r="G85" s="92"/>
      <c r="H85" s="92"/>
      <c r="I85" s="93"/>
      <c r="J85" s="94"/>
      <c r="K85" s="305">
        <v>0.05</v>
      </c>
      <c r="L85" s="859">
        <f>N78*K85</f>
        <v>130.21345430600815</v>
      </c>
      <c r="M85" s="860"/>
      <c r="N85" s="51"/>
    </row>
    <row r="86" spans="1:14" ht="15.75" thickBot="1">
      <c r="B86" s="822" t="s">
        <v>953</v>
      </c>
      <c r="C86" s="823"/>
      <c r="D86" s="823"/>
      <c r="E86" s="823"/>
      <c r="F86" s="823"/>
      <c r="G86" s="823"/>
      <c r="H86" s="823"/>
      <c r="I86" s="823"/>
      <c r="J86" s="823"/>
      <c r="K86" s="823"/>
      <c r="L86" s="823"/>
      <c r="M86" s="824"/>
      <c r="N86" s="52">
        <f>L83+L84+L85</f>
        <v>781.28072583604876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3385.5498119562117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2879.9267720621438</v>
      </c>
      <c r="N48" s="272">
        <f>K48*M48</f>
        <v>2879.9267720621438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2879.9267720621438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2879.9267720621438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575.98535441242882</v>
      </c>
      <c r="M83" s="858"/>
      <c r="N83" s="51"/>
    </row>
    <row r="84" spans="1:14">
      <c r="B84" s="89" t="s">
        <v>973</v>
      </c>
      <c r="C84" s="90"/>
      <c r="D84" s="90"/>
      <c r="E84" s="90"/>
      <c r="F84" s="90"/>
      <c r="G84" s="90"/>
      <c r="H84" s="90"/>
      <c r="I84" s="87"/>
      <c r="J84" s="88"/>
      <c r="K84" s="304">
        <v>0.05</v>
      </c>
      <c r="L84" s="857">
        <f>N78*K84</f>
        <v>143.9963386031072</v>
      </c>
      <c r="M84" s="858"/>
      <c r="N84" s="51"/>
    </row>
    <row r="85" spans="1:14" ht="15.75" thickBot="1">
      <c r="B85" s="91" t="s">
        <v>974</v>
      </c>
      <c r="C85" s="92"/>
      <c r="D85" s="92"/>
      <c r="E85" s="92"/>
      <c r="F85" s="92"/>
      <c r="G85" s="92"/>
      <c r="H85" s="92"/>
      <c r="I85" s="93"/>
      <c r="J85" s="94"/>
      <c r="K85" s="305">
        <v>0.05</v>
      </c>
      <c r="L85" s="859">
        <f>N78*K85</f>
        <v>143.9963386031072</v>
      </c>
      <c r="M85" s="860"/>
      <c r="N85" s="51"/>
    </row>
    <row r="86" spans="1:14" ht="15.75" thickBot="1">
      <c r="B86" s="822" t="s">
        <v>953</v>
      </c>
      <c r="C86" s="823"/>
      <c r="D86" s="823"/>
      <c r="E86" s="823"/>
      <c r="F86" s="823"/>
      <c r="G86" s="823"/>
      <c r="H86" s="823"/>
      <c r="I86" s="823"/>
      <c r="J86" s="823"/>
      <c r="K86" s="823"/>
      <c r="L86" s="823"/>
      <c r="M86" s="824"/>
      <c r="N86" s="52">
        <f>L83+L84+L85</f>
        <v>863.97803161864329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3743.9048036807872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2889.653107160404</v>
      </c>
      <c r="N48" s="272">
        <f>K48*M48</f>
        <v>2889.653107160404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2889.653107160404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2889.653107160404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577.93062143208078</v>
      </c>
      <c r="M83" s="858"/>
      <c r="N83" s="51"/>
    </row>
    <row r="84" spans="1:14">
      <c r="B84" s="89" t="s">
        <v>973</v>
      </c>
      <c r="C84" s="90"/>
      <c r="D84" s="90"/>
      <c r="E84" s="90"/>
      <c r="F84" s="90"/>
      <c r="G84" s="90"/>
      <c r="H84" s="90"/>
      <c r="I84" s="87"/>
      <c r="J84" s="88"/>
      <c r="K84" s="304">
        <v>0.05</v>
      </c>
      <c r="L84" s="857">
        <f>N78*K84</f>
        <v>144.4826553580202</v>
      </c>
      <c r="M84" s="858"/>
      <c r="N84" s="51"/>
    </row>
    <row r="85" spans="1:14" ht="15.75" thickBot="1">
      <c r="B85" s="91" t="s">
        <v>974</v>
      </c>
      <c r="C85" s="92"/>
      <c r="D85" s="92"/>
      <c r="E85" s="92"/>
      <c r="F85" s="92"/>
      <c r="G85" s="92"/>
      <c r="H85" s="92"/>
      <c r="I85" s="93"/>
      <c r="J85" s="94"/>
      <c r="K85" s="305">
        <v>0.05</v>
      </c>
      <c r="L85" s="859">
        <f>N78*K85</f>
        <v>144.4826553580202</v>
      </c>
      <c r="M85" s="860"/>
      <c r="N85" s="51"/>
    </row>
    <row r="86" spans="1:14" ht="15.75" thickBot="1">
      <c r="B86" s="822" t="s">
        <v>953</v>
      </c>
      <c r="C86" s="823"/>
      <c r="D86" s="823"/>
      <c r="E86" s="823"/>
      <c r="F86" s="823"/>
      <c r="G86" s="823"/>
      <c r="H86" s="823"/>
      <c r="I86" s="823"/>
      <c r="J86" s="823"/>
      <c r="K86" s="823"/>
      <c r="L86" s="823"/>
      <c r="M86" s="824"/>
      <c r="N86" s="52">
        <f>L83+L84+L85</f>
        <v>866.89593214812123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3756.5490393085252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2394.0397881820381</v>
      </c>
      <c r="N48" s="272">
        <f>K48*M48</f>
        <v>2394.0397881820381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2394.0397881820381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2394.0397881820381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478.80795763640765</v>
      </c>
      <c r="M83" s="858"/>
      <c r="N83" s="51"/>
    </row>
    <row r="84" spans="1:14">
      <c r="B84" s="89" t="s">
        <v>973</v>
      </c>
      <c r="C84" s="90"/>
      <c r="D84" s="90"/>
      <c r="E84" s="90"/>
      <c r="F84" s="90"/>
      <c r="G84" s="90"/>
      <c r="H84" s="90"/>
      <c r="I84" s="87"/>
      <c r="J84" s="88"/>
      <c r="K84" s="304">
        <v>0.05</v>
      </c>
      <c r="L84" s="857">
        <f>N78*K84</f>
        <v>119.70198940910191</v>
      </c>
      <c r="M84" s="858"/>
      <c r="N84" s="51"/>
    </row>
    <row r="85" spans="1:14" ht="15.75" thickBot="1">
      <c r="B85" s="91" t="s">
        <v>974</v>
      </c>
      <c r="C85" s="92"/>
      <c r="D85" s="92"/>
      <c r="E85" s="92"/>
      <c r="F85" s="92"/>
      <c r="G85" s="92"/>
      <c r="H85" s="92"/>
      <c r="I85" s="93"/>
      <c r="J85" s="94"/>
      <c r="K85" s="305">
        <v>0.05</v>
      </c>
      <c r="L85" s="859">
        <f>N78*K85</f>
        <v>119.70198940910191</v>
      </c>
      <c r="M85" s="860"/>
      <c r="N85" s="51"/>
    </row>
    <row r="86" spans="1:14" ht="15.75" thickBot="1">
      <c r="B86" s="822" t="s">
        <v>953</v>
      </c>
      <c r="C86" s="823"/>
      <c r="D86" s="823"/>
      <c r="E86" s="823"/>
      <c r="F86" s="823"/>
      <c r="G86" s="823"/>
      <c r="H86" s="823"/>
      <c r="I86" s="823"/>
      <c r="J86" s="823"/>
      <c r="K86" s="823"/>
      <c r="L86" s="823"/>
      <c r="M86" s="824"/>
      <c r="N86" s="52">
        <f>L83+L84+L85</f>
        <v>718.21193645461142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3112.2517246366497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2465.9918036738482</v>
      </c>
      <c r="N48" s="272">
        <f>K48*M48</f>
        <v>2465.9918036738482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2465.9918036738482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2465.9918036738482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493.19836073476966</v>
      </c>
      <c r="M83" s="858"/>
      <c r="N83" s="51"/>
    </row>
    <row r="84" spans="1:14">
      <c r="B84" s="89" t="s">
        <v>973</v>
      </c>
      <c r="C84" s="90"/>
      <c r="D84" s="90"/>
      <c r="E84" s="90"/>
      <c r="F84" s="90"/>
      <c r="G84" s="90"/>
      <c r="H84" s="90"/>
      <c r="I84" s="87"/>
      <c r="J84" s="88"/>
      <c r="K84" s="304">
        <v>0.05</v>
      </c>
      <c r="L84" s="857">
        <f>N78*K84</f>
        <v>123.29959018369242</v>
      </c>
      <c r="M84" s="858"/>
      <c r="N84" s="51"/>
    </row>
    <row r="85" spans="1:14" ht="15.75" thickBot="1">
      <c r="B85" s="91" t="s">
        <v>974</v>
      </c>
      <c r="C85" s="92"/>
      <c r="D85" s="92"/>
      <c r="E85" s="92"/>
      <c r="F85" s="92"/>
      <c r="G85" s="92"/>
      <c r="H85" s="92"/>
      <c r="I85" s="93"/>
      <c r="J85" s="94"/>
      <c r="K85" s="305">
        <v>0.05</v>
      </c>
      <c r="L85" s="859">
        <f>N78*K85</f>
        <v>123.29959018369242</v>
      </c>
      <c r="M85" s="860"/>
      <c r="N85" s="51"/>
    </row>
    <row r="86" spans="1:14" ht="15.75" thickBot="1">
      <c r="B86" s="822" t="s">
        <v>953</v>
      </c>
      <c r="C86" s="823"/>
      <c r="D86" s="823"/>
      <c r="E86" s="823"/>
      <c r="F86" s="823"/>
      <c r="G86" s="823"/>
      <c r="H86" s="823"/>
      <c r="I86" s="823"/>
      <c r="J86" s="823"/>
      <c r="K86" s="823"/>
      <c r="L86" s="823"/>
      <c r="M86" s="824"/>
      <c r="N86" s="52">
        <f>L83+L84+L85</f>
        <v>739.79754110215447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3205.7893447760025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2465.9918036738482</v>
      </c>
      <c r="N48" s="272">
        <f>K48*M48</f>
        <v>2465.9918036738482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2465.9918036738482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2465.9918036738482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493.19836073476966</v>
      </c>
      <c r="M83" s="858"/>
      <c r="N83" s="51"/>
    </row>
    <row r="84" spans="1:14">
      <c r="B84" s="89" t="s">
        <v>973</v>
      </c>
      <c r="C84" s="90"/>
      <c r="D84" s="90"/>
      <c r="E84" s="90"/>
      <c r="F84" s="90"/>
      <c r="G84" s="90"/>
      <c r="H84" s="90"/>
      <c r="I84" s="87"/>
      <c r="J84" s="88"/>
      <c r="K84" s="304">
        <v>0.05</v>
      </c>
      <c r="L84" s="857">
        <f>N78*K84</f>
        <v>123.29959018369242</v>
      </c>
      <c r="M84" s="858"/>
      <c r="N84" s="51"/>
    </row>
    <row r="85" spans="1:14" ht="15.75" thickBot="1">
      <c r="B85" s="91" t="s">
        <v>974</v>
      </c>
      <c r="C85" s="92"/>
      <c r="D85" s="92"/>
      <c r="E85" s="92"/>
      <c r="F85" s="92"/>
      <c r="G85" s="92"/>
      <c r="H85" s="92"/>
      <c r="I85" s="93"/>
      <c r="J85" s="94"/>
      <c r="K85" s="305">
        <v>0.05</v>
      </c>
      <c r="L85" s="859">
        <f>N78*K85</f>
        <v>123.29959018369242</v>
      </c>
      <c r="M85" s="860"/>
      <c r="N85" s="51"/>
    </row>
    <row r="86" spans="1:14" ht="15.75" thickBot="1">
      <c r="B86" s="822" t="s">
        <v>953</v>
      </c>
      <c r="C86" s="823"/>
      <c r="D86" s="823"/>
      <c r="E86" s="823"/>
      <c r="F86" s="823"/>
      <c r="G86" s="823"/>
      <c r="H86" s="823"/>
      <c r="I86" s="823"/>
      <c r="J86" s="823"/>
      <c r="K86" s="823"/>
      <c r="L86" s="823"/>
      <c r="M86" s="824"/>
      <c r="N86" s="52">
        <f>L83+L84+L85</f>
        <v>739.79754110215447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3205.7893447760025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2465.9918036738482</v>
      </c>
      <c r="N48" s="272">
        <f>K48*M48</f>
        <v>2465.9918036738482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2465.9918036738482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2465.9918036738482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493.19836073476966</v>
      </c>
      <c r="M83" s="858"/>
      <c r="N83" s="51"/>
    </row>
    <row r="84" spans="1:14">
      <c r="B84" s="89" t="s">
        <v>973</v>
      </c>
      <c r="C84" s="90"/>
      <c r="D84" s="90"/>
      <c r="E84" s="90"/>
      <c r="F84" s="90"/>
      <c r="G84" s="90"/>
      <c r="H84" s="90"/>
      <c r="I84" s="87"/>
      <c r="J84" s="88"/>
      <c r="K84" s="304">
        <v>0.05</v>
      </c>
      <c r="L84" s="857">
        <f>N78*K84</f>
        <v>123.29959018369242</v>
      </c>
      <c r="M84" s="858"/>
      <c r="N84" s="51"/>
    </row>
    <row r="85" spans="1:14" ht="15.75" thickBot="1">
      <c r="B85" s="91" t="s">
        <v>974</v>
      </c>
      <c r="C85" s="92"/>
      <c r="D85" s="92"/>
      <c r="E85" s="92"/>
      <c r="F85" s="92"/>
      <c r="G85" s="92"/>
      <c r="H85" s="92"/>
      <c r="I85" s="93"/>
      <c r="J85" s="94"/>
      <c r="K85" s="305">
        <v>0.05</v>
      </c>
      <c r="L85" s="859">
        <f>N78*K85</f>
        <v>123.29959018369242</v>
      </c>
      <c r="M85" s="860"/>
      <c r="N85" s="51"/>
    </row>
    <row r="86" spans="1:14" ht="15.75" thickBot="1">
      <c r="B86" s="822" t="s">
        <v>953</v>
      </c>
      <c r="C86" s="823"/>
      <c r="D86" s="823"/>
      <c r="E86" s="823"/>
      <c r="F86" s="823"/>
      <c r="G86" s="823"/>
      <c r="H86" s="823"/>
      <c r="I86" s="823"/>
      <c r="J86" s="823"/>
      <c r="K86" s="823"/>
      <c r="L86" s="823"/>
      <c r="M86" s="824"/>
      <c r="N86" s="52">
        <f>L83+L84+L85</f>
        <v>739.79754110215447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3205.7893447760025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2528.4894672446562</v>
      </c>
      <c r="N48" s="272">
        <f>K48*M48</f>
        <v>2528.4894672446562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2528.4894672446562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2528.4894672446562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505.69789344893127</v>
      </c>
      <c r="M83" s="858"/>
      <c r="N83" s="51"/>
    </row>
    <row r="84" spans="1:14">
      <c r="B84" s="89" t="s">
        <v>973</v>
      </c>
      <c r="C84" s="90"/>
      <c r="D84" s="90"/>
      <c r="E84" s="90"/>
      <c r="F84" s="90"/>
      <c r="G84" s="90"/>
      <c r="H84" s="90"/>
      <c r="I84" s="87"/>
      <c r="J84" s="88"/>
      <c r="K84" s="304">
        <v>0.05</v>
      </c>
      <c r="L84" s="857">
        <f>N78*K84</f>
        <v>126.42447336223282</v>
      </c>
      <c r="M84" s="858"/>
      <c r="N84" s="51"/>
    </row>
    <row r="85" spans="1:14" ht="15.75" thickBot="1">
      <c r="B85" s="91" t="s">
        <v>974</v>
      </c>
      <c r="C85" s="92"/>
      <c r="D85" s="92"/>
      <c r="E85" s="92"/>
      <c r="F85" s="92"/>
      <c r="G85" s="92"/>
      <c r="H85" s="92"/>
      <c r="I85" s="93"/>
      <c r="J85" s="94"/>
      <c r="K85" s="305">
        <v>0.05</v>
      </c>
      <c r="L85" s="859">
        <f>N78*K85</f>
        <v>126.42447336223282</v>
      </c>
      <c r="M85" s="860"/>
      <c r="N85" s="51"/>
    </row>
    <row r="86" spans="1:14" ht="15.75" thickBot="1">
      <c r="B86" s="822" t="s">
        <v>953</v>
      </c>
      <c r="C86" s="823"/>
      <c r="D86" s="823"/>
      <c r="E86" s="823"/>
      <c r="F86" s="823"/>
      <c r="G86" s="823"/>
      <c r="H86" s="823"/>
      <c r="I86" s="823"/>
      <c r="J86" s="823"/>
      <c r="K86" s="823"/>
      <c r="L86" s="823"/>
      <c r="M86" s="824"/>
      <c r="N86" s="52">
        <f>L83+L84+L85</f>
        <v>758.54684017339684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3287.0363074180532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3767.0690777311852</v>
      </c>
      <c r="N48" s="272">
        <f>K48*M48</f>
        <v>3767.0690777311852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3767.0690777311852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3767.0690777311852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753.41381554623706</v>
      </c>
      <c r="M83" s="858"/>
      <c r="N83" s="51"/>
    </row>
    <row r="84" spans="1:14">
      <c r="B84" s="89" t="s">
        <v>973</v>
      </c>
      <c r="C84" s="90"/>
      <c r="D84" s="90"/>
      <c r="E84" s="90"/>
      <c r="F84" s="90"/>
      <c r="G84" s="90"/>
      <c r="H84" s="90"/>
      <c r="I84" s="87"/>
      <c r="J84" s="88"/>
      <c r="K84" s="304">
        <v>0.05</v>
      </c>
      <c r="L84" s="857">
        <f>N78*K84</f>
        <v>188.35345388655927</v>
      </c>
      <c r="M84" s="858"/>
      <c r="N84" s="51"/>
    </row>
    <row r="85" spans="1:14" ht="15.75" thickBot="1">
      <c r="B85" s="91" t="s">
        <v>974</v>
      </c>
      <c r="C85" s="92"/>
      <c r="D85" s="92"/>
      <c r="E85" s="92"/>
      <c r="F85" s="92"/>
      <c r="G85" s="92"/>
      <c r="H85" s="92"/>
      <c r="I85" s="93"/>
      <c r="J85" s="94"/>
      <c r="K85" s="305">
        <v>0.05</v>
      </c>
      <c r="L85" s="859">
        <f>N78*K85</f>
        <v>188.35345388655927</v>
      </c>
      <c r="M85" s="860"/>
      <c r="N85" s="51"/>
    </row>
    <row r="86" spans="1:14" ht="15.75" thickBot="1">
      <c r="B86" s="822" t="s">
        <v>953</v>
      </c>
      <c r="C86" s="823"/>
      <c r="D86" s="823"/>
      <c r="E86" s="823"/>
      <c r="F86" s="823"/>
      <c r="G86" s="823"/>
      <c r="H86" s="823"/>
      <c r="I86" s="823"/>
      <c r="J86" s="823"/>
      <c r="K86" s="823"/>
      <c r="L86" s="823"/>
      <c r="M86" s="824"/>
      <c r="N86" s="52">
        <f>L83+L84+L85</f>
        <v>1130.1207233193556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4897.1898010505411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2030.1435849686186</v>
      </c>
      <c r="N48" s="272">
        <f>K48*M48</f>
        <v>2030.1435849686186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2030.1435849686186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2030.1435849686186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406.02871699372372</v>
      </c>
      <c r="M83" s="858"/>
      <c r="N83" s="51"/>
    </row>
    <row r="84" spans="1:14">
      <c r="B84" s="89" t="s">
        <v>973</v>
      </c>
      <c r="C84" s="90"/>
      <c r="D84" s="90"/>
      <c r="E84" s="90"/>
      <c r="F84" s="90"/>
      <c r="G84" s="90"/>
      <c r="H84" s="90"/>
      <c r="I84" s="87"/>
      <c r="J84" s="88"/>
      <c r="K84" s="304">
        <v>0.05</v>
      </c>
      <c r="L84" s="857">
        <f>N78*K84</f>
        <v>101.50717924843093</v>
      </c>
      <c r="M84" s="858"/>
      <c r="N84" s="51"/>
    </row>
    <row r="85" spans="1:14" ht="15.75" thickBot="1">
      <c r="B85" s="91" t="s">
        <v>974</v>
      </c>
      <c r="C85" s="92"/>
      <c r="D85" s="92"/>
      <c r="E85" s="92"/>
      <c r="F85" s="92"/>
      <c r="G85" s="92"/>
      <c r="H85" s="92"/>
      <c r="I85" s="93"/>
      <c r="J85" s="94"/>
      <c r="K85" s="305">
        <v>0.05</v>
      </c>
      <c r="L85" s="859">
        <f>N78*K85</f>
        <v>101.50717924843093</v>
      </c>
      <c r="M85" s="860"/>
      <c r="N85" s="51"/>
    </row>
    <row r="86" spans="1:14" ht="15.75" thickBot="1">
      <c r="B86" s="822" t="s">
        <v>953</v>
      </c>
      <c r="C86" s="823"/>
      <c r="D86" s="823"/>
      <c r="E86" s="823"/>
      <c r="F86" s="823"/>
      <c r="G86" s="823"/>
      <c r="H86" s="823"/>
      <c r="I86" s="823"/>
      <c r="J86" s="823"/>
      <c r="K86" s="823"/>
      <c r="L86" s="823"/>
      <c r="M86" s="824"/>
      <c r="N86" s="52">
        <f>L83+L84+L85</f>
        <v>609.04307549058558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2639.1866604592042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500</v>
      </c>
      <c r="N36" s="272">
        <f>K36/M36</f>
        <v>271.52480362988496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500</v>
      </c>
      <c r="N37" s="272">
        <f>K37/M37</f>
        <v>125.83843016798477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397.98913874786973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1092.06952051399</v>
      </c>
      <c r="N48" s="272">
        <f>K48*M48</f>
        <v>1092.06952051399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1092.06952051399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4" ht="15.75" thickBot="1">
      <c r="B65" s="911" t="s">
        <v>953</v>
      </c>
      <c r="C65" s="865"/>
      <c r="D65" s="865"/>
      <c r="E65" s="865"/>
      <c r="F65" s="865"/>
      <c r="G65" s="865"/>
      <c r="H65" s="865"/>
      <c r="I65" s="865"/>
      <c r="J65" s="865"/>
      <c r="K65" s="865"/>
      <c r="L65" s="865"/>
      <c r="M65" s="86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1" t="s">
        <v>963</v>
      </c>
      <c r="C69" s="862"/>
      <c r="D69" s="862"/>
      <c r="E69" s="862"/>
      <c r="F69" s="862"/>
      <c r="G69" s="862"/>
      <c r="H69" s="862"/>
      <c r="I69" s="73" t="s">
        <v>964</v>
      </c>
      <c r="J69" s="75" t="s">
        <v>1410</v>
      </c>
      <c r="K69" s="74" t="s">
        <v>966</v>
      </c>
      <c r="L69" s="863" t="s">
        <v>950</v>
      </c>
      <c r="M69" s="864"/>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8"/>
      <c r="C74" s="899"/>
      <c r="D74" s="899"/>
      <c r="E74" s="899"/>
      <c r="F74" s="899"/>
      <c r="G74" s="899"/>
      <c r="H74" s="899"/>
      <c r="I74" s="126"/>
      <c r="J74" s="126"/>
      <c r="K74" s="126"/>
      <c r="L74" s="912"/>
      <c r="M74" s="912"/>
      <c r="N74" s="45"/>
    </row>
    <row r="75" spans="1:14" ht="15.75" thickBot="1">
      <c r="B75" s="911" t="s">
        <v>953</v>
      </c>
      <c r="C75" s="865"/>
      <c r="D75" s="865"/>
      <c r="E75" s="865"/>
      <c r="F75" s="865"/>
      <c r="G75" s="865"/>
      <c r="H75" s="865"/>
      <c r="I75" s="865"/>
      <c r="J75" s="865"/>
      <c r="K75" s="865"/>
      <c r="L75" s="865"/>
      <c r="M75" s="866"/>
      <c r="N75" s="301">
        <f>SUM(N70:N74)</f>
        <v>62.590494999999997</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1552.6491542618596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310.52983085237196</v>
      </c>
      <c r="M82" s="858"/>
      <c r="N82" s="51"/>
    </row>
    <row r="83" spans="1:14">
      <c r="B83" s="89" t="s">
        <v>973</v>
      </c>
      <c r="C83" s="90"/>
      <c r="D83" s="90"/>
      <c r="E83" s="90"/>
      <c r="F83" s="90"/>
      <c r="G83" s="90"/>
      <c r="H83" s="90"/>
      <c r="I83" s="87"/>
      <c r="J83" s="88"/>
      <c r="K83" s="304">
        <v>0.05</v>
      </c>
      <c r="L83" s="857">
        <f>N77*K83</f>
        <v>77.63245771309299</v>
      </c>
      <c r="M83" s="858"/>
      <c r="N83" s="51"/>
    </row>
    <row r="84" spans="1:14" ht="15.75" thickBot="1">
      <c r="B84" s="91" t="s">
        <v>974</v>
      </c>
      <c r="C84" s="92"/>
      <c r="D84" s="92"/>
      <c r="E84" s="92"/>
      <c r="F84" s="92"/>
      <c r="G84" s="92"/>
      <c r="H84" s="92"/>
      <c r="I84" s="93"/>
      <c r="J84" s="94"/>
      <c r="K84" s="305">
        <v>0.05</v>
      </c>
      <c r="L84" s="859">
        <f>N77*K84</f>
        <v>77.63245771309299</v>
      </c>
      <c r="M84" s="860"/>
      <c r="N84" s="51"/>
    </row>
    <row r="85" spans="1:14" ht="15.75" thickBot="1">
      <c r="B85" s="822" t="s">
        <v>953</v>
      </c>
      <c r="C85" s="823"/>
      <c r="D85" s="823"/>
      <c r="E85" s="823"/>
      <c r="F85" s="823"/>
      <c r="G85" s="823"/>
      <c r="H85" s="823"/>
      <c r="I85" s="823"/>
      <c r="J85" s="823"/>
      <c r="K85" s="823"/>
      <c r="L85" s="823"/>
      <c r="M85" s="824"/>
      <c r="N85" s="52">
        <f>L82+L83+L84</f>
        <v>465.79474627855797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2018.4439005404176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500</v>
      </c>
      <c r="N36" s="272">
        <f>K36/M36</f>
        <v>271.52480362988496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500</v>
      </c>
      <c r="N37" s="272">
        <f>K37/M37</f>
        <v>125.83843016798477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397.98913874786973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1178.6360068961965</v>
      </c>
      <c r="N48" s="272">
        <f>K48*M48</f>
        <v>1178.6360068961965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1178.6360068961965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1639.2156406440661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327.84312812881325</v>
      </c>
      <c r="M83" s="858"/>
      <c r="N83" s="51"/>
    </row>
    <row r="84" spans="1:14">
      <c r="B84" s="89" t="s">
        <v>973</v>
      </c>
      <c r="C84" s="90"/>
      <c r="D84" s="90"/>
      <c r="E84" s="90"/>
      <c r="F84" s="90"/>
      <c r="G84" s="90"/>
      <c r="H84" s="90"/>
      <c r="I84" s="87"/>
      <c r="J84" s="88"/>
      <c r="K84" s="304">
        <v>0.05</v>
      </c>
      <c r="L84" s="857">
        <f>N78*K84</f>
        <v>81.960782032203312</v>
      </c>
      <c r="M84" s="858"/>
      <c r="N84" s="51"/>
    </row>
    <row r="85" spans="1:14" ht="15.75" thickBot="1">
      <c r="B85" s="91" t="s">
        <v>974</v>
      </c>
      <c r="C85" s="92"/>
      <c r="D85" s="92"/>
      <c r="E85" s="92"/>
      <c r="F85" s="92"/>
      <c r="G85" s="92"/>
      <c r="H85" s="92"/>
      <c r="I85" s="93"/>
      <c r="J85" s="94"/>
      <c r="K85" s="305">
        <v>0.05</v>
      </c>
      <c r="L85" s="859">
        <f>N78*K85</f>
        <v>81.960782032203312</v>
      </c>
      <c r="M85" s="860"/>
      <c r="N85" s="51"/>
    </row>
    <row r="86" spans="1:14" ht="15.75" thickBot="1">
      <c r="B86" s="822" t="s">
        <v>953</v>
      </c>
      <c r="C86" s="823"/>
      <c r="D86" s="823"/>
      <c r="E86" s="823"/>
      <c r="F86" s="823"/>
      <c r="G86" s="823"/>
      <c r="H86" s="823"/>
      <c r="I86" s="823"/>
      <c r="J86" s="823"/>
      <c r="K86" s="823"/>
      <c r="L86" s="823"/>
      <c r="M86" s="824"/>
      <c r="N86" s="52">
        <f>L83+L84+L85</f>
        <v>491.7646921932199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2130.9803328372859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500</v>
      </c>
      <c r="N36" s="272">
        <f>K36/M36</f>
        <v>271.52480362988496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500</v>
      </c>
      <c r="N37" s="272">
        <f>K37/M37</f>
        <v>125.83843016798477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397.98913874786973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9942.4603225046412</v>
      </c>
      <c r="N48" s="272">
        <f>K48*M48</f>
        <v>2982.7380967513923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2982.7380967513923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3443.3177304992619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688.6635460998524</v>
      </c>
      <c r="M83" s="858"/>
      <c r="N83" s="51"/>
    </row>
    <row r="84" spans="1:14">
      <c r="B84" s="89" t="s">
        <v>973</v>
      </c>
      <c r="C84" s="90"/>
      <c r="D84" s="90"/>
      <c r="E84" s="90"/>
      <c r="F84" s="90"/>
      <c r="G84" s="90"/>
      <c r="H84" s="90"/>
      <c r="I84" s="87"/>
      <c r="J84" s="88"/>
      <c r="K84" s="304">
        <v>0.05</v>
      </c>
      <c r="L84" s="857">
        <f>N78*K84</f>
        <v>172.1658865249631</v>
      </c>
      <c r="M84" s="858"/>
      <c r="N84" s="51"/>
    </row>
    <row r="85" spans="1:14" ht="15.75" thickBot="1">
      <c r="B85" s="91" t="s">
        <v>974</v>
      </c>
      <c r="C85" s="92"/>
      <c r="D85" s="92"/>
      <c r="E85" s="92"/>
      <c r="F85" s="92"/>
      <c r="G85" s="92"/>
      <c r="H85" s="92"/>
      <c r="I85" s="93"/>
      <c r="J85" s="94"/>
      <c r="K85" s="305">
        <v>0.05</v>
      </c>
      <c r="L85" s="859">
        <f>N78*K85</f>
        <v>172.1658865249631</v>
      </c>
      <c r="M85" s="860"/>
      <c r="N85" s="51"/>
    </row>
    <row r="86" spans="1:14" ht="15.75" thickBot="1">
      <c r="B86" s="822" t="s">
        <v>953</v>
      </c>
      <c r="C86" s="823"/>
      <c r="D86" s="823"/>
      <c r="E86" s="823"/>
      <c r="F86" s="823"/>
      <c r="G86" s="823"/>
      <c r="H86" s="823"/>
      <c r="I86" s="823"/>
      <c r="J86" s="823"/>
      <c r="K86" s="823"/>
      <c r="L86" s="823"/>
      <c r="M86" s="824"/>
      <c r="N86" s="52">
        <f>L83+L84+L85</f>
        <v>1032.9953191497787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4476.3130496490403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135762.40181494248</v>
      </c>
      <c r="L36" s="270"/>
      <c r="M36" s="271">
        <v>500</v>
      </c>
      <c r="N36" s="272">
        <f>K36/M36</f>
        <v>271.52480362988496</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62919.215083992385</v>
      </c>
      <c r="L37" s="270"/>
      <c r="M37" s="271">
        <v>500</v>
      </c>
      <c r="N37" s="272">
        <f>K37/M37</f>
        <v>125.83843016798477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397.98913874786973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1178.6360068961965</v>
      </c>
      <c r="N48" s="272">
        <f>K48*M48</f>
        <v>530.38620310328838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530.38620310328838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990.96583685115809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198.19316737023163</v>
      </c>
      <c r="M83" s="858"/>
      <c r="N83" s="51"/>
    </row>
    <row r="84" spans="1:14">
      <c r="B84" s="89" t="s">
        <v>973</v>
      </c>
      <c r="C84" s="90"/>
      <c r="D84" s="90"/>
      <c r="E84" s="90"/>
      <c r="F84" s="90"/>
      <c r="G84" s="90"/>
      <c r="H84" s="90"/>
      <c r="I84" s="87"/>
      <c r="J84" s="88"/>
      <c r="K84" s="304">
        <v>0.05</v>
      </c>
      <c r="L84" s="857">
        <f>N78*K84</f>
        <v>49.548291842557909</v>
      </c>
      <c r="M84" s="858"/>
      <c r="N84" s="51"/>
    </row>
    <row r="85" spans="1:14" ht="15.75" thickBot="1">
      <c r="B85" s="91" t="s">
        <v>974</v>
      </c>
      <c r="C85" s="92"/>
      <c r="D85" s="92"/>
      <c r="E85" s="92"/>
      <c r="F85" s="92"/>
      <c r="G85" s="92"/>
      <c r="H85" s="92"/>
      <c r="I85" s="93"/>
      <c r="J85" s="94"/>
      <c r="K85" s="305">
        <v>0.05</v>
      </c>
      <c r="L85" s="859">
        <f>N78*K85</f>
        <v>49.548291842557909</v>
      </c>
      <c r="M85" s="860"/>
      <c r="N85" s="51"/>
    </row>
    <row r="86" spans="1:14" ht="15.75" thickBot="1">
      <c r="B86" s="822" t="s">
        <v>953</v>
      </c>
      <c r="C86" s="823"/>
      <c r="D86" s="823"/>
      <c r="E86" s="823"/>
      <c r="F86" s="823"/>
      <c r="G86" s="823"/>
      <c r="H86" s="823"/>
      <c r="I86" s="823"/>
      <c r="J86" s="823"/>
      <c r="K86" s="823"/>
      <c r="L86" s="823"/>
      <c r="M86" s="824"/>
      <c r="N86" s="52">
        <f>L83+L84+L85</f>
        <v>297.28975105534744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1288.2555879065055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500</v>
      </c>
      <c r="N36" s="272">
        <f>K36/M36</f>
        <v>271.52480362988496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500</v>
      </c>
      <c r="N37" s="272">
        <f>K37/M37</f>
        <v>125.83843016798477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397.98913874786973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2064.2777521910789</v>
      </c>
      <c r="N48" s="272">
        <f>K48*M48</f>
        <v>928.92498848598552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928.92498848598552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1389.5046222338551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277.90092444677106</v>
      </c>
      <c r="M83" s="858"/>
      <c r="N83" s="51"/>
    </row>
    <row r="84" spans="1:14">
      <c r="B84" s="89" t="s">
        <v>973</v>
      </c>
      <c r="C84" s="90"/>
      <c r="D84" s="90"/>
      <c r="E84" s="90"/>
      <c r="F84" s="90"/>
      <c r="G84" s="90"/>
      <c r="H84" s="90"/>
      <c r="I84" s="87"/>
      <c r="J84" s="88"/>
      <c r="K84" s="304">
        <v>0.05</v>
      </c>
      <c r="L84" s="857">
        <f>N78*K84</f>
        <v>69.475231111692764</v>
      </c>
      <c r="M84" s="858"/>
      <c r="N84" s="51"/>
    </row>
    <row r="85" spans="1:14" ht="15.75" thickBot="1">
      <c r="B85" s="91" t="s">
        <v>974</v>
      </c>
      <c r="C85" s="92"/>
      <c r="D85" s="92"/>
      <c r="E85" s="92"/>
      <c r="F85" s="92"/>
      <c r="G85" s="92"/>
      <c r="H85" s="92"/>
      <c r="I85" s="93"/>
      <c r="J85" s="94"/>
      <c r="K85" s="305">
        <v>0.05</v>
      </c>
      <c r="L85" s="859">
        <f>N78*K85</f>
        <v>69.475231111692764</v>
      </c>
      <c r="M85" s="860"/>
      <c r="N85" s="51"/>
    </row>
    <row r="86" spans="1:14" ht="15.75" thickBot="1">
      <c r="B86" s="822" t="s">
        <v>953</v>
      </c>
      <c r="C86" s="823"/>
      <c r="D86" s="823"/>
      <c r="E86" s="823"/>
      <c r="F86" s="823"/>
      <c r="G86" s="823"/>
      <c r="H86" s="823"/>
      <c r="I86" s="823"/>
      <c r="J86" s="823"/>
      <c r="K86" s="823"/>
      <c r="L86" s="823"/>
      <c r="M86" s="824"/>
      <c r="N86" s="52">
        <f>L83+L84+L85</f>
        <v>416.85138667015661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1806.3560089040118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500</v>
      </c>
      <c r="N36" s="272">
        <f>K36/M36</f>
        <v>271.52480362988496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500</v>
      </c>
      <c r="N37" s="272">
        <f>K37/M37</f>
        <v>125.83843016798477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397.98913874786973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1797.9193325535205</v>
      </c>
      <c r="N48" s="272">
        <f>K48*M48</f>
        <v>809.06369964908424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809.06369964908424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1269.6433333969539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253.9286666793908</v>
      </c>
      <c r="M83" s="858"/>
      <c r="N83" s="51"/>
    </row>
    <row r="84" spans="1:14">
      <c r="B84" s="89" t="s">
        <v>973</v>
      </c>
      <c r="C84" s="90"/>
      <c r="D84" s="90"/>
      <c r="E84" s="90"/>
      <c r="F84" s="90"/>
      <c r="G84" s="90"/>
      <c r="H84" s="90"/>
      <c r="I84" s="87"/>
      <c r="J84" s="88"/>
      <c r="K84" s="304">
        <v>0.05</v>
      </c>
      <c r="L84" s="857">
        <f>N78*K84</f>
        <v>63.4821666698477</v>
      </c>
      <c r="M84" s="858"/>
      <c r="N84" s="51"/>
    </row>
    <row r="85" spans="1:14" ht="15.75" thickBot="1">
      <c r="B85" s="91" t="s">
        <v>974</v>
      </c>
      <c r="C85" s="92"/>
      <c r="D85" s="92"/>
      <c r="E85" s="92"/>
      <c r="F85" s="92"/>
      <c r="G85" s="92"/>
      <c r="H85" s="92"/>
      <c r="I85" s="93"/>
      <c r="J85" s="94"/>
      <c r="K85" s="305">
        <v>0.05</v>
      </c>
      <c r="L85" s="859">
        <f>N78*K85</f>
        <v>63.4821666698477</v>
      </c>
      <c r="M85" s="860"/>
      <c r="N85" s="51"/>
    </row>
    <row r="86" spans="1:14" ht="15.75" thickBot="1">
      <c r="B86" s="822" t="s">
        <v>953</v>
      </c>
      <c r="C86" s="823"/>
      <c r="D86" s="823"/>
      <c r="E86" s="823"/>
      <c r="F86" s="823"/>
      <c r="G86" s="823"/>
      <c r="H86" s="823"/>
      <c r="I86" s="823"/>
      <c r="J86" s="823"/>
      <c r="K86" s="823"/>
      <c r="L86" s="823"/>
      <c r="M86" s="824"/>
      <c r="N86" s="52">
        <f>L83+L84+L85</f>
        <v>380.89300001908617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1650.5363334160402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500</v>
      </c>
      <c r="N36" s="272">
        <f>K36/M36</f>
        <v>271.52480362988496</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500</v>
      </c>
      <c r="N37" s="272">
        <f>K37/M37</f>
        <v>125.83843016798477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0.62590495000000002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397.98913874786973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2197.4569620098582</v>
      </c>
      <c r="N48" s="272">
        <f>K48*M48</f>
        <v>988.85563290443622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988.85563290443622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62.590494999999997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1449.4352666523059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289.88705333046119</v>
      </c>
      <c r="M83" s="858"/>
      <c r="N83" s="51"/>
    </row>
    <row r="84" spans="1:14">
      <c r="B84" s="89" t="s">
        <v>973</v>
      </c>
      <c r="C84" s="90"/>
      <c r="D84" s="90"/>
      <c r="E84" s="90"/>
      <c r="F84" s="90"/>
      <c r="G84" s="90"/>
      <c r="H84" s="90"/>
      <c r="I84" s="87"/>
      <c r="J84" s="88"/>
      <c r="K84" s="304">
        <v>0.05</v>
      </c>
      <c r="L84" s="857">
        <f>N78*K84</f>
        <v>72.471763332615296</v>
      </c>
      <c r="M84" s="858"/>
      <c r="N84" s="51"/>
    </row>
    <row r="85" spans="1:14" ht="15.75" thickBot="1">
      <c r="B85" s="91" t="s">
        <v>974</v>
      </c>
      <c r="C85" s="92"/>
      <c r="D85" s="92"/>
      <c r="E85" s="92"/>
      <c r="F85" s="92"/>
      <c r="G85" s="92"/>
      <c r="H85" s="92"/>
      <c r="I85" s="93"/>
      <c r="J85" s="94"/>
      <c r="K85" s="305">
        <v>0.05</v>
      </c>
      <c r="L85" s="859">
        <f>N78*K85</f>
        <v>72.471763332615296</v>
      </c>
      <c r="M85" s="860"/>
      <c r="N85" s="51"/>
    </row>
    <row r="86" spans="1:14" ht="15.75" thickBot="1">
      <c r="B86" s="822" t="s">
        <v>953</v>
      </c>
      <c r="C86" s="823"/>
      <c r="D86" s="823"/>
      <c r="E86" s="823"/>
      <c r="F86" s="823"/>
      <c r="G86" s="823"/>
      <c r="H86" s="823"/>
      <c r="I86" s="823"/>
      <c r="J86" s="823"/>
      <c r="K86" s="823"/>
      <c r="L86" s="823"/>
      <c r="M86" s="824"/>
      <c r="N86" s="52">
        <f>L83+L84+L85</f>
        <v>434.83057999569178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1884.2658466479977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400</v>
      </c>
      <c r="N36" s="272">
        <f>K36/M36</f>
        <v>339.40600453735618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400</v>
      </c>
      <c r="N37" s="272">
        <f>K37/M37</f>
        <v>444.21541560116634</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71">
        <v>400</v>
      </c>
      <c r="N38" s="272">
        <f>K38/M38</f>
        <v>157.29803770998097</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876">
        <v>400</v>
      </c>
      <c r="M39" s="877"/>
      <c r="N39" s="272">
        <f>K39/L39</f>
        <v>154.15994185766684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1096.1951754049653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2064.2777521910789</v>
      </c>
      <c r="N48" s="272">
        <f>K48*M48</f>
        <v>3777.6282865096746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74514.327470118849</v>
      </c>
      <c r="N49" s="272">
        <f>K49*M49</f>
        <v>1415.7722219322582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5193.4005084419332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1211.2363890679242</v>
      </c>
      <c r="M58" s="910"/>
      <c r="N58" s="287">
        <f>K58*L58</f>
        <v>23.013491392290558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23.013491392290558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111.57756987950249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6424.1867451186909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1284.8373490237382</v>
      </c>
      <c r="M82" s="858"/>
      <c r="N82" s="51"/>
    </row>
    <row r="83" spans="1:14">
      <c r="B83" s="89" t="s">
        <v>973</v>
      </c>
      <c r="C83" s="90"/>
      <c r="D83" s="90"/>
      <c r="E83" s="90"/>
      <c r="F83" s="90"/>
      <c r="G83" s="90"/>
      <c r="H83" s="90"/>
      <c r="I83" s="87"/>
      <c r="J83" s="88"/>
      <c r="K83" s="304">
        <v>0.05</v>
      </c>
      <c r="L83" s="857">
        <f>N77*K83</f>
        <v>321.20933725593454</v>
      </c>
      <c r="M83" s="858"/>
      <c r="N83" s="51"/>
    </row>
    <row r="84" spans="1:14" ht="15.75" thickBot="1">
      <c r="B84" s="91" t="s">
        <v>974</v>
      </c>
      <c r="C84" s="92"/>
      <c r="D84" s="92"/>
      <c r="E84" s="92"/>
      <c r="F84" s="92"/>
      <c r="G84" s="92"/>
      <c r="H84" s="92"/>
      <c r="I84" s="93"/>
      <c r="J84" s="94"/>
      <c r="K84" s="305">
        <v>0.05</v>
      </c>
      <c r="L84" s="859">
        <f>N77*K84</f>
        <v>321.20933725593454</v>
      </c>
      <c r="M84" s="860"/>
      <c r="N84" s="51"/>
    </row>
    <row r="85" spans="1:14" ht="15.75" thickBot="1">
      <c r="B85" s="822" t="s">
        <v>953</v>
      </c>
      <c r="C85" s="823"/>
      <c r="D85" s="823"/>
      <c r="E85" s="823"/>
      <c r="F85" s="823"/>
      <c r="G85" s="823"/>
      <c r="H85" s="823"/>
      <c r="I85" s="823"/>
      <c r="J85" s="823"/>
      <c r="K85" s="823"/>
      <c r="L85" s="823"/>
      <c r="M85" s="824"/>
      <c r="N85" s="52">
        <f>L82+L83+L84</f>
        <v>1927.2560235356073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8351.4427686542986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400</v>
      </c>
      <c r="N36" s="272">
        <f>K36/M36</f>
        <v>339.40600453735618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400</v>
      </c>
      <c r="N37" s="272">
        <f>K37/M37</f>
        <v>444.21541560116634</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71">
        <v>400</v>
      </c>
      <c r="N38" s="272">
        <f>K38/M38</f>
        <v>157.29803770998097</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876">
        <v>400</v>
      </c>
      <c r="M39" s="877"/>
      <c r="N39" s="272">
        <f>K39/L39</f>
        <v>154.15994185766684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1096.1951754049653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2064.2777521910789</v>
      </c>
      <c r="N48" s="272">
        <f>K48*M48</f>
        <v>3096.4166282866181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74514.327470118849</v>
      </c>
      <c r="N49" s="272">
        <f>K49*M49</f>
        <v>968.68625711154505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4065.1028853981634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1211.2363890679242</v>
      </c>
      <c r="M58" s="910"/>
      <c r="N58" s="287">
        <f>K58*L58</f>
        <v>15.746073057883013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15.746073057883013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5288.621703740514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1057.7243407481028</v>
      </c>
      <c r="M83" s="858"/>
      <c r="N83" s="51"/>
    </row>
    <row r="84" spans="1:14">
      <c r="B84" s="89" t="s">
        <v>973</v>
      </c>
      <c r="C84" s="90"/>
      <c r="D84" s="90"/>
      <c r="E84" s="90"/>
      <c r="F84" s="90"/>
      <c r="G84" s="90"/>
      <c r="H84" s="90"/>
      <c r="I84" s="87"/>
      <c r="J84" s="88"/>
      <c r="K84" s="304">
        <v>0.05</v>
      </c>
      <c r="L84" s="857">
        <f>N78*K84</f>
        <v>264.4310851870257</v>
      </c>
      <c r="M84" s="858"/>
      <c r="N84" s="51"/>
    </row>
    <row r="85" spans="1:14" ht="15.75" thickBot="1">
      <c r="B85" s="91" t="s">
        <v>974</v>
      </c>
      <c r="C85" s="92"/>
      <c r="D85" s="92"/>
      <c r="E85" s="92"/>
      <c r="F85" s="92"/>
      <c r="G85" s="92"/>
      <c r="H85" s="92"/>
      <c r="I85" s="93"/>
      <c r="J85" s="94"/>
      <c r="K85" s="305">
        <v>0.05</v>
      </c>
      <c r="L85" s="859">
        <f>N78*K85</f>
        <v>264.4310851870257</v>
      </c>
      <c r="M85" s="860"/>
      <c r="N85" s="51"/>
    </row>
    <row r="86" spans="1:14" ht="15.75" thickBot="1">
      <c r="B86" s="822" t="s">
        <v>953</v>
      </c>
      <c r="C86" s="823"/>
      <c r="D86" s="823"/>
      <c r="E86" s="823"/>
      <c r="F86" s="823"/>
      <c r="G86" s="823"/>
      <c r="H86" s="823"/>
      <c r="I86" s="823"/>
      <c r="J86" s="823"/>
      <c r="K86" s="823"/>
      <c r="L86" s="823"/>
      <c r="M86" s="824"/>
      <c r="N86" s="52">
        <f>L83+L84+L85</f>
        <v>1586.5865111221542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6875.2082148626687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400</v>
      </c>
      <c r="N36" s="272">
        <f>K36/M36</f>
        <v>339.40600453735618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400</v>
      </c>
      <c r="N37" s="272">
        <f>K37/M37</f>
        <v>444.21541560116634</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71">
        <v>400</v>
      </c>
      <c r="N38" s="272">
        <f>K38/M38</f>
        <v>157.29803770998097</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876">
        <v>400</v>
      </c>
      <c r="M39" s="877"/>
      <c r="N39" s="272">
        <f>K39/L39</f>
        <v>154.15994185766684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1096.1951754049653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2064.2777521910789</v>
      </c>
      <c r="N48" s="272">
        <f>K48*M48</f>
        <v>3777.6282865096746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74514.327470118849</v>
      </c>
      <c r="N49" s="272">
        <f>K49*M49</f>
        <v>1415.7722219322582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5193.4005084419332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1211.2363890679242</v>
      </c>
      <c r="M58" s="910"/>
      <c r="N58" s="287">
        <f>K58*L58</f>
        <v>23.013491392290558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23.013491392290558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6424.1867451186909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1284.8373490237382</v>
      </c>
      <c r="M83" s="858"/>
      <c r="N83" s="51"/>
    </row>
    <row r="84" spans="1:14">
      <c r="B84" s="89" t="s">
        <v>973</v>
      </c>
      <c r="C84" s="90"/>
      <c r="D84" s="90"/>
      <c r="E84" s="90"/>
      <c r="F84" s="90"/>
      <c r="G84" s="90"/>
      <c r="H84" s="90"/>
      <c r="I84" s="87"/>
      <c r="J84" s="88"/>
      <c r="K84" s="304">
        <v>0.05</v>
      </c>
      <c r="L84" s="857">
        <f>N78*K84</f>
        <v>321.20933725593454</v>
      </c>
      <c r="M84" s="858"/>
      <c r="N84" s="51"/>
    </row>
    <row r="85" spans="1:14" ht="15.75" thickBot="1">
      <c r="B85" s="91" t="s">
        <v>974</v>
      </c>
      <c r="C85" s="92"/>
      <c r="D85" s="92"/>
      <c r="E85" s="92"/>
      <c r="F85" s="92"/>
      <c r="G85" s="92"/>
      <c r="H85" s="92"/>
      <c r="I85" s="93"/>
      <c r="J85" s="94"/>
      <c r="K85" s="305">
        <v>0.05</v>
      </c>
      <c r="L85" s="859">
        <f>N78*K85</f>
        <v>321.20933725593454</v>
      </c>
      <c r="M85" s="860"/>
      <c r="N85" s="51"/>
    </row>
    <row r="86" spans="1:14" ht="15.75" thickBot="1">
      <c r="B86" s="822" t="s">
        <v>953</v>
      </c>
      <c r="C86" s="823"/>
      <c r="D86" s="823"/>
      <c r="E86" s="823"/>
      <c r="F86" s="823"/>
      <c r="G86" s="823"/>
      <c r="H86" s="823"/>
      <c r="I86" s="823"/>
      <c r="J86" s="823"/>
      <c r="K86" s="823"/>
      <c r="L86" s="823"/>
      <c r="M86" s="824"/>
      <c r="N86" s="52">
        <f>L83+L84+L85</f>
        <v>1927.2560235356073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8351.4427686542986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400</v>
      </c>
      <c r="N36" s="272">
        <f>K36/M36</f>
        <v>339.40600453735618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400</v>
      </c>
      <c r="N37" s="272">
        <f>K37/M37</f>
        <v>444.21541560116634</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71">
        <v>400</v>
      </c>
      <c r="N38" s="272">
        <f>K38/M38</f>
        <v>157.29803770998097</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876">
        <v>400</v>
      </c>
      <c r="M39" s="877"/>
      <c r="N39" s="272">
        <f>K39/L39</f>
        <v>154.15994185766684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1096.1951754049653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74514.327470118849</v>
      </c>
      <c r="N48" s="272">
        <f>K48*M48</f>
        <v>968.68625711154505</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2064.2777521910789</v>
      </c>
      <c r="N49" s="272">
        <f>K49*M49</f>
        <v>3096.4166282866181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4065.1028853981634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1211.2363890679242</v>
      </c>
      <c r="M58" s="910"/>
      <c r="N58" s="287">
        <f>K58*L58</f>
        <v>15.746073057883013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15.746073057883013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111.57756987950249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5288.621703740514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1057.7243407481028</v>
      </c>
      <c r="M83" s="858"/>
      <c r="N83" s="51"/>
    </row>
    <row r="84" spans="1:14">
      <c r="B84" s="89" t="s">
        <v>973</v>
      </c>
      <c r="C84" s="90"/>
      <c r="D84" s="90"/>
      <c r="E84" s="90"/>
      <c r="F84" s="90"/>
      <c r="G84" s="90"/>
      <c r="H84" s="90"/>
      <c r="I84" s="87"/>
      <c r="J84" s="88"/>
      <c r="K84" s="304">
        <v>0.05</v>
      </c>
      <c r="L84" s="857">
        <f>N78*K84</f>
        <v>264.4310851870257</v>
      </c>
      <c r="M84" s="858"/>
      <c r="N84" s="51"/>
    </row>
    <row r="85" spans="1:14" ht="15.75" thickBot="1">
      <c r="B85" s="91" t="s">
        <v>974</v>
      </c>
      <c r="C85" s="92"/>
      <c r="D85" s="92"/>
      <c r="E85" s="92"/>
      <c r="F85" s="92"/>
      <c r="G85" s="92"/>
      <c r="H85" s="92"/>
      <c r="I85" s="93"/>
      <c r="J85" s="94"/>
      <c r="K85" s="305">
        <v>0.05</v>
      </c>
      <c r="L85" s="859">
        <f>N78*K85</f>
        <v>264.4310851870257</v>
      </c>
      <c r="M85" s="860"/>
      <c r="N85" s="51"/>
    </row>
    <row r="86" spans="1:14" ht="15.75" thickBot="1">
      <c r="B86" s="822" t="s">
        <v>953</v>
      </c>
      <c r="C86" s="823"/>
      <c r="D86" s="823"/>
      <c r="E86" s="823"/>
      <c r="F86" s="823"/>
      <c r="G86" s="823"/>
      <c r="H86" s="823"/>
      <c r="I86" s="823"/>
      <c r="J86" s="823"/>
      <c r="K86" s="823"/>
      <c r="L86" s="823"/>
      <c r="M86" s="824"/>
      <c r="N86" s="52">
        <f>L83+L84+L85</f>
        <v>1586.5865111221542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6875.2082148626687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83">
        <v>275</v>
      </c>
      <c r="N36" s="272">
        <f>K36/M36</f>
        <v>493.68146114524541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83">
        <f>M36</f>
        <v>275</v>
      </c>
      <c r="N37" s="272">
        <f>K37/M37</f>
        <v>646.1315136016965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83">
        <v>275</v>
      </c>
      <c r="N38" s="272">
        <f>K38/M38</f>
        <v>228.79714575997232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952">
        <v>275</v>
      </c>
      <c r="M39" s="953"/>
      <c r="N39" s="272">
        <f>K39/L39</f>
        <v>224.23264270206084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1594.4657096799497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61000.554709095661</v>
      </c>
      <c r="N48" s="272">
        <f>K48*M48</f>
        <v>1525.0138677273917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64650.11271933969</v>
      </c>
      <c r="N49" s="272">
        <f>K49*M49</f>
        <v>840.45146535141589</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2064.2777521910789</v>
      </c>
      <c r="N50" s="272">
        <f>K50*M50</f>
        <v>8752.5376692901755</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11118.003002368983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1211.2363890679242</v>
      </c>
      <c r="M58" s="910"/>
      <c r="N58" s="287">
        <f>K58*L58</f>
        <v>46.026982784581115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46.026982784581115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12920.790341930971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2584.1580683861944</v>
      </c>
      <c r="M83" s="858"/>
      <c r="N83" s="51"/>
    </row>
    <row r="84" spans="1:14">
      <c r="B84" s="89" t="s">
        <v>973</v>
      </c>
      <c r="C84" s="90"/>
      <c r="D84" s="90"/>
      <c r="E84" s="90"/>
      <c r="F84" s="90"/>
      <c r="G84" s="90"/>
      <c r="H84" s="90"/>
      <c r="I84" s="87"/>
      <c r="J84" s="88"/>
      <c r="K84" s="304">
        <v>0.05</v>
      </c>
      <c r="L84" s="857">
        <f>N78*K84</f>
        <v>646.03951709654859</v>
      </c>
      <c r="M84" s="858"/>
      <c r="N84" s="51"/>
    </row>
    <row r="85" spans="1:14" ht="15.75" thickBot="1">
      <c r="B85" s="91" t="s">
        <v>974</v>
      </c>
      <c r="C85" s="92"/>
      <c r="D85" s="92"/>
      <c r="E85" s="92"/>
      <c r="F85" s="92"/>
      <c r="G85" s="92"/>
      <c r="H85" s="92"/>
      <c r="I85" s="93"/>
      <c r="J85" s="94"/>
      <c r="K85" s="305">
        <v>0.05</v>
      </c>
      <c r="L85" s="859">
        <f>N78*K85</f>
        <v>646.03951709654859</v>
      </c>
      <c r="M85" s="860"/>
      <c r="N85" s="51"/>
    </row>
    <row r="86" spans="1:14" ht="15.75" thickBot="1">
      <c r="B86" s="822" t="s">
        <v>953</v>
      </c>
      <c r="C86" s="823"/>
      <c r="D86" s="823"/>
      <c r="E86" s="823"/>
      <c r="F86" s="823"/>
      <c r="G86" s="823"/>
      <c r="H86" s="823"/>
      <c r="I86" s="823"/>
      <c r="J86" s="823"/>
      <c r="K86" s="823"/>
      <c r="L86" s="823"/>
      <c r="M86" s="824"/>
      <c r="N86" s="52">
        <f>L83+L84+L85</f>
        <v>3876.2371025792913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16797.027444510262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83">
        <v>275</v>
      </c>
      <c r="N36" s="272">
        <f>K36/M36</f>
        <v>493.68146114524541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83">
        <v>275</v>
      </c>
      <c r="N37" s="272">
        <f>K37/M37</f>
        <v>646.1315136016965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83">
        <v>275</v>
      </c>
      <c r="N38" s="272">
        <f>K38/M38</f>
        <v>228.79714575997232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952">
        <v>275</v>
      </c>
      <c r="M39" s="953"/>
      <c r="N39" s="272">
        <f>K39/L39</f>
        <v>224.23264270206084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1594.4657096799497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61000.554709095661</v>
      </c>
      <c r="N48" s="272">
        <f>K48*M48</f>
        <v>1159.0105394728175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64650.11271933969</v>
      </c>
      <c r="N49" s="272">
        <f>K49*M49</f>
        <v>646.50112719339688</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2064.2777521910789</v>
      </c>
      <c r="N50" s="272">
        <f>K50*M50</f>
        <v>6688.2599170990961</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8493.7715837653104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1211.2363890679242</v>
      </c>
      <c r="M58" s="910"/>
      <c r="N58" s="287">
        <f>K58*L58</f>
        <v>35.125855282969802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35.125855282969802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10285.657795825688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2057.1315591651378</v>
      </c>
      <c r="M83" s="858"/>
      <c r="N83" s="51"/>
    </row>
    <row r="84" spans="1:14">
      <c r="B84" s="89" t="s">
        <v>973</v>
      </c>
      <c r="C84" s="90"/>
      <c r="D84" s="90"/>
      <c r="E84" s="90"/>
      <c r="F84" s="90"/>
      <c r="G84" s="90"/>
      <c r="H84" s="90"/>
      <c r="I84" s="87"/>
      <c r="J84" s="88"/>
      <c r="K84" s="304">
        <v>0.05</v>
      </c>
      <c r="L84" s="857">
        <f>N78*K84</f>
        <v>514.28288979128445</v>
      </c>
      <c r="M84" s="858"/>
      <c r="N84" s="51"/>
    </row>
    <row r="85" spans="1:14" ht="15.75" thickBot="1">
      <c r="B85" s="91" t="s">
        <v>974</v>
      </c>
      <c r="C85" s="92"/>
      <c r="D85" s="92"/>
      <c r="E85" s="92"/>
      <c r="F85" s="92"/>
      <c r="G85" s="92"/>
      <c r="H85" s="92"/>
      <c r="I85" s="93"/>
      <c r="J85" s="94"/>
      <c r="K85" s="305">
        <v>0.05</v>
      </c>
      <c r="L85" s="859">
        <f>N78*K85</f>
        <v>514.28288979128445</v>
      </c>
      <c r="M85" s="860"/>
      <c r="N85" s="51"/>
    </row>
    <row r="86" spans="1:14" ht="15.75" thickBot="1">
      <c r="B86" s="822" t="s">
        <v>953</v>
      </c>
      <c r="C86" s="823"/>
      <c r="D86" s="823"/>
      <c r="E86" s="823"/>
      <c r="F86" s="823"/>
      <c r="G86" s="823"/>
      <c r="H86" s="823"/>
      <c r="I86" s="823"/>
      <c r="J86" s="823"/>
      <c r="K86" s="823"/>
      <c r="L86" s="823"/>
      <c r="M86" s="824"/>
      <c r="N86" s="52">
        <f>L83+L84+L85</f>
        <v>3085.6973387477069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13371.355134573394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275</v>
      </c>
      <c r="N36" s="272">
        <f>K36/M36</f>
        <v>493.68146114524541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275</v>
      </c>
      <c r="N37" s="272">
        <f>K37/M37</f>
        <v>646.1315136016965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71">
        <v>275</v>
      </c>
      <c r="N38" s="272">
        <f>K38/M38</f>
        <v>228.79714575997232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876">
        <v>275</v>
      </c>
      <c r="M39" s="877"/>
      <c r="N39" s="272">
        <f>K39/L39</f>
        <v>224.23264270206084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1594.4657096799497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61000.554709095661</v>
      </c>
      <c r="N48" s="272">
        <f>K48*M48</f>
        <v>1525.0138677273917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64650.11271933969</v>
      </c>
      <c r="N49" s="272">
        <f>K49*M49</f>
        <v>840.45146535141589</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2197.4569620098582</v>
      </c>
      <c r="N50" s="272">
        <f>K50*M50</f>
        <v>9317.2175189217996</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11682.682852000607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1211.2363890679242</v>
      </c>
      <c r="M58" s="910"/>
      <c r="N58" s="287">
        <f>K58*L58</f>
        <v>46.026982784581115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46.026982784581115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13485.470191562596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2697.0940383125194</v>
      </c>
      <c r="M83" s="858"/>
      <c r="N83" s="51"/>
    </row>
    <row r="84" spans="1:14">
      <c r="B84" s="89" t="s">
        <v>973</v>
      </c>
      <c r="C84" s="90"/>
      <c r="D84" s="90"/>
      <c r="E84" s="90"/>
      <c r="F84" s="90"/>
      <c r="G84" s="90"/>
      <c r="H84" s="90"/>
      <c r="I84" s="87"/>
      <c r="J84" s="88"/>
      <c r="K84" s="304">
        <v>0.05</v>
      </c>
      <c r="L84" s="857">
        <f>N78*K84</f>
        <v>674.27350957812985</v>
      </c>
      <c r="M84" s="858"/>
      <c r="N84" s="51"/>
    </row>
    <row r="85" spans="1:14" ht="15.75" thickBot="1">
      <c r="B85" s="91" t="s">
        <v>974</v>
      </c>
      <c r="C85" s="92"/>
      <c r="D85" s="92"/>
      <c r="E85" s="92"/>
      <c r="F85" s="92"/>
      <c r="G85" s="92"/>
      <c r="H85" s="92"/>
      <c r="I85" s="93"/>
      <c r="J85" s="94"/>
      <c r="K85" s="305">
        <v>0.05</v>
      </c>
      <c r="L85" s="859">
        <f>N78*K85</f>
        <v>674.27350957812985</v>
      </c>
      <c r="M85" s="860"/>
      <c r="N85" s="51"/>
    </row>
    <row r="86" spans="1:14" ht="15.75" thickBot="1">
      <c r="B86" s="822" t="s">
        <v>953</v>
      </c>
      <c r="C86" s="823"/>
      <c r="D86" s="823"/>
      <c r="E86" s="823"/>
      <c r="F86" s="823"/>
      <c r="G86" s="823"/>
      <c r="H86" s="823"/>
      <c r="I86" s="823"/>
      <c r="J86" s="823"/>
      <c r="K86" s="823"/>
      <c r="L86" s="823"/>
      <c r="M86" s="824"/>
      <c r="N86" s="52">
        <f>L83+L84+L85</f>
        <v>4045.6410574687793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17531.111249031375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275</v>
      </c>
      <c r="N36" s="272">
        <f>K36/M36</f>
        <v>493.68146114524541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275</v>
      </c>
      <c r="N37" s="272">
        <f>K37/M37</f>
        <v>646.1315136016965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71">
        <v>275</v>
      </c>
      <c r="N38" s="272">
        <f>K38/M38</f>
        <v>228.79714575997232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61663.976743066734</v>
      </c>
      <c r="L39" s="876">
        <v>275</v>
      </c>
      <c r="M39" s="877"/>
      <c r="N39" s="272">
        <f>K39/L39</f>
        <v>224.23264270206084</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1.6229464709745818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1594.4657096799497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61000.554709095661</v>
      </c>
      <c r="N48" s="272">
        <f>K48*M48</f>
        <v>1159.0105394728175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64650.11271933969</v>
      </c>
      <c r="N49" s="272">
        <f>K49*M49</f>
        <v>646.50112719339688</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2197.4569620098582</v>
      </c>
      <c r="N50" s="272">
        <f>K50*M50</f>
        <v>7119.7605569119414</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8925.2722235781548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1211.2363890679242</v>
      </c>
      <c r="M58" s="910"/>
      <c r="N58" s="287">
        <f>K58*L58</f>
        <v>35.125855282969802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35.125855282969802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162.29464709745818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10717.158435638532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2143.4316871277065</v>
      </c>
      <c r="M83" s="858"/>
      <c r="N83" s="51"/>
    </row>
    <row r="84" spans="1:14">
      <c r="B84" s="89" t="s">
        <v>973</v>
      </c>
      <c r="C84" s="90"/>
      <c r="D84" s="90"/>
      <c r="E84" s="90"/>
      <c r="F84" s="90"/>
      <c r="G84" s="90"/>
      <c r="H84" s="90"/>
      <c r="I84" s="87"/>
      <c r="J84" s="88"/>
      <c r="K84" s="304">
        <v>0.05</v>
      </c>
      <c r="L84" s="857">
        <f>N78*K84</f>
        <v>535.85792178192662</v>
      </c>
      <c r="M84" s="858"/>
      <c r="N84" s="51"/>
    </row>
    <row r="85" spans="1:14" ht="15.75" thickBot="1">
      <c r="B85" s="91" t="s">
        <v>974</v>
      </c>
      <c r="C85" s="92"/>
      <c r="D85" s="92"/>
      <c r="E85" s="92"/>
      <c r="F85" s="92"/>
      <c r="G85" s="92"/>
      <c r="H85" s="92"/>
      <c r="I85" s="93"/>
      <c r="J85" s="94"/>
      <c r="K85" s="305">
        <v>0.05</v>
      </c>
      <c r="L85" s="859">
        <f>N78*K85</f>
        <v>535.85792178192662</v>
      </c>
      <c r="M85" s="860"/>
      <c r="N85" s="51"/>
    </row>
    <row r="86" spans="1:14" ht="15.75" thickBot="1">
      <c r="B86" s="822" t="s">
        <v>953</v>
      </c>
      <c r="C86" s="823"/>
      <c r="D86" s="823"/>
      <c r="E86" s="823"/>
      <c r="F86" s="823"/>
      <c r="G86" s="823"/>
      <c r="H86" s="823"/>
      <c r="I86" s="823"/>
      <c r="J86" s="823"/>
      <c r="K86" s="823"/>
      <c r="L86" s="823"/>
      <c r="M86" s="824"/>
      <c r="N86" s="52">
        <f>L83+L84+L85</f>
        <v>3215.1475306915595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13932.305966330092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418</v>
      </c>
      <c r="N36" s="272">
        <f>K36/M36</f>
        <v>324.79043496397725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418</v>
      </c>
      <c r="N37" s="272">
        <f>K37/M37</f>
        <v>425.08652210637922</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61663.976743066734</v>
      </c>
      <c r="L38" s="270"/>
      <c r="M38" s="271">
        <v>418</v>
      </c>
      <c r="N38" s="272">
        <f>K38/M38</f>
        <v>147.52147546188215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1.0677279414306458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898.46616047366922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57075.662671964106</v>
      </c>
      <c r="N48" s="272">
        <f>K48*M48</f>
        <v>570.75662671964108</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2064.2777521910789</v>
      </c>
      <c r="N49" s="272">
        <f>K49*M49</f>
        <v>2580.3471902388487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3151.1038169584899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1135.0396630979419</v>
      </c>
      <c r="M58" s="910"/>
      <c r="N58" s="287">
        <f>K58*L58</f>
        <v>11.35039663097942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11.35039663097942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106.77279414306457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4167.6931682062032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833.53863364124072</v>
      </c>
      <c r="M83" s="858"/>
      <c r="N83" s="51"/>
    </row>
    <row r="84" spans="1:14">
      <c r="B84" s="89" t="s">
        <v>973</v>
      </c>
      <c r="C84" s="90"/>
      <c r="D84" s="90"/>
      <c r="E84" s="90"/>
      <c r="F84" s="90"/>
      <c r="G84" s="90"/>
      <c r="H84" s="90"/>
      <c r="I84" s="87"/>
      <c r="J84" s="88"/>
      <c r="K84" s="304">
        <v>0.05</v>
      </c>
      <c r="L84" s="857">
        <f>N78*K84</f>
        <v>208.38465841031018</v>
      </c>
      <c r="M84" s="858"/>
      <c r="N84" s="51"/>
    </row>
    <row r="85" spans="1:14" ht="15.75" thickBot="1">
      <c r="B85" s="91" t="s">
        <v>974</v>
      </c>
      <c r="C85" s="92"/>
      <c r="D85" s="92"/>
      <c r="E85" s="92"/>
      <c r="F85" s="92"/>
      <c r="G85" s="92"/>
      <c r="H85" s="92"/>
      <c r="I85" s="93"/>
      <c r="J85" s="94"/>
      <c r="K85" s="305">
        <v>0.05</v>
      </c>
      <c r="L85" s="859">
        <f>N78*K85</f>
        <v>208.38465841031018</v>
      </c>
      <c r="M85" s="860"/>
      <c r="N85" s="51"/>
    </row>
    <row r="86" spans="1:14" ht="15.75" thickBot="1">
      <c r="B86" s="822" t="s">
        <v>953</v>
      </c>
      <c r="C86" s="823"/>
      <c r="D86" s="823"/>
      <c r="E86" s="823"/>
      <c r="F86" s="823"/>
      <c r="G86" s="823"/>
      <c r="H86" s="823"/>
      <c r="I86" s="823"/>
      <c r="J86" s="823"/>
      <c r="K86" s="823"/>
      <c r="L86" s="823"/>
      <c r="M86" s="824"/>
      <c r="N86" s="52">
        <f>L83+L84+L85</f>
        <v>1250.3079504618613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5418.001118668064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135762.40181494248</v>
      </c>
      <c r="L36" s="270"/>
      <c r="M36" s="271">
        <v>418</v>
      </c>
      <c r="N36" s="272">
        <f>K36/M36</f>
        <v>324.79043496397725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418</v>
      </c>
      <c r="N37" s="272">
        <f>K37/M37</f>
        <v>425.08652210637922</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61663.976743066734</v>
      </c>
      <c r="L38" s="270"/>
      <c r="M38" s="271">
        <v>418</v>
      </c>
      <c r="N38" s="272">
        <f>K38/M38</f>
        <v>147.52147546188215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1.0677279414306458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898.46616047366922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57075.662671964106</v>
      </c>
      <c r="N48" s="272">
        <f>K48*M48</f>
        <v>570.75662671964108</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1178.6360068961965</v>
      </c>
      <c r="N49" s="272">
        <f>K49*M49</f>
        <v>1473.2950086202457</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4"/>
      <c r="C52" s="905"/>
      <c r="D52" s="905"/>
      <c r="E52" s="905"/>
      <c r="F52" s="905"/>
      <c r="G52" s="905"/>
      <c r="H52" s="905"/>
      <c r="I52" s="875"/>
      <c r="J52" s="42"/>
      <c r="K52" s="44"/>
      <c r="L52" s="906"/>
      <c r="M52" s="907"/>
      <c r="N52" s="45"/>
    </row>
    <row r="53" spans="1:72" ht="15.75" thickBot="1">
      <c r="B53" s="822" t="s">
        <v>953</v>
      </c>
      <c r="C53" s="823"/>
      <c r="D53" s="823"/>
      <c r="E53" s="823"/>
      <c r="F53" s="823"/>
      <c r="G53" s="823"/>
      <c r="H53" s="823"/>
      <c r="I53" s="823"/>
      <c r="J53" s="823"/>
      <c r="K53" s="823"/>
      <c r="L53" s="823"/>
      <c r="M53" s="824"/>
      <c r="N53" s="394">
        <f>SUM(N48:N52)</f>
        <v>2044.0516353398866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8" t="s">
        <v>961</v>
      </c>
      <c r="M57" s="887"/>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1135.0396630979419</v>
      </c>
      <c r="M58" s="910"/>
      <c r="N58" s="287">
        <f>K58*L58</f>
        <v>11.35039663097942</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0"/>
      <c r="M63" s="901"/>
      <c r="N63" s="127"/>
    </row>
    <row r="64" spans="1:72" ht="15.75" thickBot="1">
      <c r="B64" s="911" t="s">
        <v>953</v>
      </c>
      <c r="C64" s="865"/>
      <c r="D64" s="865"/>
      <c r="E64" s="865"/>
      <c r="F64" s="865"/>
      <c r="G64" s="865"/>
      <c r="H64" s="865"/>
      <c r="I64" s="865"/>
      <c r="J64" s="865"/>
      <c r="K64" s="865"/>
      <c r="L64" s="865"/>
      <c r="M64" s="866"/>
      <c r="N64" s="104">
        <f>N58+N59+N60+N61+N62</f>
        <v>11.35039663097942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106.77279414306457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3060.6409865875999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612.12819731751995</v>
      </c>
      <c r="M83" s="858"/>
      <c r="N83" s="51"/>
    </row>
    <row r="84" spans="1:14">
      <c r="B84" s="89" t="s">
        <v>973</v>
      </c>
      <c r="C84" s="90"/>
      <c r="D84" s="90"/>
      <c r="E84" s="90"/>
      <c r="F84" s="90"/>
      <c r="G84" s="90"/>
      <c r="H84" s="90"/>
      <c r="I84" s="87"/>
      <c r="J84" s="88"/>
      <c r="K84" s="304">
        <v>0.05</v>
      </c>
      <c r="L84" s="857">
        <f>N78*K84</f>
        <v>153.03204932937999</v>
      </c>
      <c r="M84" s="858"/>
      <c r="N84" s="51"/>
    </row>
    <row r="85" spans="1:14" ht="15.75" thickBot="1">
      <c r="B85" s="91" t="s">
        <v>974</v>
      </c>
      <c r="C85" s="92"/>
      <c r="D85" s="92"/>
      <c r="E85" s="92"/>
      <c r="F85" s="92"/>
      <c r="G85" s="92"/>
      <c r="H85" s="92"/>
      <c r="I85" s="93"/>
      <c r="J85" s="94"/>
      <c r="K85" s="305">
        <v>0.05</v>
      </c>
      <c r="L85" s="859">
        <f>N78*K85</f>
        <v>153.03204932937999</v>
      </c>
      <c r="M85" s="860"/>
      <c r="N85" s="51"/>
    </row>
    <row r="86" spans="1:14" ht="15.75" thickBot="1">
      <c r="B86" s="822" t="s">
        <v>953</v>
      </c>
      <c r="C86" s="823"/>
      <c r="D86" s="823"/>
      <c r="E86" s="823"/>
      <c r="F86" s="823"/>
      <c r="G86" s="823"/>
      <c r="H86" s="823"/>
      <c r="I86" s="823"/>
      <c r="J86" s="823"/>
      <c r="K86" s="823"/>
      <c r="L86" s="823"/>
      <c r="M86" s="824"/>
      <c r="N86" s="52">
        <f>L83+L84+L85</f>
        <v>918.19229597627998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3978.8332825638799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76796.280485417097</v>
      </c>
      <c r="N48" s="272">
        <f>K48*M48</f>
        <v>959.95350606771376</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1797.9193325535205</v>
      </c>
      <c r="N49" s="272">
        <f>K49*M49</f>
        <v>2629.4570238595238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3589.4105299272378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1139.1939082648803</v>
      </c>
      <c r="M58" s="910"/>
      <c r="N58" s="287">
        <f>K58*L58</f>
        <v>14.239923853311005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14.239923853311005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4077.3378764992158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815.46757529984325</v>
      </c>
      <c r="M83" s="858"/>
      <c r="N83" s="51"/>
    </row>
    <row r="84" spans="1:14">
      <c r="B84" s="89" t="s">
        <v>973</v>
      </c>
      <c r="C84" s="90"/>
      <c r="D84" s="90"/>
      <c r="E84" s="90"/>
      <c r="F84" s="90"/>
      <c r="G84" s="90"/>
      <c r="H84" s="90"/>
      <c r="I84" s="87"/>
      <c r="J84" s="88"/>
      <c r="K84" s="304">
        <v>0.05</v>
      </c>
      <c r="L84" s="857">
        <f>N78*K84</f>
        <v>203.86689382496081</v>
      </c>
      <c r="M84" s="858"/>
      <c r="N84" s="51"/>
    </row>
    <row r="85" spans="1:14" ht="15.75" thickBot="1">
      <c r="B85" s="91" t="s">
        <v>974</v>
      </c>
      <c r="C85" s="92"/>
      <c r="D85" s="92"/>
      <c r="E85" s="92"/>
      <c r="F85" s="92"/>
      <c r="G85" s="92"/>
      <c r="H85" s="92"/>
      <c r="I85" s="93"/>
      <c r="J85" s="94"/>
      <c r="K85" s="305">
        <v>0.05</v>
      </c>
      <c r="L85" s="859">
        <f>N78*K85</f>
        <v>203.86689382496081</v>
      </c>
      <c r="M85" s="860"/>
      <c r="N85" s="51"/>
    </row>
    <row r="86" spans="1:14" ht="15.75" thickBot="1">
      <c r="B86" s="822" t="s">
        <v>953</v>
      </c>
      <c r="C86" s="823"/>
      <c r="D86" s="823"/>
      <c r="E86" s="823"/>
      <c r="F86" s="823"/>
      <c r="G86" s="823"/>
      <c r="H86" s="823"/>
      <c r="I86" s="823"/>
      <c r="J86" s="823"/>
      <c r="K86" s="823"/>
      <c r="L86" s="823"/>
      <c r="M86" s="824"/>
      <c r="N86" s="52">
        <f>L83+L84+L85</f>
        <v>1223.2013629497649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5300.5392394489809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58824.921231047701</v>
      </c>
      <c r="N48" s="272">
        <f>K48*M48</f>
        <v>558.83675169495314</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1797.9193325535205</v>
      </c>
      <c r="N49" s="272">
        <f>K49*M49</f>
        <v>2536.4146983998789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3095.2514500948319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1139.1939082648803</v>
      </c>
      <c r="M58" s="910"/>
      <c r="N58" s="287">
        <f>K58*L58</f>
        <v>10.822342128516363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10.822342128516363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3579.7612149420152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715.9522429884031</v>
      </c>
      <c r="M83" s="858"/>
      <c r="N83" s="51"/>
    </row>
    <row r="84" spans="1:14">
      <c r="B84" s="89" t="s">
        <v>973</v>
      </c>
      <c r="C84" s="90"/>
      <c r="D84" s="90"/>
      <c r="E84" s="90"/>
      <c r="F84" s="90"/>
      <c r="G84" s="90"/>
      <c r="H84" s="90"/>
      <c r="I84" s="87"/>
      <c r="J84" s="88"/>
      <c r="K84" s="304">
        <v>0.05</v>
      </c>
      <c r="L84" s="857">
        <f>N78*K84</f>
        <v>178.98806074710077</v>
      </c>
      <c r="M84" s="858"/>
      <c r="N84" s="51"/>
    </row>
    <row r="85" spans="1:14" ht="15.75" thickBot="1">
      <c r="B85" s="91" t="s">
        <v>974</v>
      </c>
      <c r="C85" s="92"/>
      <c r="D85" s="92"/>
      <c r="E85" s="92"/>
      <c r="F85" s="92"/>
      <c r="G85" s="92"/>
      <c r="H85" s="92"/>
      <c r="I85" s="93"/>
      <c r="J85" s="94"/>
      <c r="K85" s="305">
        <v>0.05</v>
      </c>
      <c r="L85" s="859">
        <f>N78*K85</f>
        <v>178.98806074710077</v>
      </c>
      <c r="M85" s="860"/>
      <c r="N85" s="51"/>
    </row>
    <row r="86" spans="1:14" ht="15.75" thickBot="1">
      <c r="B86" s="822" t="s">
        <v>953</v>
      </c>
      <c r="C86" s="823"/>
      <c r="D86" s="823"/>
      <c r="E86" s="823"/>
      <c r="F86" s="823"/>
      <c r="G86" s="823"/>
      <c r="H86" s="823"/>
      <c r="I86" s="823"/>
      <c r="J86" s="823"/>
      <c r="K86" s="823"/>
      <c r="L86" s="823"/>
      <c r="M86" s="824"/>
      <c r="N86" s="52">
        <f>L83+L84+L85</f>
        <v>1073.9283644826046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4653.6895794246193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76796.280485417097</v>
      </c>
      <c r="N48" s="272">
        <f>K48*M48</f>
        <v>729.56466461146238</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1797.9193325535205</v>
      </c>
      <c r="N49" s="272">
        <f>K49*M49</f>
        <v>3074.4420586665201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3804.0067232779825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9">
        <f>VLOOKUP(A59,TRANSPORTE!A5:D117,4,FALSE)</f>
        <v>1139.1939082648803</v>
      </c>
      <c r="M59" s="910"/>
      <c r="N59" s="287">
        <f>K59*L59</f>
        <v>10.822342128516363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10.822342128516363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4288.5164881251658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857.7032976250332</v>
      </c>
      <c r="M83" s="858"/>
      <c r="N83" s="51"/>
    </row>
    <row r="84" spans="1:14">
      <c r="B84" s="89" t="s">
        <v>973</v>
      </c>
      <c r="C84" s="90"/>
      <c r="D84" s="90"/>
      <c r="E84" s="90"/>
      <c r="F84" s="90"/>
      <c r="G84" s="90"/>
      <c r="H84" s="90"/>
      <c r="I84" s="87"/>
      <c r="J84" s="88"/>
      <c r="K84" s="304">
        <v>0.05</v>
      </c>
      <c r="L84" s="857">
        <f>N78*K84</f>
        <v>214.4258244062583</v>
      </c>
      <c r="M84" s="858"/>
      <c r="N84" s="51"/>
    </row>
    <row r="85" spans="1:14" ht="15.75" thickBot="1">
      <c r="B85" s="91" t="s">
        <v>974</v>
      </c>
      <c r="C85" s="92"/>
      <c r="D85" s="92"/>
      <c r="E85" s="92"/>
      <c r="F85" s="92"/>
      <c r="G85" s="92"/>
      <c r="H85" s="92"/>
      <c r="I85" s="93"/>
      <c r="J85" s="94"/>
      <c r="K85" s="305">
        <v>0.05</v>
      </c>
      <c r="L85" s="859">
        <f>N78*K85</f>
        <v>214.4258244062583</v>
      </c>
      <c r="M85" s="860"/>
      <c r="N85" s="51"/>
    </row>
    <row r="86" spans="1:14" ht="15.75" thickBot="1">
      <c r="B86" s="822" t="s">
        <v>953</v>
      </c>
      <c r="C86" s="823"/>
      <c r="D86" s="823"/>
      <c r="E86" s="823"/>
      <c r="F86" s="823"/>
      <c r="G86" s="823"/>
      <c r="H86" s="823"/>
      <c r="I86" s="823"/>
      <c r="J86" s="823"/>
      <c r="K86" s="823"/>
      <c r="L86" s="823"/>
      <c r="M86" s="824"/>
      <c r="N86" s="52">
        <f>L83+L84+L85</f>
        <v>1286.5549464375497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5575.0714345627157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76796.280485417097</v>
      </c>
      <c r="N48" s="272">
        <f>K48*M48</f>
        <v>364.78233230573119</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1797.9193325535205</v>
      </c>
      <c r="N49" s="272">
        <f>K49*M49</f>
        <v>1921.5262866665748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2286.3086189723062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1139.1939082648803</v>
      </c>
      <c r="M58" s="910"/>
      <c r="N58" s="287">
        <f>K58*L58</f>
        <v>5.4111710642581814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5.4111710642581814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2765.4072127552313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553.08144255104628</v>
      </c>
      <c r="M83" s="858"/>
      <c r="N83" s="51"/>
    </row>
    <row r="84" spans="1:14">
      <c r="B84" s="89" t="s">
        <v>973</v>
      </c>
      <c r="C84" s="90"/>
      <c r="D84" s="90"/>
      <c r="E84" s="90"/>
      <c r="F84" s="90"/>
      <c r="G84" s="90"/>
      <c r="H84" s="90"/>
      <c r="I84" s="87"/>
      <c r="J84" s="88"/>
      <c r="K84" s="304">
        <v>0.05</v>
      </c>
      <c r="L84" s="857">
        <f>N78*K84</f>
        <v>138.27036063776157</v>
      </c>
      <c r="M84" s="858"/>
      <c r="N84" s="51"/>
    </row>
    <row r="85" spans="1:14" ht="15.75" thickBot="1">
      <c r="B85" s="91" t="s">
        <v>974</v>
      </c>
      <c r="C85" s="92"/>
      <c r="D85" s="92"/>
      <c r="E85" s="92"/>
      <c r="F85" s="92"/>
      <c r="G85" s="92"/>
      <c r="H85" s="92"/>
      <c r="I85" s="93"/>
      <c r="J85" s="94"/>
      <c r="K85" s="305">
        <v>0.05</v>
      </c>
      <c r="L85" s="859">
        <f>N78*K85</f>
        <v>138.27036063776157</v>
      </c>
      <c r="M85" s="860"/>
      <c r="N85" s="51"/>
    </row>
    <row r="86" spans="1:14" ht="15.75" thickBot="1">
      <c r="B86" s="822" t="s">
        <v>953</v>
      </c>
      <c r="C86" s="823"/>
      <c r="D86" s="823"/>
      <c r="E86" s="823"/>
      <c r="F86" s="823"/>
      <c r="G86" s="823"/>
      <c r="H86" s="823"/>
      <c r="I86" s="823"/>
      <c r="J86" s="823"/>
      <c r="K86" s="823"/>
      <c r="L86" s="823"/>
      <c r="M86" s="824"/>
      <c r="N86" s="52">
        <f>L83+L84+L85</f>
        <v>829.62216382656936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3595.0293765818005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76796.280485417097</v>
      </c>
      <c r="N48" s="272">
        <f>K48*M48</f>
        <v>959.95350606771376</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1864.5089374629099</v>
      </c>
      <c r="N49" s="272">
        <f>K49*M49</f>
        <v>2726.8443210395058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3686.7978271072197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1139.1939082648803</v>
      </c>
      <c r="M58" s="910"/>
      <c r="N58" s="287">
        <f>K58*L58</f>
        <v>14.239923853311005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14.239923853311005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4174.7251736791977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834.94503473583961</v>
      </c>
      <c r="M83" s="858"/>
      <c r="N83" s="51"/>
    </row>
    <row r="84" spans="1:14">
      <c r="B84" s="89" t="s">
        <v>973</v>
      </c>
      <c r="C84" s="90"/>
      <c r="D84" s="90"/>
      <c r="E84" s="90"/>
      <c r="F84" s="90"/>
      <c r="G84" s="90"/>
      <c r="H84" s="90"/>
      <c r="I84" s="87"/>
      <c r="J84" s="88"/>
      <c r="K84" s="304">
        <v>0.05</v>
      </c>
      <c r="L84" s="857">
        <f>N78*K84</f>
        <v>208.7362586839599</v>
      </c>
      <c r="M84" s="858"/>
      <c r="N84" s="51"/>
    </row>
    <row r="85" spans="1:14" ht="15.75" thickBot="1">
      <c r="B85" s="91" t="s">
        <v>974</v>
      </c>
      <c r="C85" s="92"/>
      <c r="D85" s="92"/>
      <c r="E85" s="92"/>
      <c r="F85" s="92"/>
      <c r="G85" s="92"/>
      <c r="H85" s="92"/>
      <c r="I85" s="93"/>
      <c r="J85" s="94"/>
      <c r="K85" s="305">
        <v>0.05</v>
      </c>
      <c r="L85" s="859">
        <f>N78*K85</f>
        <v>208.7362586839599</v>
      </c>
      <c r="M85" s="860"/>
      <c r="N85" s="51"/>
    </row>
    <row r="86" spans="1:14" ht="15.75" thickBot="1">
      <c r="B86" s="822" t="s">
        <v>953</v>
      </c>
      <c r="C86" s="823"/>
      <c r="D86" s="823"/>
      <c r="E86" s="823"/>
      <c r="F86" s="823"/>
      <c r="G86" s="823"/>
      <c r="H86" s="823"/>
      <c r="I86" s="823"/>
      <c r="J86" s="823"/>
      <c r="K86" s="823"/>
      <c r="L86" s="823"/>
      <c r="M86" s="824"/>
      <c r="N86" s="52">
        <f>L83+L84+L85</f>
        <v>1252.4175521037594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5427.1427257829573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58824.921231047701</v>
      </c>
      <c r="N48" s="272">
        <f>K48*M48</f>
        <v>558.83675169495314</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1864.5089374629099</v>
      </c>
      <c r="N49" s="272">
        <f>K49*M49</f>
        <v>2630.3559835258002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3189.1927352207531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1139.1939082648803</v>
      </c>
      <c r="M58" s="910"/>
      <c r="N58" s="287">
        <f>K58*L58</f>
        <v>10.822342128516363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10.822342128516363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3673.7025000679364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734.74050001358728</v>
      </c>
      <c r="M83" s="858"/>
      <c r="N83" s="51"/>
    </row>
    <row r="84" spans="1:14">
      <c r="B84" s="89" t="s">
        <v>973</v>
      </c>
      <c r="C84" s="90"/>
      <c r="D84" s="90"/>
      <c r="E84" s="90"/>
      <c r="F84" s="90"/>
      <c r="G84" s="90"/>
      <c r="H84" s="90"/>
      <c r="I84" s="87"/>
      <c r="J84" s="88"/>
      <c r="K84" s="304">
        <v>0.05</v>
      </c>
      <c r="L84" s="857">
        <f>N78*K84</f>
        <v>183.68512500339682</v>
      </c>
      <c r="M84" s="858"/>
      <c r="N84" s="51"/>
    </row>
    <row r="85" spans="1:14" ht="15.75" thickBot="1">
      <c r="B85" s="91" t="s">
        <v>974</v>
      </c>
      <c r="C85" s="92"/>
      <c r="D85" s="92"/>
      <c r="E85" s="92"/>
      <c r="F85" s="92"/>
      <c r="G85" s="92"/>
      <c r="H85" s="92"/>
      <c r="I85" s="93"/>
      <c r="J85" s="94"/>
      <c r="K85" s="305">
        <v>0.05</v>
      </c>
      <c r="L85" s="859">
        <f>N78*K85</f>
        <v>183.68512500339682</v>
      </c>
      <c r="M85" s="860"/>
      <c r="N85" s="51"/>
    </row>
    <row r="86" spans="1:14" ht="15.75" thickBot="1">
      <c r="B86" s="822" t="s">
        <v>953</v>
      </c>
      <c r="C86" s="823"/>
      <c r="D86" s="823"/>
      <c r="E86" s="823"/>
      <c r="F86" s="823"/>
      <c r="G86" s="823"/>
      <c r="H86" s="823"/>
      <c r="I86" s="823"/>
      <c r="J86" s="823"/>
      <c r="K86" s="823"/>
      <c r="L86" s="823"/>
      <c r="M86" s="824"/>
      <c r="N86" s="52">
        <f>L83+L84+L85</f>
        <v>1102.1107500203809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4775.8132500883175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76796.280485417097</v>
      </c>
      <c r="N48" s="272">
        <f>K48*M48</f>
        <v>729.56466461146238</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1864.5089374629099</v>
      </c>
      <c r="N49" s="272">
        <f>K49*M49</f>
        <v>3188.3102830615758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3917.8749476730382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9">
        <f>VLOOKUP(A58,TRANSPORTE!A5:D117,4,FALSE)</f>
        <v>1139.1939082648803</v>
      </c>
      <c r="M58" s="910"/>
      <c r="N58" s="287">
        <f>K58*L58</f>
        <v>10.822342128516363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10.822342128516363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4402.3847125202219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880.47694250404447</v>
      </c>
      <c r="M83" s="858"/>
      <c r="N83" s="51"/>
    </row>
    <row r="84" spans="1:14">
      <c r="B84" s="89" t="s">
        <v>973</v>
      </c>
      <c r="C84" s="90"/>
      <c r="D84" s="90"/>
      <c r="E84" s="90"/>
      <c r="F84" s="90"/>
      <c r="G84" s="90"/>
      <c r="H84" s="90"/>
      <c r="I84" s="87"/>
      <c r="J84" s="88"/>
      <c r="K84" s="304">
        <v>0.05</v>
      </c>
      <c r="L84" s="857">
        <f>N78*K84</f>
        <v>220.11923562601112</v>
      </c>
      <c r="M84" s="858"/>
      <c r="N84" s="51"/>
    </row>
    <row r="85" spans="1:14" ht="15.75" thickBot="1">
      <c r="B85" s="91" t="s">
        <v>974</v>
      </c>
      <c r="C85" s="92"/>
      <c r="D85" s="92"/>
      <c r="E85" s="92"/>
      <c r="F85" s="92"/>
      <c r="G85" s="92"/>
      <c r="H85" s="92"/>
      <c r="I85" s="93"/>
      <c r="J85" s="94"/>
      <c r="K85" s="305">
        <v>0.05</v>
      </c>
      <c r="L85" s="859">
        <f>N78*K85</f>
        <v>220.11923562601112</v>
      </c>
      <c r="M85" s="860"/>
      <c r="N85" s="51"/>
    </row>
    <row r="86" spans="1:14" ht="15.75" thickBot="1">
      <c r="B86" s="822" t="s">
        <v>953</v>
      </c>
      <c r="C86" s="823"/>
      <c r="D86" s="823"/>
      <c r="E86" s="823"/>
      <c r="F86" s="823"/>
      <c r="G86" s="823"/>
      <c r="H86" s="823"/>
      <c r="I86" s="823"/>
      <c r="J86" s="823"/>
      <c r="K86" s="823"/>
      <c r="L86" s="823"/>
      <c r="M86" s="824"/>
      <c r="N86" s="52">
        <f>L83+L84+L85</f>
        <v>1320.7154137560669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5723.1001262762893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176215.90031588855</v>
      </c>
      <c r="L36" s="270"/>
      <c r="M36" s="271">
        <v>600</v>
      </c>
      <c r="N36" s="272">
        <f>K36/M36</f>
        <v>293.69316719314759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600</v>
      </c>
      <c r="N37" s="272">
        <f>K37/M37</f>
        <v>104.86535847332064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0.74385046586334991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399.30237613233157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76796.280485417097</v>
      </c>
      <c r="N48" s="272">
        <f>K48*M48</f>
        <v>364.78233230573119</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1864.5089374629099</v>
      </c>
      <c r="N49" s="272">
        <f>K49*M49</f>
        <v>1992.6939269134848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2357.476259219216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1139.1939082648803</v>
      </c>
      <c r="M58" s="910"/>
      <c r="N58" s="287">
        <f>K58*L58</f>
        <v>5.4111710642581814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5.4111710642581814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74.385046586334994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2836.574853002141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567.31497060042818</v>
      </c>
      <c r="M83" s="858"/>
      <c r="N83" s="51"/>
    </row>
    <row r="84" spans="1:14">
      <c r="B84" s="89" t="s">
        <v>973</v>
      </c>
      <c r="C84" s="90"/>
      <c r="D84" s="90"/>
      <c r="E84" s="90"/>
      <c r="F84" s="90"/>
      <c r="G84" s="90"/>
      <c r="H84" s="90"/>
      <c r="I84" s="87"/>
      <c r="J84" s="88"/>
      <c r="K84" s="304">
        <v>0.05</v>
      </c>
      <c r="L84" s="857">
        <f>N78*K84</f>
        <v>141.82874265010705</v>
      </c>
      <c r="M84" s="858"/>
      <c r="N84" s="51"/>
    </row>
    <row r="85" spans="1:14" ht="15.75" thickBot="1">
      <c r="B85" s="91" t="s">
        <v>974</v>
      </c>
      <c r="C85" s="92"/>
      <c r="D85" s="92"/>
      <c r="E85" s="92"/>
      <c r="F85" s="92"/>
      <c r="G85" s="92"/>
      <c r="H85" s="92"/>
      <c r="I85" s="93"/>
      <c r="J85" s="94"/>
      <c r="K85" s="305">
        <v>0.05</v>
      </c>
      <c r="L85" s="859">
        <f>N78*K85</f>
        <v>141.82874265010705</v>
      </c>
      <c r="M85" s="860"/>
      <c r="N85" s="51"/>
    </row>
    <row r="86" spans="1:14" ht="15.75" thickBot="1">
      <c r="B86" s="822" t="s">
        <v>953</v>
      </c>
      <c r="C86" s="823"/>
      <c r="D86" s="823"/>
      <c r="E86" s="823"/>
      <c r="F86" s="823"/>
      <c r="G86" s="823"/>
      <c r="H86" s="823"/>
      <c r="I86" s="823"/>
      <c r="J86" s="823"/>
      <c r="K86" s="823"/>
      <c r="L86" s="823"/>
      <c r="M86" s="824"/>
      <c r="N86" s="52">
        <f>L83+L84+L85</f>
        <v>850.97245590064233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3687.5473089027832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290</v>
      </c>
      <c r="B37" s="871" t="str">
        <f>VLOOKUP(A37,EQUIPOS!A7:D154,3,FALSE)</f>
        <v>Planta trituradora</v>
      </c>
      <c r="C37" s="872"/>
      <c r="D37" s="872"/>
      <c r="E37" s="872"/>
      <c r="F37" s="872"/>
      <c r="G37" s="872"/>
      <c r="H37" s="873"/>
      <c r="I37" s="267"/>
      <c r="J37" s="268"/>
      <c r="K37" s="269">
        <f>VLOOKUP(A37,EQUIPOS!A7:D164,4,FALSE)</f>
        <v>573806.46310865483</v>
      </c>
      <c r="L37" s="270"/>
      <c r="M37" s="271">
        <v>30</v>
      </c>
      <c r="N37" s="272">
        <f t="shared" ref="N37:N43" si="0">K37/M37</f>
        <v>19126.882103621829</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111433.18550143699</v>
      </c>
      <c r="L38" s="270"/>
      <c r="M38" s="271">
        <v>9</v>
      </c>
      <c r="N38" s="272">
        <f t="shared" si="0"/>
        <v>12381.465055715222</v>
      </c>
    </row>
    <row r="39" spans="1:14">
      <c r="A39" t="s">
        <v>173</v>
      </c>
      <c r="B39" s="871" t="str">
        <f>VLOOKUP(A39,EQUIPOS!A9:D154,3,FALSE)</f>
        <v>Compactador neumático de Potencia 70 HP, peso de 13 ton</v>
      </c>
      <c r="C39" s="872"/>
      <c r="D39" s="872"/>
      <c r="E39" s="872"/>
      <c r="F39" s="872"/>
      <c r="G39" s="872"/>
      <c r="H39" s="873"/>
      <c r="I39" s="267"/>
      <c r="J39" s="268"/>
      <c r="K39" s="269">
        <f>VLOOKUP(A39,EQUIPOS!A9:D166,4,FALSE)</f>
        <v>177686.16624046653</v>
      </c>
      <c r="L39" s="270"/>
      <c r="M39" s="271">
        <v>9</v>
      </c>
      <c r="N39" s="272">
        <f t="shared" si="0"/>
        <v>19742.907360051835</v>
      </c>
    </row>
    <row r="40" spans="1:14">
      <c r="A40" t="s">
        <v>286</v>
      </c>
      <c r="B40" s="871" t="str">
        <f>VLOOKUP(A40,EQUIPOS!A10:D154,3,FALSE)</f>
        <v>Planta de asfalto en frio</v>
      </c>
      <c r="C40" s="872"/>
      <c r="D40" s="872"/>
      <c r="E40" s="872"/>
      <c r="F40" s="872"/>
      <c r="G40" s="872"/>
      <c r="H40" s="873"/>
      <c r="I40" s="267"/>
      <c r="J40" s="268"/>
      <c r="K40" s="269">
        <f>VLOOKUP(A40,EQUIPOS!A10:D167,4,FALSE)</f>
        <v>258884.25642384085</v>
      </c>
      <c r="L40" s="270"/>
      <c r="M40" s="271">
        <v>9</v>
      </c>
      <c r="N40" s="272">
        <f t="shared" si="0"/>
        <v>28764.917380426763</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9</v>
      </c>
      <c r="N42" s="272">
        <f t="shared" si="0"/>
        <v>29975.413168403793</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N77*M46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131179.41680755251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78.340711658105462</v>
      </c>
      <c r="N54" s="272">
        <f>K54*M54</f>
        <v>1958.5177914526366</v>
      </c>
    </row>
    <row r="55" spans="1:14" ht="15.75" thickBot="1">
      <c r="B55" s="43"/>
      <c r="C55" s="281"/>
      <c r="D55" s="281"/>
      <c r="E55" s="281"/>
      <c r="F55" s="281"/>
      <c r="G55" s="281"/>
      <c r="H55" s="281"/>
      <c r="I55" s="268"/>
      <c r="J55" s="224"/>
      <c r="K55" s="282"/>
      <c r="L55" s="267"/>
      <c r="M55" s="283"/>
      <c r="N55" s="284"/>
    </row>
    <row r="56" spans="1:14" ht="15.75" thickBot="1">
      <c r="B56" s="822" t="s">
        <v>953</v>
      </c>
      <c r="C56" s="823"/>
      <c r="D56" s="823"/>
      <c r="E56" s="823"/>
      <c r="F56" s="823"/>
      <c r="G56" s="823"/>
      <c r="H56" s="823"/>
      <c r="I56" s="823"/>
      <c r="J56" s="823"/>
      <c r="K56" s="823"/>
      <c r="L56" s="823"/>
      <c r="M56" s="824"/>
      <c r="N56" s="394">
        <f>SUM(N53:N55)</f>
        <v>33028.444035057262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9">
        <f>VLOOKUP(A61,TRANSPORTE!A5:D117,4,FALSE)</f>
        <v>1238.2250870159367</v>
      </c>
      <c r="M61" s="910"/>
      <c r="N61" s="287">
        <f>K61*L61</f>
        <v>1547.7813587699209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9">
        <f>VLOOKUP(A62,TRANSPORTE!A6:D117,4,FALSE)</f>
        <v>1135.0396630979419</v>
      </c>
      <c r="M62" s="910"/>
      <c r="N62" s="287">
        <f>K62*L62</f>
        <v>1589.0555283371186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3136.8368871070397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SUM(N72:N76)</f>
        <v>10658.882903278056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178003.58063299485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35600.716126598971</v>
      </c>
      <c r="M84" s="858"/>
      <c r="N84" s="51"/>
    </row>
    <row r="85" spans="1:14">
      <c r="B85" s="89" t="s">
        <v>973</v>
      </c>
      <c r="C85" s="90"/>
      <c r="D85" s="90"/>
      <c r="E85" s="90"/>
      <c r="F85" s="90"/>
      <c r="G85" s="90"/>
      <c r="H85" s="90"/>
      <c r="I85" s="87"/>
      <c r="J85" s="88"/>
      <c r="K85" s="304">
        <v>0.05</v>
      </c>
      <c r="L85" s="857">
        <f>N79*K85</f>
        <v>8900.1790316497427</v>
      </c>
      <c r="M85" s="858"/>
      <c r="N85" s="51"/>
    </row>
    <row r="86" spans="1:14" ht="15.75" thickBot="1">
      <c r="B86" s="91" t="s">
        <v>974</v>
      </c>
      <c r="C86" s="92"/>
      <c r="D86" s="92"/>
      <c r="E86" s="92"/>
      <c r="F86" s="92"/>
      <c r="G86" s="92"/>
      <c r="H86" s="92"/>
      <c r="I86" s="93"/>
      <c r="J86" s="94"/>
      <c r="K86" s="305">
        <v>0.05</v>
      </c>
      <c r="L86" s="859">
        <f>N79*K86</f>
        <v>8900.1790316497427</v>
      </c>
      <c r="M86" s="860"/>
      <c r="N86" s="51"/>
    </row>
    <row r="87" spans="1:14" ht="15.75" thickBot="1">
      <c r="B87" s="822" t="s">
        <v>953</v>
      </c>
      <c r="C87" s="823"/>
      <c r="D87" s="823"/>
      <c r="E87" s="823"/>
      <c r="F87" s="823"/>
      <c r="G87" s="823"/>
      <c r="H87" s="823"/>
      <c r="I87" s="823"/>
      <c r="J87" s="823"/>
      <c r="K87" s="823"/>
      <c r="L87" s="823"/>
      <c r="M87" s="824"/>
      <c r="N87" s="52">
        <f>L84+L85+L86</f>
        <v>53401.074189898456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231404.65482289332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111433.18550143699</v>
      </c>
      <c r="L37" s="270"/>
      <c r="M37" s="271">
        <v>9</v>
      </c>
      <c r="N37" s="272">
        <f t="shared" ref="N37:N43" si="0">K37/M37</f>
        <v>12381.465055715222</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177686.16624046653</v>
      </c>
      <c r="L38" s="270"/>
      <c r="M38" s="271">
        <v>9</v>
      </c>
      <c r="N38" s="272">
        <f t="shared" si="0"/>
        <v>19742.907360051835</v>
      </c>
    </row>
    <row r="39" spans="1:14">
      <c r="A39" t="s">
        <v>286</v>
      </c>
      <c r="B39" s="871" t="str">
        <f>VLOOKUP(A39,EQUIPOS!A9:D154,3,FALSE)</f>
        <v>Planta de asfalto en frio</v>
      </c>
      <c r="C39" s="872"/>
      <c r="D39" s="872"/>
      <c r="E39" s="872"/>
      <c r="F39" s="872"/>
      <c r="G39" s="872"/>
      <c r="H39" s="873"/>
      <c r="I39" s="267"/>
      <c r="J39" s="268"/>
      <c r="K39" s="269">
        <f>VLOOKUP(A39,EQUIPOS!A9:D166,4,FALSE)</f>
        <v>258884.25642384085</v>
      </c>
      <c r="L39" s="270"/>
      <c r="M39" s="271">
        <v>9</v>
      </c>
      <c r="N39" s="272">
        <f t="shared" si="0"/>
        <v>28764.917380426763</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9</v>
      </c>
      <c r="N42" s="272">
        <f t="shared" si="0"/>
        <v>29975.413168403793</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1065.8882903278056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131179.41680755251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9">
        <f>VLOOKUP(A65,TRANSPORTE!A6:D117,4,FALSE)</f>
        <v>1027.1886763165587</v>
      </c>
      <c r="M65" s="910"/>
      <c r="N65" s="287">
        <f>K65*L65</f>
        <v>1283.9858453956983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2873.0413737328172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177739.78511962065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35547.957023924129</v>
      </c>
      <c r="M88" s="858"/>
      <c r="N88" s="51"/>
    </row>
    <row r="89" spans="1:14">
      <c r="B89" s="89" t="s">
        <v>973</v>
      </c>
      <c r="C89" s="90"/>
      <c r="D89" s="90"/>
      <c r="E89" s="90"/>
      <c r="F89" s="90"/>
      <c r="G89" s="90"/>
      <c r="H89" s="90"/>
      <c r="I89" s="87"/>
      <c r="J89" s="88"/>
      <c r="K89" s="304">
        <v>0.05</v>
      </c>
      <c r="L89" s="857">
        <f>N83*K89</f>
        <v>8886.9892559810323</v>
      </c>
      <c r="M89" s="858"/>
      <c r="N89" s="51"/>
    </row>
    <row r="90" spans="1:14" ht="15.75" thickBot="1">
      <c r="B90" s="91" t="s">
        <v>974</v>
      </c>
      <c r="C90" s="92"/>
      <c r="D90" s="92"/>
      <c r="E90" s="92"/>
      <c r="F90" s="92"/>
      <c r="G90" s="92"/>
      <c r="H90" s="92"/>
      <c r="I90" s="93"/>
      <c r="J90" s="94"/>
      <c r="K90" s="305">
        <v>0.05</v>
      </c>
      <c r="L90" s="859">
        <f>N83*K90</f>
        <v>8886.9892559810323</v>
      </c>
      <c r="M90" s="860"/>
      <c r="N90" s="51"/>
    </row>
    <row r="91" spans="1:14" ht="15.75" thickBot="1">
      <c r="B91" s="822" t="s">
        <v>953</v>
      </c>
      <c r="C91" s="823"/>
      <c r="D91" s="823"/>
      <c r="E91" s="823"/>
      <c r="F91" s="823"/>
      <c r="G91" s="823"/>
      <c r="H91" s="823"/>
      <c r="I91" s="823"/>
      <c r="J91" s="823"/>
      <c r="K91" s="823"/>
      <c r="L91" s="823"/>
      <c r="M91" s="824"/>
      <c r="N91" s="52">
        <f>L88+L89+L90</f>
        <v>53321.935535886194</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231061.72065550683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111433.18550143699</v>
      </c>
      <c r="L37" s="270"/>
      <c r="M37" s="271">
        <v>9</v>
      </c>
      <c r="N37" s="272">
        <f t="shared" ref="N37:N43" si="0">K37/M37</f>
        <v>12381.465055715222</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177686.16624046653</v>
      </c>
      <c r="L38" s="270"/>
      <c r="M38" s="271">
        <v>9</v>
      </c>
      <c r="N38" s="272">
        <f t="shared" si="0"/>
        <v>19742.907360051835</v>
      </c>
    </row>
    <row r="39" spans="1:14">
      <c r="A39" t="s">
        <v>286</v>
      </c>
      <c r="B39" s="871" t="str">
        <f>VLOOKUP(A39,EQUIPOS!A9:D154,3,FALSE)</f>
        <v>Planta de asfalto en frio</v>
      </c>
      <c r="C39" s="872"/>
      <c r="D39" s="872"/>
      <c r="E39" s="872"/>
      <c r="F39" s="872"/>
      <c r="G39" s="872"/>
      <c r="H39" s="873"/>
      <c r="I39" s="267"/>
      <c r="J39" s="268"/>
      <c r="K39" s="269">
        <f>VLOOKUP(A39,EQUIPOS!A9:D166,4,FALSE)</f>
        <v>258884.25642384085</v>
      </c>
      <c r="L39" s="270"/>
      <c r="M39" s="271">
        <v>9</v>
      </c>
      <c r="N39" s="272">
        <f t="shared" si="0"/>
        <v>28764.917380426763</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9</v>
      </c>
      <c r="N42" s="272">
        <f t="shared" si="0"/>
        <v>29975.413168403793</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1065.8882903278056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131179.41680755251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411">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9">
        <f>VLOOKUP(A64,TRANSPORTE!A5:D117,4,FALSE)</f>
        <v>1135.0396630979419</v>
      </c>
      <c r="M64" s="910"/>
      <c r="N64" s="287">
        <f>K64*L64</f>
        <v>1589.0555283371186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9">
        <f>VLOOKUP(A65,TRANSPORTE!A6:D117,4,FALSE)</f>
        <v>1238.2250870159367</v>
      </c>
      <c r="M65" s="910"/>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3136.8368871070397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178003.58063299485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35600.716126598971</v>
      </c>
      <c r="M88" s="858"/>
      <c r="N88" s="51"/>
    </row>
    <row r="89" spans="1:14">
      <c r="B89" s="89" t="s">
        <v>973</v>
      </c>
      <c r="C89" s="90"/>
      <c r="D89" s="90"/>
      <c r="E89" s="90"/>
      <c r="F89" s="90"/>
      <c r="G89" s="90"/>
      <c r="H89" s="90"/>
      <c r="I89" s="87"/>
      <c r="J89" s="88"/>
      <c r="K89" s="304">
        <v>0.05</v>
      </c>
      <c r="L89" s="857">
        <f>N83*K89</f>
        <v>8900.1790316497427</v>
      </c>
      <c r="M89" s="858"/>
      <c r="N89" s="51"/>
    </row>
    <row r="90" spans="1:14" ht="15.75" thickBot="1">
      <c r="B90" s="91" t="s">
        <v>974</v>
      </c>
      <c r="C90" s="92"/>
      <c r="D90" s="92"/>
      <c r="E90" s="92"/>
      <c r="F90" s="92"/>
      <c r="G90" s="92"/>
      <c r="H90" s="92"/>
      <c r="I90" s="93"/>
      <c r="J90" s="94"/>
      <c r="K90" s="305">
        <v>0.05</v>
      </c>
      <c r="L90" s="859">
        <f>N83*K90</f>
        <v>8900.1790316497427</v>
      </c>
      <c r="M90" s="860"/>
      <c r="N90" s="51"/>
    </row>
    <row r="91" spans="1:14" ht="15.75" thickBot="1">
      <c r="B91" s="822" t="s">
        <v>953</v>
      </c>
      <c r="C91" s="823"/>
      <c r="D91" s="823"/>
      <c r="E91" s="823"/>
      <c r="F91" s="823"/>
      <c r="G91" s="823"/>
      <c r="H91" s="823"/>
      <c r="I91" s="823"/>
      <c r="J91" s="823"/>
      <c r="K91" s="823"/>
      <c r="L91" s="823"/>
      <c r="M91" s="824"/>
      <c r="N91" s="52">
        <f>L88+L89+L90</f>
        <v>53401.074189898456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231404.65482289332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111433.18550143699</v>
      </c>
      <c r="L37" s="270"/>
      <c r="M37" s="271">
        <v>7</v>
      </c>
      <c r="N37" s="272">
        <f t="shared" ref="N37:N43" si="0">K37/M37</f>
        <v>15919.026500205286</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177686.16624046653</v>
      </c>
      <c r="L38" s="270"/>
      <c r="M38" s="271">
        <v>7</v>
      </c>
      <c r="N38" s="272">
        <f t="shared" si="0"/>
        <v>25383.738034352362</v>
      </c>
    </row>
    <row r="39" spans="1:14">
      <c r="A39" t="s">
        <v>286</v>
      </c>
      <c r="B39" s="871" t="str">
        <f>VLOOKUP(A39,EQUIPOS!A9:D154,3,FALSE)</f>
        <v>Planta de asfalto en frio</v>
      </c>
      <c r="C39" s="872"/>
      <c r="D39" s="872"/>
      <c r="E39" s="872"/>
      <c r="F39" s="872"/>
      <c r="G39" s="872"/>
      <c r="H39" s="873"/>
      <c r="I39" s="267"/>
      <c r="J39" s="268"/>
      <c r="K39" s="269">
        <f>VLOOKUP(A39,EQUIPOS!A9:D166,4,FALSE)</f>
        <v>258884.25642384085</v>
      </c>
      <c r="L39" s="270"/>
      <c r="M39" s="271">
        <v>9</v>
      </c>
      <c r="N39" s="272">
        <f t="shared" si="0"/>
        <v>28764.917380426763</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7</v>
      </c>
      <c r="N42" s="272">
        <f t="shared" si="0"/>
        <v>38539.816930804875</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1218.1580460889206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149074.48244450529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1135.0396630979419</v>
      </c>
      <c r="N65" s="412">
        <f>K65*M65</f>
        <v>1418.7995788724274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3007.8551072095461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12181.580460889205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197292.36204766133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39458.472409532267</v>
      </c>
      <c r="M88" s="858"/>
      <c r="N88" s="51"/>
    </row>
    <row r="89" spans="1:14">
      <c r="B89" s="89" t="s">
        <v>973</v>
      </c>
      <c r="C89" s="90"/>
      <c r="D89" s="90"/>
      <c r="E89" s="90"/>
      <c r="F89" s="90"/>
      <c r="G89" s="90"/>
      <c r="H89" s="90"/>
      <c r="I89" s="87"/>
      <c r="J89" s="88"/>
      <c r="K89" s="304">
        <v>0.05</v>
      </c>
      <c r="L89" s="857">
        <f>N83*K89</f>
        <v>9864.6181023830668</v>
      </c>
      <c r="M89" s="858"/>
      <c r="N89" s="51"/>
    </row>
    <row r="90" spans="1:14" ht="15.75" thickBot="1">
      <c r="B90" s="91" t="s">
        <v>974</v>
      </c>
      <c r="C90" s="92"/>
      <c r="D90" s="92"/>
      <c r="E90" s="92"/>
      <c r="F90" s="92"/>
      <c r="G90" s="92"/>
      <c r="H90" s="92"/>
      <c r="I90" s="93"/>
      <c r="J90" s="94"/>
      <c r="K90" s="305">
        <v>0.05</v>
      </c>
      <c r="L90" s="859">
        <f>N83*K90</f>
        <v>9864.6181023830668</v>
      </c>
      <c r="M90" s="860"/>
      <c r="N90" s="51"/>
    </row>
    <row r="91" spans="1:14" ht="15.75" thickBot="1">
      <c r="B91" s="822" t="s">
        <v>953</v>
      </c>
      <c r="C91" s="823"/>
      <c r="D91" s="823"/>
      <c r="E91" s="823"/>
      <c r="F91" s="823"/>
      <c r="G91" s="823"/>
      <c r="H91" s="823"/>
      <c r="I91" s="823"/>
      <c r="J91" s="823"/>
      <c r="K91" s="823"/>
      <c r="L91" s="823"/>
      <c r="M91" s="824"/>
      <c r="N91" s="52">
        <f>L88+L89+L90</f>
        <v>59187.708614298397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256480.07066195973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9</v>
      </c>
      <c r="N37" s="272">
        <f t="shared" ref="N37:N43" si="0">K37/M37</f>
        <v>19742.907360051835</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111433.18550143699</v>
      </c>
      <c r="L38" s="270"/>
      <c r="M38" s="271">
        <v>9</v>
      </c>
      <c r="N38" s="272">
        <f t="shared" si="0"/>
        <v>12381.465055715222</v>
      </c>
    </row>
    <row r="39" spans="1:14">
      <c r="A39" t="s">
        <v>286</v>
      </c>
      <c r="B39" s="871" t="str">
        <f>VLOOKUP(A39,EQUIPOS!A9:D154,3,FALSE)</f>
        <v>Planta de asfalto en frio</v>
      </c>
      <c r="C39" s="872"/>
      <c r="D39" s="872"/>
      <c r="E39" s="872"/>
      <c r="F39" s="872"/>
      <c r="G39" s="872"/>
      <c r="H39" s="873"/>
      <c r="I39" s="267"/>
      <c r="J39" s="268"/>
      <c r="K39" s="269">
        <f>VLOOKUP(A39,EQUIPOS!A9:D166,4,FALSE)</f>
        <v>258884.25642384085</v>
      </c>
      <c r="L39" s="270"/>
      <c r="M39" s="271">
        <v>9</v>
      </c>
      <c r="N39" s="272">
        <f t="shared" si="0"/>
        <v>28764.917380426763</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9</v>
      </c>
      <c r="N42" s="272">
        <f t="shared" si="0"/>
        <v>29975.413168403793</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131179.41680755251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9">
        <f>VLOOKUP(A65,TRANSPORTE!A6:D117,4,FALSE)</f>
        <v>1238.2250870159367</v>
      </c>
      <c r="M65" s="910"/>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3136.8368871070397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178003.58063299485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35600.716126598971</v>
      </c>
      <c r="M88" s="858"/>
      <c r="N88" s="51"/>
    </row>
    <row r="89" spans="1:14">
      <c r="B89" s="89" t="s">
        <v>973</v>
      </c>
      <c r="C89" s="90"/>
      <c r="D89" s="90"/>
      <c r="E89" s="90"/>
      <c r="F89" s="90"/>
      <c r="G89" s="90"/>
      <c r="H89" s="90"/>
      <c r="I89" s="87"/>
      <c r="J89" s="88"/>
      <c r="K89" s="304">
        <v>0.05</v>
      </c>
      <c r="L89" s="857">
        <f>N83*K89</f>
        <v>8900.1790316497427</v>
      </c>
      <c r="M89" s="858"/>
      <c r="N89" s="51"/>
    </row>
    <row r="90" spans="1:14" ht="15.75" thickBot="1">
      <c r="B90" s="91" t="s">
        <v>974</v>
      </c>
      <c r="C90" s="92"/>
      <c r="D90" s="92"/>
      <c r="E90" s="92"/>
      <c r="F90" s="92"/>
      <c r="G90" s="92"/>
      <c r="H90" s="92"/>
      <c r="I90" s="93"/>
      <c r="J90" s="94"/>
      <c r="K90" s="305">
        <v>0.05</v>
      </c>
      <c r="L90" s="859">
        <f>N83*K90</f>
        <v>8900.1790316497427</v>
      </c>
      <c r="M90" s="860"/>
      <c r="N90" s="51"/>
    </row>
    <row r="91" spans="1:14" ht="15.75" thickBot="1">
      <c r="B91" s="822" t="s">
        <v>953</v>
      </c>
      <c r="C91" s="823"/>
      <c r="D91" s="823"/>
      <c r="E91" s="823"/>
      <c r="F91" s="823"/>
      <c r="G91" s="823"/>
      <c r="H91" s="823"/>
      <c r="I91" s="823"/>
      <c r="J91" s="823"/>
      <c r="K91" s="823"/>
      <c r="L91" s="823"/>
      <c r="M91" s="824"/>
      <c r="N91" s="52">
        <f>L88+L89+L90</f>
        <v>53401.074189898456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231404.65482289332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9</v>
      </c>
      <c r="N37" s="272">
        <f t="shared" ref="N37:N43" si="0">K37/M37</f>
        <v>19742.907360051835</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111433.18550143699</v>
      </c>
      <c r="L38" s="270"/>
      <c r="M38" s="271">
        <v>9</v>
      </c>
      <c r="N38" s="272">
        <f t="shared" si="0"/>
        <v>12381.465055715222</v>
      </c>
    </row>
    <row r="39" spans="1:14">
      <c r="A39" t="s">
        <v>286</v>
      </c>
      <c r="B39" s="871" t="str">
        <f>VLOOKUP(A39,EQUIPOS!A9:D154,3,FALSE)</f>
        <v>Planta de asfalto en frio</v>
      </c>
      <c r="C39" s="872"/>
      <c r="D39" s="872"/>
      <c r="E39" s="872"/>
      <c r="F39" s="872"/>
      <c r="G39" s="872"/>
      <c r="H39" s="873"/>
      <c r="I39" s="267"/>
      <c r="J39" s="268"/>
      <c r="K39" s="269">
        <f>VLOOKUP(A39,EQUIPOS!A9:D166,4,FALSE)</f>
        <v>258884.25642384085</v>
      </c>
      <c r="L39" s="270"/>
      <c r="M39" s="271">
        <v>9</v>
      </c>
      <c r="N39" s="272">
        <f t="shared" si="0"/>
        <v>28764.917380426763</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9</v>
      </c>
      <c r="N42" s="272">
        <f t="shared" si="0"/>
        <v>29975.413168403793</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131179.41680755251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9">
        <f>VLOOKUP(A64,TRANSPORTE!A6:D117,4,FALSE)</f>
        <v>1027.1886763165587</v>
      </c>
      <c r="M64" s="910"/>
      <c r="N64" s="287">
        <f>K64*L64</f>
        <v>1283.9858453956983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2873.0413737328172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177739.78511962065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35547.957023924129</v>
      </c>
      <c r="M87" s="858"/>
      <c r="N87" s="51"/>
    </row>
    <row r="88" spans="1:14">
      <c r="B88" s="89" t="s">
        <v>973</v>
      </c>
      <c r="C88" s="90"/>
      <c r="D88" s="90"/>
      <c r="E88" s="90"/>
      <c r="F88" s="90"/>
      <c r="G88" s="90"/>
      <c r="H88" s="90"/>
      <c r="I88" s="87"/>
      <c r="J88" s="88"/>
      <c r="K88" s="304">
        <v>0.05</v>
      </c>
      <c r="L88" s="857">
        <f>N82*K88</f>
        <v>8886.9892559810323</v>
      </c>
      <c r="M88" s="858"/>
      <c r="N88" s="51"/>
    </row>
    <row r="89" spans="1:14" ht="15.75" thickBot="1">
      <c r="B89" s="91" t="s">
        <v>974</v>
      </c>
      <c r="C89" s="92"/>
      <c r="D89" s="92"/>
      <c r="E89" s="92"/>
      <c r="F89" s="92"/>
      <c r="G89" s="92"/>
      <c r="H89" s="92"/>
      <c r="I89" s="93"/>
      <c r="J89" s="94"/>
      <c r="K89" s="305">
        <v>0.05</v>
      </c>
      <c r="L89" s="859">
        <f>N82*K89</f>
        <v>8886.9892559810323</v>
      </c>
      <c r="M89" s="860"/>
      <c r="N89" s="51"/>
    </row>
    <row r="90" spans="1:14" ht="15.75" thickBot="1">
      <c r="B90" s="822" t="s">
        <v>953</v>
      </c>
      <c r="C90" s="823"/>
      <c r="D90" s="823"/>
      <c r="E90" s="823"/>
      <c r="F90" s="823"/>
      <c r="G90" s="823"/>
      <c r="H90" s="823"/>
      <c r="I90" s="823"/>
      <c r="J90" s="823"/>
      <c r="K90" s="823"/>
      <c r="L90" s="823"/>
      <c r="M90" s="824"/>
      <c r="N90" s="52">
        <f>L87+L88+L89</f>
        <v>53321.935535886194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231061.72065550683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9</v>
      </c>
      <c r="N37" s="272">
        <f t="shared" ref="N37:N43" si="0">K37/M37</f>
        <v>19742.907360051835</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111433.18550143699</v>
      </c>
      <c r="L38" s="270"/>
      <c r="M38" s="271">
        <v>9</v>
      </c>
      <c r="N38" s="272">
        <f t="shared" si="0"/>
        <v>12381.465055715222</v>
      </c>
    </row>
    <row r="39" spans="1:14">
      <c r="A39" t="s">
        <v>286</v>
      </c>
      <c r="B39" s="871" t="str">
        <f>VLOOKUP(A39,EQUIPOS!A9:D154,3,FALSE)</f>
        <v>Planta de asfalto en frio</v>
      </c>
      <c r="C39" s="872"/>
      <c r="D39" s="872"/>
      <c r="E39" s="872"/>
      <c r="F39" s="872"/>
      <c r="G39" s="872"/>
      <c r="H39" s="873"/>
      <c r="I39" s="267"/>
      <c r="J39" s="268"/>
      <c r="K39" s="269">
        <f>VLOOKUP(A39,EQUIPOS!A9:D166,4,FALSE)</f>
        <v>258884.25642384085</v>
      </c>
      <c r="L39" s="270"/>
      <c r="M39" s="271">
        <v>9</v>
      </c>
      <c r="N39" s="272">
        <f t="shared" si="0"/>
        <v>28764.917380426763</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9</v>
      </c>
      <c r="N42" s="272">
        <f t="shared" si="0"/>
        <v>29975.413168403793</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131179.41680755251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9">
        <f>VLOOKUP(A65,TRANSPORTE!A6:D117,4,FALSE)</f>
        <v>1139.1939082648803</v>
      </c>
      <c r="M65" s="910"/>
      <c r="N65" s="287">
        <f>K65*L65</f>
        <v>1423.9923853311004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3013.0479136682188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10658.882903278056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177879.79165955604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35575.958331911206</v>
      </c>
      <c r="M88" s="858"/>
      <c r="N88" s="51"/>
    </row>
    <row r="89" spans="1:14">
      <c r="B89" s="89" t="s">
        <v>973</v>
      </c>
      <c r="C89" s="90"/>
      <c r="D89" s="90"/>
      <c r="E89" s="90"/>
      <c r="F89" s="90"/>
      <c r="G89" s="90"/>
      <c r="H89" s="90"/>
      <c r="I89" s="87"/>
      <c r="J89" s="88"/>
      <c r="K89" s="304">
        <v>0.05</v>
      </c>
      <c r="L89" s="857">
        <f>N83*K89</f>
        <v>8893.9895829778015</v>
      </c>
      <c r="M89" s="858"/>
      <c r="N89" s="51"/>
    </row>
    <row r="90" spans="1:14" ht="15.75" thickBot="1">
      <c r="B90" s="91" t="s">
        <v>974</v>
      </c>
      <c r="C90" s="92"/>
      <c r="D90" s="92"/>
      <c r="E90" s="92"/>
      <c r="F90" s="92"/>
      <c r="G90" s="92"/>
      <c r="H90" s="92"/>
      <c r="I90" s="93"/>
      <c r="J90" s="94"/>
      <c r="K90" s="305">
        <v>0.05</v>
      </c>
      <c r="L90" s="859">
        <f>N83*K90</f>
        <v>8893.9895829778015</v>
      </c>
      <c r="M90" s="860"/>
      <c r="N90" s="51"/>
    </row>
    <row r="91" spans="1:14" ht="15.75" thickBot="1">
      <c r="B91" s="822" t="s">
        <v>953</v>
      </c>
      <c r="C91" s="823"/>
      <c r="D91" s="823"/>
      <c r="E91" s="823"/>
      <c r="F91" s="823"/>
      <c r="G91" s="823"/>
      <c r="H91" s="823"/>
      <c r="I91" s="823"/>
      <c r="J91" s="823"/>
      <c r="K91" s="823"/>
      <c r="L91" s="823"/>
      <c r="M91" s="824"/>
      <c r="N91" s="52">
        <f>L88+L89+L90</f>
        <v>53363.937497866813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231243.72915742284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7</v>
      </c>
      <c r="N37" s="272">
        <f t="shared" ref="N37:N43" si="0">K37/M37</f>
        <v>25383.738034352362</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111433.18550143699</v>
      </c>
      <c r="L38" s="270"/>
      <c r="M38" s="271">
        <v>7</v>
      </c>
      <c r="N38" s="272">
        <f t="shared" si="0"/>
        <v>15919.026500205286</v>
      </c>
    </row>
    <row r="39" spans="1:14">
      <c r="A39" t="s">
        <v>286</v>
      </c>
      <c r="B39" s="871" t="str">
        <f>VLOOKUP(A39,EQUIPOS!A9:D154,3,FALSE)</f>
        <v>Planta de asfalto en frio</v>
      </c>
      <c r="C39" s="872"/>
      <c r="D39" s="872"/>
      <c r="E39" s="872"/>
      <c r="F39" s="872"/>
      <c r="G39" s="872"/>
      <c r="H39" s="873"/>
      <c r="I39" s="267"/>
      <c r="J39" s="268"/>
      <c r="K39" s="269">
        <f>VLOOKUP(A39,EQUIPOS!A9:D166,4,FALSE)</f>
        <v>258884.25642384085</v>
      </c>
      <c r="L39" s="270"/>
      <c r="M39" s="271">
        <v>9</v>
      </c>
      <c r="N39" s="272">
        <f t="shared" si="0"/>
        <v>28764.917380426763</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7</v>
      </c>
      <c r="N42" s="272">
        <f t="shared" si="0"/>
        <v>38539.816930804875</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9</v>
      </c>
      <c r="N43" s="272">
        <f t="shared" si="0"/>
        <v>9321.3651976285</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1218.1580460889206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149074.48244450529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9">
        <f>VLOOKUP(A64,TRANSPORTE!A6:D117,4,FALSE)</f>
        <v>1139.1939082648803</v>
      </c>
      <c r="M64" s="910"/>
      <c r="N64" s="287">
        <f>K64*L64</f>
        <v>1423.9923853311004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3013.0479136682188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12181.580460889205</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197297.55485411998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39459.510970823998</v>
      </c>
      <c r="M87" s="858"/>
      <c r="N87" s="51"/>
    </row>
    <row r="88" spans="1:14">
      <c r="B88" s="89" t="s">
        <v>973</v>
      </c>
      <c r="C88" s="90"/>
      <c r="D88" s="90"/>
      <c r="E88" s="90"/>
      <c r="F88" s="90"/>
      <c r="G88" s="90"/>
      <c r="H88" s="90"/>
      <c r="I88" s="87"/>
      <c r="J88" s="88"/>
      <c r="K88" s="304">
        <v>0.05</v>
      </c>
      <c r="L88" s="857">
        <f>N82*K88</f>
        <v>9864.8777427059995</v>
      </c>
      <c r="M88" s="858"/>
      <c r="N88" s="51"/>
    </row>
    <row r="89" spans="1:14" ht="15.75" thickBot="1">
      <c r="B89" s="91" t="s">
        <v>974</v>
      </c>
      <c r="C89" s="92"/>
      <c r="D89" s="92"/>
      <c r="E89" s="92"/>
      <c r="F89" s="92"/>
      <c r="G89" s="92"/>
      <c r="H89" s="92"/>
      <c r="I89" s="93"/>
      <c r="J89" s="94"/>
      <c r="K89" s="305">
        <v>0.05</v>
      </c>
      <c r="L89" s="859">
        <f>N82*K89</f>
        <v>9864.8777427059995</v>
      </c>
      <c r="M89" s="860"/>
      <c r="N89" s="51"/>
    </row>
    <row r="90" spans="1:14" ht="15.75" thickBot="1">
      <c r="B90" s="822" t="s">
        <v>953</v>
      </c>
      <c r="C90" s="823"/>
      <c r="D90" s="823"/>
      <c r="E90" s="823"/>
      <c r="F90" s="823"/>
      <c r="G90" s="823"/>
      <c r="H90" s="823"/>
      <c r="I90" s="823"/>
      <c r="J90" s="823"/>
      <c r="K90" s="823"/>
      <c r="L90" s="823"/>
      <c r="M90" s="824"/>
      <c r="N90" s="52">
        <f>L87+L88+L89</f>
        <v>59189.266456235993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256486.82131035597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1"/>
      <c r="C47" s="872"/>
      <c r="D47" s="872"/>
      <c r="E47" s="872"/>
      <c r="F47" s="872"/>
      <c r="G47" s="872"/>
      <c r="H47" s="873"/>
      <c r="I47" s="874"/>
      <c r="J47" s="875"/>
      <c r="K47" s="269"/>
      <c r="L47" s="876"/>
      <c r="M47" s="877"/>
      <c r="N47" s="272"/>
    </row>
    <row r="48" spans="1:14">
      <c r="B48" s="871"/>
      <c r="C48" s="872"/>
      <c r="D48" s="872"/>
      <c r="E48" s="878"/>
      <c r="F48" s="872"/>
      <c r="G48" s="872"/>
      <c r="H48" s="873"/>
      <c r="I48" s="36"/>
      <c r="J48" s="37"/>
      <c r="K48" s="274"/>
      <c r="L48" s="276"/>
      <c r="M48" s="277"/>
      <c r="N48" s="278"/>
    </row>
    <row r="49" spans="1:14">
      <c r="B49" s="879" t="s">
        <v>952</v>
      </c>
      <c r="C49" s="880"/>
      <c r="D49" s="880"/>
      <c r="E49" s="38"/>
      <c r="F49" s="39"/>
      <c r="G49" s="39"/>
      <c r="H49" s="40"/>
      <c r="I49" s="36"/>
      <c r="J49" s="37"/>
      <c r="K49" s="279"/>
      <c r="L49" s="276"/>
      <c r="M49" s="401">
        <v>0.1</v>
      </c>
      <c r="N49" s="344">
        <f>N83*M49</f>
        <v>959.29946129502503</v>
      </c>
    </row>
    <row r="50" spans="1:14" ht="15.75" thickBot="1">
      <c r="B50" s="871"/>
      <c r="C50" s="872"/>
      <c r="D50" s="872"/>
      <c r="E50" s="872"/>
      <c r="F50" s="872"/>
      <c r="G50" s="872"/>
      <c r="H50" s="873"/>
      <c r="I50" s="881"/>
      <c r="J50" s="882"/>
      <c r="K50" s="41"/>
      <c r="L50" s="883"/>
      <c r="M50" s="884"/>
      <c r="N50" s="105"/>
    </row>
    <row r="51" spans="1:14" ht="15.75" thickBot="1">
      <c r="B51" s="822" t="s">
        <v>953</v>
      </c>
      <c r="C51" s="823"/>
      <c r="D51" s="823"/>
      <c r="E51" s="823"/>
      <c r="F51" s="823"/>
      <c r="G51" s="823"/>
      <c r="H51" s="823"/>
      <c r="I51" s="823"/>
      <c r="J51" s="823"/>
      <c r="K51" s="823"/>
      <c r="L51" s="823"/>
      <c r="M51" s="824"/>
      <c r="N51" s="394">
        <f>SUM(N36:N50)</f>
        <v>180956.68737395469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7" t="s">
        <v>944</v>
      </c>
      <c r="C55" s="868"/>
      <c r="D55" s="868"/>
      <c r="E55" s="868"/>
      <c r="F55" s="868"/>
      <c r="G55" s="868"/>
      <c r="H55" s="868"/>
      <c r="I55" s="902"/>
      <c r="J55" s="315" t="s">
        <v>945</v>
      </c>
      <c r="K55" s="85" t="s">
        <v>946</v>
      </c>
      <c r="L55" s="903" t="s">
        <v>955</v>
      </c>
      <c r="M55" s="902"/>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22192.80445971759</v>
      </c>
      <c r="N56" s="272">
        <f>K56*M56</f>
        <v>31069.926243604623</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78.340711658105462</v>
      </c>
      <c r="N57" s="272">
        <f>K57*M57</f>
        <v>1958.5177914526366</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4"/>
      <c r="C60" s="905"/>
      <c r="D60" s="905"/>
      <c r="E60" s="905"/>
      <c r="F60" s="905"/>
      <c r="G60" s="905"/>
      <c r="H60" s="905"/>
      <c r="I60" s="875"/>
      <c r="J60" s="42"/>
      <c r="K60" s="44"/>
      <c r="L60" s="906"/>
      <c r="M60" s="907"/>
      <c r="N60" s="45"/>
    </row>
    <row r="61" spans="1:14" ht="15.75" thickBot="1">
      <c r="B61" s="822" t="s">
        <v>953</v>
      </c>
      <c r="C61" s="823"/>
      <c r="D61" s="823"/>
      <c r="E61" s="823"/>
      <c r="F61" s="823"/>
      <c r="G61" s="823"/>
      <c r="H61" s="823"/>
      <c r="I61" s="823"/>
      <c r="J61" s="823"/>
      <c r="K61" s="823"/>
      <c r="L61" s="823"/>
      <c r="M61" s="824"/>
      <c r="N61" s="394">
        <f>SUM(N56:N60)</f>
        <v>33028.444035057262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9">
        <f>VLOOKUP(A66,TRANSPORTE!A5:D117,4,FALSE)</f>
        <v>1135.0396630979419</v>
      </c>
      <c r="M66" s="910"/>
      <c r="N66" s="287">
        <f>K66*L66</f>
        <v>1589.0555283371186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9">
        <f>VLOOKUP(A67,TRANSPORTE!A6:D117,4,FALSE)</f>
        <v>1160.8360190774406</v>
      </c>
      <c r="M67" s="910"/>
      <c r="N67" s="287">
        <f>K67*L67</f>
        <v>1451.0450238468006</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3040.1005521839193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9592.9946129502496</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226618.22657414613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45323.645314829228</v>
      </c>
      <c r="M90" s="858"/>
      <c r="N90" s="51"/>
    </row>
    <row r="91" spans="1:14">
      <c r="B91" s="89" t="s">
        <v>973</v>
      </c>
      <c r="C91" s="90"/>
      <c r="D91" s="90"/>
      <c r="E91" s="90"/>
      <c r="F91" s="90"/>
      <c r="G91" s="90"/>
      <c r="H91" s="90"/>
      <c r="I91" s="87"/>
      <c r="J91" s="88"/>
      <c r="K91" s="304">
        <v>0.05</v>
      </c>
      <c r="L91" s="857">
        <f>N85*K91</f>
        <v>11330.911328707307</v>
      </c>
      <c r="M91" s="858"/>
      <c r="N91" s="51"/>
    </row>
    <row r="92" spans="1:14" ht="15.75" thickBot="1">
      <c r="B92" s="91" t="s">
        <v>974</v>
      </c>
      <c r="C92" s="92"/>
      <c r="D92" s="92"/>
      <c r="E92" s="92"/>
      <c r="F92" s="92"/>
      <c r="G92" s="92"/>
      <c r="H92" s="92"/>
      <c r="I92" s="93"/>
      <c r="J92" s="94"/>
      <c r="K92" s="305">
        <v>0.05</v>
      </c>
      <c r="L92" s="859">
        <f>N85*K92</f>
        <v>11330.911328707307</v>
      </c>
      <c r="M92" s="860"/>
      <c r="N92" s="51"/>
    </row>
    <row r="93" spans="1:14" ht="15.75" thickBot="1">
      <c r="B93" s="822" t="s">
        <v>953</v>
      </c>
      <c r="C93" s="823"/>
      <c r="D93" s="823"/>
      <c r="E93" s="823"/>
      <c r="F93" s="823"/>
      <c r="G93" s="823"/>
      <c r="H93" s="823"/>
      <c r="I93" s="823"/>
      <c r="J93" s="823"/>
      <c r="K93" s="823"/>
      <c r="L93" s="823"/>
      <c r="M93" s="824"/>
      <c r="N93" s="52">
        <f>L90+L91+L92</f>
        <v>67985.467972243845</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294603.69454638998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8"/>
      <c r="K125" s="888"/>
      <c r="L125" s="888"/>
      <c r="M125" s="888"/>
      <c r="N125" s="889"/>
    </row>
    <row r="126" spans="2:14" ht="15.75" thickBot="1">
      <c r="B126" s="261" t="s">
        <v>2221</v>
      </c>
      <c r="C126" s="393"/>
      <c r="D126" s="393"/>
      <c r="E126" s="57"/>
      <c r="F126" s="57"/>
      <c r="G126" s="57"/>
      <c r="H126" s="57"/>
      <c r="I126" s="57"/>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9">
        <f>VLOOKUP(A65,TRANSPORTE!A6:D117,4,FALSE)</f>
        <v>1027.1886763165587</v>
      </c>
      <c r="M65" s="910"/>
      <c r="N65" s="287">
        <f>K65*L65</f>
        <v>1283.9858453956983</v>
      </c>
    </row>
    <row r="66" spans="1:15">
      <c r="B66" s="46"/>
      <c r="C66" s="47"/>
      <c r="D66" s="47"/>
      <c r="E66" s="47"/>
      <c r="F66" s="47"/>
      <c r="G66" s="47"/>
      <c r="H66" s="288"/>
      <c r="I66" s="279"/>
      <c r="J66" s="279"/>
      <c r="K66" s="279"/>
      <c r="L66" s="909"/>
      <c r="M66" s="91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2873.0413737328172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226451.16739569503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45290.233479139009</v>
      </c>
      <c r="M88" s="858"/>
      <c r="N88" s="51"/>
    </row>
    <row r="89" spans="1:14">
      <c r="B89" s="89" t="s">
        <v>973</v>
      </c>
      <c r="C89" s="90"/>
      <c r="D89" s="90"/>
      <c r="E89" s="90"/>
      <c r="F89" s="90"/>
      <c r="G89" s="90"/>
      <c r="H89" s="90"/>
      <c r="I89" s="87"/>
      <c r="J89" s="88"/>
      <c r="K89" s="304">
        <v>0.05</v>
      </c>
      <c r="L89" s="857">
        <f>N83*K89</f>
        <v>11322.558369784752</v>
      </c>
      <c r="M89" s="858"/>
      <c r="N89" s="51"/>
    </row>
    <row r="90" spans="1:14" ht="15.75" thickBot="1">
      <c r="B90" s="91" t="s">
        <v>974</v>
      </c>
      <c r="C90" s="92"/>
      <c r="D90" s="92"/>
      <c r="E90" s="92"/>
      <c r="F90" s="92"/>
      <c r="G90" s="92"/>
      <c r="H90" s="92"/>
      <c r="I90" s="93"/>
      <c r="J90" s="94"/>
      <c r="K90" s="305">
        <v>0.05</v>
      </c>
      <c r="L90" s="859">
        <f>N83*K90</f>
        <v>11322.558369784752</v>
      </c>
      <c r="M90" s="860"/>
      <c r="N90" s="51"/>
    </row>
    <row r="91" spans="1:14" ht="15.75" thickBot="1">
      <c r="B91" s="822" t="s">
        <v>953</v>
      </c>
      <c r="C91" s="823"/>
      <c r="D91" s="823"/>
      <c r="E91" s="823"/>
      <c r="F91" s="823"/>
      <c r="G91" s="823"/>
      <c r="H91" s="823"/>
      <c r="I91" s="823"/>
      <c r="J91" s="823"/>
      <c r="K91" s="823"/>
      <c r="L91" s="823"/>
      <c r="M91" s="824"/>
      <c r="N91" s="52">
        <f>L88+L89+L90</f>
        <v>67935.350218708511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294386.51761440351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9">
        <f>VLOOKUP(A65,TRANSPORTE!A6:D117,4,FALSE)</f>
        <v>1027.1886763165587</v>
      </c>
      <c r="M65" s="910"/>
      <c r="N65" s="287">
        <f>K65*L65</f>
        <v>1283.9858453956983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2873.0413737328172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226451.16739569503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45290.233479139009</v>
      </c>
      <c r="M88" s="858"/>
      <c r="N88" s="51"/>
    </row>
    <row r="89" spans="1:14">
      <c r="B89" s="89" t="s">
        <v>973</v>
      </c>
      <c r="C89" s="90"/>
      <c r="D89" s="90"/>
      <c r="E89" s="90"/>
      <c r="F89" s="90"/>
      <c r="G89" s="90"/>
      <c r="H89" s="90"/>
      <c r="I89" s="87"/>
      <c r="J89" s="88"/>
      <c r="K89" s="304">
        <v>0.05</v>
      </c>
      <c r="L89" s="857">
        <f>N83*K89</f>
        <v>11322.558369784752</v>
      </c>
      <c r="M89" s="858"/>
      <c r="N89" s="51"/>
    </row>
    <row r="90" spans="1:14" ht="15.75" thickBot="1">
      <c r="B90" s="91" t="s">
        <v>974</v>
      </c>
      <c r="C90" s="92"/>
      <c r="D90" s="92"/>
      <c r="E90" s="92"/>
      <c r="F90" s="92"/>
      <c r="G90" s="92"/>
      <c r="H90" s="92"/>
      <c r="I90" s="93"/>
      <c r="J90" s="94"/>
      <c r="K90" s="305">
        <v>0.05</v>
      </c>
      <c r="L90" s="859">
        <f>N83*K90</f>
        <v>11322.558369784752</v>
      </c>
      <c r="M90" s="860"/>
      <c r="N90" s="51"/>
    </row>
    <row r="91" spans="1:14" ht="15.75" thickBot="1">
      <c r="B91" s="822" t="s">
        <v>953</v>
      </c>
      <c r="C91" s="823"/>
      <c r="D91" s="823"/>
      <c r="E91" s="823"/>
      <c r="F91" s="823"/>
      <c r="G91" s="823"/>
      <c r="H91" s="823"/>
      <c r="I91" s="823"/>
      <c r="J91" s="823"/>
      <c r="K91" s="823"/>
      <c r="L91" s="823"/>
      <c r="M91" s="824"/>
      <c r="N91" s="52">
        <f>L88+L89+L90</f>
        <v>67935.350218708511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294386.51761440351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ht="15" customHeight="1">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180956.68737395469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1160.8360190774406</v>
      </c>
      <c r="M64" s="910"/>
      <c r="N64" s="287">
        <f>K64*L64</f>
        <v>1451.0450238468006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3040.1005521839193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226618.22657414613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45323.645314829228</v>
      </c>
      <c r="M87" s="858"/>
      <c r="N87" s="51"/>
    </row>
    <row r="88" spans="1:14">
      <c r="B88" s="89" t="s">
        <v>973</v>
      </c>
      <c r="C88" s="90"/>
      <c r="D88" s="90"/>
      <c r="E88" s="90"/>
      <c r="F88" s="90"/>
      <c r="G88" s="90"/>
      <c r="H88" s="90"/>
      <c r="I88" s="87"/>
      <c r="J88" s="88"/>
      <c r="K88" s="304">
        <v>0.05</v>
      </c>
      <c r="L88" s="857">
        <f>N82*K88</f>
        <v>11330.911328707307</v>
      </c>
      <c r="M88" s="858"/>
      <c r="N88" s="51"/>
    </row>
    <row r="89" spans="1:14" ht="15.75" thickBot="1">
      <c r="B89" s="91" t="s">
        <v>974</v>
      </c>
      <c r="C89" s="92"/>
      <c r="D89" s="92"/>
      <c r="E89" s="92"/>
      <c r="F89" s="92"/>
      <c r="G89" s="92"/>
      <c r="H89" s="92"/>
      <c r="I89" s="93"/>
      <c r="J89" s="94"/>
      <c r="K89" s="305">
        <v>0.05</v>
      </c>
      <c r="L89" s="859">
        <f>N82*K89</f>
        <v>11330.911328707307</v>
      </c>
      <c r="M89" s="860"/>
      <c r="N89" s="51"/>
    </row>
    <row r="90" spans="1:14" ht="15.75" thickBot="1">
      <c r="B90" s="822" t="s">
        <v>953</v>
      </c>
      <c r="C90" s="823"/>
      <c r="D90" s="823"/>
      <c r="E90" s="823"/>
      <c r="F90" s="823"/>
      <c r="G90" s="823"/>
      <c r="H90" s="823"/>
      <c r="I90" s="823"/>
      <c r="J90" s="823"/>
      <c r="K90" s="823"/>
      <c r="L90" s="823"/>
      <c r="M90" s="824"/>
      <c r="N90" s="52">
        <f>L87+L88+L89</f>
        <v>67985.467972243845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294603.69454638998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180956.68737395469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9">
        <f>VLOOKUP(A64,TRANSPORTE!A6:D117,4,FALSE)</f>
        <v>1238.2250870159367</v>
      </c>
      <c r="M64" s="910"/>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3136.8368871070397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226714.96290906923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45342.992581813851</v>
      </c>
      <c r="M87" s="858"/>
      <c r="N87" s="51"/>
    </row>
    <row r="88" spans="1:14">
      <c r="B88" s="89" t="s">
        <v>973</v>
      </c>
      <c r="C88" s="90"/>
      <c r="D88" s="90"/>
      <c r="E88" s="90"/>
      <c r="F88" s="90"/>
      <c r="G88" s="90"/>
      <c r="H88" s="90"/>
      <c r="I88" s="87"/>
      <c r="J88" s="88"/>
      <c r="K88" s="304">
        <v>0.05</v>
      </c>
      <c r="L88" s="857">
        <f>N82*K88</f>
        <v>11335.748145453463</v>
      </c>
      <c r="M88" s="858"/>
      <c r="N88" s="51"/>
    </row>
    <row r="89" spans="1:14" ht="15.75" thickBot="1">
      <c r="B89" s="91" t="s">
        <v>974</v>
      </c>
      <c r="C89" s="92"/>
      <c r="D89" s="92"/>
      <c r="E89" s="92"/>
      <c r="F89" s="92"/>
      <c r="G89" s="92"/>
      <c r="H89" s="92"/>
      <c r="I89" s="93"/>
      <c r="J89" s="94"/>
      <c r="K89" s="305">
        <v>0.05</v>
      </c>
      <c r="L89" s="859">
        <f>N82*K89</f>
        <v>11335.748145453463</v>
      </c>
      <c r="M89" s="860"/>
      <c r="N89" s="51"/>
    </row>
    <row r="90" spans="1:14" ht="15.75" thickBot="1">
      <c r="B90" s="822" t="s">
        <v>953</v>
      </c>
      <c r="C90" s="823"/>
      <c r="D90" s="823"/>
      <c r="E90" s="823"/>
      <c r="F90" s="823"/>
      <c r="G90" s="823"/>
      <c r="H90" s="823"/>
      <c r="I90" s="823"/>
      <c r="J90" s="823"/>
      <c r="K90" s="823"/>
      <c r="L90" s="823"/>
      <c r="M90" s="824"/>
      <c r="N90" s="52">
        <f>L87+L88+L89</f>
        <v>68014.488872720773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294729.45178179001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1238.2250870159367</v>
      </c>
      <c r="M65" s="910"/>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3136.8368871070397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226714.96290906923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45342.992581813851</v>
      </c>
      <c r="M88" s="858"/>
      <c r="N88" s="51"/>
    </row>
    <row r="89" spans="1:14">
      <c r="B89" s="89" t="s">
        <v>973</v>
      </c>
      <c r="C89" s="90"/>
      <c r="D89" s="90"/>
      <c r="E89" s="90"/>
      <c r="F89" s="90"/>
      <c r="G89" s="90"/>
      <c r="H89" s="90"/>
      <c r="I89" s="87"/>
      <c r="J89" s="88"/>
      <c r="K89" s="304">
        <v>0.05</v>
      </c>
      <c r="L89" s="857">
        <f>N83*K89</f>
        <v>11335.748145453463</v>
      </c>
      <c r="M89" s="858"/>
      <c r="N89" s="51"/>
    </row>
    <row r="90" spans="1:14" ht="15.75" thickBot="1">
      <c r="B90" s="91" t="s">
        <v>974</v>
      </c>
      <c r="C90" s="92"/>
      <c r="D90" s="92"/>
      <c r="E90" s="92"/>
      <c r="F90" s="92"/>
      <c r="G90" s="92"/>
      <c r="H90" s="92"/>
      <c r="I90" s="93"/>
      <c r="J90" s="94"/>
      <c r="K90" s="305">
        <v>0.05</v>
      </c>
      <c r="L90" s="859">
        <f>N83*K90</f>
        <v>11335.748145453463</v>
      </c>
      <c r="M90" s="860"/>
      <c r="N90" s="51"/>
    </row>
    <row r="91" spans="1:14" ht="15.75" thickBot="1">
      <c r="B91" s="822" t="s">
        <v>953</v>
      </c>
      <c r="C91" s="823"/>
      <c r="D91" s="823"/>
      <c r="E91" s="823"/>
      <c r="F91" s="823"/>
      <c r="G91" s="823"/>
      <c r="H91" s="823"/>
      <c r="I91" s="823"/>
      <c r="J91" s="823"/>
      <c r="K91" s="823"/>
      <c r="L91" s="823"/>
      <c r="M91" s="824"/>
      <c r="N91" s="52">
        <f>L88+L89+L90</f>
        <v>68014.488872720773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294729.45178179001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1238.2250870159367</v>
      </c>
      <c r="M65" s="910"/>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3136.8368871070397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226714.96290906923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45342.992581813851</v>
      </c>
      <c r="M88" s="858"/>
      <c r="N88" s="51"/>
    </row>
    <row r="89" spans="1:14">
      <c r="B89" s="89" t="s">
        <v>973</v>
      </c>
      <c r="C89" s="90"/>
      <c r="D89" s="90"/>
      <c r="E89" s="90"/>
      <c r="F89" s="90"/>
      <c r="G89" s="90"/>
      <c r="H89" s="90"/>
      <c r="I89" s="87"/>
      <c r="J89" s="88"/>
      <c r="K89" s="304">
        <v>0.05</v>
      </c>
      <c r="L89" s="857">
        <f>N83*K89</f>
        <v>11335.748145453463</v>
      </c>
      <c r="M89" s="858"/>
      <c r="N89" s="51"/>
    </row>
    <row r="90" spans="1:14" ht="15.75" thickBot="1">
      <c r="B90" s="91" t="s">
        <v>974</v>
      </c>
      <c r="C90" s="92"/>
      <c r="D90" s="92"/>
      <c r="E90" s="92"/>
      <c r="F90" s="92"/>
      <c r="G90" s="92"/>
      <c r="H90" s="92"/>
      <c r="I90" s="93"/>
      <c r="J90" s="94"/>
      <c r="K90" s="305">
        <v>0.05</v>
      </c>
      <c r="L90" s="859">
        <f>N83*K90</f>
        <v>11335.748145453463</v>
      </c>
      <c r="M90" s="860"/>
      <c r="N90" s="51"/>
    </row>
    <row r="91" spans="1:14" ht="15.75" thickBot="1">
      <c r="B91" s="822" t="s">
        <v>953</v>
      </c>
      <c r="C91" s="823"/>
      <c r="D91" s="823"/>
      <c r="E91" s="823"/>
      <c r="F91" s="823"/>
      <c r="G91" s="823"/>
      <c r="H91" s="823"/>
      <c r="I91" s="823"/>
      <c r="J91" s="823"/>
      <c r="K91" s="823"/>
      <c r="L91" s="823"/>
      <c r="M91" s="824"/>
      <c r="N91" s="52">
        <f>L88+L89+L90</f>
        <v>68014.488872720773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294729.45178179001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1293</v>
      </c>
      <c r="B65" s="46" t="str">
        <f>VLOOKUP(A65,TRANSPORTE!A6:D117,3,FALSE)</f>
        <v>Transporte de mezcla</v>
      </c>
      <c r="C65" s="47"/>
      <c r="D65" s="47"/>
      <c r="E65" s="47"/>
      <c r="F65" s="47"/>
      <c r="G65" s="47"/>
      <c r="H65" s="311" t="s">
        <v>1468</v>
      </c>
      <c r="I65" s="279">
        <v>1.25</v>
      </c>
      <c r="J65" s="286">
        <v>1</v>
      </c>
      <c r="K65" s="279">
        <f>I65*J65</f>
        <v>1.25</v>
      </c>
      <c r="L65" s="909">
        <f>VLOOKUP(A65,TRANSPORTE!A6:D117,4,FALSE)</f>
        <v>1027.1886763165587</v>
      </c>
      <c r="M65" s="910"/>
      <c r="N65" s="287">
        <f>K65*L65</f>
        <v>1283.9858453956983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2873.0413737328172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226451.16739569503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45290.233479139009</v>
      </c>
      <c r="M88" s="858"/>
      <c r="N88" s="51"/>
    </row>
    <row r="89" spans="1:14">
      <c r="B89" s="89" t="s">
        <v>973</v>
      </c>
      <c r="C89" s="90"/>
      <c r="D89" s="90"/>
      <c r="E89" s="90"/>
      <c r="F89" s="90"/>
      <c r="G89" s="90"/>
      <c r="H89" s="90"/>
      <c r="I89" s="87"/>
      <c r="J89" s="88"/>
      <c r="K89" s="304">
        <v>0.05</v>
      </c>
      <c r="L89" s="857">
        <f>N83*K89</f>
        <v>11322.558369784752</v>
      </c>
      <c r="M89" s="858"/>
      <c r="N89" s="51"/>
    </row>
    <row r="90" spans="1:14" ht="15.75" thickBot="1">
      <c r="B90" s="91" t="s">
        <v>974</v>
      </c>
      <c r="C90" s="92"/>
      <c r="D90" s="92"/>
      <c r="E90" s="92"/>
      <c r="F90" s="92"/>
      <c r="G90" s="92"/>
      <c r="H90" s="92"/>
      <c r="I90" s="93"/>
      <c r="J90" s="94"/>
      <c r="K90" s="305">
        <v>0.05</v>
      </c>
      <c r="L90" s="859">
        <f>N83*K90</f>
        <v>11322.558369784752</v>
      </c>
      <c r="M90" s="860"/>
      <c r="N90" s="51"/>
    </row>
    <row r="91" spans="1:14" ht="15.75" thickBot="1">
      <c r="B91" s="822" t="s">
        <v>953</v>
      </c>
      <c r="C91" s="823"/>
      <c r="D91" s="823"/>
      <c r="E91" s="823"/>
      <c r="F91" s="823"/>
      <c r="G91" s="823"/>
      <c r="H91" s="823"/>
      <c r="I91" s="823"/>
      <c r="J91" s="823"/>
      <c r="K91" s="823"/>
      <c r="L91" s="823"/>
      <c r="M91" s="824"/>
      <c r="N91" s="52">
        <f>L88+L89+L90</f>
        <v>67935.350218708511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294386.51761440351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8</v>
      </c>
      <c r="N37" s="272">
        <f t="shared" ref="N37:N43" si="0">K37/M37</f>
        <v>22210.770780058316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8</v>
      </c>
      <c r="N38" s="272">
        <f t="shared" si="0"/>
        <v>16244.466421354535</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8</v>
      </c>
      <c r="N39" s="272">
        <f t="shared" si="0"/>
        <v>104923.29658387715</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8</v>
      </c>
      <c r="N42" s="272">
        <f t="shared" si="0"/>
        <v>33722.339814454266</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8</v>
      </c>
      <c r="N43" s="272">
        <f t="shared" si="0"/>
        <v>10486.535847332063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218580.75809240271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1160.8360190774406</v>
      </c>
      <c r="M64" s="910"/>
      <c r="N64" s="287">
        <f>K64*L64</f>
        <v>1451.0450238468006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3040.1005521839193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265308.18558292196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53061.637116584396</v>
      </c>
      <c r="M87" s="858"/>
      <c r="N87" s="51"/>
    </row>
    <row r="88" spans="1:14">
      <c r="B88" s="89" t="s">
        <v>973</v>
      </c>
      <c r="C88" s="90"/>
      <c r="D88" s="90"/>
      <c r="E88" s="90"/>
      <c r="F88" s="90"/>
      <c r="G88" s="90"/>
      <c r="H88" s="90"/>
      <c r="I88" s="87"/>
      <c r="J88" s="88"/>
      <c r="K88" s="304">
        <v>0.05</v>
      </c>
      <c r="L88" s="857">
        <f>N82*K88</f>
        <v>13265.409279146099</v>
      </c>
      <c r="M88" s="858"/>
      <c r="N88" s="51"/>
    </row>
    <row r="89" spans="1:14" ht="15.75" thickBot="1">
      <c r="B89" s="91" t="s">
        <v>974</v>
      </c>
      <c r="C89" s="92"/>
      <c r="D89" s="92"/>
      <c r="E89" s="92"/>
      <c r="F89" s="92"/>
      <c r="G89" s="92"/>
      <c r="H89" s="92"/>
      <c r="I89" s="93"/>
      <c r="J89" s="94"/>
      <c r="K89" s="305">
        <v>0.05</v>
      </c>
      <c r="L89" s="859">
        <f>N82*K89</f>
        <v>13265.409279146099</v>
      </c>
      <c r="M89" s="860"/>
      <c r="N89" s="51"/>
    </row>
    <row r="90" spans="1:14" ht="15.75" thickBot="1">
      <c r="B90" s="822" t="s">
        <v>953</v>
      </c>
      <c r="C90" s="823"/>
      <c r="D90" s="823"/>
      <c r="E90" s="823"/>
      <c r="F90" s="823"/>
      <c r="G90" s="823"/>
      <c r="H90" s="823"/>
      <c r="I90" s="823"/>
      <c r="J90" s="823"/>
      <c r="K90" s="823"/>
      <c r="L90" s="823"/>
      <c r="M90" s="824"/>
      <c r="N90" s="52">
        <f>L87+L88+L89</f>
        <v>79592.45567487659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344900.64125779853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8</v>
      </c>
      <c r="N37" s="272">
        <f t="shared" ref="N37:N43" si="0">K37/M37</f>
        <v>22210.770780058316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8</v>
      </c>
      <c r="N38" s="272">
        <f t="shared" si="0"/>
        <v>16244.466421354535</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8</v>
      </c>
      <c r="N39" s="272">
        <f t="shared" si="0"/>
        <v>104923.29658387715</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8</v>
      </c>
      <c r="N42" s="272">
        <f t="shared" si="0"/>
        <v>33722.339814454266</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8</v>
      </c>
      <c r="N43" s="272">
        <f t="shared" si="0"/>
        <v>10486.535847332063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218580.75809240271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1238.2250870159367</v>
      </c>
      <c r="M64" s="910"/>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3136.8368871070397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265404.92191784509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53080.984383569019</v>
      </c>
      <c r="M87" s="858"/>
      <c r="N87" s="51"/>
    </row>
    <row r="88" spans="1:14">
      <c r="B88" s="89" t="s">
        <v>973</v>
      </c>
      <c r="C88" s="90"/>
      <c r="D88" s="90"/>
      <c r="E88" s="90"/>
      <c r="F88" s="90"/>
      <c r="G88" s="90"/>
      <c r="H88" s="90"/>
      <c r="I88" s="87"/>
      <c r="J88" s="88"/>
      <c r="K88" s="304">
        <v>0.05</v>
      </c>
      <c r="L88" s="857">
        <f>N82*K88</f>
        <v>13270.246095892255</v>
      </c>
      <c r="M88" s="858"/>
      <c r="N88" s="51"/>
    </row>
    <row r="89" spans="1:14" ht="15.75" thickBot="1">
      <c r="B89" s="91" t="s">
        <v>974</v>
      </c>
      <c r="C89" s="92"/>
      <c r="D89" s="92"/>
      <c r="E89" s="92"/>
      <c r="F89" s="92"/>
      <c r="G89" s="92"/>
      <c r="H89" s="92"/>
      <c r="I89" s="93"/>
      <c r="J89" s="94"/>
      <c r="K89" s="305">
        <v>0.05</v>
      </c>
      <c r="L89" s="859">
        <f>N82*K89</f>
        <v>13270.246095892255</v>
      </c>
      <c r="M89" s="860"/>
      <c r="N89" s="51"/>
    </row>
    <row r="90" spans="1:14" ht="15.75" thickBot="1">
      <c r="B90" s="822" t="s">
        <v>953</v>
      </c>
      <c r="C90" s="823"/>
      <c r="D90" s="823"/>
      <c r="E90" s="823"/>
      <c r="F90" s="823"/>
      <c r="G90" s="823"/>
      <c r="H90" s="823"/>
      <c r="I90" s="823"/>
      <c r="J90" s="823"/>
      <c r="K90" s="823"/>
      <c r="L90" s="823"/>
      <c r="M90" s="824"/>
      <c r="N90" s="52">
        <f>L87+L88+L89</f>
        <v>79621.476575353532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345026.39849319862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8</v>
      </c>
      <c r="N37" s="272">
        <f t="shared" ref="N37:N43" si="0">K37/M37</f>
        <v>22210.770780058316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8</v>
      </c>
      <c r="N38" s="272">
        <f t="shared" si="0"/>
        <v>16244.466421354535</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8</v>
      </c>
      <c r="N39" s="272">
        <f t="shared" si="0"/>
        <v>104923.29658387715</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8</v>
      </c>
      <c r="N42" s="272">
        <f t="shared" si="0"/>
        <v>33722.339814454266</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8</v>
      </c>
      <c r="N43" s="272">
        <f t="shared" si="0"/>
        <v>10486.535847332063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218580.75809240271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1238.2250870159367</v>
      </c>
      <c r="M64" s="910"/>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3136.8368871070397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265404.92191784509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53080.984383569019</v>
      </c>
      <c r="M87" s="858"/>
      <c r="N87" s="51"/>
    </row>
    <row r="88" spans="1:14">
      <c r="B88" s="89" t="s">
        <v>973</v>
      </c>
      <c r="C88" s="90"/>
      <c r="D88" s="90"/>
      <c r="E88" s="90"/>
      <c r="F88" s="90"/>
      <c r="G88" s="90"/>
      <c r="H88" s="90"/>
      <c r="I88" s="87"/>
      <c r="J88" s="88"/>
      <c r="K88" s="304">
        <v>0.05</v>
      </c>
      <c r="L88" s="857">
        <f>N82*K88</f>
        <v>13270.246095892255</v>
      </c>
      <c r="M88" s="858"/>
      <c r="N88" s="51"/>
    </row>
    <row r="89" spans="1:14" ht="15.75" thickBot="1">
      <c r="B89" s="91" t="s">
        <v>974</v>
      </c>
      <c r="C89" s="92"/>
      <c r="D89" s="92"/>
      <c r="E89" s="92"/>
      <c r="F89" s="92"/>
      <c r="G89" s="92"/>
      <c r="H89" s="92"/>
      <c r="I89" s="93"/>
      <c r="J89" s="94"/>
      <c r="K89" s="305">
        <v>0.05</v>
      </c>
      <c r="L89" s="859">
        <f>N82*K89</f>
        <v>13270.246095892255</v>
      </c>
      <c r="M89" s="860"/>
      <c r="N89" s="51"/>
    </row>
    <row r="90" spans="1:14" ht="15.75" thickBot="1">
      <c r="B90" s="822" t="s">
        <v>953</v>
      </c>
      <c r="C90" s="823"/>
      <c r="D90" s="823"/>
      <c r="E90" s="823"/>
      <c r="F90" s="823"/>
      <c r="G90" s="823"/>
      <c r="H90" s="823"/>
      <c r="I90" s="823"/>
      <c r="J90" s="823"/>
      <c r="K90" s="823"/>
      <c r="L90" s="823"/>
      <c r="M90" s="824"/>
      <c r="N90" s="52">
        <f>L87+L88+L89</f>
        <v>79621.476575353532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345026.39849319862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180956.68737395469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9">
        <f>VLOOKUP(A64,TRANSPORTE!A6:D117,4,FALSE)</f>
        <v>1027.1886763165587</v>
      </c>
      <c r="M64" s="910"/>
      <c r="N64" s="287">
        <f>K64*L64</f>
        <v>1283.9858453956983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2873.0413737328172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226451.16739569503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45290.233479139009</v>
      </c>
      <c r="M87" s="858"/>
      <c r="N87" s="51"/>
    </row>
    <row r="88" spans="1:14">
      <c r="B88" s="89" t="s">
        <v>973</v>
      </c>
      <c r="C88" s="90"/>
      <c r="D88" s="90"/>
      <c r="E88" s="90"/>
      <c r="F88" s="90"/>
      <c r="G88" s="90"/>
      <c r="H88" s="90"/>
      <c r="I88" s="87"/>
      <c r="J88" s="88"/>
      <c r="K88" s="304">
        <v>0.05</v>
      </c>
      <c r="L88" s="857">
        <f>N82*K88</f>
        <v>11322.558369784752</v>
      </c>
      <c r="M88" s="858"/>
      <c r="N88" s="51"/>
    </row>
    <row r="89" spans="1:14" ht="15.75" thickBot="1">
      <c r="B89" s="91" t="s">
        <v>974</v>
      </c>
      <c r="C89" s="92"/>
      <c r="D89" s="92"/>
      <c r="E89" s="92"/>
      <c r="F89" s="92"/>
      <c r="G89" s="92"/>
      <c r="H89" s="92"/>
      <c r="I89" s="93"/>
      <c r="J89" s="94"/>
      <c r="K89" s="305">
        <v>0.05</v>
      </c>
      <c r="L89" s="859">
        <f>N82*K89</f>
        <v>11322.558369784752</v>
      </c>
      <c r="M89" s="860"/>
      <c r="N89" s="51"/>
    </row>
    <row r="90" spans="1:14" ht="15.75" thickBot="1">
      <c r="B90" s="822" t="s">
        <v>953</v>
      </c>
      <c r="C90" s="823"/>
      <c r="D90" s="823"/>
      <c r="E90" s="823"/>
      <c r="F90" s="823"/>
      <c r="G90" s="823"/>
      <c r="H90" s="823"/>
      <c r="I90" s="823"/>
      <c r="J90" s="823"/>
      <c r="K90" s="823"/>
      <c r="L90" s="823"/>
      <c r="M90" s="824"/>
      <c r="N90" s="52">
        <f>L87+L88+L89</f>
        <v>67935.350218708511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294386.51761440351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9">
        <f>VLOOKUP(A65,TRANSPORTE!A6:D117,4,FALSE)</f>
        <v>1027.1886763165587</v>
      </c>
      <c r="M65" s="910"/>
      <c r="N65" s="287">
        <f>K65*L65</f>
        <v>1283.9858453956983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2873.0413737328172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127"/>
    </row>
    <row r="81" spans="1:14" ht="15.75" thickBot="1">
      <c r="B81" s="911" t="s">
        <v>953</v>
      </c>
      <c r="C81" s="865"/>
      <c r="D81" s="865"/>
      <c r="E81" s="865"/>
      <c r="F81" s="865"/>
      <c r="G81" s="865"/>
      <c r="H81" s="865"/>
      <c r="I81" s="865"/>
      <c r="J81" s="865"/>
      <c r="K81" s="865"/>
      <c r="L81" s="865"/>
      <c r="M81" s="866"/>
      <c r="N81" s="460">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226451.16739569503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45290.233479139009</v>
      </c>
      <c r="M88" s="858"/>
      <c r="N88" s="51"/>
    </row>
    <row r="89" spans="1:14">
      <c r="B89" s="89" t="s">
        <v>973</v>
      </c>
      <c r="C89" s="90"/>
      <c r="D89" s="90"/>
      <c r="E89" s="90"/>
      <c r="F89" s="90"/>
      <c r="G89" s="90"/>
      <c r="H89" s="90"/>
      <c r="I89" s="87"/>
      <c r="J89" s="88"/>
      <c r="K89" s="304">
        <v>0.05</v>
      </c>
      <c r="L89" s="857">
        <f>N83*K89</f>
        <v>11322.558369784752</v>
      </c>
      <c r="M89" s="858"/>
      <c r="N89" s="51"/>
    </row>
    <row r="90" spans="1:14" ht="15.75" thickBot="1">
      <c r="B90" s="91" t="s">
        <v>974</v>
      </c>
      <c r="C90" s="92"/>
      <c r="D90" s="92"/>
      <c r="E90" s="92"/>
      <c r="F90" s="92"/>
      <c r="G90" s="92"/>
      <c r="H90" s="92"/>
      <c r="I90" s="93"/>
      <c r="J90" s="94"/>
      <c r="K90" s="305">
        <v>0.05</v>
      </c>
      <c r="L90" s="859">
        <f>N83*K90</f>
        <v>11322.558369784752</v>
      </c>
      <c r="M90" s="860"/>
      <c r="N90" s="51"/>
    </row>
    <row r="91" spans="1:14" ht="15.75" thickBot="1">
      <c r="B91" s="822" t="s">
        <v>953</v>
      </c>
      <c r="C91" s="823"/>
      <c r="D91" s="823"/>
      <c r="E91" s="823"/>
      <c r="F91" s="823"/>
      <c r="G91" s="823"/>
      <c r="H91" s="823"/>
      <c r="I91" s="823"/>
      <c r="J91" s="823"/>
      <c r="K91" s="823"/>
      <c r="L91" s="823"/>
      <c r="M91" s="824"/>
      <c r="N91" s="52">
        <f>L88+L89+L90</f>
        <v>67935.350218708511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294386.51761440351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180956.68737395469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1027.1886763165587</v>
      </c>
      <c r="M64" s="910"/>
      <c r="N64" s="287">
        <f>K64*L64</f>
        <v>1283.9858453956983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2873.0413737328172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226451.16739569503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45290.233479139009</v>
      </c>
      <c r="M87" s="858"/>
      <c r="N87" s="51"/>
    </row>
    <row r="88" spans="1:14">
      <c r="B88" s="89" t="s">
        <v>973</v>
      </c>
      <c r="C88" s="90"/>
      <c r="D88" s="90"/>
      <c r="E88" s="90"/>
      <c r="F88" s="90"/>
      <c r="G88" s="90"/>
      <c r="H88" s="90"/>
      <c r="I88" s="87"/>
      <c r="J88" s="88"/>
      <c r="K88" s="304">
        <v>0.05</v>
      </c>
      <c r="L88" s="857">
        <f>N82*K88</f>
        <v>11322.558369784752</v>
      </c>
      <c r="M88" s="858"/>
      <c r="N88" s="51"/>
    </row>
    <row r="89" spans="1:14" ht="15.75" thickBot="1">
      <c r="B89" s="91" t="s">
        <v>974</v>
      </c>
      <c r="C89" s="92"/>
      <c r="D89" s="92"/>
      <c r="E89" s="92"/>
      <c r="F89" s="92"/>
      <c r="G89" s="92"/>
      <c r="H89" s="92"/>
      <c r="I89" s="93"/>
      <c r="J89" s="94"/>
      <c r="K89" s="305">
        <v>0.05</v>
      </c>
      <c r="L89" s="859">
        <f>N82*K89</f>
        <v>11322.558369784752</v>
      </c>
      <c r="M89" s="860"/>
      <c r="N89" s="51"/>
    </row>
    <row r="90" spans="1:14" ht="15.75" thickBot="1">
      <c r="B90" s="822" t="s">
        <v>953</v>
      </c>
      <c r="C90" s="823"/>
      <c r="D90" s="823"/>
      <c r="E90" s="823"/>
      <c r="F90" s="823"/>
      <c r="G90" s="823"/>
      <c r="H90" s="823"/>
      <c r="I90" s="823"/>
      <c r="J90" s="823"/>
      <c r="K90" s="823"/>
      <c r="L90" s="823"/>
      <c r="M90" s="824"/>
      <c r="N90" s="52">
        <f>L87+L88+L89</f>
        <v>67935.350218708511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294386.51761440351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8</v>
      </c>
      <c r="N37" s="272">
        <f t="shared" ref="N37:N43" si="0">K37/M37</f>
        <v>22210.770780058316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8</v>
      </c>
      <c r="N38" s="272">
        <f t="shared" si="0"/>
        <v>16244.466421354535</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8</v>
      </c>
      <c r="N39" s="272">
        <f t="shared" si="0"/>
        <v>104923.29658387715</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8</v>
      </c>
      <c r="N42" s="272">
        <f t="shared" si="0"/>
        <v>33722.339814454266</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8</v>
      </c>
      <c r="N43" s="272">
        <f t="shared" si="0"/>
        <v>10486.535847332063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1065.8882903278056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218580.75809240271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1027.1886763165587</v>
      </c>
      <c r="M64" s="910"/>
      <c r="N64" s="287">
        <f>K64*L64</f>
        <v>1283.9858453956983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2873.0413737328172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10658.882903278056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265141.12640447088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53028.225280894178</v>
      </c>
      <c r="M87" s="858"/>
      <c r="N87" s="51"/>
    </row>
    <row r="88" spans="1:14">
      <c r="B88" s="89" t="s">
        <v>973</v>
      </c>
      <c r="C88" s="90"/>
      <c r="D88" s="90"/>
      <c r="E88" s="90"/>
      <c r="F88" s="90"/>
      <c r="G88" s="90"/>
      <c r="H88" s="90"/>
      <c r="I88" s="87"/>
      <c r="J88" s="88"/>
      <c r="K88" s="304">
        <v>0.05</v>
      </c>
      <c r="L88" s="857">
        <f>N82*K88</f>
        <v>13257.056320223544</v>
      </c>
      <c r="M88" s="858"/>
      <c r="N88" s="51"/>
    </row>
    <row r="89" spans="1:14" ht="15.75" thickBot="1">
      <c r="B89" s="91" t="s">
        <v>974</v>
      </c>
      <c r="C89" s="92"/>
      <c r="D89" s="92"/>
      <c r="E89" s="92"/>
      <c r="F89" s="92"/>
      <c r="G89" s="92"/>
      <c r="H89" s="92"/>
      <c r="I89" s="93"/>
      <c r="J89" s="94"/>
      <c r="K89" s="305">
        <v>0.05</v>
      </c>
      <c r="L89" s="859">
        <f>N82*K89</f>
        <v>13257.056320223544</v>
      </c>
      <c r="M89" s="860"/>
      <c r="N89" s="51"/>
    </row>
    <row r="90" spans="1:14" ht="15.75" thickBot="1">
      <c r="B90" s="822" t="s">
        <v>953</v>
      </c>
      <c r="C90" s="823"/>
      <c r="D90" s="823"/>
      <c r="E90" s="823"/>
      <c r="F90" s="823"/>
      <c r="G90" s="823"/>
      <c r="H90" s="823"/>
      <c r="I90" s="823"/>
      <c r="J90" s="823"/>
      <c r="K90" s="823"/>
      <c r="L90" s="823"/>
      <c r="M90" s="824"/>
      <c r="N90" s="52">
        <f>L87+L88+L89</f>
        <v>79542.33792134127</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344683.46432581218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9">
        <f>VLOOKUP(A65,TRANSPORTE!A6:D117,4,FALSE)</f>
        <v>1160.8360190774406</v>
      </c>
      <c r="M65" s="910"/>
      <c r="N65" s="287">
        <f>K65*L65</f>
        <v>1451.0450238468006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3040.1005521839193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226618.22657414613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45323.645314829228</v>
      </c>
      <c r="M88" s="858"/>
      <c r="N88" s="51"/>
    </row>
    <row r="89" spans="1:14">
      <c r="B89" s="89" t="s">
        <v>973</v>
      </c>
      <c r="C89" s="90"/>
      <c r="D89" s="90"/>
      <c r="E89" s="90"/>
      <c r="F89" s="90"/>
      <c r="G89" s="90"/>
      <c r="H89" s="90"/>
      <c r="I89" s="87"/>
      <c r="J89" s="88"/>
      <c r="K89" s="304">
        <v>0.05</v>
      </c>
      <c r="L89" s="857">
        <f>N83*K89</f>
        <v>11330.911328707307</v>
      </c>
      <c r="M89" s="858"/>
      <c r="N89" s="51"/>
    </row>
    <row r="90" spans="1:14" ht="15.75" thickBot="1">
      <c r="B90" s="91" t="s">
        <v>974</v>
      </c>
      <c r="C90" s="92"/>
      <c r="D90" s="92"/>
      <c r="E90" s="92"/>
      <c r="F90" s="92"/>
      <c r="G90" s="92"/>
      <c r="H90" s="92"/>
      <c r="I90" s="93"/>
      <c r="J90" s="94"/>
      <c r="K90" s="305">
        <v>0.05</v>
      </c>
      <c r="L90" s="859">
        <f>N83*K90</f>
        <v>11330.911328707307</v>
      </c>
      <c r="M90" s="860"/>
      <c r="N90" s="51"/>
    </row>
    <row r="91" spans="1:14" ht="15.75" thickBot="1">
      <c r="B91" s="822" t="s">
        <v>953</v>
      </c>
      <c r="C91" s="823"/>
      <c r="D91" s="823"/>
      <c r="E91" s="823"/>
      <c r="F91" s="823"/>
      <c r="G91" s="823"/>
      <c r="H91" s="823"/>
      <c r="I91" s="823"/>
      <c r="J91" s="823"/>
      <c r="K91" s="823"/>
      <c r="L91" s="823"/>
      <c r="M91" s="824"/>
      <c r="N91" s="52">
        <f>L88+L89+L90</f>
        <v>67985.467972243845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294603.69454638998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9">
        <f>VLOOKUP(A65,TRANSPORTE!A6:D117,4,FALSE)</f>
        <v>1160.8360190774406</v>
      </c>
      <c r="M65" s="910"/>
      <c r="N65" s="287">
        <f>K65*L65</f>
        <v>1451.0450238468006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3040.1005521839193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226618.22657414613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45323.645314829228</v>
      </c>
      <c r="M88" s="858"/>
      <c r="N88" s="51"/>
    </row>
    <row r="89" spans="1:14">
      <c r="B89" s="89" t="s">
        <v>973</v>
      </c>
      <c r="C89" s="90"/>
      <c r="D89" s="90"/>
      <c r="E89" s="90"/>
      <c r="F89" s="90"/>
      <c r="G89" s="90"/>
      <c r="H89" s="90"/>
      <c r="I89" s="87"/>
      <c r="J89" s="88"/>
      <c r="K89" s="304">
        <v>0.05</v>
      </c>
      <c r="L89" s="857">
        <f>N83*K89</f>
        <v>11330.911328707307</v>
      </c>
      <c r="M89" s="858"/>
      <c r="N89" s="51"/>
    </row>
    <row r="90" spans="1:14" ht="15.75" thickBot="1">
      <c r="B90" s="91" t="s">
        <v>974</v>
      </c>
      <c r="C90" s="92"/>
      <c r="D90" s="92"/>
      <c r="E90" s="92"/>
      <c r="F90" s="92"/>
      <c r="G90" s="92"/>
      <c r="H90" s="92"/>
      <c r="I90" s="93"/>
      <c r="J90" s="94"/>
      <c r="K90" s="305">
        <v>0.05</v>
      </c>
      <c r="L90" s="859">
        <f>N83*K90</f>
        <v>11330.911328707307</v>
      </c>
      <c r="M90" s="860"/>
      <c r="N90" s="51"/>
    </row>
    <row r="91" spans="1:14" ht="15.75" thickBot="1">
      <c r="B91" s="822" t="s">
        <v>953</v>
      </c>
      <c r="C91" s="823"/>
      <c r="D91" s="823"/>
      <c r="E91" s="823"/>
      <c r="F91" s="823"/>
      <c r="G91" s="823"/>
      <c r="H91" s="823"/>
      <c r="I91" s="823"/>
      <c r="J91" s="823"/>
      <c r="K91" s="823"/>
      <c r="L91" s="823"/>
      <c r="M91" s="824"/>
      <c r="N91" s="52">
        <f>L88+L89+L90</f>
        <v>67985.467972243845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294603.69454638998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959.29946129502503</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180956.68737395469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78.340711658105462</v>
      </c>
      <c r="N54" s="272">
        <f>K54*M54</f>
        <v>1958.5177914526366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33028.444035057262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9">
        <f>VLOOKUP(A64,TRANSPORTE!A6:D117,4,FALSE)</f>
        <v>1160.8360190774406</v>
      </c>
      <c r="M64" s="910"/>
      <c r="N64" s="287">
        <f>K64*L64</f>
        <v>1451.0450238468006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3040.1005521839193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9592.9946129502496</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226618.22657414613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45323.645314829228</v>
      </c>
      <c r="M87" s="858"/>
      <c r="N87" s="51"/>
    </row>
    <row r="88" spans="1:14">
      <c r="B88" s="89" t="s">
        <v>973</v>
      </c>
      <c r="C88" s="90"/>
      <c r="D88" s="90"/>
      <c r="E88" s="90"/>
      <c r="F88" s="90"/>
      <c r="G88" s="90"/>
      <c r="H88" s="90"/>
      <c r="I88" s="87"/>
      <c r="J88" s="88"/>
      <c r="K88" s="304">
        <v>0.05</v>
      </c>
      <c r="L88" s="857">
        <f>N82*K88</f>
        <v>11330.911328707307</v>
      </c>
      <c r="M88" s="858"/>
      <c r="N88" s="51"/>
    </row>
    <row r="89" spans="1:14" ht="15.75" thickBot="1">
      <c r="B89" s="91" t="s">
        <v>974</v>
      </c>
      <c r="C89" s="92"/>
      <c r="D89" s="92"/>
      <c r="E89" s="92"/>
      <c r="F89" s="92"/>
      <c r="G89" s="92"/>
      <c r="H89" s="92"/>
      <c r="I89" s="93"/>
      <c r="J89" s="94"/>
      <c r="K89" s="305">
        <v>0.05</v>
      </c>
      <c r="L89" s="859">
        <f>N82*K89</f>
        <v>11330.911328707307</v>
      </c>
      <c r="M89" s="860"/>
      <c r="N89" s="51"/>
    </row>
    <row r="90" spans="1:14" ht="15.75" thickBot="1">
      <c r="B90" s="822" t="s">
        <v>953</v>
      </c>
      <c r="C90" s="823"/>
      <c r="D90" s="823"/>
      <c r="E90" s="823"/>
      <c r="F90" s="823"/>
      <c r="G90" s="823"/>
      <c r="H90" s="823"/>
      <c r="I90" s="823"/>
      <c r="J90" s="823"/>
      <c r="K90" s="823"/>
      <c r="L90" s="823"/>
      <c r="M90" s="824"/>
      <c r="N90" s="52">
        <f>L87+L88+L89</f>
        <v>67985.467972243845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294603.69454638998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188757.64525197714</v>
      </c>
      <c r="L36" s="270"/>
      <c r="M36" s="271">
        <v>30</v>
      </c>
      <c r="N36" s="272">
        <f>K36/M36</f>
        <v>6291.9215083992376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129955.73137083628</v>
      </c>
      <c r="L38" s="270"/>
      <c r="M38" s="271">
        <v>10</v>
      </c>
      <c r="N38" s="272">
        <f t="shared" si="0"/>
        <v>12995.573137083627</v>
      </c>
    </row>
    <row r="39" spans="1:14">
      <c r="A39" t="s">
        <v>284</v>
      </c>
      <c r="B39" s="871" t="str">
        <f>VLOOKUP(A39,EQUIPOS!A9:D154,3,FALSE)</f>
        <v>Planta de asfalto en caliente</v>
      </c>
      <c r="C39" s="872"/>
      <c r="D39" s="872"/>
      <c r="E39" s="872"/>
      <c r="F39" s="872"/>
      <c r="G39" s="872"/>
      <c r="H39" s="873"/>
      <c r="I39" s="267"/>
      <c r="J39" s="268"/>
      <c r="K39" s="269">
        <f>VLOOKUP(A39,EQUIPOS!A9:D166,4,FALSE)</f>
        <v>839386.37267101719</v>
      </c>
      <c r="L39" s="270"/>
      <c r="M39" s="271">
        <v>10</v>
      </c>
      <c r="N39" s="272">
        <f t="shared" si="0"/>
        <v>83938.637267101716</v>
      </c>
    </row>
    <row r="40" spans="1:14">
      <c r="A40" t="s">
        <v>290</v>
      </c>
      <c r="B40" s="871" t="str">
        <f>VLOOKUP(A40,EQUIPOS!A10:D154,3,FALSE)</f>
        <v>Planta trituradora</v>
      </c>
      <c r="C40" s="872"/>
      <c r="D40" s="872"/>
      <c r="E40" s="872"/>
      <c r="F40" s="872"/>
      <c r="G40" s="872"/>
      <c r="H40" s="873"/>
      <c r="I40" s="267"/>
      <c r="J40" s="268"/>
      <c r="K40" s="269">
        <f>VLOOKUP(A40,EQUIPOS!A10:D167,4,FALSE)</f>
        <v>573806.46310865483</v>
      </c>
      <c r="L40" s="270"/>
      <c r="M40" s="271">
        <v>30</v>
      </c>
      <c r="N40" s="272">
        <f t="shared" si="0"/>
        <v>19126.882103621829</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135259.70228932594</v>
      </c>
      <c r="L41" s="270"/>
      <c r="M41" s="271">
        <v>30</v>
      </c>
      <c r="N41" s="272">
        <f t="shared" si="0"/>
        <v>4508.6567429775314</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269778.71851563413</v>
      </c>
      <c r="L42" s="270"/>
      <c r="M42" s="271">
        <v>10</v>
      </c>
      <c r="N42" s="272">
        <f t="shared" si="0"/>
        <v>26977.871851563414</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959.29946129502503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180956.68737395469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22192.80445971759</v>
      </c>
      <c r="N54" s="272">
        <f>K54*M54</f>
        <v>31069.926243604623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78.340711658105462</v>
      </c>
      <c r="N55" s="272">
        <f>K55*M55</f>
        <v>1958.5177914526366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33028.444035057262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1135.0396630979419</v>
      </c>
      <c r="M64" s="910"/>
      <c r="N64" s="287">
        <f>K64*L64</f>
        <v>1589.0555283371186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9">
        <f>VLOOKUP(A65,TRANSPORTE!A6:D117,4,FALSE)</f>
        <v>1160.8360190774406</v>
      </c>
      <c r="M65" s="910"/>
      <c r="N65" s="287">
        <f>K65*L65</f>
        <v>1451.0450238468006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3040.1005521839193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9592.9946129502496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226618.22657414613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45323.645314829228</v>
      </c>
      <c r="M88" s="858"/>
      <c r="N88" s="51"/>
    </row>
    <row r="89" spans="1:14">
      <c r="B89" s="89" t="s">
        <v>973</v>
      </c>
      <c r="C89" s="90"/>
      <c r="D89" s="90"/>
      <c r="E89" s="90"/>
      <c r="F89" s="90"/>
      <c r="G89" s="90"/>
      <c r="H89" s="90"/>
      <c r="I89" s="87"/>
      <c r="J89" s="88"/>
      <c r="K89" s="304">
        <v>0.05</v>
      </c>
      <c r="L89" s="857">
        <f>N83*K89</f>
        <v>11330.911328707307</v>
      </c>
      <c r="M89" s="858"/>
      <c r="N89" s="51"/>
    </row>
    <row r="90" spans="1:14" ht="15.75" thickBot="1">
      <c r="B90" s="91" t="s">
        <v>974</v>
      </c>
      <c r="C90" s="92"/>
      <c r="D90" s="92"/>
      <c r="E90" s="92"/>
      <c r="F90" s="92"/>
      <c r="G90" s="92"/>
      <c r="H90" s="92"/>
      <c r="I90" s="93"/>
      <c r="J90" s="94"/>
      <c r="K90" s="305">
        <v>0.05</v>
      </c>
      <c r="L90" s="859">
        <f>N83*K90</f>
        <v>11330.911328707307</v>
      </c>
      <c r="M90" s="860"/>
      <c r="N90" s="51"/>
    </row>
    <row r="91" spans="1:14" ht="15.75" thickBot="1">
      <c r="B91" s="822" t="s">
        <v>953</v>
      </c>
      <c r="C91" s="823"/>
      <c r="D91" s="823"/>
      <c r="E91" s="823"/>
      <c r="F91" s="823"/>
      <c r="G91" s="823"/>
      <c r="H91" s="823"/>
      <c r="I91" s="823"/>
      <c r="J91" s="823"/>
      <c r="K91" s="823"/>
      <c r="L91" s="823"/>
      <c r="M91" s="824"/>
      <c r="N91" s="52">
        <f>L88+L89+L90</f>
        <v>67985.467972243845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294603.69454638998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150724.0249005153</v>
      </c>
      <c r="L36" s="270"/>
      <c r="M36" s="271">
        <v>30</v>
      </c>
      <c r="N36" s="272">
        <f>K36/M36</f>
        <v>5024.1341633505099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177686.16624046653</v>
      </c>
      <c r="L37" s="270"/>
      <c r="M37" s="271">
        <v>10</v>
      </c>
      <c r="N37" s="272">
        <f t="shared" ref="N37:N43" si="0">K37/M37</f>
        <v>17768.616624046652</v>
      </c>
    </row>
    <row r="38" spans="1:14">
      <c r="A38" t="s">
        <v>284</v>
      </c>
      <c r="B38" s="871" t="str">
        <f>VLOOKUP(A38,EQUIPOS!A8:D154,3,FALSE)</f>
        <v>Planta de asfalto en caliente</v>
      </c>
      <c r="C38" s="872"/>
      <c r="D38" s="872"/>
      <c r="E38" s="872"/>
      <c r="F38" s="872"/>
      <c r="G38" s="872"/>
      <c r="H38" s="873"/>
      <c r="I38" s="267"/>
      <c r="J38" s="268"/>
      <c r="K38" s="269">
        <f>VLOOKUP(A38,EQUIPOS!A8:D165,4,FALSE)</f>
        <v>839386.37267101719</v>
      </c>
      <c r="L38" s="270"/>
      <c r="M38" s="271">
        <v>10</v>
      </c>
      <c r="N38" s="272">
        <f t="shared" si="0"/>
        <v>83938.637267101716</v>
      </c>
    </row>
    <row r="39" spans="1:14">
      <c r="A39" t="s">
        <v>290</v>
      </c>
      <c r="B39" s="871" t="str">
        <f>VLOOKUP(A39,EQUIPOS!A9:D154,3,FALSE)</f>
        <v>Planta trituradora</v>
      </c>
      <c r="C39" s="872"/>
      <c r="D39" s="872"/>
      <c r="E39" s="872"/>
      <c r="F39" s="872"/>
      <c r="G39" s="872"/>
      <c r="H39" s="873"/>
      <c r="I39" s="267"/>
      <c r="J39" s="268"/>
      <c r="K39" s="269">
        <f>VLOOKUP(A39,EQUIPOS!A9:D166,4,FALSE)</f>
        <v>573806.46310865483</v>
      </c>
      <c r="L39" s="270"/>
      <c r="M39" s="271">
        <v>30</v>
      </c>
      <c r="N39" s="272">
        <f t="shared" si="0"/>
        <v>19126.882103621829</v>
      </c>
    </row>
    <row r="40" spans="1:14">
      <c r="A40" t="s">
        <v>316</v>
      </c>
      <c r="B40" s="871" t="str">
        <f>VLOOKUP(A40,EQUIPOS!A10:D154,3,FALSE)</f>
        <v>Retroexcavadora Tipo E-200 o  Equivalente</v>
      </c>
      <c r="C40" s="872"/>
      <c r="D40" s="872"/>
      <c r="E40" s="872"/>
      <c r="F40" s="872"/>
      <c r="G40" s="872"/>
      <c r="H40" s="873"/>
      <c r="I40" s="267"/>
      <c r="J40" s="268"/>
      <c r="K40" s="269">
        <f>VLOOKUP(A40,EQUIPOS!A10:D167,4,FALSE)</f>
        <v>135259.70228932594</v>
      </c>
      <c r="L40" s="270"/>
      <c r="M40" s="271">
        <v>30</v>
      </c>
      <c r="N40" s="272">
        <f t="shared" si="0"/>
        <v>4508.6567429775314</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67"/>
      <c r="J41" s="268"/>
      <c r="K41" s="269">
        <f>VLOOKUP(A41,EQUIPOS!A11:D168,4,FALSE)</f>
        <v>269778.71851563413</v>
      </c>
      <c r="L41" s="270"/>
      <c r="M41" s="271">
        <v>10</v>
      </c>
      <c r="N41" s="272">
        <f t="shared" si="0"/>
        <v>26977.871851563414</v>
      </c>
    </row>
    <row r="42" spans="1:14">
      <c r="A42" t="s">
        <v>166</v>
      </c>
      <c r="B42" s="871" t="str">
        <f>VLOOKUP(A42,EQUIPOS!A12:D156,3,FALSE)</f>
        <v>Compactador de Rodillo POTENCIA: 99HP, PESO: 8 ton</v>
      </c>
      <c r="C42" s="872"/>
      <c r="D42" s="872"/>
      <c r="E42" s="872"/>
      <c r="F42" s="872"/>
      <c r="G42" s="872"/>
      <c r="H42" s="873"/>
      <c r="I42" s="267"/>
      <c r="J42" s="268"/>
      <c r="K42" s="269">
        <f>VLOOKUP(A42,EQUIPOS!A12:D169,4,FALSE)</f>
        <v>129955.73137083628</v>
      </c>
      <c r="L42" s="270"/>
      <c r="M42" s="271">
        <v>10</v>
      </c>
      <c r="N42" s="272">
        <f t="shared" si="0"/>
        <v>12995.573137083627</v>
      </c>
    </row>
    <row r="43" spans="1:14">
      <c r="A43" t="s">
        <v>373</v>
      </c>
      <c r="B43" s="871" t="str">
        <f>VLOOKUP(A43,EQUIPOS!A13:D157,3,FALSE)</f>
        <v>Volqueta 6 m3</v>
      </c>
      <c r="C43" s="872"/>
      <c r="D43" s="872"/>
      <c r="E43" s="872"/>
      <c r="F43" s="872"/>
      <c r="G43" s="872"/>
      <c r="H43" s="873"/>
      <c r="I43" s="267"/>
      <c r="J43" s="268"/>
      <c r="K43" s="269">
        <f>VLOOKUP(A43,EQUIPOS!A13:D170,4,FALSE)</f>
        <v>83892.286778656504</v>
      </c>
      <c r="L43" s="270"/>
      <c r="M43" s="271">
        <v>10</v>
      </c>
      <c r="N43" s="272">
        <f t="shared" si="0"/>
        <v>8389.2286778656508</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1226.0150703310451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179955.61563794196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22192.80445971759</v>
      </c>
      <c r="N53" s="272">
        <f>K53*M53</f>
        <v>31069.926243604623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31069.926243604623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1135.0396630979419</v>
      </c>
      <c r="M63" s="910"/>
      <c r="N63" s="287">
        <f>K63*L63</f>
        <v>1589.0555283371186</v>
      </c>
    </row>
    <row r="64" spans="1:14">
      <c r="A64" t="s">
        <v>1293</v>
      </c>
      <c r="B64" s="46" t="str">
        <f>VLOOKUP(A64,TRANSPORTE!A6:D117,3,FALSE)</f>
        <v>Transporte de mezcla</v>
      </c>
      <c r="C64" s="47"/>
      <c r="D64" s="47"/>
      <c r="E64" s="47"/>
      <c r="F64" s="47"/>
      <c r="G64" s="47"/>
      <c r="H64" s="311" t="s">
        <v>1468</v>
      </c>
      <c r="I64" s="279">
        <v>1.25</v>
      </c>
      <c r="J64" s="286">
        <v>1</v>
      </c>
      <c r="K64" s="279">
        <f>I64*J64</f>
        <v>1.25</v>
      </c>
      <c r="L64" s="909">
        <f>VLOOKUP(A64,TRANSPORTE!A6:D117,4,FALSE)</f>
        <v>1027.1886763165587</v>
      </c>
      <c r="M64" s="910"/>
      <c r="N64" s="287">
        <f>K64*L64</f>
        <v>1283.9858453956983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2873.0413737328172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12260.15070331045</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226158.73395858984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45231.746791717975</v>
      </c>
      <c r="M87" s="858"/>
      <c r="N87" s="51"/>
    </row>
    <row r="88" spans="1:14">
      <c r="B88" s="89" t="s">
        <v>973</v>
      </c>
      <c r="C88" s="90"/>
      <c r="D88" s="90"/>
      <c r="E88" s="90"/>
      <c r="F88" s="90"/>
      <c r="G88" s="90"/>
      <c r="H88" s="90"/>
      <c r="I88" s="87"/>
      <c r="J88" s="88"/>
      <c r="K88" s="304">
        <v>0.05</v>
      </c>
      <c r="L88" s="857">
        <f>N82*K88</f>
        <v>11307.936697929494</v>
      </c>
      <c r="M88" s="858"/>
      <c r="N88" s="51"/>
    </row>
    <row r="89" spans="1:14" ht="15.75" thickBot="1">
      <c r="B89" s="91" t="s">
        <v>974</v>
      </c>
      <c r="C89" s="92"/>
      <c r="D89" s="92"/>
      <c r="E89" s="92"/>
      <c r="F89" s="92"/>
      <c r="G89" s="92"/>
      <c r="H89" s="92"/>
      <c r="I89" s="93"/>
      <c r="J89" s="94"/>
      <c r="K89" s="305">
        <v>0.05</v>
      </c>
      <c r="L89" s="859">
        <f>N82*K89</f>
        <v>11307.936697929494</v>
      </c>
      <c r="M89" s="860"/>
      <c r="N89" s="51"/>
    </row>
    <row r="90" spans="1:14" ht="15.75" thickBot="1">
      <c r="B90" s="822" t="s">
        <v>953</v>
      </c>
      <c r="C90" s="823"/>
      <c r="D90" s="823"/>
      <c r="E90" s="823"/>
      <c r="F90" s="823"/>
      <c r="G90" s="823"/>
      <c r="H90" s="823"/>
      <c r="I90" s="823"/>
      <c r="J90" s="823"/>
      <c r="K90" s="823"/>
      <c r="L90" s="823"/>
      <c r="M90" s="824"/>
      <c r="N90" s="52">
        <f>L87+L88+L89</f>
        <v>67847.620187576962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294006.35414616682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80322.669976224672</v>
      </c>
      <c r="L36" s="270"/>
      <c r="M36" s="271">
        <v>150</v>
      </c>
      <c r="N36" s="272">
        <f>K36/M36</f>
        <v>535.48446650816447</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150724.0249005153</v>
      </c>
      <c r="L37" s="270"/>
      <c r="M37" s="271">
        <v>150</v>
      </c>
      <c r="N37" s="272">
        <f>K37/M37</f>
        <v>1004.826832670102</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289888.7483100628</v>
      </c>
      <c r="L38" s="270"/>
      <c r="M38" s="271">
        <v>150</v>
      </c>
      <c r="N38" s="272">
        <f>K38/M38</f>
        <v>1932.5916554004186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2.0863498333333332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3474.9893044120186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9">
        <f>VLOOKUP(A58,TRANSPORTE!A5:D117,4,FALSE)</f>
        <v>821.75094105324695</v>
      </c>
      <c r="M58" s="910"/>
      <c r="N58" s="287">
        <f>K58*L58</f>
        <v>106.8276223369221</v>
      </c>
    </row>
    <row r="59" spans="1:14">
      <c r="B59" s="46"/>
      <c r="C59" s="47"/>
      <c r="D59" s="47"/>
      <c r="E59" s="47"/>
      <c r="F59" s="47"/>
      <c r="G59" s="47"/>
      <c r="H59" s="311"/>
      <c r="I59" s="279"/>
      <c r="J59" s="286"/>
      <c r="K59" s="279"/>
      <c r="L59" s="909"/>
      <c r="M59" s="91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106.8276223369221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208.63498333333331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3790.451910082274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758.0903820164549</v>
      </c>
      <c r="M82" s="858"/>
      <c r="N82" s="51"/>
    </row>
    <row r="83" spans="1:14">
      <c r="B83" s="89" t="s">
        <v>973</v>
      </c>
      <c r="C83" s="90"/>
      <c r="D83" s="90"/>
      <c r="E83" s="90"/>
      <c r="F83" s="90"/>
      <c r="G83" s="90"/>
      <c r="H83" s="90"/>
      <c r="I83" s="87"/>
      <c r="J83" s="88"/>
      <c r="K83" s="304">
        <v>0.05</v>
      </c>
      <c r="L83" s="857">
        <f>N77*K83</f>
        <v>189.52259550411372</v>
      </c>
      <c r="M83" s="858"/>
      <c r="N83" s="51"/>
    </row>
    <row r="84" spans="1:14" ht="15.75" thickBot="1">
      <c r="B84" s="91" t="s">
        <v>974</v>
      </c>
      <c r="C84" s="92"/>
      <c r="D84" s="92"/>
      <c r="E84" s="92"/>
      <c r="F84" s="92"/>
      <c r="G84" s="92"/>
      <c r="H84" s="92"/>
      <c r="I84" s="93"/>
      <c r="J84" s="94"/>
      <c r="K84" s="305">
        <v>0.05</v>
      </c>
      <c r="L84" s="859">
        <f>N77*K84</f>
        <v>189.52259550411372</v>
      </c>
      <c r="M84" s="860"/>
      <c r="N84" s="51"/>
    </row>
    <row r="85" spans="1:14" ht="15.75" thickBot="1">
      <c r="B85" s="822" t="s">
        <v>953</v>
      </c>
      <c r="C85" s="823"/>
      <c r="D85" s="823"/>
      <c r="E85" s="823"/>
      <c r="F85" s="823"/>
      <c r="G85" s="823"/>
      <c r="H85" s="823"/>
      <c r="I85" s="823"/>
      <c r="J85" s="823"/>
      <c r="K85" s="823"/>
      <c r="L85" s="823"/>
      <c r="M85" s="824"/>
      <c r="N85" s="52">
        <f>L82+L83+L84</f>
        <v>1137.1355730246823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4927.5874831069559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80322.669976224672</v>
      </c>
      <c r="L36" s="270"/>
      <c r="M36" s="271">
        <v>300</v>
      </c>
      <c r="N36" s="272">
        <f>K36/M36</f>
        <v>267.74223325408224</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150724.0249005153</v>
      </c>
      <c r="L37" s="270"/>
      <c r="M37" s="271">
        <v>300</v>
      </c>
      <c r="N37" s="272">
        <f>K37/M37</f>
        <v>502.41341633505101</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289888.7483100628</v>
      </c>
      <c r="L38" s="270"/>
      <c r="M38" s="271">
        <v>300</v>
      </c>
      <c r="N38" s="272">
        <f>K38/M38</f>
        <v>966.29582770020932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1.0431749166666666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1737.4946522060093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9">
        <f>VLOOKUP(A58,TRANSPORTE!A5:D117,4,FALSE)</f>
        <v>821.75094105324695</v>
      </c>
      <c r="M58" s="910"/>
      <c r="N58" s="287">
        <f>K58*L58</f>
        <v>53.413811168461052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53.413811168461052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104.31749166666665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1895.225955041137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379.04519100822745</v>
      </c>
      <c r="M82" s="858"/>
      <c r="N82" s="51"/>
    </row>
    <row r="83" spans="1:14">
      <c r="B83" s="89" t="s">
        <v>973</v>
      </c>
      <c r="C83" s="90"/>
      <c r="D83" s="90"/>
      <c r="E83" s="90"/>
      <c r="F83" s="90"/>
      <c r="G83" s="90"/>
      <c r="H83" s="90"/>
      <c r="I83" s="87"/>
      <c r="J83" s="88"/>
      <c r="K83" s="304">
        <v>0.05</v>
      </c>
      <c r="L83" s="857">
        <f>N77*K83</f>
        <v>94.761297752056862</v>
      </c>
      <c r="M83" s="858"/>
      <c r="N83" s="51"/>
    </row>
    <row r="84" spans="1:14" ht="15.75" thickBot="1">
      <c r="B84" s="91" t="s">
        <v>974</v>
      </c>
      <c r="C84" s="92"/>
      <c r="D84" s="92"/>
      <c r="E84" s="92"/>
      <c r="F84" s="92"/>
      <c r="G84" s="92"/>
      <c r="H84" s="92"/>
      <c r="I84" s="93"/>
      <c r="J84" s="94"/>
      <c r="K84" s="305">
        <v>0.05</v>
      </c>
      <c r="L84" s="859">
        <f>N77*K84</f>
        <v>94.761297752056862</v>
      </c>
      <c r="M84" s="860"/>
      <c r="N84" s="51"/>
    </row>
    <row r="85" spans="1:14" ht="15.75" thickBot="1">
      <c r="B85" s="822" t="s">
        <v>953</v>
      </c>
      <c r="C85" s="823"/>
      <c r="D85" s="823"/>
      <c r="E85" s="823"/>
      <c r="F85" s="823"/>
      <c r="G85" s="823"/>
      <c r="H85" s="823"/>
      <c r="I85" s="823"/>
      <c r="J85" s="823"/>
      <c r="K85" s="823"/>
      <c r="L85" s="823"/>
      <c r="M85" s="824"/>
      <c r="N85" s="52">
        <f>L82+L83+L84</f>
        <v>568.56778651234117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2463.793741553478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18</v>
      </c>
      <c r="N36" s="272">
        <f>K36/M36</f>
        <v>6936.394989196202</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135762.40181494248</v>
      </c>
      <c r="L37" s="270"/>
      <c r="M37" s="271">
        <v>18</v>
      </c>
      <c r="N37" s="272">
        <f>K37/M37</f>
        <v>7542.3556563856937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156068.88725691455</v>
      </c>
      <c r="L38" s="270"/>
      <c r="M38" s="271">
        <v>18</v>
      </c>
      <c r="N38" s="272">
        <f>K38/M38</f>
        <v>8670.493736495253</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539561.6316456073</v>
      </c>
      <c r="L39" s="876">
        <v>18</v>
      </c>
      <c r="M39" s="877"/>
      <c r="N39" s="272">
        <f>K39/L39</f>
        <v>29975.646202533739</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83236.739870354431</v>
      </c>
      <c r="L40" s="276"/>
      <c r="M40" s="277">
        <v>18</v>
      </c>
      <c r="N40" s="272">
        <f>K40/M40</f>
        <v>4624.2633261308019</v>
      </c>
    </row>
    <row r="41" spans="1:14">
      <c r="B41" s="879" t="s">
        <v>952</v>
      </c>
      <c r="C41" s="880"/>
      <c r="D41" s="880"/>
      <c r="E41" s="38"/>
      <c r="F41" s="39"/>
      <c r="G41" s="39"/>
      <c r="H41" s="40"/>
      <c r="I41" s="36"/>
      <c r="J41" s="37"/>
      <c r="K41" s="279"/>
      <c r="L41" s="276"/>
      <c r="M41" s="401">
        <v>0.01</v>
      </c>
      <c r="N41" s="344">
        <f>N75*M41</f>
        <v>33.488139834333886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57782.642050576018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36624.282700164302</v>
      </c>
      <c r="N48" s="272">
        <f>K48*M48</f>
        <v>1281.8498945057506</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72203.276476204745</v>
      </c>
      <c r="N49" s="272">
        <f>K49*M49</f>
        <v>18050.819119051186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19332.669013556937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9">
        <f>VLOOKUP(A58,TRANSPORTE!A5:D117,4,FALSE)</f>
        <v>1211.2363890679242</v>
      </c>
      <c r="M58" s="910"/>
      <c r="N58" s="287">
        <f>K58*L58</f>
        <v>345.2023708843584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345.2023708843584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3348.8139834333888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80809.327418450703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16161.865483690141</v>
      </c>
      <c r="M82" s="858"/>
      <c r="N82" s="51"/>
    </row>
    <row r="83" spans="1:14">
      <c r="B83" s="89" t="s">
        <v>973</v>
      </c>
      <c r="C83" s="90"/>
      <c r="D83" s="90"/>
      <c r="E83" s="90"/>
      <c r="F83" s="90"/>
      <c r="G83" s="90"/>
      <c r="H83" s="90"/>
      <c r="I83" s="87"/>
      <c r="J83" s="88"/>
      <c r="K83" s="304">
        <v>0.05</v>
      </c>
      <c r="L83" s="857">
        <f>N77*K83</f>
        <v>4040.4663709225351</v>
      </c>
      <c r="M83" s="858"/>
      <c r="N83" s="51"/>
    </row>
    <row r="84" spans="1:14" ht="15.75" thickBot="1">
      <c r="B84" s="91" t="s">
        <v>974</v>
      </c>
      <c r="C84" s="92"/>
      <c r="D84" s="92"/>
      <c r="E84" s="92"/>
      <c r="F84" s="92"/>
      <c r="G84" s="92"/>
      <c r="H84" s="92"/>
      <c r="I84" s="93"/>
      <c r="J84" s="94"/>
      <c r="K84" s="305">
        <v>0.05</v>
      </c>
      <c r="L84" s="859">
        <f>N77*K84</f>
        <v>4040.4663709225351</v>
      </c>
      <c r="M84" s="860"/>
      <c r="N84" s="51"/>
    </row>
    <row r="85" spans="1:14" ht="15.75" thickBot="1">
      <c r="B85" s="822" t="s">
        <v>953</v>
      </c>
      <c r="C85" s="823"/>
      <c r="D85" s="823"/>
      <c r="E85" s="823"/>
      <c r="F85" s="823"/>
      <c r="G85" s="823"/>
      <c r="H85" s="823"/>
      <c r="I85" s="823"/>
      <c r="J85" s="823"/>
      <c r="K85" s="823"/>
      <c r="L85" s="823"/>
      <c r="M85" s="824"/>
      <c r="N85" s="52">
        <f>L82+L83+L84</f>
        <v>24242.798225535211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105052.12564398591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12</v>
      </c>
      <c r="N36" s="272">
        <f>K36/M36</f>
        <v>10404.592483794304</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135762.40181494248</v>
      </c>
      <c r="L37" s="270"/>
      <c r="M37" s="271">
        <v>12</v>
      </c>
      <c r="N37" s="272">
        <f>K37/M37</f>
        <v>11313.53348457854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156068.88725691455</v>
      </c>
      <c r="L38" s="270"/>
      <c r="M38" s="271">
        <v>12</v>
      </c>
      <c r="N38" s="272">
        <f>K38/M38</f>
        <v>13005.740604742879</v>
      </c>
    </row>
    <row r="39" spans="1:14">
      <c r="A39" s="113" t="s">
        <v>299</v>
      </c>
      <c r="B39" s="871" t="str">
        <f>VLOOKUP(A39,EQUIPOS!A7:D154,3,FALSE)</f>
        <v xml:space="preserve">Recicladora, potencia 430HP </v>
      </c>
      <c r="C39" s="872"/>
      <c r="D39" s="872"/>
      <c r="E39" s="872"/>
      <c r="F39" s="872"/>
      <c r="G39" s="872"/>
      <c r="H39" s="873"/>
      <c r="I39" s="267"/>
      <c r="J39" s="268"/>
      <c r="K39" s="269">
        <f>VLOOKUP(A39,EQUIPOS!A7:D164,4,FALSE)</f>
        <v>539561.6316456073</v>
      </c>
      <c r="L39" s="270"/>
      <c r="M39" s="271">
        <v>12</v>
      </c>
      <c r="N39" s="272">
        <f>K39/M39</f>
        <v>44963.469303800608</v>
      </c>
    </row>
    <row r="40" spans="1:14">
      <c r="A40" t="s">
        <v>365</v>
      </c>
      <c r="B40" s="871" t="str">
        <f>VLOOKUP(A40,EQUIPOS!A8:D154,3,FALSE)</f>
        <v xml:space="preserve">Vibrocompatador, potencia 153 HP, peso 10 Ton. </v>
      </c>
      <c r="C40" s="872"/>
      <c r="D40" s="872"/>
      <c r="E40" s="872"/>
      <c r="F40" s="872"/>
      <c r="G40" s="872"/>
      <c r="H40" s="873"/>
      <c r="I40" s="267"/>
      <c r="J40" s="268"/>
      <c r="K40" s="269">
        <f>VLOOKUP(A40,EQUIPOS!A8:D165,4,FALSE)</f>
        <v>83236.739870354431</v>
      </c>
      <c r="L40" s="270"/>
      <c r="M40" s="271">
        <v>12</v>
      </c>
      <c r="N40" s="272">
        <f>K40/M40</f>
        <v>6936.3949891962029</v>
      </c>
    </row>
    <row r="41" spans="1:14">
      <c r="B41" s="871"/>
      <c r="C41" s="872"/>
      <c r="D41" s="872"/>
      <c r="E41" s="872"/>
      <c r="F41" s="872"/>
      <c r="G41" s="872"/>
      <c r="H41" s="873"/>
      <c r="I41" s="874"/>
      <c r="J41" s="875"/>
      <c r="K41" s="269"/>
      <c r="L41" s="876"/>
      <c r="M41" s="877"/>
      <c r="N41" s="272"/>
    </row>
    <row r="42" spans="1:14">
      <c r="B42" s="871"/>
      <c r="C42" s="872"/>
      <c r="D42" s="872"/>
      <c r="E42" s="878"/>
      <c r="F42" s="872"/>
      <c r="G42" s="872"/>
      <c r="H42" s="873"/>
      <c r="I42" s="36"/>
      <c r="J42" s="37"/>
      <c r="K42" s="274"/>
      <c r="L42" s="276"/>
      <c r="M42" s="277"/>
      <c r="N42" s="278"/>
    </row>
    <row r="43" spans="1:14">
      <c r="B43" s="879" t="s">
        <v>952</v>
      </c>
      <c r="C43" s="957"/>
      <c r="D43" s="957"/>
      <c r="E43" s="38"/>
      <c r="F43" s="39"/>
      <c r="G43" s="39"/>
      <c r="H43" s="40"/>
      <c r="I43" s="36"/>
      <c r="J43" s="37"/>
      <c r="K43" s="279"/>
      <c r="L43" s="276"/>
      <c r="M43" s="401">
        <v>0.1</v>
      </c>
      <c r="N43" s="344">
        <f>N77*M43</f>
        <v>502.32209751500835</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87126.052963627531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78.340711658105462</v>
      </c>
      <c r="N50" s="272">
        <f>K50*M50</f>
        <v>5875.5533743579099</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1538.1164636675123</v>
      </c>
      <c r="N51" s="272">
        <f>K51*M51</f>
        <v>1999.5514027677661</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SUM(N50:N54)</f>
        <v>7875.1047771256763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5023.2209751500832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100024.37871590328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20004.875743180659</v>
      </c>
      <c r="M84" s="858"/>
      <c r="N84" s="51"/>
    </row>
    <row r="85" spans="1:14">
      <c r="B85" s="89" t="s">
        <v>973</v>
      </c>
      <c r="C85" s="90"/>
      <c r="D85" s="90"/>
      <c r="E85" s="90"/>
      <c r="F85" s="90"/>
      <c r="G85" s="90"/>
      <c r="H85" s="90"/>
      <c r="I85" s="87"/>
      <c r="J85" s="88"/>
      <c r="K85" s="304">
        <v>0.05</v>
      </c>
      <c r="L85" s="857">
        <f>N79*K85</f>
        <v>5001.2189357951647</v>
      </c>
      <c r="M85" s="858"/>
      <c r="N85" s="51"/>
    </row>
    <row r="86" spans="1:14" ht="15.75" thickBot="1">
      <c r="B86" s="91" t="s">
        <v>974</v>
      </c>
      <c r="C86" s="92"/>
      <c r="D86" s="92"/>
      <c r="E86" s="92"/>
      <c r="F86" s="92"/>
      <c r="G86" s="92"/>
      <c r="H86" s="92"/>
      <c r="I86" s="93"/>
      <c r="J86" s="94"/>
      <c r="K86" s="305">
        <v>0.05</v>
      </c>
      <c r="L86" s="859">
        <f>N79*K86</f>
        <v>5001.2189357951647</v>
      </c>
      <c r="M86" s="860"/>
      <c r="N86" s="51"/>
    </row>
    <row r="87" spans="1:14" ht="15.75" thickBot="1">
      <c r="B87" s="822" t="s">
        <v>953</v>
      </c>
      <c r="C87" s="823"/>
      <c r="D87" s="823"/>
      <c r="E87" s="823"/>
      <c r="F87" s="823"/>
      <c r="G87" s="823"/>
      <c r="H87" s="823"/>
      <c r="I87" s="823"/>
      <c r="J87" s="823"/>
      <c r="K87" s="823"/>
      <c r="L87" s="823"/>
      <c r="M87" s="824"/>
      <c r="N87" s="52">
        <f>L84+L85+L86</f>
        <v>30007.313614770988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130031.69233067427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18</v>
      </c>
      <c r="N36" s="272">
        <f>K36/M36</f>
        <v>6936.394989196202</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135762.40181494248</v>
      </c>
      <c r="L37" s="270"/>
      <c r="M37" s="271">
        <v>18</v>
      </c>
      <c r="N37" s="272">
        <f>K37/M37</f>
        <v>7542.3556563856937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156068.88725691455</v>
      </c>
      <c r="L38" s="270"/>
      <c r="M38" s="271">
        <v>18</v>
      </c>
      <c r="N38" s="272">
        <f>K38/M38</f>
        <v>8670.493736495253</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539561.6316456073</v>
      </c>
      <c r="L39" s="876">
        <v>18</v>
      </c>
      <c r="M39" s="877"/>
      <c r="N39" s="272">
        <f>K39/L39</f>
        <v>29975.646202533739</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83236.739870354431</v>
      </c>
      <c r="L40" s="276"/>
      <c r="M40" s="277">
        <v>18</v>
      </c>
      <c r="N40" s="272">
        <f>K40/M40</f>
        <v>4624.2633261308019</v>
      </c>
    </row>
    <row r="41" spans="1:14">
      <c r="B41" s="320"/>
      <c r="C41" s="321"/>
      <c r="D41" s="321"/>
      <c r="E41" s="321"/>
      <c r="F41" s="323"/>
      <c r="G41" s="323"/>
      <c r="H41" s="125"/>
      <c r="I41" s="36"/>
      <c r="J41" s="37"/>
      <c r="K41" s="274"/>
      <c r="L41" s="276"/>
      <c r="M41" s="277"/>
      <c r="N41" s="272"/>
    </row>
    <row r="42" spans="1:14">
      <c r="B42" s="879" t="s">
        <v>952</v>
      </c>
      <c r="C42" s="880"/>
      <c r="D42" s="880"/>
      <c r="E42" s="38"/>
      <c r="F42" s="39"/>
      <c r="G42" s="39"/>
      <c r="H42" s="40"/>
      <c r="I42" s="36"/>
      <c r="J42" s="37"/>
      <c r="K42" s="279"/>
      <c r="L42" s="276"/>
      <c r="M42" s="401">
        <v>0.01</v>
      </c>
      <c r="N42" s="344">
        <f>N76*M42</f>
        <v>33.488139834333886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57782.642050576018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467033.99146502063</v>
      </c>
      <c r="N49" s="272">
        <f>K49*M49</f>
        <v>71456.200694148152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71456.200694148152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1160.8360190774406</v>
      </c>
      <c r="M59" s="910"/>
      <c r="N59" s="287">
        <f>K59*L59</f>
        <v>177.6079109188484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177.6079109188484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3348.8139834333888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132765.2646390764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26553.052927815283</v>
      </c>
      <c r="M83" s="858"/>
      <c r="N83" s="51"/>
    </row>
    <row r="84" spans="1:14">
      <c r="B84" s="89" t="s">
        <v>973</v>
      </c>
      <c r="C84" s="90"/>
      <c r="D84" s="90"/>
      <c r="E84" s="90"/>
      <c r="F84" s="90"/>
      <c r="G84" s="90"/>
      <c r="H84" s="90"/>
      <c r="I84" s="87"/>
      <c r="J84" s="88"/>
      <c r="K84" s="304">
        <v>0.05</v>
      </c>
      <c r="L84" s="857">
        <f>N78*K84</f>
        <v>6638.2632319538207</v>
      </c>
      <c r="M84" s="858"/>
      <c r="N84" s="51"/>
    </row>
    <row r="85" spans="1:14" ht="15.75" thickBot="1">
      <c r="B85" s="91" t="s">
        <v>974</v>
      </c>
      <c r="C85" s="92"/>
      <c r="D85" s="92"/>
      <c r="E85" s="92"/>
      <c r="F85" s="92"/>
      <c r="G85" s="92"/>
      <c r="H85" s="92"/>
      <c r="I85" s="93"/>
      <c r="J85" s="94"/>
      <c r="K85" s="305">
        <v>0.05</v>
      </c>
      <c r="L85" s="859">
        <f>N78*K85</f>
        <v>6638.2632319538207</v>
      </c>
      <c r="M85" s="860"/>
      <c r="N85" s="51"/>
    </row>
    <row r="86" spans="1:14" ht="15.75" thickBot="1">
      <c r="B86" s="822" t="s">
        <v>953</v>
      </c>
      <c r="C86" s="823"/>
      <c r="D86" s="823"/>
      <c r="E86" s="823"/>
      <c r="F86" s="823"/>
      <c r="G86" s="823"/>
      <c r="H86" s="823"/>
      <c r="I86" s="823"/>
      <c r="J86" s="823"/>
      <c r="K86" s="823"/>
      <c r="L86" s="823"/>
      <c r="M86" s="824"/>
      <c r="N86" s="52">
        <f>L83+L84+L85</f>
        <v>39829.579391722931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172594.84403079934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18</v>
      </c>
      <c r="N36" s="272">
        <f>K36/M36</f>
        <v>6936.394989196202</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135762.40181494248</v>
      </c>
      <c r="L37" s="270"/>
      <c r="M37" s="271">
        <v>18</v>
      </c>
      <c r="N37" s="272">
        <f>K37/M37</f>
        <v>7542.3556563856937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156068.88725691455</v>
      </c>
      <c r="L38" s="270"/>
      <c r="M38" s="271">
        <v>18</v>
      </c>
      <c r="N38" s="272">
        <f>K38/M38</f>
        <v>8670.493736495253</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539561.6316456073</v>
      </c>
      <c r="L39" s="876">
        <v>18</v>
      </c>
      <c r="M39" s="877"/>
      <c r="N39" s="272">
        <f>K39/L39</f>
        <v>29975.646202533739</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83236.739870354431</v>
      </c>
      <c r="L40" s="276"/>
      <c r="M40" s="277">
        <v>18</v>
      </c>
      <c r="N40" s="272">
        <f>K40/M40</f>
        <v>4624.2633261308019</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33.488139834333886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57782.642050576018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467033.99146502063</v>
      </c>
      <c r="N49" s="272">
        <f>K49*M49</f>
        <v>71456.200694148152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71456.200694148152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1027.1886763165587</v>
      </c>
      <c r="M59" s="910"/>
      <c r="N59" s="287">
        <f>K59*L59</f>
        <v>157.15986747643348</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157.15986747643348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3348.8139834333888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132744.81659563401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26548.963319126804</v>
      </c>
      <c r="M83" s="858"/>
      <c r="N83" s="51"/>
    </row>
    <row r="84" spans="1:14">
      <c r="B84" s="89" t="s">
        <v>973</v>
      </c>
      <c r="C84" s="90"/>
      <c r="D84" s="90"/>
      <c r="E84" s="90"/>
      <c r="F84" s="90"/>
      <c r="G84" s="90"/>
      <c r="H84" s="90"/>
      <c r="I84" s="87"/>
      <c r="J84" s="88"/>
      <c r="K84" s="304">
        <v>0.05</v>
      </c>
      <c r="L84" s="857">
        <f>N78*K84</f>
        <v>6637.240829781701</v>
      </c>
      <c r="M84" s="858"/>
      <c r="N84" s="51"/>
    </row>
    <row r="85" spans="1:14" ht="15.75" thickBot="1">
      <c r="B85" s="91" t="s">
        <v>974</v>
      </c>
      <c r="C85" s="92"/>
      <c r="D85" s="92"/>
      <c r="E85" s="92"/>
      <c r="F85" s="92"/>
      <c r="G85" s="92"/>
      <c r="H85" s="92"/>
      <c r="I85" s="93"/>
      <c r="J85" s="94"/>
      <c r="K85" s="305">
        <v>0.05</v>
      </c>
      <c r="L85" s="859">
        <f>N78*K85</f>
        <v>6637.240829781701</v>
      </c>
      <c r="M85" s="860"/>
      <c r="N85" s="51"/>
    </row>
    <row r="86" spans="1:14" ht="15.75" thickBot="1">
      <c r="B86" s="822" t="s">
        <v>953</v>
      </c>
      <c r="C86" s="823"/>
      <c r="D86" s="823"/>
      <c r="E86" s="823"/>
      <c r="F86" s="823"/>
      <c r="G86" s="823"/>
      <c r="H86" s="823"/>
      <c r="I86" s="823"/>
      <c r="J86" s="823"/>
      <c r="K86" s="823"/>
      <c r="L86" s="823"/>
      <c r="M86" s="824"/>
      <c r="N86" s="52">
        <f>L83+L84+L85</f>
        <v>39823.444978690204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172568.26157432422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15</v>
      </c>
      <c r="N36" s="272">
        <f>K36/M36</f>
        <v>8323.6739870354431</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135762.40181494248</v>
      </c>
      <c r="L37" s="270"/>
      <c r="M37" s="271">
        <v>15</v>
      </c>
      <c r="N37" s="272">
        <f>K37/M37</f>
        <v>9050.8267876628324</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156068.88725691455</v>
      </c>
      <c r="L38" s="270"/>
      <c r="M38" s="271">
        <v>15</v>
      </c>
      <c r="N38" s="272">
        <f>K38/M38</f>
        <v>10404.592483794304</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539561.6316456073</v>
      </c>
      <c r="L39" s="876">
        <v>15</v>
      </c>
      <c r="M39" s="877"/>
      <c r="N39" s="272">
        <f>K39/L39</f>
        <v>35970.775443040489</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83236.739870354431</v>
      </c>
      <c r="L40" s="276"/>
      <c r="M40" s="277">
        <v>15</v>
      </c>
      <c r="N40" s="272">
        <f>K40/M40</f>
        <v>5549.1159913569618</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40.185767801200662</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69339.170460691224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467033.99146502063</v>
      </c>
      <c r="N49" s="272">
        <f>K49*M49</f>
        <v>71456.200694148152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71456.200694148152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1160.8360190774406</v>
      </c>
      <c r="M59" s="910"/>
      <c r="N59" s="287">
        <f>K59*L59</f>
        <v>177.6079109188484</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177.6079109188484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4018.5767801200664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144991.55584587829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28998.31116917566</v>
      </c>
      <c r="M83" s="858"/>
      <c r="N83" s="51"/>
    </row>
    <row r="84" spans="1:14">
      <c r="B84" s="89" t="s">
        <v>973</v>
      </c>
      <c r="C84" s="90"/>
      <c r="D84" s="90"/>
      <c r="E84" s="90"/>
      <c r="F84" s="90"/>
      <c r="G84" s="90"/>
      <c r="H84" s="90"/>
      <c r="I84" s="87"/>
      <c r="J84" s="88"/>
      <c r="K84" s="304">
        <v>0.05</v>
      </c>
      <c r="L84" s="857">
        <f>N78*K84</f>
        <v>7249.5777922939151</v>
      </c>
      <c r="M84" s="858"/>
      <c r="N84" s="51"/>
    </row>
    <row r="85" spans="1:14" ht="15.75" thickBot="1">
      <c r="B85" s="91" t="s">
        <v>974</v>
      </c>
      <c r="C85" s="92"/>
      <c r="D85" s="92"/>
      <c r="E85" s="92"/>
      <c r="F85" s="92"/>
      <c r="G85" s="92"/>
      <c r="H85" s="92"/>
      <c r="I85" s="93"/>
      <c r="J85" s="94"/>
      <c r="K85" s="305">
        <v>0.05</v>
      </c>
      <c r="L85" s="859">
        <f>N78*K85</f>
        <v>7249.5777922939151</v>
      </c>
      <c r="M85" s="860"/>
      <c r="N85" s="51"/>
    </row>
    <row r="86" spans="1:14" ht="15.75" thickBot="1">
      <c r="B86" s="822" t="s">
        <v>953</v>
      </c>
      <c r="C86" s="823"/>
      <c r="D86" s="823"/>
      <c r="E86" s="823"/>
      <c r="F86" s="823"/>
      <c r="G86" s="823"/>
      <c r="H86" s="823"/>
      <c r="I86" s="823"/>
      <c r="J86" s="823"/>
      <c r="K86" s="823"/>
      <c r="L86" s="823"/>
      <c r="M86" s="824"/>
      <c r="N86" s="52">
        <f>L83+L84+L85</f>
        <v>43497.466753763489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188489.02259964179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271">
        <v>15</v>
      </c>
      <c r="N36" s="272">
        <f>K36/M36</f>
        <v>8323.6739870354431</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135762.40181494248</v>
      </c>
      <c r="L37" s="270"/>
      <c r="M37" s="271">
        <v>15</v>
      </c>
      <c r="N37" s="272">
        <f>K37/M37</f>
        <v>9050.8267876628324</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156068.88725691455</v>
      </c>
      <c r="L38" s="270"/>
      <c r="M38" s="271">
        <v>15</v>
      </c>
      <c r="N38" s="272">
        <f>K38/M38</f>
        <v>10404.592483794304</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539561.6316456073</v>
      </c>
      <c r="L39" s="876">
        <v>15</v>
      </c>
      <c r="M39" s="877"/>
      <c r="N39" s="272">
        <f>K39/L39</f>
        <v>35970.775443040489</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83236.739870354431</v>
      </c>
      <c r="L40" s="276"/>
      <c r="M40" s="277">
        <v>15</v>
      </c>
      <c r="N40" s="272">
        <f>K40/M40</f>
        <v>5549.1159913569618</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40.185767801200662</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69339.170460691224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467033.99146502063</v>
      </c>
      <c r="N49" s="272">
        <f>K49*M49</f>
        <v>71456.200694148152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71456.200694148152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1027.1886763165587</v>
      </c>
      <c r="M59" s="910"/>
      <c r="N59" s="287">
        <f>K59*L59</f>
        <v>157.15986747643348</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157.15986747643348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4018.5767801200664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144971.10780243587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28994.221560487174</v>
      </c>
      <c r="M83" s="858"/>
      <c r="N83" s="51"/>
    </row>
    <row r="84" spans="1:14">
      <c r="B84" s="89" t="s">
        <v>973</v>
      </c>
      <c r="C84" s="90"/>
      <c r="D84" s="90"/>
      <c r="E84" s="90"/>
      <c r="F84" s="90"/>
      <c r="G84" s="90"/>
      <c r="H84" s="90"/>
      <c r="I84" s="87"/>
      <c r="J84" s="88"/>
      <c r="K84" s="304">
        <v>0.05</v>
      </c>
      <c r="L84" s="857">
        <f>N78*K84</f>
        <v>7248.5553901217936</v>
      </c>
      <c r="M84" s="858"/>
      <c r="N84" s="51"/>
    </row>
    <row r="85" spans="1:14" ht="15.75" thickBot="1">
      <c r="B85" s="91" t="s">
        <v>974</v>
      </c>
      <c r="C85" s="92"/>
      <c r="D85" s="92"/>
      <c r="E85" s="92"/>
      <c r="F85" s="92"/>
      <c r="G85" s="92"/>
      <c r="H85" s="92"/>
      <c r="I85" s="93"/>
      <c r="J85" s="94"/>
      <c r="K85" s="305">
        <v>0.05</v>
      </c>
      <c r="L85" s="859">
        <f>N78*K85</f>
        <v>7248.5553901217936</v>
      </c>
      <c r="M85" s="860"/>
      <c r="N85" s="51"/>
    </row>
    <row r="86" spans="1:14" ht="15.75" thickBot="1">
      <c r="B86" s="822" t="s">
        <v>953</v>
      </c>
      <c r="C86" s="823"/>
      <c r="D86" s="823"/>
      <c r="E86" s="823"/>
      <c r="F86" s="823"/>
      <c r="G86" s="823"/>
      <c r="H86" s="823"/>
      <c r="I86" s="823"/>
      <c r="J86" s="823"/>
      <c r="K86" s="823"/>
      <c r="L86" s="823"/>
      <c r="M86" s="824"/>
      <c r="N86" s="52">
        <f>L83+L84+L85</f>
        <v>43491.332340730762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188462.44014316663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4.82229213614408</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3070.6227368675482</v>
      </c>
      <c r="N49" s="272">
        <f>K49*M49</f>
        <v>3239.506987395263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3239.506987395263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482.22921361440797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3726.5584931458147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745.31169862916295</v>
      </c>
      <c r="M83" s="858"/>
      <c r="N83" s="51"/>
    </row>
    <row r="84" spans="1:14">
      <c r="B84" s="89" t="s">
        <v>973</v>
      </c>
      <c r="C84" s="90"/>
      <c r="D84" s="90"/>
      <c r="E84" s="90"/>
      <c r="F84" s="90"/>
      <c r="G84" s="90"/>
      <c r="H84" s="90"/>
      <c r="I84" s="87"/>
      <c r="J84" s="88"/>
      <c r="K84" s="304">
        <v>0.05</v>
      </c>
      <c r="L84" s="857">
        <f>N78*K84</f>
        <v>186.32792465729074</v>
      </c>
      <c r="M84" s="858"/>
      <c r="N84" s="51"/>
    </row>
    <row r="85" spans="1:14" ht="15.75" thickBot="1">
      <c r="B85" s="91" t="s">
        <v>974</v>
      </c>
      <c r="C85" s="92"/>
      <c r="D85" s="92"/>
      <c r="E85" s="92"/>
      <c r="F85" s="92"/>
      <c r="G85" s="92"/>
      <c r="H85" s="92"/>
      <c r="I85" s="93"/>
      <c r="J85" s="94"/>
      <c r="K85" s="305">
        <v>0.05</v>
      </c>
      <c r="L85" s="859">
        <f>N78*K85</f>
        <v>186.32792465729074</v>
      </c>
      <c r="M85" s="860"/>
      <c r="N85" s="51"/>
    </row>
    <row r="86" spans="1:14" ht="15.75" thickBot="1">
      <c r="B86" s="822" t="s">
        <v>953</v>
      </c>
      <c r="C86" s="823"/>
      <c r="D86" s="823"/>
      <c r="E86" s="823"/>
      <c r="F86" s="823"/>
      <c r="G86" s="823"/>
      <c r="H86" s="823"/>
      <c r="I86" s="823"/>
      <c r="J86" s="823"/>
      <c r="K86" s="823"/>
      <c r="L86" s="823"/>
      <c r="M86" s="824"/>
      <c r="N86" s="52">
        <f>L83+L84+L85</f>
        <v>1117.9675479437444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4844.5260410895589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164</v>
      </c>
      <c r="B36" s="871" t="str">
        <f>VLOOKUP(A36,EQUIPOS!A6:D154,3,FALSE)</f>
        <v>Compactador manual de rodillo</v>
      </c>
      <c r="C36" s="872"/>
      <c r="D36" s="872"/>
      <c r="E36" s="872"/>
      <c r="F36" s="872"/>
      <c r="G36" s="872"/>
      <c r="H36" s="873"/>
      <c r="I36" s="267"/>
      <c r="J36" s="268"/>
      <c r="K36" s="269">
        <f>VLOOKUP(A36,EQUIPOS!A6:D163,4,FALSE)</f>
        <v>31213.77745138291</v>
      </c>
      <c r="L36" s="270"/>
      <c r="M36" s="271">
        <v>2</v>
      </c>
      <c r="N36" s="272">
        <f>K36/M36</f>
        <v>15606.888725691455</v>
      </c>
    </row>
    <row r="37" spans="1:14">
      <c r="A37" s="113" t="s">
        <v>180</v>
      </c>
      <c r="B37" s="871" t="str">
        <f>VLOOKUP(A37,EQUIPOS!A7:D154,3,FALSE)</f>
        <v>Compresor 120 HP, con martillo.</v>
      </c>
      <c r="C37" s="872"/>
      <c r="D37" s="872"/>
      <c r="E37" s="872"/>
      <c r="F37" s="872"/>
      <c r="G37" s="872"/>
      <c r="H37" s="873"/>
      <c r="I37" s="267"/>
      <c r="J37" s="268"/>
      <c r="K37" s="269">
        <f>VLOOKUP(A37,EQUIPOS!A7:D164,4,FALSE)</f>
        <v>104865.35847332062</v>
      </c>
      <c r="L37" s="270"/>
      <c r="M37" s="271">
        <v>4</v>
      </c>
      <c r="N37" s="272">
        <f>K37/M37</f>
        <v>26216.339618330156</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27569.709597416833</v>
      </c>
      <c r="L38" s="270"/>
      <c r="M38" s="271">
        <v>10</v>
      </c>
      <c r="N38" s="272">
        <f>K38/M38</f>
        <v>2756.9709597416831</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67"/>
      <c r="J39" s="268"/>
      <c r="K39" s="269">
        <f>VLOOKUP(A39,EQUIPOS!A9:D166,4,FALSE)</f>
        <v>156068.88725691455</v>
      </c>
      <c r="L39" s="270"/>
      <c r="M39" s="271">
        <v>10</v>
      </c>
      <c r="N39" s="272">
        <f>K39/M39</f>
        <v>15606.888725691455</v>
      </c>
    </row>
    <row r="40" spans="1:14">
      <c r="A40" t="s">
        <v>129</v>
      </c>
      <c r="B40" s="871" t="str">
        <f>VLOOKUP(A40,EQUIPOS!A10:D154,3,FALSE)</f>
        <v xml:space="preserve">Buldozer, Potencia al volante de 140 HP, motor de 2200 RPM, longitud de hoja 4,80m. </v>
      </c>
      <c r="C40" s="872"/>
      <c r="D40" s="872"/>
      <c r="E40" s="872"/>
      <c r="F40" s="872"/>
      <c r="G40" s="872"/>
      <c r="H40" s="873"/>
      <c r="I40" s="267"/>
      <c r="J40" s="268"/>
      <c r="K40" s="269">
        <f>VLOOKUP(A40,EQUIPOS!A10:D167,4,FALSE)</f>
        <v>230703.78864130541</v>
      </c>
      <c r="L40" s="270"/>
      <c r="M40" s="271">
        <v>100</v>
      </c>
      <c r="N40" s="272">
        <f>K40/M40</f>
        <v>2307.0378864130539</v>
      </c>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1506.9662925450248</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64001.092208412825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5192.875178012614</v>
      </c>
      <c r="N53" s="272">
        <f>K53*M53</f>
        <v>5192.875178012614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5192.875178012614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9">
        <f>VLOOKUP(A63,TRANSPORTE!A5:D117,4,FALSE)</f>
        <v>1135.0396630979419</v>
      </c>
      <c r="M63" s="910"/>
      <c r="N63" s="287">
        <f>K63*L63</f>
        <v>1475.5515620273245</v>
      </c>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1475.5515620273245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15069.662925450248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85739.181873903013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17147.836374780603</v>
      </c>
      <c r="M87" s="858"/>
      <c r="N87" s="51"/>
    </row>
    <row r="88" spans="1:14">
      <c r="B88" s="89" t="s">
        <v>973</v>
      </c>
      <c r="C88" s="90"/>
      <c r="D88" s="90"/>
      <c r="E88" s="90"/>
      <c r="F88" s="90"/>
      <c r="G88" s="90"/>
      <c r="H88" s="90"/>
      <c r="I88" s="87"/>
      <c r="J88" s="88"/>
      <c r="K88" s="304">
        <v>0.05</v>
      </c>
      <c r="L88" s="857">
        <f>N82*K88</f>
        <v>4286.9590936951508</v>
      </c>
      <c r="M88" s="858"/>
      <c r="N88" s="51"/>
    </row>
    <row r="89" spans="1:14" ht="15.75" thickBot="1">
      <c r="B89" s="91" t="s">
        <v>974</v>
      </c>
      <c r="C89" s="92"/>
      <c r="D89" s="92"/>
      <c r="E89" s="92"/>
      <c r="F89" s="92"/>
      <c r="G89" s="92"/>
      <c r="H89" s="92"/>
      <c r="I89" s="93"/>
      <c r="J89" s="94"/>
      <c r="K89" s="305">
        <v>0.05</v>
      </c>
      <c r="L89" s="859">
        <f>N82*K89</f>
        <v>4286.9590936951508</v>
      </c>
      <c r="M89" s="860"/>
      <c r="N89" s="51"/>
    </row>
    <row r="90" spans="1:14" ht="15.75" thickBot="1">
      <c r="B90" s="822" t="s">
        <v>953</v>
      </c>
      <c r="C90" s="823"/>
      <c r="D90" s="823"/>
      <c r="E90" s="823"/>
      <c r="F90" s="823"/>
      <c r="G90" s="823"/>
      <c r="H90" s="823"/>
      <c r="I90" s="823"/>
      <c r="J90" s="823"/>
      <c r="K90" s="823"/>
      <c r="L90" s="823"/>
      <c r="M90" s="824"/>
      <c r="N90" s="52">
        <f>L87+L88+L89</f>
        <v>25721.754562170903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111460.93643607391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9905.1720445721785</v>
      </c>
      <c r="L36" s="270"/>
      <c r="M36" s="271">
        <v>2</v>
      </c>
      <c r="N36" s="272">
        <f>K36/M36</f>
        <v>4952.5860222860892</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267"/>
      <c r="J37" s="268"/>
      <c r="K37" s="269">
        <f>VLOOKUP(A37,EQUIPOS!A7:D164,4,FALSE)</f>
        <v>156068.88725691455</v>
      </c>
      <c r="L37" s="270"/>
      <c r="M37" s="271">
        <v>10</v>
      </c>
      <c r="N37" s="272">
        <f>K37/M37</f>
        <v>15606.888725691455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301.39325850900497</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20860.868006486548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6027.8651701800991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26888.733176666647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5377.7466353333293</v>
      </c>
      <c r="M87" s="858"/>
      <c r="N87" s="51"/>
    </row>
    <row r="88" spans="1:14">
      <c r="B88" s="89" t="s">
        <v>973</v>
      </c>
      <c r="C88" s="90"/>
      <c r="D88" s="90"/>
      <c r="E88" s="90"/>
      <c r="F88" s="90"/>
      <c r="G88" s="90"/>
      <c r="H88" s="90"/>
      <c r="I88" s="87"/>
      <c r="J88" s="88"/>
      <c r="K88" s="304">
        <v>0.05</v>
      </c>
      <c r="L88" s="857">
        <f>N82*K88</f>
        <v>1344.4366588333323</v>
      </c>
      <c r="M88" s="858"/>
      <c r="N88" s="51"/>
    </row>
    <row r="89" spans="1:14" ht="15.75" thickBot="1">
      <c r="B89" s="91" t="s">
        <v>974</v>
      </c>
      <c r="C89" s="92"/>
      <c r="D89" s="92"/>
      <c r="E89" s="92"/>
      <c r="F89" s="92"/>
      <c r="G89" s="92"/>
      <c r="H89" s="92"/>
      <c r="I89" s="93"/>
      <c r="J89" s="94"/>
      <c r="K89" s="305">
        <v>0.05</v>
      </c>
      <c r="L89" s="859">
        <f>N82*K89</f>
        <v>1344.4366588333323</v>
      </c>
      <c r="M89" s="860"/>
      <c r="N89" s="51"/>
    </row>
    <row r="90" spans="1:14" ht="15.75" thickBot="1">
      <c r="B90" s="822" t="s">
        <v>953</v>
      </c>
      <c r="C90" s="823"/>
      <c r="D90" s="823"/>
      <c r="E90" s="823"/>
      <c r="F90" s="823"/>
      <c r="G90" s="823"/>
      <c r="H90" s="823"/>
      <c r="I90" s="823"/>
      <c r="J90" s="823"/>
      <c r="K90" s="823"/>
      <c r="L90" s="823"/>
      <c r="M90" s="824"/>
      <c r="N90" s="52">
        <f>L87+L88+L89</f>
        <v>8066.619952999994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34955.353129666641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3626.2440960074277</v>
      </c>
      <c r="L36" s="270"/>
      <c r="M36" s="271">
        <v>60</v>
      </c>
      <c r="N36" s="272">
        <f>K36/M36</f>
        <v>60.437401600123799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60</v>
      </c>
      <c r="N37" s="272">
        <f>K37/M37</f>
        <v>1048.6535847332063</v>
      </c>
    </row>
    <row r="38" spans="1:14">
      <c r="A38" t="s">
        <v>138</v>
      </c>
      <c r="B38" s="871" t="str">
        <f>VLOOKUP(A38,EQUIPOS!A8:D154,3,FALSE)</f>
        <v>Camioneta D-300</v>
      </c>
      <c r="C38" s="872"/>
      <c r="D38" s="872"/>
      <c r="E38" s="872"/>
      <c r="F38" s="872"/>
      <c r="G38" s="872"/>
      <c r="H38" s="873"/>
      <c r="I38" s="267"/>
      <c r="J38" s="268"/>
      <c r="K38" s="269">
        <f>VLOOKUP(A38,EQUIPOS!A8:D165,4,FALSE)</f>
        <v>56965.143848773812</v>
      </c>
      <c r="L38" s="270"/>
      <c r="M38" s="271">
        <v>60</v>
      </c>
      <c r="N38" s="272">
        <f>K38/M38</f>
        <v>949.4190641462302</v>
      </c>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24.152836834834165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2082.6628873143945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2064.2777521910789</v>
      </c>
      <c r="N53" s="272">
        <f>K53*M53</f>
        <v>247.71333026292945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247.71333026292945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483.05673669668329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2813.4329542740074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562.68659085480147</v>
      </c>
      <c r="M87" s="858"/>
      <c r="N87" s="51"/>
    </row>
    <row r="88" spans="1:14">
      <c r="B88" s="89" t="s">
        <v>973</v>
      </c>
      <c r="C88" s="90"/>
      <c r="D88" s="90"/>
      <c r="E88" s="90"/>
      <c r="F88" s="90"/>
      <c r="G88" s="90"/>
      <c r="H88" s="90"/>
      <c r="I88" s="87"/>
      <c r="J88" s="88"/>
      <c r="K88" s="304">
        <v>0.05</v>
      </c>
      <c r="L88" s="857">
        <f>N82*K88</f>
        <v>140.67164771370037</v>
      </c>
      <c r="M88" s="858"/>
      <c r="N88" s="51"/>
    </row>
    <row r="89" spans="1:14" ht="15.75" thickBot="1">
      <c r="B89" s="91" t="s">
        <v>974</v>
      </c>
      <c r="C89" s="92"/>
      <c r="D89" s="92"/>
      <c r="E89" s="92"/>
      <c r="F89" s="92"/>
      <c r="G89" s="92"/>
      <c r="H89" s="92"/>
      <c r="I89" s="93"/>
      <c r="J89" s="94"/>
      <c r="K89" s="305">
        <v>0.05</v>
      </c>
      <c r="L89" s="859">
        <f>N82*K89</f>
        <v>140.67164771370037</v>
      </c>
      <c r="M89" s="860"/>
      <c r="N89" s="51"/>
    </row>
    <row r="90" spans="1:14" ht="15.75" thickBot="1">
      <c r="B90" s="822" t="s">
        <v>953</v>
      </c>
      <c r="C90" s="823"/>
      <c r="D90" s="823"/>
      <c r="E90" s="823"/>
      <c r="F90" s="823"/>
      <c r="G90" s="823"/>
      <c r="H90" s="823"/>
      <c r="I90" s="823"/>
      <c r="J90" s="823"/>
      <c r="K90" s="823"/>
      <c r="L90" s="823"/>
      <c r="M90" s="824"/>
      <c r="N90" s="52">
        <f>L87+L88+L89</f>
        <v>844.02988628220226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3657.4628405562098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3626.2440960074277</v>
      </c>
      <c r="L36" s="270"/>
      <c r="M36" s="271">
        <v>60</v>
      </c>
      <c r="N36" s="272">
        <f t="shared" ref="N36:N39" si="0">K36/M36</f>
        <v>60.437401600123799</v>
      </c>
    </row>
    <row r="37" spans="1:14">
      <c r="A37" s="113" t="s">
        <v>324</v>
      </c>
      <c r="B37" s="871" t="str">
        <f>VLOOKUP(A37,EQUIPOS!A7:D154,3,FALSE)</f>
        <v xml:space="preserve">Ruteadora </v>
      </c>
      <c r="C37" s="872"/>
      <c r="D37" s="872"/>
      <c r="E37" s="872"/>
      <c r="F37" s="872"/>
      <c r="G37" s="872"/>
      <c r="H37" s="873"/>
      <c r="I37" s="267"/>
      <c r="J37" s="268"/>
      <c r="K37" s="269">
        <f>VLOOKUP(A37,EQUIPOS!A7:D164,4,FALSE)</f>
        <v>6053.8771446648007</v>
      </c>
      <c r="L37" s="270"/>
      <c r="M37" s="271">
        <v>60</v>
      </c>
      <c r="N37" s="272">
        <f t="shared" si="0"/>
        <v>100.89795241108001</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62919.215083992385</v>
      </c>
      <c r="L38" s="270"/>
      <c r="M38" s="271">
        <v>60</v>
      </c>
      <c r="N38" s="272">
        <f t="shared" si="0"/>
        <v>1048.6535847332063</v>
      </c>
    </row>
    <row r="39" spans="1:14">
      <c r="A39" t="s">
        <v>138</v>
      </c>
      <c r="B39" s="871" t="str">
        <f>VLOOKUP(A39,EQUIPOS!A9:D154,3,FALSE)</f>
        <v>Camioneta D-300</v>
      </c>
      <c r="C39" s="872"/>
      <c r="D39" s="872"/>
      <c r="E39" s="872"/>
      <c r="F39" s="872"/>
      <c r="G39" s="872"/>
      <c r="H39" s="873"/>
      <c r="I39" s="267"/>
      <c r="J39" s="268"/>
      <c r="K39" s="269">
        <f>VLOOKUP(A39,EQUIPOS!A9:D166,4,FALSE)</f>
        <v>56965.143848773812</v>
      </c>
      <c r="L39" s="270"/>
      <c r="M39" s="271">
        <v>60</v>
      </c>
      <c r="N39" s="272">
        <f t="shared" si="0"/>
        <v>949.4190641462302</v>
      </c>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N84*M46</f>
        <v>24.152836834834165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2183.5608397254746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45490.212953814465</v>
      </c>
      <c r="N53" s="272">
        <f t="shared" ref="N53:N54" si="1">K53*M53</f>
        <v>318.43149067670129</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2064.2777521910789</v>
      </c>
      <c r="N54" s="272">
        <f t="shared" si="1"/>
        <v>247.71333026292945</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4"/>
      <c r="C61" s="905"/>
      <c r="D61" s="905"/>
      <c r="E61" s="905"/>
      <c r="F61" s="905"/>
      <c r="G61" s="905"/>
      <c r="H61" s="905"/>
      <c r="I61" s="875"/>
      <c r="J61" s="42"/>
      <c r="K61" s="44"/>
      <c r="L61" s="906"/>
      <c r="M61" s="907"/>
      <c r="N61" s="45"/>
    </row>
    <row r="62" spans="1:14" ht="15.75" thickBot="1">
      <c r="B62" s="822" t="s">
        <v>953</v>
      </c>
      <c r="C62" s="823"/>
      <c r="D62" s="823"/>
      <c r="E62" s="823"/>
      <c r="F62" s="823"/>
      <c r="G62" s="823"/>
      <c r="H62" s="823"/>
      <c r="I62" s="823"/>
      <c r="J62" s="823"/>
      <c r="K62" s="823"/>
      <c r="L62" s="823"/>
      <c r="M62" s="824"/>
      <c r="N62" s="394">
        <f>SUM(N53:N61)</f>
        <v>566.14482093963079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8" t="s">
        <v>961</v>
      </c>
      <c r="M66" s="887"/>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9">
        <f>VLOOKUP(A67,TRANSPORTE!A6:D120,4,FALSE)</f>
        <v>1135.0396630979419</v>
      </c>
      <c r="M67" s="910"/>
      <c r="N67" s="287">
        <f>L67*K67</f>
        <v>7.9452776416855935</v>
      </c>
    </row>
    <row r="68" spans="1:15">
      <c r="B68" s="46"/>
      <c r="C68" s="47"/>
      <c r="D68" s="47"/>
      <c r="E68" s="47"/>
      <c r="F68" s="47"/>
      <c r="G68" s="47"/>
      <c r="H68" s="311"/>
      <c r="I68" s="279"/>
      <c r="J68" s="286"/>
      <c r="K68" s="279"/>
      <c r="L68" s="909"/>
      <c r="M68" s="91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0"/>
      <c r="M72" s="901"/>
      <c r="N72" s="127"/>
    </row>
    <row r="73" spans="1:15" ht="15.75" thickBot="1">
      <c r="B73" s="911" t="s">
        <v>953</v>
      </c>
      <c r="C73" s="865"/>
      <c r="D73" s="865"/>
      <c r="E73" s="865"/>
      <c r="F73" s="865"/>
      <c r="G73" s="865"/>
      <c r="H73" s="865"/>
      <c r="I73" s="865"/>
      <c r="J73" s="865"/>
      <c r="K73" s="865"/>
      <c r="L73" s="865"/>
      <c r="M73" s="866"/>
      <c r="N73" s="104">
        <f>N67+N68+N69+N70+N71</f>
        <v>7.9452776416855935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1" t="s">
        <v>963</v>
      </c>
      <c r="C77" s="862"/>
      <c r="D77" s="862"/>
      <c r="E77" s="862"/>
      <c r="F77" s="862"/>
      <c r="G77" s="862"/>
      <c r="H77" s="862"/>
      <c r="I77" s="73" t="s">
        <v>964</v>
      </c>
      <c r="J77" s="75" t="s">
        <v>1410</v>
      </c>
      <c r="K77" s="74" t="s">
        <v>966</v>
      </c>
      <c r="L77" s="863" t="s">
        <v>950</v>
      </c>
      <c r="M77" s="864"/>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8"/>
      <c r="C83" s="899"/>
      <c r="D83" s="899"/>
      <c r="E83" s="899"/>
      <c r="F83" s="899"/>
      <c r="G83" s="899"/>
      <c r="H83" s="899"/>
      <c r="I83" s="126"/>
      <c r="J83" s="126"/>
      <c r="K83" s="126"/>
      <c r="L83" s="912"/>
      <c r="M83" s="912"/>
      <c r="N83" s="45"/>
    </row>
    <row r="84" spans="1:14" ht="15.75" thickBot="1">
      <c r="B84" s="911" t="s">
        <v>953</v>
      </c>
      <c r="C84" s="865"/>
      <c r="D84" s="865"/>
      <c r="E84" s="865"/>
      <c r="F84" s="865"/>
      <c r="G84" s="865"/>
      <c r="H84" s="865"/>
      <c r="I84" s="865"/>
      <c r="J84" s="865"/>
      <c r="K84" s="865"/>
      <c r="L84" s="865"/>
      <c r="M84" s="866"/>
      <c r="N84" s="301">
        <f>SUM(N78:N83)</f>
        <v>483.05673669668329</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3240.7076750034744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7" t="s">
        <v>969</v>
      </c>
      <c r="C90" s="868"/>
      <c r="D90" s="868"/>
      <c r="E90" s="868"/>
      <c r="F90" s="868"/>
      <c r="G90" s="868"/>
      <c r="H90" s="868"/>
      <c r="I90" s="314"/>
      <c r="J90" s="334"/>
      <c r="K90" s="302" t="s">
        <v>970</v>
      </c>
      <c r="L90" s="869" t="s">
        <v>971</v>
      </c>
      <c r="M90" s="870"/>
      <c r="N90" s="303"/>
    </row>
    <row r="91" spans="1:14">
      <c r="B91" s="855" t="s">
        <v>972</v>
      </c>
      <c r="C91" s="856"/>
      <c r="D91" s="856"/>
      <c r="E91" s="856"/>
      <c r="F91" s="856"/>
      <c r="G91" s="856"/>
      <c r="H91" s="856"/>
      <c r="I91" s="87"/>
      <c r="J91" s="88"/>
      <c r="K91" s="304">
        <v>0.2</v>
      </c>
      <c r="L91" s="857">
        <f>N86*K91</f>
        <v>648.14153500069494</v>
      </c>
      <c r="M91" s="858"/>
      <c r="N91" s="51"/>
    </row>
    <row r="92" spans="1:14">
      <c r="B92" s="89" t="s">
        <v>973</v>
      </c>
      <c r="C92" s="90"/>
      <c r="D92" s="90"/>
      <c r="E92" s="90"/>
      <c r="F92" s="90"/>
      <c r="G92" s="90"/>
      <c r="H92" s="90"/>
      <c r="I92" s="87"/>
      <c r="J92" s="88"/>
      <c r="K92" s="304">
        <v>0.05</v>
      </c>
      <c r="L92" s="857">
        <f>N86*K92</f>
        <v>162.03538375017374</v>
      </c>
      <c r="M92" s="858"/>
      <c r="N92" s="51"/>
    </row>
    <row r="93" spans="1:14" ht="15.75" thickBot="1">
      <c r="B93" s="91" t="s">
        <v>974</v>
      </c>
      <c r="C93" s="92"/>
      <c r="D93" s="92"/>
      <c r="E93" s="92"/>
      <c r="F93" s="92"/>
      <c r="G93" s="92"/>
      <c r="H93" s="92"/>
      <c r="I93" s="93"/>
      <c r="J93" s="94"/>
      <c r="K93" s="305">
        <v>0.05</v>
      </c>
      <c r="L93" s="859">
        <f>N86*K93</f>
        <v>162.03538375017374</v>
      </c>
      <c r="M93" s="860"/>
      <c r="N93" s="51"/>
    </row>
    <row r="94" spans="1:14" ht="15.75" thickBot="1">
      <c r="B94" s="822" t="s">
        <v>953</v>
      </c>
      <c r="C94" s="823"/>
      <c r="D94" s="823"/>
      <c r="E94" s="823"/>
      <c r="F94" s="823"/>
      <c r="G94" s="823"/>
      <c r="H94" s="823"/>
      <c r="I94" s="823"/>
      <c r="J94" s="823"/>
      <c r="K94" s="823"/>
      <c r="L94" s="823"/>
      <c r="M94" s="824"/>
      <c r="N94" s="52">
        <f>L91+L92+L93</f>
        <v>972.21230250104247</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8">
        <f>N86+N94</f>
        <v>4212.9199775045172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5" t="s">
        <v>2218</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2219</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8"/>
      <c r="K126" s="888"/>
      <c r="L126" s="888"/>
      <c r="M126" s="888"/>
      <c r="N126" s="889"/>
    </row>
    <row r="127" spans="2:14" ht="15.75" thickBot="1">
      <c r="B127" s="261" t="s">
        <v>2221</v>
      </c>
      <c r="C127" s="393"/>
      <c r="D127" s="393"/>
      <c r="E127" s="57"/>
      <c r="F127" s="57"/>
      <c r="G127" s="57"/>
      <c r="H127" s="57"/>
      <c r="I127" s="57"/>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3369.4585938950004</v>
      </c>
      <c r="L36" s="270"/>
      <c r="M36" s="271">
        <v>6.25</v>
      </c>
      <c r="N36" s="272">
        <f t="shared" ref="N36:N41" si="0">K36/M36</f>
        <v>539.11337502320009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v>
      </c>
      <c r="N37" s="272">
        <f t="shared" si="0"/>
        <v>1258.3843016798478</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27569.709597416833</v>
      </c>
      <c r="L38" s="270"/>
      <c r="M38" s="271">
        <v>3.75</v>
      </c>
      <c r="N38" s="272">
        <f t="shared" si="0"/>
        <v>7351.922559311156</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3560.1789201692359</v>
      </c>
      <c r="L39" s="270"/>
      <c r="M39" s="271">
        <v>6.25</v>
      </c>
      <c r="N39" s="272">
        <f t="shared" si="0"/>
        <v>569.62862722707769</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33888.289244238294</v>
      </c>
      <c r="L40" s="270"/>
      <c r="M40" s="271">
        <v>6.25</v>
      </c>
      <c r="N40" s="272">
        <f t="shared" si="0"/>
        <v>5422.1262790781275</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10456.925017318337</v>
      </c>
      <c r="L41" s="270"/>
      <c r="M41" s="271">
        <v>6.25</v>
      </c>
      <c r="N41" s="272">
        <f t="shared" si="0"/>
        <v>1673.108002770934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1089.639417228816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17903.92256231916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4441.9183510145795</v>
      </c>
      <c r="N53" s="272">
        <f>K53*M53</f>
        <v>27247.878773584802</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3946.1335615211406</v>
      </c>
      <c r="N54" s="272">
        <f>K54*M54</f>
        <v>1461.5309487115337</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1435.1156544457353</v>
      </c>
      <c r="N55" s="272">
        <f>K55*M55</f>
        <v>1594.5729493841504</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11103.117148000918</v>
      </c>
      <c r="N56" s="272">
        <f>K56*M56</f>
        <v>12336.796831112131</v>
      </c>
    </row>
    <row r="57" spans="1:14">
      <c r="A57" s="144" t="s">
        <v>778</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tr">
        <f>VLOOKUP(A57,MATERIALES!A11:D649,2,FALSE)</f>
        <v>kg</v>
      </c>
      <c r="K57" s="44">
        <v>1.1200000000000001</v>
      </c>
      <c r="L57" s="909">
        <f>VLOOKUP(A57,MATERIALES!A4:D373,4,FALSE)</f>
        <v>6453.419693518671</v>
      </c>
      <c r="M57" s="910"/>
      <c r="N57" s="272">
        <f>K57*L57</f>
        <v>7227.8300567409124</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438707.98528539052</v>
      </c>
      <c r="N58" s="272">
        <f>K58*M58</f>
        <v>443095.06513824442</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492963.67469777795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1847.0190881321055</v>
      </c>
      <c r="M66" s="910"/>
      <c r="N66" s="287">
        <f>K66*L66</f>
        <v>1865.4892790134265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1865.4892790134265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SUM(N77:N82)</f>
        <v>10896.394172288159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523629.4807113987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104725.89614227974</v>
      </c>
      <c r="M90" s="858"/>
      <c r="N90" s="51"/>
    </row>
    <row r="91" spans="1:14">
      <c r="B91" s="89" t="s">
        <v>973</v>
      </c>
      <c r="C91" s="90"/>
      <c r="D91" s="90"/>
      <c r="E91" s="90"/>
      <c r="F91" s="90"/>
      <c r="G91" s="90"/>
      <c r="H91" s="90"/>
      <c r="I91" s="87"/>
      <c r="J91" s="88"/>
      <c r="K91" s="304">
        <v>0.05</v>
      </c>
      <c r="L91" s="857">
        <f>N85*K91</f>
        <v>26181.474035569936</v>
      </c>
      <c r="M91" s="858"/>
      <c r="N91" s="51"/>
    </row>
    <row r="92" spans="1:14" ht="15.75" thickBot="1">
      <c r="B92" s="91" t="s">
        <v>974</v>
      </c>
      <c r="C92" s="92"/>
      <c r="D92" s="92"/>
      <c r="E92" s="92"/>
      <c r="F92" s="92"/>
      <c r="G92" s="92"/>
      <c r="H92" s="92"/>
      <c r="I92" s="93"/>
      <c r="J92" s="94"/>
      <c r="K92" s="305">
        <v>0.05</v>
      </c>
      <c r="L92" s="859">
        <f>N85*K92</f>
        <v>26181.474035569936</v>
      </c>
      <c r="M92" s="860"/>
      <c r="N92" s="51"/>
    </row>
    <row r="93" spans="1:14" ht="15.75" thickBot="1">
      <c r="B93" s="822" t="s">
        <v>953</v>
      </c>
      <c r="C93" s="823"/>
      <c r="D93" s="823"/>
      <c r="E93" s="823"/>
      <c r="F93" s="823"/>
      <c r="G93" s="823"/>
      <c r="H93" s="823"/>
      <c r="I93" s="823"/>
      <c r="J93" s="823"/>
      <c r="K93" s="823"/>
      <c r="L93" s="823"/>
      <c r="M93" s="824"/>
      <c r="N93" s="52">
        <f>L90+L91+L92</f>
        <v>157088.84421341962</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680718.32492481836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3369.4585938950004</v>
      </c>
      <c r="L36" s="270"/>
      <c r="M36" s="271">
        <v>6.25</v>
      </c>
      <c r="N36" s="272">
        <f t="shared" ref="N36:N41" si="0">K36/M36</f>
        <v>539.11337502320009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62919.215083992385</v>
      </c>
      <c r="L37" s="270"/>
      <c r="M37" s="271">
        <v>50</v>
      </c>
      <c r="N37" s="272">
        <f t="shared" si="0"/>
        <v>1258.3843016798478</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27569.709597416833</v>
      </c>
      <c r="L38" s="270"/>
      <c r="M38" s="271">
        <v>3.75</v>
      </c>
      <c r="N38" s="272">
        <f t="shared" si="0"/>
        <v>7351.922559311156</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3560.1789201692359</v>
      </c>
      <c r="L39" s="270"/>
      <c r="M39" s="271">
        <v>6.25</v>
      </c>
      <c r="N39" s="272">
        <f t="shared" si="0"/>
        <v>569.62862722707769</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33888.289244238294</v>
      </c>
      <c r="L40" s="270"/>
      <c r="M40" s="271">
        <v>6.25</v>
      </c>
      <c r="N40" s="272">
        <f t="shared" si="0"/>
        <v>5422.1262790781275</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10456.925017318337</v>
      </c>
      <c r="L41" s="270"/>
      <c r="M41" s="271">
        <v>6.25</v>
      </c>
      <c r="N41" s="272">
        <f t="shared" si="0"/>
        <v>1673.108002770934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1089.639417228816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17903.92256231916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4441.9183510145795</v>
      </c>
      <c r="N53" s="272">
        <f>K53*M53</f>
        <v>27247.878773584802</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9866.8671434453045</v>
      </c>
      <c r="N54" s="272">
        <f>K54*M54</f>
        <v>11050.891200658742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3946.1335615211406</v>
      </c>
      <c r="N55" s="272">
        <f>K55*M55</f>
        <v>1461.5309487115337</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1435.1156544457353</v>
      </c>
      <c r="N56" s="272">
        <f>K56*M56</f>
        <v>1594.5729493841504</v>
      </c>
    </row>
    <row r="57" spans="1:14">
      <c r="A57" s="144" t="s">
        <v>646</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
        <v>144</v>
      </c>
      <c r="K57" s="44">
        <v>1.1111111111111112</v>
      </c>
      <c r="L57" s="909">
        <f>VLOOKUP(A57,MATERIALES!A4:D373,4,FALSE)</f>
        <v>11103.117148000918</v>
      </c>
      <c r="M57" s="910"/>
      <c r="N57" s="272">
        <f>K57*L57</f>
        <v>12336.796831112131</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6453.419693518671</v>
      </c>
      <c r="N58" s="272">
        <f>K58*M58</f>
        <v>7227.8300567409124</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438707.98528539052</v>
      </c>
      <c r="N59" s="272">
        <f>K59*M59</f>
        <v>443095.06513824442</v>
      </c>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504014.5658984367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1847.0190881321055</v>
      </c>
      <c r="M66" s="910"/>
      <c r="N66" s="287">
        <f>K66*L66</f>
        <v>1865.4892790134265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1865.4892790134265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10896.394172288159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534680.3719120574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106936.07438241149</v>
      </c>
      <c r="M90" s="858"/>
      <c r="N90" s="51"/>
    </row>
    <row r="91" spans="1:14">
      <c r="B91" s="89" t="s">
        <v>973</v>
      </c>
      <c r="C91" s="90"/>
      <c r="D91" s="90"/>
      <c r="E91" s="90"/>
      <c r="F91" s="90"/>
      <c r="G91" s="90"/>
      <c r="H91" s="90"/>
      <c r="I91" s="87"/>
      <c r="J91" s="88"/>
      <c r="K91" s="304">
        <v>0.05</v>
      </c>
      <c r="L91" s="857">
        <f>N85*K91</f>
        <v>26734.018595602873</v>
      </c>
      <c r="M91" s="858"/>
      <c r="N91" s="51"/>
    </row>
    <row r="92" spans="1:14" ht="15.75" thickBot="1">
      <c r="B92" s="91" t="s">
        <v>974</v>
      </c>
      <c r="C92" s="92"/>
      <c r="D92" s="92"/>
      <c r="E92" s="92"/>
      <c r="F92" s="92"/>
      <c r="G92" s="92"/>
      <c r="H92" s="92"/>
      <c r="I92" s="93"/>
      <c r="J92" s="94"/>
      <c r="K92" s="305">
        <v>0.05</v>
      </c>
      <c r="L92" s="859">
        <f>N85*K92</f>
        <v>26734.018595602873</v>
      </c>
      <c r="M92" s="860"/>
      <c r="N92" s="51"/>
    </row>
    <row r="93" spans="1:14" ht="15.75" thickBot="1">
      <c r="B93" s="822" t="s">
        <v>953</v>
      </c>
      <c r="C93" s="823"/>
      <c r="D93" s="823"/>
      <c r="E93" s="823"/>
      <c r="F93" s="823"/>
      <c r="G93" s="823"/>
      <c r="H93" s="823"/>
      <c r="I93" s="823"/>
      <c r="J93" s="823"/>
      <c r="K93" s="823"/>
      <c r="L93" s="823"/>
      <c r="M93" s="824"/>
      <c r="N93" s="52">
        <f>L90+L91+L92</f>
        <v>160404.11157361727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695084.48348567472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756.5474440125613</v>
      </c>
      <c r="N49" s="272">
        <f>K49*M49</f>
        <v>756.5474440125613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756.5474440125613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756.5474440125613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151.30948880251228</v>
      </c>
      <c r="M83" s="858"/>
      <c r="N83" s="51"/>
    </row>
    <row r="84" spans="1:14">
      <c r="B84" s="89" t="s">
        <v>973</v>
      </c>
      <c r="C84" s="90"/>
      <c r="D84" s="90"/>
      <c r="E84" s="90"/>
      <c r="F84" s="90"/>
      <c r="G84" s="90"/>
      <c r="H84" s="90"/>
      <c r="I84" s="87"/>
      <c r="J84" s="88"/>
      <c r="K84" s="304">
        <v>0.05</v>
      </c>
      <c r="L84" s="857">
        <f>N78*K84</f>
        <v>37.827372200628069</v>
      </c>
      <c r="M84" s="858"/>
      <c r="N84" s="51"/>
    </row>
    <row r="85" spans="1:14" ht="15.75" thickBot="1">
      <c r="B85" s="91" t="s">
        <v>974</v>
      </c>
      <c r="C85" s="92"/>
      <c r="D85" s="92"/>
      <c r="E85" s="92"/>
      <c r="F85" s="92"/>
      <c r="G85" s="92"/>
      <c r="H85" s="92"/>
      <c r="I85" s="93"/>
      <c r="J85" s="94"/>
      <c r="K85" s="305">
        <v>0.05</v>
      </c>
      <c r="L85" s="859">
        <f>N78*K85</f>
        <v>37.827372200628069</v>
      </c>
      <c r="M85" s="860"/>
      <c r="N85" s="51"/>
    </row>
    <row r="86" spans="1:14" ht="15.75" thickBot="1">
      <c r="B86" s="822" t="s">
        <v>953</v>
      </c>
      <c r="C86" s="823"/>
      <c r="D86" s="823"/>
      <c r="E86" s="823"/>
      <c r="F86" s="823"/>
      <c r="G86" s="823"/>
      <c r="H86" s="823"/>
      <c r="I86" s="823"/>
      <c r="J86" s="823"/>
      <c r="K86" s="823"/>
      <c r="L86" s="823"/>
      <c r="M86" s="824"/>
      <c r="N86" s="52">
        <f>L83+L84+L85</f>
        <v>226.96423320376843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983.51167721632976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673.89741018303232</v>
      </c>
      <c r="N49" s="272">
        <f>K49*M49</f>
        <v>673.89741018303232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673.89741018303232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673.89741018303232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134.77948203660648</v>
      </c>
      <c r="M83" s="858"/>
      <c r="N83" s="51"/>
    </row>
    <row r="84" spans="1:14">
      <c r="B84" s="89" t="s">
        <v>973</v>
      </c>
      <c r="C84" s="90"/>
      <c r="D84" s="90"/>
      <c r="E84" s="90"/>
      <c r="F84" s="90"/>
      <c r="G84" s="90"/>
      <c r="H84" s="90"/>
      <c r="I84" s="87"/>
      <c r="J84" s="88"/>
      <c r="K84" s="304">
        <v>0.05</v>
      </c>
      <c r="L84" s="857">
        <f>N78*K84</f>
        <v>33.69487050915162</v>
      </c>
      <c r="M84" s="858"/>
      <c r="N84" s="51"/>
    </row>
    <row r="85" spans="1:14" ht="15.75" thickBot="1">
      <c r="B85" s="91" t="s">
        <v>974</v>
      </c>
      <c r="C85" s="92"/>
      <c r="D85" s="92"/>
      <c r="E85" s="92"/>
      <c r="F85" s="92"/>
      <c r="G85" s="92"/>
      <c r="H85" s="92"/>
      <c r="I85" s="93"/>
      <c r="J85" s="94"/>
      <c r="K85" s="305">
        <v>0.05</v>
      </c>
      <c r="L85" s="859">
        <f>N78*K85</f>
        <v>33.69487050915162</v>
      </c>
      <c r="M85" s="860"/>
      <c r="N85" s="51"/>
    </row>
    <row r="86" spans="1:14" ht="15.75" thickBot="1">
      <c r="B86" s="822" t="s">
        <v>953</v>
      </c>
      <c r="C86" s="823"/>
      <c r="D86" s="823"/>
      <c r="E86" s="823"/>
      <c r="F86" s="823"/>
      <c r="G86" s="823"/>
      <c r="H86" s="823"/>
      <c r="I86" s="823"/>
      <c r="J86" s="823"/>
      <c r="K86" s="823"/>
      <c r="L86" s="823"/>
      <c r="M86" s="824"/>
      <c r="N86" s="52">
        <f>L83+L84+L85</f>
        <v>202.16922305490974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876.06663323794203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533.29140893929684</v>
      </c>
      <c r="N49" s="272">
        <f>K49*M49</f>
        <v>533.29140893929684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533.29140893929684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533.29140893929684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106.65828178785938</v>
      </c>
      <c r="M83" s="858"/>
      <c r="N83" s="51"/>
    </row>
    <row r="84" spans="1:14">
      <c r="B84" s="89" t="s">
        <v>973</v>
      </c>
      <c r="C84" s="90"/>
      <c r="D84" s="90"/>
      <c r="E84" s="90"/>
      <c r="F84" s="90"/>
      <c r="G84" s="90"/>
      <c r="H84" s="90"/>
      <c r="I84" s="87"/>
      <c r="J84" s="88"/>
      <c r="K84" s="304">
        <v>0.05</v>
      </c>
      <c r="L84" s="857">
        <f>N78*K84</f>
        <v>26.664570446964845</v>
      </c>
      <c r="M84" s="858"/>
      <c r="N84" s="51"/>
    </row>
    <row r="85" spans="1:14" ht="15.75" thickBot="1">
      <c r="B85" s="91" t="s">
        <v>974</v>
      </c>
      <c r="C85" s="92"/>
      <c r="D85" s="92"/>
      <c r="E85" s="92"/>
      <c r="F85" s="92"/>
      <c r="G85" s="92"/>
      <c r="H85" s="92"/>
      <c r="I85" s="93"/>
      <c r="J85" s="94"/>
      <c r="K85" s="305">
        <v>0.05</v>
      </c>
      <c r="L85" s="859">
        <f>N78*K85</f>
        <v>26.664570446964845</v>
      </c>
      <c r="M85" s="860"/>
      <c r="N85" s="51"/>
    </row>
    <row r="86" spans="1:14" ht="15.75" thickBot="1">
      <c r="B86" s="822" t="s">
        <v>953</v>
      </c>
      <c r="C86" s="823"/>
      <c r="D86" s="823"/>
      <c r="E86" s="823"/>
      <c r="F86" s="823"/>
      <c r="G86" s="823"/>
      <c r="H86" s="823"/>
      <c r="I86" s="823"/>
      <c r="J86" s="823"/>
      <c r="K86" s="823"/>
      <c r="L86" s="823"/>
      <c r="M86" s="824"/>
      <c r="N86" s="52">
        <f>L83+L84+L85</f>
        <v>159.98742268178904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693.27883162108583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3369.4585938950004</v>
      </c>
      <c r="L36" s="270"/>
      <c r="M36" s="271">
        <v>30</v>
      </c>
      <c r="N36" s="272">
        <f>K36/M36</f>
        <v>112.31528646316669</v>
      </c>
    </row>
    <row r="37" spans="1:14">
      <c r="A37" t="s">
        <v>363</v>
      </c>
      <c r="B37" s="871" t="str">
        <f>VLOOKUP(A37,EQUIPOS!A7:D154,3,FALSE)</f>
        <v>Vibrador de concreto, Motor de 3 hp a 18.000 rpm Mangueras de 4 mt</v>
      </c>
      <c r="C37" s="872"/>
      <c r="D37" s="872"/>
      <c r="E37" s="872"/>
      <c r="F37" s="872"/>
      <c r="G37" s="872"/>
      <c r="H37" s="873"/>
      <c r="I37" s="267"/>
      <c r="J37" s="268"/>
      <c r="K37" s="269">
        <f>VLOOKUP(A37,EQUIPOS!A7:D164,4,FALSE)</f>
        <v>10456.925017318337</v>
      </c>
      <c r="L37" s="270"/>
      <c r="M37" s="271">
        <v>30</v>
      </c>
      <c r="N37" s="272">
        <f>K37/M37</f>
        <v>348.56416724394455</v>
      </c>
    </row>
    <row r="38" spans="1:14">
      <c r="A38" t="s">
        <v>228</v>
      </c>
      <c r="B38" s="871" t="str">
        <f>VLOOKUP(A38,EQUIPOS!A8:D154,3,FALSE)</f>
        <v xml:space="preserve">Formaleta metálica (concreto hidráulico)
</v>
      </c>
      <c r="C38" s="872"/>
      <c r="D38" s="872"/>
      <c r="E38" s="872"/>
      <c r="F38" s="872"/>
      <c r="G38" s="872"/>
      <c r="H38" s="873"/>
      <c r="I38" s="874"/>
      <c r="J38" s="875"/>
      <c r="K38" s="269">
        <f>VLOOKUP(A38,EQUIPOS!A8:D165,4,FALSE)</f>
        <v>3560.1789201692359</v>
      </c>
      <c r="L38" s="876">
        <v>0.33329999999999999</v>
      </c>
      <c r="M38" s="877"/>
      <c r="N38" s="272">
        <f>K38/L38</f>
        <v>10681.604920999807</v>
      </c>
    </row>
    <row r="39" spans="1:14">
      <c r="B39" s="871"/>
      <c r="C39" s="872"/>
      <c r="D39" s="872"/>
      <c r="E39" s="872"/>
      <c r="F39" s="872"/>
      <c r="G39" s="872"/>
      <c r="H39" s="873"/>
      <c r="I39" s="36"/>
      <c r="J39" s="37"/>
      <c r="K39" s="269"/>
      <c r="L39" s="276"/>
      <c r="M39" s="277"/>
      <c r="N39" s="272"/>
    </row>
    <row r="40" spans="1:14">
      <c r="B40" s="320"/>
      <c r="C40" s="321"/>
      <c r="D40" s="321"/>
      <c r="E40" s="323"/>
      <c r="F40" s="323"/>
      <c r="G40" s="323"/>
      <c r="H40" s="125"/>
      <c r="I40" s="36"/>
      <c r="J40" s="37"/>
      <c r="K40" s="274"/>
      <c r="L40" s="276"/>
      <c r="M40" s="277"/>
      <c r="N40" s="278"/>
    </row>
    <row r="41" spans="1:14">
      <c r="B41" s="879" t="s">
        <v>952</v>
      </c>
      <c r="C41" s="880"/>
      <c r="D41" s="880"/>
      <c r="E41" s="38"/>
      <c r="F41" s="39"/>
      <c r="G41" s="39"/>
      <c r="H41" s="40"/>
      <c r="I41" s="36"/>
      <c r="J41" s="37"/>
      <c r="K41" s="279"/>
      <c r="L41" s="276"/>
      <c r="M41" s="401">
        <v>0.1</v>
      </c>
      <c r="N41" s="344">
        <f>N72*M41</f>
        <v>253.08758483933667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11395.571959546256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438707.98528539052</v>
      </c>
      <c r="N48" s="272">
        <f>K48*M48</f>
        <v>443095.06513824442</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4"/>
      <c r="C51" s="905"/>
      <c r="D51" s="905"/>
      <c r="E51" s="905"/>
      <c r="F51" s="905"/>
      <c r="G51" s="905"/>
      <c r="H51" s="905"/>
      <c r="I51" s="875"/>
      <c r="J51" s="42"/>
      <c r="K51" s="44"/>
      <c r="L51" s="906"/>
      <c r="M51" s="907"/>
      <c r="N51" s="45"/>
    </row>
    <row r="52" spans="1:14" ht="15.75" thickBot="1">
      <c r="B52" s="822" t="s">
        <v>953</v>
      </c>
      <c r="C52" s="823"/>
      <c r="D52" s="823"/>
      <c r="E52" s="823"/>
      <c r="F52" s="823"/>
      <c r="G52" s="823"/>
      <c r="H52" s="823"/>
      <c r="I52" s="823"/>
      <c r="J52" s="823"/>
      <c r="K52" s="823"/>
      <c r="L52" s="823"/>
      <c r="M52" s="824"/>
      <c r="N52" s="394">
        <f>SUM(N48:N51)</f>
        <v>443095.06513824442</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8" t="s">
        <v>961</v>
      </c>
      <c r="M56" s="887"/>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9">
        <f>VLOOKUP(A57,TRANSPORTE!A5:D117,4,FALSE)</f>
        <v>1847.0190881321055</v>
      </c>
      <c r="M57" s="910"/>
      <c r="N57" s="287">
        <f>K57*L57</f>
        <v>1865.4892790134265</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SUM(N57:N61)</f>
        <v>1865.4892790134265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SUM(N67:N71)</f>
        <v>2530.8758483933666</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458887.00222519744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91777.4004450395</v>
      </c>
      <c r="M79" s="858"/>
      <c r="N79" s="51"/>
    </row>
    <row r="80" spans="1:15">
      <c r="B80" s="89" t="s">
        <v>973</v>
      </c>
      <c r="C80" s="90"/>
      <c r="D80" s="90"/>
      <c r="E80" s="90"/>
      <c r="F80" s="90"/>
      <c r="G80" s="90"/>
      <c r="H80" s="90"/>
      <c r="I80" s="87"/>
      <c r="J80" s="88"/>
      <c r="K80" s="304">
        <v>0.05</v>
      </c>
      <c r="L80" s="857">
        <f>N74*K80</f>
        <v>22944.350111259875</v>
      </c>
      <c r="M80" s="858"/>
      <c r="N80" s="51"/>
    </row>
    <row r="81" spans="1:14" ht="15.75" thickBot="1">
      <c r="B81" s="91" t="s">
        <v>974</v>
      </c>
      <c r="C81" s="92"/>
      <c r="D81" s="92"/>
      <c r="E81" s="92"/>
      <c r="F81" s="92"/>
      <c r="G81" s="92"/>
      <c r="H81" s="92"/>
      <c r="I81" s="93"/>
      <c r="J81" s="94"/>
      <c r="K81" s="305">
        <v>0.05</v>
      </c>
      <c r="L81" s="859">
        <f>N74*K81</f>
        <v>22944.350111259875</v>
      </c>
      <c r="M81" s="860"/>
      <c r="N81" s="51"/>
    </row>
    <row r="82" spans="1:14" ht="15.75" thickBot="1">
      <c r="B82" s="822" t="s">
        <v>953</v>
      </c>
      <c r="C82" s="823"/>
      <c r="D82" s="823"/>
      <c r="E82" s="823"/>
      <c r="F82" s="823"/>
      <c r="G82" s="823"/>
      <c r="H82" s="823"/>
      <c r="I82" s="823"/>
      <c r="J82" s="823"/>
      <c r="K82" s="823"/>
      <c r="L82" s="823"/>
      <c r="M82" s="824"/>
      <c r="N82" s="52">
        <f>L79+L80+L81</f>
        <v>137666.10066755925</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596553.10289275669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9905.1720445721785</v>
      </c>
      <c r="L36" s="270"/>
      <c r="M36" s="271">
        <v>37.5</v>
      </c>
      <c r="N36" s="272">
        <f>K36/M36</f>
        <v>264.13792118859141</v>
      </c>
    </row>
    <row r="37" spans="1:14">
      <c r="B37" s="871"/>
      <c r="C37" s="872"/>
      <c r="D37" s="872"/>
      <c r="E37" s="878"/>
      <c r="F37" s="872"/>
      <c r="G37" s="872"/>
      <c r="H37" s="873"/>
      <c r="I37" s="36"/>
      <c r="J37" s="37"/>
      <c r="K37" s="274"/>
      <c r="L37" s="276"/>
      <c r="M37" s="277"/>
      <c r="N37" s="278"/>
    </row>
    <row r="38" spans="1:14">
      <c r="B38" s="879" t="s">
        <v>952</v>
      </c>
      <c r="C38" s="880"/>
      <c r="D38" s="880"/>
      <c r="E38" s="38"/>
      <c r="F38" s="39"/>
      <c r="G38" s="39"/>
      <c r="H38" s="40"/>
      <c r="I38" s="36"/>
      <c r="J38" s="37"/>
      <c r="K38" s="279"/>
      <c r="L38" s="276"/>
      <c r="M38" s="469">
        <v>0.1</v>
      </c>
      <c r="N38" s="344">
        <f>N72*M38</f>
        <v>1214.8204072288161</v>
      </c>
    </row>
    <row r="39" spans="1:14" ht="15.75" thickBot="1">
      <c r="B39" s="871"/>
      <c r="C39" s="872"/>
      <c r="D39" s="872"/>
      <c r="E39" s="872"/>
      <c r="F39" s="872"/>
      <c r="G39" s="872"/>
      <c r="H39" s="873"/>
      <c r="I39" s="881"/>
      <c r="J39" s="882"/>
      <c r="K39" s="41"/>
      <c r="L39" s="883"/>
      <c r="M39" s="884"/>
      <c r="N39" s="105"/>
    </row>
    <row r="40" spans="1:14" ht="15.75" thickBot="1">
      <c r="B40" s="822" t="s">
        <v>953</v>
      </c>
      <c r="C40" s="823"/>
      <c r="D40" s="823"/>
      <c r="E40" s="823"/>
      <c r="F40" s="823"/>
      <c r="G40" s="823"/>
      <c r="H40" s="823"/>
      <c r="I40" s="823"/>
      <c r="J40" s="823"/>
      <c r="K40" s="823"/>
      <c r="L40" s="823"/>
      <c r="M40" s="824"/>
      <c r="N40" s="394">
        <f>SUM(N36:N39)</f>
        <v>1478.9583284174075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7" t="s">
        <v>944</v>
      </c>
      <c r="C44" s="868"/>
      <c r="D44" s="868"/>
      <c r="E44" s="868"/>
      <c r="F44" s="868"/>
      <c r="G44" s="868"/>
      <c r="H44" s="868"/>
      <c r="I44" s="902"/>
      <c r="J44" s="315" t="s">
        <v>945</v>
      </c>
      <c r="K44" s="85" t="s">
        <v>946</v>
      </c>
      <c r="L44" s="903" t="s">
        <v>955</v>
      </c>
      <c r="M44" s="902"/>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65716.665550913618</v>
      </c>
      <c r="N45" s="272">
        <f>K45*M45</f>
        <v>67688.165517441026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50361.88606592494</v>
      </c>
      <c r="N46" s="272">
        <f>K46*M46</f>
        <v>503.61886065924944</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76102.405610731032</v>
      </c>
      <c r="N47" s="272">
        <f>K47*M47</f>
        <v>3805.1202805365519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396180.1703852762</v>
      </c>
      <c r="N48" s="272">
        <f>K48*M48</f>
        <v>3961.8017038527619</v>
      </c>
    </row>
    <row r="49" spans="1:14" ht="15.75" thickBot="1">
      <c r="B49" s="309"/>
      <c r="C49" s="310"/>
      <c r="D49" s="310"/>
      <c r="E49" s="310"/>
      <c r="F49" s="310"/>
      <c r="G49" s="310"/>
      <c r="H49" s="310"/>
      <c r="I49" s="310"/>
      <c r="J49" s="126"/>
      <c r="K49" s="126"/>
      <c r="L49" s="325"/>
      <c r="M49" s="324"/>
      <c r="N49" s="127"/>
    </row>
    <row r="50" spans="1:14" ht="15.75" thickBot="1">
      <c r="B50" s="822" t="s">
        <v>953</v>
      </c>
      <c r="C50" s="823"/>
      <c r="D50" s="823"/>
      <c r="E50" s="823"/>
      <c r="F50" s="823"/>
      <c r="G50" s="823"/>
      <c r="H50" s="823"/>
      <c r="I50" s="823"/>
      <c r="J50" s="823"/>
      <c r="K50" s="823"/>
      <c r="L50" s="823"/>
      <c r="M50" s="824"/>
      <c r="N50" s="394">
        <f>SUM(N45:N49)</f>
        <v>75958.706362489582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8" t="s">
        <v>961</v>
      </c>
      <c r="M54" s="887"/>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9">
        <f>VLOOKUP(A55,TRANSPORTE!A5:D117,4,FALSE)</f>
        <v>821.75094105324695</v>
      </c>
      <c r="M55" s="910"/>
      <c r="N55" s="287">
        <f>K55*L55</f>
        <v>756.01086576898717</v>
      </c>
    </row>
    <row r="56" spans="1:14">
      <c r="A56" t="s">
        <v>1227</v>
      </c>
      <c r="B56" s="46" t="str">
        <f>VLOOKUP(A56,TRANSPORTE!A6:D117,3,FALSE)</f>
        <v>Transporte de Arena</v>
      </c>
      <c r="C56" s="47"/>
      <c r="D56" s="47"/>
      <c r="E56" s="47"/>
      <c r="F56" s="47"/>
      <c r="G56" s="47"/>
      <c r="H56" s="311" t="s">
        <v>1468</v>
      </c>
      <c r="I56" s="279">
        <v>0.01</v>
      </c>
      <c r="J56" s="286">
        <v>1</v>
      </c>
      <c r="K56" s="279">
        <f>I56*J56</f>
        <v>0.01</v>
      </c>
      <c r="L56" s="909">
        <f>VLOOKUP(A56,TRANSPORTE!A6:D117,4,FALSE)</f>
        <v>1135.0396630979419</v>
      </c>
      <c r="M56" s="910"/>
      <c r="N56" s="287">
        <f>K56*L56</f>
        <v>11.35039663097942</v>
      </c>
    </row>
    <row r="57" spans="1:14">
      <c r="A57" t="s">
        <v>1227</v>
      </c>
      <c r="B57" s="46" t="str">
        <f>VLOOKUP(A57,TRANSPORTE!A6:D117,3,FALSE)</f>
        <v>Transporte de Arena</v>
      </c>
      <c r="C57" s="47"/>
      <c r="D57" s="47"/>
      <c r="E57" s="47"/>
      <c r="F57" s="47"/>
      <c r="G57" s="47"/>
      <c r="H57" s="311" t="s">
        <v>1468</v>
      </c>
      <c r="I57" s="279">
        <v>0.05</v>
      </c>
      <c r="J57" s="286">
        <v>1</v>
      </c>
      <c r="K57" s="279">
        <f>I57*J57</f>
        <v>0.05</v>
      </c>
      <c r="L57" s="909">
        <f>VLOOKUP(A57,TRANSPORTE!A6:D118,4,FALSE)</f>
        <v>1135.0396630979419</v>
      </c>
      <c r="M57" s="910"/>
      <c r="N57" s="287">
        <f>K57*L57</f>
        <v>56.751983154897097</v>
      </c>
    </row>
    <row r="58" spans="1:14">
      <c r="B58" s="46"/>
      <c r="C58" s="47"/>
      <c r="D58" s="47"/>
      <c r="E58" s="47"/>
      <c r="F58" s="47"/>
      <c r="G58" s="47"/>
      <c r="H58" s="311"/>
      <c r="I58" s="279"/>
      <c r="J58" s="286"/>
      <c r="K58" s="279"/>
      <c r="L58" s="909"/>
      <c r="M58" s="91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0"/>
      <c r="M60" s="901"/>
      <c r="N60" s="127"/>
    </row>
    <row r="61" spans="1:14" ht="15.75" thickBot="1">
      <c r="B61" s="911" t="s">
        <v>953</v>
      </c>
      <c r="C61" s="865"/>
      <c r="D61" s="865"/>
      <c r="E61" s="865"/>
      <c r="F61" s="865"/>
      <c r="G61" s="865"/>
      <c r="H61" s="865"/>
      <c r="I61" s="865"/>
      <c r="J61" s="865"/>
      <c r="K61" s="865"/>
      <c r="L61" s="865"/>
      <c r="M61" s="866"/>
      <c r="N61" s="104">
        <f>N55+N56+N57+N58+N59</f>
        <v>824.11324555486362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1" t="s">
        <v>963</v>
      </c>
      <c r="C65" s="862"/>
      <c r="D65" s="862"/>
      <c r="E65" s="862"/>
      <c r="F65" s="862"/>
      <c r="G65" s="862"/>
      <c r="H65" s="862"/>
      <c r="I65" s="73" t="s">
        <v>964</v>
      </c>
      <c r="J65" s="75" t="s">
        <v>1410</v>
      </c>
      <c r="K65" s="74" t="s">
        <v>966</v>
      </c>
      <c r="L65" s="863" t="s">
        <v>950</v>
      </c>
      <c r="M65" s="864"/>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SUM(N66:N71)</f>
        <v>12148.204072288159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90409.982008750012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18081.996401750002</v>
      </c>
      <c r="M79" s="858"/>
      <c r="N79" s="51"/>
    </row>
    <row r="80" spans="1:15">
      <c r="B80" s="89" t="s">
        <v>973</v>
      </c>
      <c r="C80" s="90"/>
      <c r="D80" s="90"/>
      <c r="E80" s="90"/>
      <c r="F80" s="90"/>
      <c r="G80" s="90"/>
      <c r="H80" s="90"/>
      <c r="I80" s="87"/>
      <c r="J80" s="88"/>
      <c r="K80" s="304">
        <v>0.05</v>
      </c>
      <c r="L80" s="857">
        <f>N74*K80</f>
        <v>4520.4991004375006</v>
      </c>
      <c r="M80" s="858"/>
      <c r="N80" s="51"/>
    </row>
    <row r="81" spans="1:14" ht="15.75" thickBot="1">
      <c r="B81" s="91" t="s">
        <v>974</v>
      </c>
      <c r="C81" s="92"/>
      <c r="D81" s="92"/>
      <c r="E81" s="92"/>
      <c r="F81" s="92"/>
      <c r="G81" s="92"/>
      <c r="H81" s="92"/>
      <c r="I81" s="93"/>
      <c r="J81" s="94"/>
      <c r="K81" s="305">
        <v>0.05</v>
      </c>
      <c r="L81" s="859">
        <f>N74*K81</f>
        <v>4520.4991004375006</v>
      </c>
      <c r="M81" s="860"/>
      <c r="N81" s="51"/>
    </row>
    <row r="82" spans="1:14" ht="15.75" thickBot="1">
      <c r="B82" s="822" t="s">
        <v>953</v>
      </c>
      <c r="C82" s="823"/>
      <c r="D82" s="823"/>
      <c r="E82" s="823"/>
      <c r="F82" s="823"/>
      <c r="G82" s="823"/>
      <c r="H82" s="823"/>
      <c r="I82" s="823"/>
      <c r="J82" s="823"/>
      <c r="K82" s="823"/>
      <c r="L82" s="823"/>
      <c r="M82" s="824"/>
      <c r="N82" s="52">
        <f>L79+L80+L81</f>
        <v>27122.994602625004</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117532.97661137502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104865.35847332062</v>
      </c>
      <c r="L36" s="270"/>
      <c r="M36" s="271">
        <v>35</v>
      </c>
      <c r="N36" s="272">
        <f>K36/M36</f>
        <v>2996.153099237732</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187282.66470829744</v>
      </c>
      <c r="L37" s="335"/>
      <c r="M37" s="336">
        <v>35</v>
      </c>
      <c r="N37" s="272">
        <f>K37/M37</f>
        <v>5350.9332773799269</v>
      </c>
    </row>
    <row r="38" spans="1:14">
      <c r="A38" s="113"/>
      <c r="B38" s="320"/>
      <c r="C38" s="321"/>
      <c r="D38" s="321"/>
      <c r="E38" s="323"/>
      <c r="F38" s="321"/>
      <c r="G38" s="321"/>
      <c r="H38" s="322"/>
      <c r="I38" s="328"/>
      <c r="J38" s="330"/>
      <c r="K38" s="269"/>
      <c r="L38" s="423"/>
      <c r="M38" s="424"/>
      <c r="N38" s="272"/>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N73*M40</f>
        <v>8.2809726290859995</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8355.3673492467442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5192.875178012614</v>
      </c>
      <c r="N47" s="272">
        <f>K47*M47</f>
        <v>6750.7377314163987</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2" t="s">
        <v>953</v>
      </c>
      <c r="C51" s="823"/>
      <c r="D51" s="823"/>
      <c r="E51" s="823"/>
      <c r="F51" s="823"/>
      <c r="G51" s="823"/>
      <c r="H51" s="823"/>
      <c r="I51" s="823"/>
      <c r="J51" s="823"/>
      <c r="K51" s="823"/>
      <c r="L51" s="823"/>
      <c r="M51" s="824"/>
      <c r="N51" s="394">
        <f>SUM(N47:N50)</f>
        <v>6750.7377314163987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8" t="s">
        <v>961</v>
      </c>
      <c r="M55" s="887"/>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9">
        <f>VLOOKUP(A56,TRANSPORTE!A5:D117,4,FALSE)</f>
        <v>1135.0396630979419</v>
      </c>
      <c r="M56" s="910"/>
      <c r="N56" s="287">
        <f>K56*L56</f>
        <v>1475.5515620273245</v>
      </c>
    </row>
    <row r="57" spans="1:14">
      <c r="B57" s="46"/>
      <c r="C57" s="47"/>
      <c r="D57" s="47"/>
      <c r="E57" s="47"/>
      <c r="F57" s="47"/>
      <c r="G57" s="47"/>
      <c r="H57" s="311"/>
      <c r="I57" s="279"/>
      <c r="J57" s="286"/>
      <c r="K57" s="279"/>
      <c r="L57" s="909"/>
      <c r="M57" s="910"/>
      <c r="N57" s="287"/>
    </row>
    <row r="58" spans="1:14">
      <c r="B58" s="46"/>
      <c r="C58" s="47"/>
      <c r="D58" s="47"/>
      <c r="E58" s="47"/>
      <c r="F58" s="47"/>
      <c r="G58" s="4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N56+N57+N58+N59+N60</f>
        <v>1475.5515620273245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8"/>
      <c r="C72" s="899"/>
      <c r="D72" s="899"/>
      <c r="E72" s="899"/>
      <c r="F72" s="899"/>
      <c r="G72" s="899"/>
      <c r="H72" s="899"/>
      <c r="I72" s="126"/>
      <c r="J72" s="126"/>
      <c r="K72" s="126"/>
      <c r="L72" s="912"/>
      <c r="M72" s="912"/>
      <c r="N72" s="45"/>
    </row>
    <row r="73" spans="1:15" ht="15.75" thickBot="1">
      <c r="B73" s="911" t="s">
        <v>953</v>
      </c>
      <c r="C73" s="865"/>
      <c r="D73" s="865"/>
      <c r="E73" s="865"/>
      <c r="F73" s="865"/>
      <c r="G73" s="865"/>
      <c r="H73" s="865"/>
      <c r="I73" s="865"/>
      <c r="J73" s="865"/>
      <c r="K73" s="865"/>
      <c r="L73" s="865"/>
      <c r="M73" s="866"/>
      <c r="N73" s="301">
        <f>SUM(N67:N72)</f>
        <v>828.09726290859999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17409.753905599067</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7" t="s">
        <v>969</v>
      </c>
      <c r="C79" s="868"/>
      <c r="D79" s="868"/>
      <c r="E79" s="868"/>
      <c r="F79" s="868"/>
      <c r="G79" s="868"/>
      <c r="H79" s="868"/>
      <c r="I79" s="314"/>
      <c r="J79" s="334"/>
      <c r="K79" s="302" t="s">
        <v>970</v>
      </c>
      <c r="L79" s="869" t="s">
        <v>971</v>
      </c>
      <c r="M79" s="870"/>
      <c r="N79" s="303"/>
    </row>
    <row r="80" spans="1:15">
      <c r="B80" s="855" t="s">
        <v>972</v>
      </c>
      <c r="C80" s="856"/>
      <c r="D80" s="856"/>
      <c r="E80" s="856"/>
      <c r="F80" s="856"/>
      <c r="G80" s="856"/>
      <c r="H80" s="856"/>
      <c r="I80" s="87"/>
      <c r="J80" s="88"/>
      <c r="K80" s="304">
        <v>0.2</v>
      </c>
      <c r="L80" s="857">
        <f>N75*K80</f>
        <v>3481.9507811198137</v>
      </c>
      <c r="M80" s="858"/>
      <c r="N80" s="51"/>
    </row>
    <row r="81" spans="1:14">
      <c r="B81" s="89" t="s">
        <v>973</v>
      </c>
      <c r="C81" s="90"/>
      <c r="D81" s="90"/>
      <c r="E81" s="90"/>
      <c r="F81" s="90"/>
      <c r="G81" s="90"/>
      <c r="H81" s="90"/>
      <c r="I81" s="87"/>
      <c r="J81" s="88"/>
      <c r="K81" s="304">
        <v>0.05</v>
      </c>
      <c r="L81" s="857">
        <f>N75*K81</f>
        <v>870.48769527995341</v>
      </c>
      <c r="M81" s="858"/>
      <c r="N81" s="51"/>
    </row>
    <row r="82" spans="1:14" ht="15.75" thickBot="1">
      <c r="B82" s="91" t="s">
        <v>974</v>
      </c>
      <c r="C82" s="92"/>
      <c r="D82" s="92"/>
      <c r="E82" s="92"/>
      <c r="F82" s="92"/>
      <c r="G82" s="92"/>
      <c r="H82" s="92"/>
      <c r="I82" s="93"/>
      <c r="J82" s="94"/>
      <c r="K82" s="305">
        <v>0.05</v>
      </c>
      <c r="L82" s="859">
        <f>N75*K82</f>
        <v>870.48769527995341</v>
      </c>
      <c r="M82" s="860"/>
      <c r="N82" s="51"/>
    </row>
    <row r="83" spans="1:14" ht="15.75" thickBot="1">
      <c r="B83" s="822" t="s">
        <v>953</v>
      </c>
      <c r="C83" s="823"/>
      <c r="D83" s="823"/>
      <c r="E83" s="823"/>
      <c r="F83" s="823"/>
      <c r="G83" s="823"/>
      <c r="H83" s="823"/>
      <c r="I83" s="823"/>
      <c r="J83" s="823"/>
      <c r="K83" s="823"/>
      <c r="L83" s="823"/>
      <c r="M83" s="824"/>
      <c r="N83" s="52">
        <f>L80+L81+L82</f>
        <v>5222.92617167972</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8">
        <f>N75+N83</f>
        <v>22632.680077278786</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104865.35847332062</v>
      </c>
      <c r="L36" s="270"/>
      <c r="M36" s="271">
        <v>2.5</v>
      </c>
      <c r="N36" s="272">
        <f>K36/M36</f>
        <v>41946.143389328252</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230703.78864130541</v>
      </c>
      <c r="L37" s="335"/>
      <c r="M37" s="336">
        <v>100</v>
      </c>
      <c r="N37" s="272">
        <f>K37/M37</f>
        <v>2307.0378864130539</v>
      </c>
    </row>
    <row r="38" spans="1:14">
      <c r="A38" s="113" t="s">
        <v>312</v>
      </c>
      <c r="B38" s="871" t="str">
        <f>VLOOKUP(A38,EQUIPOS!A8:D154,3,FALSE)</f>
        <v>Retroexcavadora sobre oruga, potencia 138 HP, balde de 1,5 m3.</v>
      </c>
      <c r="C38" s="872"/>
      <c r="D38" s="872"/>
      <c r="E38" s="872"/>
      <c r="F38" s="872"/>
      <c r="G38" s="872"/>
      <c r="H38" s="873"/>
      <c r="I38" s="328"/>
      <c r="J38" s="330"/>
      <c r="K38" s="269">
        <f>VLOOKUP(A38,EQUIPOS!A8:D165,4,FALSE)</f>
        <v>187282.66470829744</v>
      </c>
      <c r="L38" s="423"/>
      <c r="M38" s="424">
        <v>16</v>
      </c>
      <c r="N38" s="272">
        <f>K38/M38</f>
        <v>11705.16654426859</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N76*M40</f>
        <v>27.894392469875619</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55986.242212479774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5987.8402355304952</v>
      </c>
      <c r="N47" s="272">
        <f>K47*M47</f>
        <v>1796.3520706591485</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2055.8841045134245</v>
      </c>
      <c r="N48" s="272">
        <f t="shared" ref="N48:N53" si="0">K48*M48</f>
        <v>6167.6523135402731</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13054.359325646565</v>
      </c>
      <c r="N49" s="272">
        <f t="shared" si="0"/>
        <v>3263.5898314116412</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727.4875165994988</v>
      </c>
      <c r="N50" s="272">
        <f t="shared" si="0"/>
        <v>727.4875165994988</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1004.9994152711243</v>
      </c>
      <c r="N51" s="272">
        <f t="shared" si="0"/>
        <v>1004.9994152711243</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8048.9485463584924</v>
      </c>
      <c r="N52" s="272">
        <f t="shared" si="0"/>
        <v>3686.4184342321896</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5192.875178012614</v>
      </c>
      <c r="N53" s="272">
        <f t="shared" si="0"/>
        <v>6750.7377314163987</v>
      </c>
    </row>
    <row r="54" spans="1:14" ht="15.75" thickBot="1">
      <c r="B54" s="822" t="s">
        <v>953</v>
      </c>
      <c r="C54" s="823"/>
      <c r="D54" s="823"/>
      <c r="E54" s="823"/>
      <c r="F54" s="823"/>
      <c r="G54" s="823"/>
      <c r="H54" s="823"/>
      <c r="I54" s="823"/>
      <c r="J54" s="823"/>
      <c r="K54" s="823"/>
      <c r="L54" s="823"/>
      <c r="M54" s="824"/>
      <c r="N54" s="394">
        <f>SUM(N47:N53)</f>
        <v>23397.237313130274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1135.0396630979419</v>
      </c>
      <c r="M59" s="910"/>
      <c r="N59" s="287">
        <f>K59*L59</f>
        <v>1475.5515620273245</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2789.439246987562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83648.47033462493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16729.694066924985</v>
      </c>
      <c r="M83" s="858"/>
      <c r="N83" s="51"/>
    </row>
    <row r="84" spans="1:14">
      <c r="B84" s="89" t="s">
        <v>973</v>
      </c>
      <c r="C84" s="90"/>
      <c r="D84" s="90"/>
      <c r="E84" s="90"/>
      <c r="F84" s="90"/>
      <c r="G84" s="90"/>
      <c r="H84" s="90"/>
      <c r="I84" s="87"/>
      <c r="J84" s="88"/>
      <c r="K84" s="304">
        <v>0.05</v>
      </c>
      <c r="L84" s="857">
        <f>N78*K84</f>
        <v>4182.4235167312463</v>
      </c>
      <c r="M84" s="858"/>
      <c r="N84" s="51"/>
    </row>
    <row r="85" spans="1:14" ht="15.75" thickBot="1">
      <c r="B85" s="91" t="s">
        <v>974</v>
      </c>
      <c r="C85" s="92"/>
      <c r="D85" s="92"/>
      <c r="E85" s="92"/>
      <c r="F85" s="92"/>
      <c r="G85" s="92"/>
      <c r="H85" s="92"/>
      <c r="I85" s="93"/>
      <c r="J85" s="94"/>
      <c r="K85" s="305">
        <v>0.05</v>
      </c>
      <c r="L85" s="859">
        <f>N78*K85</f>
        <v>4182.4235167312463</v>
      </c>
      <c r="M85" s="860"/>
      <c r="N85" s="51"/>
    </row>
    <row r="86" spans="1:14" ht="15.75" thickBot="1">
      <c r="B86" s="822" t="s">
        <v>953</v>
      </c>
      <c r="C86" s="823"/>
      <c r="D86" s="823"/>
      <c r="E86" s="823"/>
      <c r="F86" s="823"/>
      <c r="G86" s="823"/>
      <c r="H86" s="823"/>
      <c r="I86" s="823"/>
      <c r="J86" s="823"/>
      <c r="K86" s="823"/>
      <c r="L86" s="823"/>
      <c r="M86" s="824"/>
      <c r="N86" s="52">
        <f>L83+L84+L85</f>
        <v>25094.54110038748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108743.01143501241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104865.35847332062</v>
      </c>
      <c r="L36" s="270"/>
      <c r="M36" s="336">
        <v>2.5</v>
      </c>
      <c r="N36" s="272">
        <f>K36/M36</f>
        <v>41946.143389328252</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230703.78864130541</v>
      </c>
      <c r="L37" s="335"/>
      <c r="M37" s="336">
        <v>100</v>
      </c>
      <c r="N37" s="272">
        <f>K37/M37</f>
        <v>2307.0378864130539</v>
      </c>
    </row>
    <row r="38" spans="1:14">
      <c r="A38" s="113" t="s">
        <v>261</v>
      </c>
      <c r="B38" s="871" t="str">
        <f>VLOOKUP(A38,EQUIPOS!A8:D154,3,FALSE)</f>
        <v xml:space="preserve">Motobomba 3 PULGADAS (incluye operario)
</v>
      </c>
      <c r="C38" s="872"/>
      <c r="D38" s="872"/>
      <c r="E38" s="872"/>
      <c r="F38" s="872"/>
      <c r="G38" s="872"/>
      <c r="H38" s="873"/>
      <c r="I38" s="328"/>
      <c r="J38" s="330"/>
      <c r="K38" s="269">
        <f>VLOOKUP(A38,EQUIPOS!A8:D165,4,FALSE)</f>
        <v>11650.638037414117</v>
      </c>
      <c r="L38" s="423"/>
      <c r="M38" s="424">
        <v>8</v>
      </c>
      <c r="N38" s="272">
        <f>K38/M38</f>
        <v>1456.3297546767647</v>
      </c>
    </row>
    <row r="39" spans="1:14">
      <c r="A39" t="s">
        <v>312</v>
      </c>
      <c r="B39" s="871" t="str">
        <f>VLOOKUP(A39,EQUIPOS!A9:D154,3,FALSE)</f>
        <v>Retroexcavadora sobre oruga, potencia 138 HP, balde de 1,5 m3.</v>
      </c>
      <c r="C39" s="872"/>
      <c r="D39" s="872"/>
      <c r="E39" s="872"/>
      <c r="F39" s="872"/>
      <c r="G39" s="872"/>
      <c r="H39" s="873"/>
      <c r="I39" s="36"/>
      <c r="J39" s="37"/>
      <c r="K39" s="269">
        <f>VLOOKUP(A39,EQUIPOS!A9:D166,4,FALSE)</f>
        <v>187282.66470829744</v>
      </c>
      <c r="L39" s="276"/>
      <c r="M39" s="336">
        <v>8</v>
      </c>
      <c r="N39" s="272">
        <f>K39/M39</f>
        <v>23410.33308853718</v>
      </c>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N78*M41</f>
        <v>241.11460680720396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69360.958725762452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5987.8402355304952</v>
      </c>
      <c r="N48" s="272">
        <f>K48*M48</f>
        <v>1796.3520706591485</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2055.8841045134245</v>
      </c>
      <c r="N49" s="272">
        <f t="shared" ref="N49:N54" si="0">K49*M49</f>
        <v>6167.6523135402731</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13054.359325646565</v>
      </c>
      <c r="N50" s="272">
        <f t="shared" si="0"/>
        <v>3263.5898314116412</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727.4875165994988</v>
      </c>
      <c r="N51" s="272">
        <f t="shared" si="0"/>
        <v>727.4875165994988</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1004.9994152711243</v>
      </c>
      <c r="N52" s="272">
        <f t="shared" si="0"/>
        <v>1004.9994152711243</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8048.9485463584924</v>
      </c>
      <c r="N53" s="272">
        <f>K53*M53</f>
        <v>3686.4184342321896</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5192.875178012614</v>
      </c>
      <c r="N54" s="272">
        <f t="shared" si="0"/>
        <v>6750.7377314163987</v>
      </c>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23397.237313130274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9">
        <f>VLOOKUP(A61,TRANSPORTE!A5:D117,4,FALSE)</f>
        <v>1135.0396630979419</v>
      </c>
      <c r="M61" s="910"/>
      <c r="N61" s="287">
        <f>K61*L61</f>
        <v>1475.5515620273245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1475.5515620273245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24111.460680720396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118345.20828164044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23669.041656328089</v>
      </c>
      <c r="M85" s="858"/>
      <c r="N85" s="51"/>
    </row>
    <row r="86" spans="1:14">
      <c r="B86" s="89" t="s">
        <v>973</v>
      </c>
      <c r="C86" s="90"/>
      <c r="D86" s="90"/>
      <c r="E86" s="90"/>
      <c r="F86" s="90"/>
      <c r="G86" s="90"/>
      <c r="H86" s="90"/>
      <c r="I86" s="87"/>
      <c r="J86" s="88"/>
      <c r="K86" s="304">
        <v>0.05</v>
      </c>
      <c r="L86" s="857">
        <f>N80*K86</f>
        <v>5917.2604140820222</v>
      </c>
      <c r="M86" s="858"/>
      <c r="N86" s="51"/>
    </row>
    <row r="87" spans="1:14" ht="15.75" thickBot="1">
      <c r="B87" s="91" t="s">
        <v>974</v>
      </c>
      <c r="C87" s="92"/>
      <c r="D87" s="92"/>
      <c r="E87" s="92"/>
      <c r="F87" s="92"/>
      <c r="G87" s="92"/>
      <c r="H87" s="92"/>
      <c r="I87" s="93"/>
      <c r="J87" s="94"/>
      <c r="K87" s="305">
        <v>0.05</v>
      </c>
      <c r="L87" s="859">
        <f>N80*K87</f>
        <v>5917.2604140820222</v>
      </c>
      <c r="M87" s="860"/>
      <c r="N87" s="51"/>
    </row>
    <row r="88" spans="1:14" ht="15.75" thickBot="1">
      <c r="B88" s="822" t="s">
        <v>953</v>
      </c>
      <c r="C88" s="823"/>
      <c r="D88" s="823"/>
      <c r="E88" s="823"/>
      <c r="F88" s="823"/>
      <c r="G88" s="823"/>
      <c r="H88" s="823"/>
      <c r="I88" s="823"/>
      <c r="J88" s="823"/>
      <c r="K88" s="823"/>
      <c r="L88" s="823"/>
      <c r="M88" s="824"/>
      <c r="N88" s="52">
        <f>L85+L86+L87</f>
        <v>35503.562484492133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153848.77076613257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2.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230703.78864130541</v>
      </c>
      <c r="L36" s="270"/>
      <c r="M36" s="336">
        <v>100</v>
      </c>
      <c r="N36" s="272">
        <f>K36/M36</f>
        <v>2307.0378864130539</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187282.66470829744</v>
      </c>
      <c r="L37" s="335"/>
      <c r="M37" s="336">
        <v>35</v>
      </c>
      <c r="N37" s="272">
        <f>K37/M37</f>
        <v>5350.9332773799269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8.2809726290859995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7666.2521364220675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5192.875178012614</v>
      </c>
      <c r="N48" s="272">
        <f>K48*M48</f>
        <v>6750.7377314163987</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2" t="s">
        <v>953</v>
      </c>
      <c r="C55" s="823"/>
      <c r="D55" s="823"/>
      <c r="E55" s="823"/>
      <c r="F55" s="823"/>
      <c r="G55" s="823"/>
      <c r="H55" s="823"/>
      <c r="I55" s="823"/>
      <c r="J55" s="823"/>
      <c r="K55" s="823"/>
      <c r="L55" s="823"/>
      <c r="M55" s="824"/>
      <c r="N55" s="394">
        <f>SUM(N48:N54)</f>
        <v>6750.7377314163987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9">
        <f>VLOOKUP(A60,TRANSPORTE!A5:D117,4,FALSE)</f>
        <v>1135.0396630979419</v>
      </c>
      <c r="M60" s="910"/>
      <c r="N60" s="287">
        <f>K60*L60</f>
        <v>1475.5515620273245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1475.5515620273245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828.09726290859999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16720.638692774392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3344.1277385548783</v>
      </c>
      <c r="M84" s="858"/>
      <c r="N84" s="51"/>
    </row>
    <row r="85" spans="1:14">
      <c r="B85" s="89" t="s">
        <v>973</v>
      </c>
      <c r="C85" s="90"/>
      <c r="D85" s="90"/>
      <c r="E85" s="90"/>
      <c r="F85" s="90"/>
      <c r="G85" s="90"/>
      <c r="H85" s="90"/>
      <c r="I85" s="87"/>
      <c r="J85" s="88"/>
      <c r="K85" s="304">
        <v>0.05</v>
      </c>
      <c r="L85" s="857">
        <f>N79*K85</f>
        <v>836.03193463871958</v>
      </c>
      <c r="M85" s="858"/>
      <c r="N85" s="51"/>
    </row>
    <row r="86" spans="1:14" ht="15.75" thickBot="1">
      <c r="B86" s="91" t="s">
        <v>974</v>
      </c>
      <c r="C86" s="92"/>
      <c r="D86" s="92"/>
      <c r="E86" s="92"/>
      <c r="F86" s="92"/>
      <c r="G86" s="92"/>
      <c r="H86" s="92"/>
      <c r="I86" s="93"/>
      <c r="J86" s="94"/>
      <c r="K86" s="305">
        <v>0.05</v>
      </c>
      <c r="L86" s="859">
        <f>N79*K86</f>
        <v>836.03193463871958</v>
      </c>
      <c r="M86" s="860"/>
      <c r="N86" s="51"/>
    </row>
    <row r="87" spans="1:14" ht="15.75" thickBot="1">
      <c r="B87" s="822" t="s">
        <v>953</v>
      </c>
      <c r="C87" s="823"/>
      <c r="D87" s="823"/>
      <c r="E87" s="823"/>
      <c r="F87" s="823"/>
      <c r="G87" s="823"/>
      <c r="H87" s="823"/>
      <c r="I87" s="823"/>
      <c r="J87" s="823"/>
      <c r="K87" s="823"/>
      <c r="L87" s="823"/>
      <c r="M87" s="824"/>
      <c r="N87" s="52">
        <f>L84+L85+L86</f>
        <v>5016.1916078323175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21736.830300606707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7.75" customHeight="1" thickBot="1">
      <c r="B29" s="71" t="s">
        <v>943</v>
      </c>
      <c r="C29" s="801" t="s">
        <v>944</v>
      </c>
      <c r="D29" s="802"/>
      <c r="E29" s="802"/>
      <c r="F29" s="802"/>
      <c r="G29" s="802"/>
      <c r="H29" s="802"/>
      <c r="I29" s="802"/>
      <c r="J29" s="72"/>
      <c r="K29" s="342" t="s">
        <v>2215</v>
      </c>
      <c r="L29" s="798" t="s">
        <v>945</v>
      </c>
      <c r="M29" s="79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2" t="s">
        <v>944</v>
      </c>
      <c r="C34" s="893"/>
      <c r="D34" s="893"/>
      <c r="E34" s="893"/>
      <c r="F34" s="893"/>
      <c r="G34" s="893"/>
      <c r="H34" s="894"/>
      <c r="I34" s="895" t="s">
        <v>948</v>
      </c>
      <c r="J34" s="896"/>
      <c r="K34" s="69" t="s">
        <v>949</v>
      </c>
      <c r="L34" s="897" t="s">
        <v>950</v>
      </c>
      <c r="M34" s="894"/>
      <c r="N34" s="70" t="s">
        <v>951</v>
      </c>
    </row>
    <row r="35" spans="1:14">
      <c r="A35" s="113" t="s">
        <v>263</v>
      </c>
      <c r="B35" s="871" t="str">
        <f>VLOOKUP(A35,EQUIPOS!A6:D154,3,FALSE)</f>
        <v xml:space="preserve">Motobomba 4 pulgadas
</v>
      </c>
      <c r="C35" s="872"/>
      <c r="D35" s="872"/>
      <c r="E35" s="872"/>
      <c r="F35" s="872"/>
      <c r="G35" s="872"/>
      <c r="H35" s="873"/>
      <c r="I35" s="267"/>
      <c r="J35" s="268"/>
      <c r="K35" s="269">
        <f>VLOOKUP(A35,EQUIPOS!A6:D163,4,FALSE)</f>
        <v>11153.134083953113</v>
      </c>
      <c r="L35" s="270"/>
      <c r="M35" s="336">
        <v>21</v>
      </c>
      <c r="N35" s="272">
        <f>K35/M35</f>
        <v>531.1016230453863</v>
      </c>
    </row>
    <row r="36" spans="1:14">
      <c r="A36" s="113" t="s">
        <v>129</v>
      </c>
      <c r="B36" s="871" t="str">
        <f>VLOOKUP(A36,EQUIPOS!A7:D154,3,FALSE)</f>
        <v xml:space="preserve">Buldozer, Potencia al volante de 140 HP, motor de 2200 RPM, longitud de hoja 4,80m. </v>
      </c>
      <c r="C36" s="872"/>
      <c r="D36" s="872"/>
      <c r="E36" s="872"/>
      <c r="F36" s="872"/>
      <c r="G36" s="872"/>
      <c r="H36" s="873"/>
      <c r="I36" s="421"/>
      <c r="J36" s="422"/>
      <c r="K36" s="269">
        <f>VLOOKUP(A36,EQUIPOS!A7:D164,4,FALSE)</f>
        <v>230703.78864130541</v>
      </c>
      <c r="L36" s="335"/>
      <c r="M36" s="336">
        <v>100</v>
      </c>
      <c r="N36" s="272">
        <f>K36/M36</f>
        <v>2307.0378864130539</v>
      </c>
    </row>
    <row r="37" spans="1:14">
      <c r="A37" s="113" t="s">
        <v>312</v>
      </c>
      <c r="B37" s="871" t="str">
        <f>VLOOKUP(A37,EQUIPOS!A8:D154,3,FALSE)</f>
        <v>Retroexcavadora sobre oruga, potencia 138 HP, balde de 1,5 m3.</v>
      </c>
      <c r="C37" s="872"/>
      <c r="D37" s="872"/>
      <c r="E37" s="872"/>
      <c r="F37" s="872"/>
      <c r="G37" s="872"/>
      <c r="H37" s="873"/>
      <c r="I37" s="328"/>
      <c r="J37" s="330"/>
      <c r="K37" s="269">
        <f>VLOOKUP(A37,EQUIPOS!A8:D165,4,FALSE)</f>
        <v>187282.66470829744</v>
      </c>
      <c r="L37" s="423"/>
      <c r="M37" s="424">
        <v>21</v>
      </c>
      <c r="N37" s="272">
        <f>K37/M37</f>
        <v>8918.2221289665449</v>
      </c>
    </row>
    <row r="38" spans="1:14">
      <c r="B38" s="871"/>
      <c r="C38" s="872"/>
      <c r="D38" s="872"/>
      <c r="E38" s="872"/>
      <c r="F38" s="872"/>
      <c r="G38" s="872"/>
      <c r="H38" s="873"/>
      <c r="I38" s="36"/>
      <c r="J38" s="37"/>
      <c r="K38" s="269"/>
      <c r="L38" s="276"/>
      <c r="M38" s="336"/>
      <c r="N38" s="272"/>
    </row>
    <row r="39" spans="1:14">
      <c r="B39" s="320"/>
      <c r="C39" s="321"/>
      <c r="D39" s="321"/>
      <c r="E39" s="321"/>
      <c r="F39" s="323"/>
      <c r="G39" s="323"/>
      <c r="H39" s="125"/>
      <c r="I39" s="36"/>
      <c r="J39" s="37"/>
      <c r="K39" s="269"/>
      <c r="L39" s="276"/>
      <c r="M39" s="277"/>
      <c r="N39" s="273"/>
    </row>
    <row r="40" spans="1:14">
      <c r="B40" s="879" t="s">
        <v>952</v>
      </c>
      <c r="C40" s="880"/>
      <c r="D40" s="880"/>
      <c r="E40" s="38"/>
      <c r="F40" s="39"/>
      <c r="G40" s="39"/>
      <c r="H40" s="40"/>
      <c r="I40" s="36"/>
      <c r="J40" s="37"/>
      <c r="K40" s="279"/>
      <c r="L40" s="276"/>
      <c r="M40" s="401">
        <v>0.01</v>
      </c>
      <c r="N40" s="344">
        <f>N76*M40</f>
        <v>13.801621048476665</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SUM(N35:N41)</f>
        <v>11770.163259473462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5192.875178012614</v>
      </c>
      <c r="N47" s="272">
        <f>K47*M47</f>
        <v>6750.7377314163987</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6750.7377314163987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1135.0396630979419</v>
      </c>
      <c r="M59" s="910"/>
      <c r="N59" s="287">
        <f>K59*L59</f>
        <v>1475.5515620273245</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1475.5515620273245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1380.1621048476666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21376.614657764851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4275.3229315529707</v>
      </c>
      <c r="M83" s="858"/>
      <c r="N83" s="51"/>
    </row>
    <row r="84" spans="1:14">
      <c r="B84" s="89" t="s">
        <v>973</v>
      </c>
      <c r="C84" s="90"/>
      <c r="D84" s="90"/>
      <c r="E84" s="90"/>
      <c r="F84" s="90"/>
      <c r="G84" s="90"/>
      <c r="H84" s="90"/>
      <c r="I84" s="87"/>
      <c r="J84" s="88"/>
      <c r="K84" s="304">
        <v>0.05</v>
      </c>
      <c r="L84" s="857">
        <f>N78*K84</f>
        <v>1068.8307328882427</v>
      </c>
      <c r="M84" s="858"/>
      <c r="N84" s="51"/>
    </row>
    <row r="85" spans="1:14" ht="15.75" thickBot="1">
      <c r="B85" s="91" t="s">
        <v>974</v>
      </c>
      <c r="C85" s="92"/>
      <c r="D85" s="92"/>
      <c r="E85" s="92"/>
      <c r="F85" s="92"/>
      <c r="G85" s="92"/>
      <c r="H85" s="92"/>
      <c r="I85" s="93"/>
      <c r="J85" s="94"/>
      <c r="K85" s="305">
        <v>0.05</v>
      </c>
      <c r="L85" s="859">
        <f>N78*K85</f>
        <v>1068.8307328882427</v>
      </c>
      <c r="M85" s="860"/>
      <c r="N85" s="51"/>
    </row>
    <row r="86" spans="1:14" ht="15.75" thickBot="1">
      <c r="B86" s="822" t="s">
        <v>953</v>
      </c>
      <c r="C86" s="823"/>
      <c r="D86" s="823"/>
      <c r="E86" s="823"/>
      <c r="F86" s="823"/>
      <c r="G86" s="823"/>
      <c r="H86" s="823"/>
      <c r="I86" s="823"/>
      <c r="J86" s="823"/>
      <c r="K86" s="823"/>
      <c r="L86" s="823"/>
      <c r="M86" s="824"/>
      <c r="N86" s="52">
        <f>L83+L84+L85</f>
        <v>6412.9843973294564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27789.599055094306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336">
        <v>2.5</v>
      </c>
      <c r="N36" s="272">
        <f>K36/M36</f>
        <v>8323.6739870354431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8793.1026995354423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39246.553904623572</v>
      </c>
      <c r="N48" s="272">
        <f>K48*M48</f>
        <v>51020.520076010645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53370.741425753811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821.75094105324695</v>
      </c>
      <c r="M60" s="910"/>
      <c r="N60" s="287">
        <f>K60*L60</f>
        <v>1068.276223369221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72620.694598658476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14524.138919731697</v>
      </c>
      <c r="M84" s="858"/>
      <c r="N84" s="51"/>
    </row>
    <row r="85" spans="1:14">
      <c r="B85" s="89" t="s">
        <v>973</v>
      </c>
      <c r="C85" s="90"/>
      <c r="D85" s="90"/>
      <c r="E85" s="90"/>
      <c r="F85" s="90"/>
      <c r="G85" s="90"/>
      <c r="H85" s="90"/>
      <c r="I85" s="87"/>
      <c r="J85" s="88"/>
      <c r="K85" s="304">
        <v>0.05</v>
      </c>
      <c r="L85" s="857">
        <f>N79*K85</f>
        <v>3631.0347299329242</v>
      </c>
      <c r="M85" s="858"/>
      <c r="N85" s="51"/>
    </row>
    <row r="86" spans="1:14" ht="15.75" thickBot="1">
      <c r="B86" s="91" t="s">
        <v>974</v>
      </c>
      <c r="C86" s="92"/>
      <c r="D86" s="92"/>
      <c r="E86" s="92"/>
      <c r="F86" s="92"/>
      <c r="G86" s="92"/>
      <c r="H86" s="92"/>
      <c r="I86" s="93"/>
      <c r="J86" s="94"/>
      <c r="K86" s="305">
        <v>0.05</v>
      </c>
      <c r="L86" s="859">
        <f>N79*K86</f>
        <v>3631.0347299329242</v>
      </c>
      <c r="M86" s="860"/>
      <c r="N86" s="51"/>
    </row>
    <row r="87" spans="1:14" ht="15.75" thickBot="1">
      <c r="B87" s="822" t="s">
        <v>953</v>
      </c>
      <c r="C87" s="823"/>
      <c r="D87" s="823"/>
      <c r="E87" s="823"/>
      <c r="F87" s="823"/>
      <c r="G87" s="823"/>
      <c r="H87" s="823"/>
      <c r="I87" s="823"/>
      <c r="J87" s="823"/>
      <c r="K87" s="823"/>
      <c r="L87" s="823"/>
      <c r="M87" s="824"/>
      <c r="N87" s="52">
        <f>L84+L85+L86</f>
        <v>21786.208379597541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94406.902978256025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336">
        <v>2.5</v>
      </c>
      <c r="N36" s="272">
        <f>K36/M36</f>
        <v>8323.6739870354431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8793.1026995354423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39576.356878612009</v>
      </c>
      <c r="N48" s="272">
        <f>K48*M48</f>
        <v>51449.263942195612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53799.485291938778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821.75094105324695</v>
      </c>
      <c r="M60" s="910"/>
      <c r="N60" s="287">
        <f>K60*L60</f>
        <v>1068.276223369221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45"/>
    </row>
    <row r="66" spans="1:15" ht="15.75" thickBot="1">
      <c r="B66" s="911" t="s">
        <v>953</v>
      </c>
      <c r="C66" s="865"/>
      <c r="D66" s="865"/>
      <c r="E66" s="865"/>
      <c r="F66" s="865"/>
      <c r="G66" s="865"/>
      <c r="H66" s="865"/>
      <c r="I66" s="865"/>
      <c r="J66" s="865"/>
      <c r="K66" s="865"/>
      <c r="L66" s="865"/>
      <c r="M66" s="866"/>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73049.438464843435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14609.887692968688</v>
      </c>
      <c r="M84" s="858"/>
      <c r="N84" s="51"/>
    </row>
    <row r="85" spans="1:14">
      <c r="B85" s="89" t="s">
        <v>973</v>
      </c>
      <c r="C85" s="90"/>
      <c r="D85" s="90"/>
      <c r="E85" s="90"/>
      <c r="F85" s="90"/>
      <c r="G85" s="90"/>
      <c r="H85" s="90"/>
      <c r="I85" s="87"/>
      <c r="J85" s="88"/>
      <c r="K85" s="304">
        <v>0.05</v>
      </c>
      <c r="L85" s="857">
        <f>N79*K85</f>
        <v>3652.4719232421721</v>
      </c>
      <c r="M85" s="858"/>
      <c r="N85" s="51"/>
    </row>
    <row r="86" spans="1:14" ht="15.75" thickBot="1">
      <c r="B86" s="91" t="s">
        <v>974</v>
      </c>
      <c r="C86" s="92"/>
      <c r="D86" s="92"/>
      <c r="E86" s="92"/>
      <c r="F86" s="92"/>
      <c r="G86" s="92"/>
      <c r="H86" s="92"/>
      <c r="I86" s="93"/>
      <c r="J86" s="94"/>
      <c r="K86" s="305">
        <v>0.05</v>
      </c>
      <c r="L86" s="859">
        <f>N79*K86</f>
        <v>3652.4719232421721</v>
      </c>
      <c r="M86" s="860"/>
      <c r="N86" s="51"/>
    </row>
    <row r="87" spans="1:14" ht="15.75" thickBot="1">
      <c r="B87" s="822" t="s">
        <v>953</v>
      </c>
      <c r="C87" s="823"/>
      <c r="D87" s="823"/>
      <c r="E87" s="823"/>
      <c r="F87" s="823"/>
      <c r="G87" s="823"/>
      <c r="H87" s="823"/>
      <c r="I87" s="823"/>
      <c r="J87" s="823"/>
      <c r="K87" s="823"/>
      <c r="L87" s="823"/>
      <c r="M87" s="824"/>
      <c r="N87" s="52">
        <f>L84+L85+L86</f>
        <v>21914.831539453029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94964.270004296472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336">
        <v>2.5</v>
      </c>
      <c r="N36" s="272">
        <f>K36/M36</f>
        <v>8323.6739870354431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8793.1026995354423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34693.953651687247</v>
      </c>
      <c r="N48" s="272">
        <f>K48*M48</f>
        <v>45102.139747193425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47452.361096936591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821.75094105324695</v>
      </c>
      <c r="M60" s="910"/>
      <c r="N60" s="287">
        <f>K60*L60</f>
        <v>1068.276223369221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66702.314269841256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13340.462853968253</v>
      </c>
      <c r="M84" s="858"/>
      <c r="N84" s="51"/>
    </row>
    <row r="85" spans="1:14">
      <c r="B85" s="89" t="s">
        <v>973</v>
      </c>
      <c r="C85" s="90"/>
      <c r="D85" s="90"/>
      <c r="E85" s="90"/>
      <c r="F85" s="90"/>
      <c r="G85" s="90"/>
      <c r="H85" s="90"/>
      <c r="I85" s="87"/>
      <c r="J85" s="88"/>
      <c r="K85" s="304">
        <v>0.05</v>
      </c>
      <c r="L85" s="857">
        <f>N79*K85</f>
        <v>3335.1157134920632</v>
      </c>
      <c r="M85" s="858"/>
      <c r="N85" s="51"/>
    </row>
    <row r="86" spans="1:14" ht="15.75" thickBot="1">
      <c r="B86" s="91" t="s">
        <v>974</v>
      </c>
      <c r="C86" s="92"/>
      <c r="D86" s="92"/>
      <c r="E86" s="92"/>
      <c r="F86" s="92"/>
      <c r="G86" s="92"/>
      <c r="H86" s="92"/>
      <c r="I86" s="93"/>
      <c r="J86" s="94"/>
      <c r="K86" s="305">
        <v>0.05</v>
      </c>
      <c r="L86" s="859">
        <f>N79*K86</f>
        <v>3335.1157134920632</v>
      </c>
      <c r="M86" s="860"/>
      <c r="N86" s="51"/>
    </row>
    <row r="87" spans="1:14" ht="15.75" thickBot="1">
      <c r="B87" s="822" t="s">
        <v>953</v>
      </c>
      <c r="C87" s="823"/>
      <c r="D87" s="823"/>
      <c r="E87" s="823"/>
      <c r="F87" s="823"/>
      <c r="G87" s="823"/>
      <c r="H87" s="823"/>
      <c r="I87" s="823"/>
      <c r="J87" s="823"/>
      <c r="K87" s="823"/>
      <c r="L87" s="823"/>
      <c r="M87" s="824"/>
      <c r="N87" s="52">
        <f>L84+L85+L86</f>
        <v>20010.694280952383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86713.008550793631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20809.184967588608</v>
      </c>
      <c r="L36" s="270"/>
      <c r="M36" s="336">
        <v>2.5</v>
      </c>
      <c r="N36" s="272">
        <f>K36/M36</f>
        <v>8323.6739870354431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469.42871250000002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8793.1026995354423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43469.694084849551</v>
      </c>
      <c r="N48" s="272">
        <f>K48*M48</f>
        <v>56510.602310304421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58860.823660047587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821.75094105324695</v>
      </c>
      <c r="M60" s="910"/>
      <c r="N60" s="287">
        <f>K60*L60</f>
        <v>1068.276223369221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78110.776832952251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15622.15536659045</v>
      </c>
      <c r="M84" s="858"/>
      <c r="N84" s="51"/>
    </row>
    <row r="85" spans="1:14">
      <c r="B85" s="89" t="s">
        <v>973</v>
      </c>
      <c r="C85" s="90"/>
      <c r="D85" s="90"/>
      <c r="E85" s="90"/>
      <c r="F85" s="90"/>
      <c r="G85" s="90"/>
      <c r="H85" s="90"/>
      <c r="I85" s="87"/>
      <c r="J85" s="88"/>
      <c r="K85" s="304">
        <v>0.05</v>
      </c>
      <c r="L85" s="857">
        <f>N79*K85</f>
        <v>3905.5388416476126</v>
      </c>
      <c r="M85" s="858"/>
      <c r="N85" s="51"/>
    </row>
    <row r="86" spans="1:14" ht="15.75" thickBot="1">
      <c r="B86" s="91" t="s">
        <v>974</v>
      </c>
      <c r="C86" s="92"/>
      <c r="D86" s="92"/>
      <c r="E86" s="92"/>
      <c r="F86" s="92"/>
      <c r="G86" s="92"/>
      <c r="H86" s="92"/>
      <c r="I86" s="93"/>
      <c r="J86" s="94"/>
      <c r="K86" s="305">
        <v>0.05</v>
      </c>
      <c r="L86" s="859">
        <f>N79*K86</f>
        <v>3905.5388416476126</v>
      </c>
      <c r="M86" s="860"/>
      <c r="N86" s="51"/>
    </row>
    <row r="87" spans="1:14" ht="15.75" thickBot="1">
      <c r="B87" s="822" t="s">
        <v>953</v>
      </c>
      <c r="C87" s="823"/>
      <c r="D87" s="823"/>
      <c r="E87" s="823"/>
      <c r="F87" s="823"/>
      <c r="G87" s="823"/>
      <c r="H87" s="823"/>
      <c r="I87" s="823"/>
      <c r="J87" s="823"/>
      <c r="K87" s="823"/>
      <c r="L87" s="823"/>
      <c r="M87" s="824"/>
      <c r="N87" s="52">
        <f>L84+L85+L86</f>
        <v>23433.233049885675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101544.00988283793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469.42871250000002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75876.670882272258</v>
      </c>
      <c r="N48" s="272">
        <f>K48*M48</f>
        <v>98639.672146953933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98639.672146953933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821.75094105324695</v>
      </c>
      <c r="M60" s="910"/>
      <c r="N60" s="287">
        <f>K60*L60</f>
        <v>1068.276223369221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109565.95133282316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21913.190266564634</v>
      </c>
      <c r="M84" s="858"/>
      <c r="N84" s="51"/>
    </row>
    <row r="85" spans="1:14">
      <c r="B85" s="89" t="s">
        <v>973</v>
      </c>
      <c r="C85" s="90"/>
      <c r="D85" s="90"/>
      <c r="E85" s="90"/>
      <c r="F85" s="90"/>
      <c r="G85" s="90"/>
      <c r="H85" s="90"/>
      <c r="I85" s="87"/>
      <c r="J85" s="88"/>
      <c r="K85" s="304">
        <v>0.05</v>
      </c>
      <c r="L85" s="857">
        <f>N79*K85</f>
        <v>5478.2975666411585</v>
      </c>
      <c r="M85" s="858"/>
      <c r="N85" s="51"/>
    </row>
    <row r="86" spans="1:14" ht="15.75" thickBot="1">
      <c r="B86" s="91" t="s">
        <v>974</v>
      </c>
      <c r="C86" s="92"/>
      <c r="D86" s="92"/>
      <c r="E86" s="92"/>
      <c r="F86" s="92"/>
      <c r="G86" s="92"/>
      <c r="H86" s="92"/>
      <c r="I86" s="93"/>
      <c r="J86" s="94"/>
      <c r="K86" s="305">
        <v>0.05</v>
      </c>
      <c r="L86" s="859">
        <f>N79*K86</f>
        <v>5478.2975666411585</v>
      </c>
      <c r="M86" s="860"/>
      <c r="N86" s="51"/>
    </row>
    <row r="87" spans="1:14" ht="15.75" thickBot="1">
      <c r="B87" s="822" t="s">
        <v>953</v>
      </c>
      <c r="C87" s="823"/>
      <c r="D87" s="823"/>
      <c r="E87" s="823"/>
      <c r="F87" s="823"/>
      <c r="G87" s="823"/>
      <c r="H87" s="823"/>
      <c r="I87" s="823"/>
      <c r="J87" s="823"/>
      <c r="K87" s="823"/>
      <c r="L87" s="823"/>
      <c r="M87" s="824"/>
      <c r="N87" s="52">
        <f>L84+L85+L86</f>
        <v>32869.785399846951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142435.73673267011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469.42871250000002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39629.824536755033</v>
      </c>
      <c r="N48" s="272">
        <f>K48*M48</f>
        <v>51518.771897781546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51518.771897781546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821.75094105324695</v>
      </c>
      <c r="M60" s="910"/>
      <c r="N60" s="287">
        <f>K60*L60</f>
        <v>1068.276223369221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9388.5742499999997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62445.05108365076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12489.010216730152</v>
      </c>
      <c r="M84" s="858"/>
      <c r="N84" s="51"/>
    </row>
    <row r="85" spans="1:14">
      <c r="B85" s="89" t="s">
        <v>973</v>
      </c>
      <c r="C85" s="90"/>
      <c r="D85" s="90"/>
      <c r="E85" s="90"/>
      <c r="F85" s="90"/>
      <c r="G85" s="90"/>
      <c r="H85" s="90"/>
      <c r="I85" s="87"/>
      <c r="J85" s="88"/>
      <c r="K85" s="304">
        <v>0.05</v>
      </c>
      <c r="L85" s="857">
        <f>N79*K85</f>
        <v>3122.252554182538</v>
      </c>
      <c r="M85" s="858"/>
      <c r="N85" s="51"/>
    </row>
    <row r="86" spans="1:14" ht="15.75" thickBot="1">
      <c r="B86" s="91" t="s">
        <v>974</v>
      </c>
      <c r="C86" s="92"/>
      <c r="D86" s="92"/>
      <c r="E86" s="92"/>
      <c r="F86" s="92"/>
      <c r="G86" s="92"/>
      <c r="H86" s="92"/>
      <c r="I86" s="93"/>
      <c r="J86" s="94"/>
      <c r="K86" s="305">
        <v>0.05</v>
      </c>
      <c r="L86" s="859">
        <f>N79*K86</f>
        <v>3122.252554182538</v>
      </c>
      <c r="M86" s="860"/>
      <c r="N86" s="51"/>
    </row>
    <row r="87" spans="1:14" ht="15.75" thickBot="1">
      <c r="B87" s="822" t="s">
        <v>953</v>
      </c>
      <c r="C87" s="823"/>
      <c r="D87" s="823"/>
      <c r="E87" s="823"/>
      <c r="F87" s="823"/>
      <c r="G87" s="823"/>
      <c r="H87" s="823"/>
      <c r="I87" s="823"/>
      <c r="J87" s="823"/>
      <c r="K87" s="823"/>
      <c r="L87" s="823"/>
      <c r="M87" s="824"/>
      <c r="N87" s="52">
        <f>L84+L85+L86</f>
        <v>18733.515325095228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81178.566408745988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312.95247499999999</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36624.282700164302</v>
      </c>
      <c r="N48" s="272">
        <f>K48*M48</f>
        <v>47611.567510213594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47611.567510213594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821.75094105324695</v>
      </c>
      <c r="M60" s="910"/>
      <c r="N60" s="287">
        <f>K60*L60</f>
        <v>1068.276223369221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1068.276223369221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6259.0494999999992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55251.845708582812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11050.369141716563</v>
      </c>
      <c r="M84" s="858"/>
      <c r="N84" s="51"/>
    </row>
    <row r="85" spans="1:14">
      <c r="B85" s="89" t="s">
        <v>973</v>
      </c>
      <c r="C85" s="90"/>
      <c r="D85" s="90"/>
      <c r="E85" s="90"/>
      <c r="F85" s="90"/>
      <c r="G85" s="90"/>
      <c r="H85" s="90"/>
      <c r="I85" s="87"/>
      <c r="J85" s="88"/>
      <c r="K85" s="304">
        <v>0.05</v>
      </c>
      <c r="L85" s="857">
        <f>N79*K85</f>
        <v>2762.5922854291407</v>
      </c>
      <c r="M85" s="858"/>
      <c r="N85" s="51"/>
    </row>
    <row r="86" spans="1:14" ht="15.75" thickBot="1">
      <c r="B86" s="91" t="s">
        <v>974</v>
      </c>
      <c r="C86" s="92"/>
      <c r="D86" s="92"/>
      <c r="E86" s="92"/>
      <c r="F86" s="92"/>
      <c r="G86" s="92"/>
      <c r="H86" s="92"/>
      <c r="I86" s="93"/>
      <c r="J86" s="94"/>
      <c r="K86" s="305">
        <v>0.05</v>
      </c>
      <c r="L86" s="859">
        <f>N79*K86</f>
        <v>2762.5922854291407</v>
      </c>
      <c r="M86" s="860"/>
      <c r="N86" s="51"/>
    </row>
    <row r="87" spans="1:14" ht="15.75" thickBot="1">
      <c r="B87" s="822" t="s">
        <v>953</v>
      </c>
      <c r="C87" s="823"/>
      <c r="D87" s="823"/>
      <c r="E87" s="823"/>
      <c r="F87" s="823"/>
      <c r="G87" s="823"/>
      <c r="H87" s="823"/>
      <c r="I87" s="823"/>
      <c r="J87" s="823"/>
      <c r="K87" s="823"/>
      <c r="L87" s="823"/>
      <c r="M87" s="824"/>
      <c r="N87" s="52">
        <f>L84+L85+L86</f>
        <v>16575.553712574845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71827.399421157665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3560.1789201692359</v>
      </c>
      <c r="L36" s="270"/>
      <c r="M36" s="271">
        <v>2</v>
      </c>
      <c r="N36" s="272">
        <f>K36/M36</f>
        <v>1780.0894600846179</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738722.1373689858</v>
      </c>
      <c r="L37" s="335"/>
      <c r="M37" s="336">
        <v>4</v>
      </c>
      <c r="N37" s="272">
        <f>K37/M37</f>
        <v>184680.53434224645</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10456.925017318337</v>
      </c>
      <c r="L38" s="423"/>
      <c r="M38" s="424">
        <v>2</v>
      </c>
      <c r="N38" s="272">
        <f>K38/M38</f>
        <v>5228.4625086591686</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1381.7853224957469</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193070.87163348598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3529.8086367094943</v>
      </c>
      <c r="N47" s="272">
        <f>K47*M47</f>
        <v>41917.254932691249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5002.6274043760186</v>
      </c>
      <c r="N48" s="272">
        <f>K48*M48</f>
        <v>2501.3137021880093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6279.4486247397726</v>
      </c>
      <c r="N49" s="272">
        <f>K49*M49</f>
        <v>3139.7243123698863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410729.15969321004</v>
      </c>
      <c r="N50" s="272">
        <f>K50*M50</f>
        <v>54194.435849706504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101752.72879695565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821.75094105324695</v>
      </c>
      <c r="M59" s="910"/>
      <c r="N59" s="287">
        <f>K59*L59</f>
        <v>41.087547052662352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41.087547052662352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13817.853224957467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308682.54120245174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61736.508240490351</v>
      </c>
      <c r="M83" s="858"/>
      <c r="N83" s="51"/>
    </row>
    <row r="84" spans="1:14">
      <c r="B84" s="89" t="s">
        <v>973</v>
      </c>
      <c r="C84" s="90"/>
      <c r="D84" s="90"/>
      <c r="E84" s="90"/>
      <c r="F84" s="90"/>
      <c r="G84" s="90"/>
      <c r="H84" s="90"/>
      <c r="I84" s="87"/>
      <c r="J84" s="88"/>
      <c r="K84" s="304">
        <v>0.05</v>
      </c>
      <c r="L84" s="857">
        <f>N78*K84</f>
        <v>15434.127060122588</v>
      </c>
      <c r="M84" s="858"/>
      <c r="N84" s="51"/>
    </row>
    <row r="85" spans="1:14" ht="15.75" thickBot="1">
      <c r="B85" s="91" t="s">
        <v>974</v>
      </c>
      <c r="C85" s="92"/>
      <c r="D85" s="92"/>
      <c r="E85" s="92"/>
      <c r="F85" s="92"/>
      <c r="G85" s="92"/>
      <c r="H85" s="92"/>
      <c r="I85" s="93"/>
      <c r="J85" s="94"/>
      <c r="K85" s="305">
        <v>0.05</v>
      </c>
      <c r="L85" s="859">
        <f>N78*K85</f>
        <v>15434.127060122588</v>
      </c>
      <c r="M85" s="860"/>
      <c r="N85" s="51"/>
    </row>
    <row r="86" spans="1:14" ht="15.75" thickBot="1">
      <c r="B86" s="822" t="s">
        <v>953</v>
      </c>
      <c r="C86" s="823"/>
      <c r="D86" s="823"/>
      <c r="E86" s="823"/>
      <c r="F86" s="823"/>
      <c r="G86" s="823"/>
      <c r="H86" s="823"/>
      <c r="I86" s="823"/>
      <c r="J86" s="823"/>
      <c r="K86" s="823"/>
      <c r="L86" s="823"/>
      <c r="M86" s="824"/>
      <c r="N86" s="52">
        <f>L83+L84+L85</f>
        <v>92604.76236073552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401287.30356318725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3560.1789201692359</v>
      </c>
      <c r="L36" s="270"/>
      <c r="M36" s="271">
        <v>2</v>
      </c>
      <c r="N36" s="272">
        <f>K36/M36</f>
        <v>1780.0894600846179</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738722.1373689858</v>
      </c>
      <c r="L37" s="335"/>
      <c r="M37" s="336">
        <v>4</v>
      </c>
      <c r="N37" s="272">
        <f>K37/M37</f>
        <v>184680.53434224645</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10456.925017318337</v>
      </c>
      <c r="L38" s="423"/>
      <c r="M38" s="424">
        <v>2</v>
      </c>
      <c r="N38" s="272">
        <f>K38/M38</f>
        <v>5228.4625086591686</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1381.7853224957469</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193070.87163348598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3529.8086367094943</v>
      </c>
      <c r="N47" s="272">
        <f>K47*M47</f>
        <v>41917.254932691249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5002.6274043760186</v>
      </c>
      <c r="N48" s="272">
        <f>K48*M48</f>
        <v>2501.3137021880093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6279.4486247397726</v>
      </c>
      <c r="N49" s="272">
        <f>K49*M49</f>
        <v>3139.7243123698863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410729.15969321004</v>
      </c>
      <c r="N50" s="272">
        <f>K50*M50</f>
        <v>54194.435849706504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101752.72879695565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821.75094105324695</v>
      </c>
      <c r="M59" s="910"/>
      <c r="N59" s="287">
        <f>K59*L59</f>
        <v>41.087547052662352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41.087547052662352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13817.853224957467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308682.54120245174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61736.508240490351</v>
      </c>
      <c r="M83" s="858"/>
      <c r="N83" s="51"/>
    </row>
    <row r="84" spans="1:14">
      <c r="B84" s="89" t="s">
        <v>973</v>
      </c>
      <c r="C84" s="90"/>
      <c r="D84" s="90"/>
      <c r="E84" s="90"/>
      <c r="F84" s="90"/>
      <c r="G84" s="90"/>
      <c r="H84" s="90"/>
      <c r="I84" s="87"/>
      <c r="J84" s="88"/>
      <c r="K84" s="304">
        <v>0.05</v>
      </c>
      <c r="L84" s="857">
        <f>N78*K84</f>
        <v>15434.127060122588</v>
      </c>
      <c r="M84" s="858"/>
      <c r="N84" s="51"/>
    </row>
    <row r="85" spans="1:14" ht="15.75" thickBot="1">
      <c r="B85" s="91" t="s">
        <v>974</v>
      </c>
      <c r="C85" s="92"/>
      <c r="D85" s="92"/>
      <c r="E85" s="92"/>
      <c r="F85" s="92"/>
      <c r="G85" s="92"/>
      <c r="H85" s="92"/>
      <c r="I85" s="93"/>
      <c r="J85" s="94"/>
      <c r="K85" s="305">
        <v>0.05</v>
      </c>
      <c r="L85" s="859">
        <f>N78*K85</f>
        <v>15434.127060122588</v>
      </c>
      <c r="M85" s="860"/>
      <c r="N85" s="51"/>
    </row>
    <row r="86" spans="1:14" ht="15.75" thickBot="1">
      <c r="B86" s="822" t="s">
        <v>953</v>
      </c>
      <c r="C86" s="823"/>
      <c r="D86" s="823"/>
      <c r="E86" s="823"/>
      <c r="F86" s="823"/>
      <c r="G86" s="823"/>
      <c r="H86" s="823"/>
      <c r="I86" s="823"/>
      <c r="J86" s="823"/>
      <c r="K86" s="823"/>
      <c r="L86" s="823"/>
      <c r="M86" s="824"/>
      <c r="N86" s="52">
        <f>L83+L84+L85</f>
        <v>92604.76236073552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401287.30356318725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8"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243</v>
      </c>
      <c r="B36" s="871" t="str">
        <f>VLOOKUP(A36,EQUIPOS!A6:D154,3,FALSE)</f>
        <v>Grúa 10 ton</v>
      </c>
      <c r="C36" s="872"/>
      <c r="D36" s="872"/>
      <c r="E36" s="872"/>
      <c r="F36" s="872"/>
      <c r="G36" s="872"/>
      <c r="H36" s="873"/>
      <c r="I36" s="267"/>
      <c r="J36" s="268"/>
      <c r="K36" s="269">
        <f>VLOOKUP(A36,EQUIPOS!A6:D163,4,FALSE)</f>
        <v>127785.77987483432</v>
      </c>
      <c r="L36" s="270"/>
      <c r="M36" s="271">
        <v>0.158</v>
      </c>
      <c r="N36" s="272">
        <f t="shared" ref="N36:N44" si="0">K36/M36</f>
        <v>808770.75870148302</v>
      </c>
    </row>
    <row r="37" spans="1:14">
      <c r="A37" s="113" t="s">
        <v>121</v>
      </c>
      <c r="B37" s="871" t="str">
        <f>VLOOKUP(A37,EQUIPOS!A7:D154,3,FALSE)</f>
        <v>Bomba eléctrica para accionar la celda</v>
      </c>
      <c r="C37" s="872"/>
      <c r="D37" s="872"/>
      <c r="E37" s="872"/>
      <c r="F37" s="872"/>
      <c r="G37" s="872"/>
      <c r="H37" s="873"/>
      <c r="I37" s="421"/>
      <c r="J37" s="422"/>
      <c r="K37" s="269">
        <f>VLOOKUP(A37,EQUIPOS!A7:D164,4,FALSE)</f>
        <v>72444.490459545821</v>
      </c>
      <c r="L37" s="335"/>
      <c r="M37" s="336">
        <v>0.158</v>
      </c>
      <c r="N37" s="272">
        <f t="shared" si="0"/>
        <v>458509.43328826467</v>
      </c>
    </row>
    <row r="38" spans="1:14">
      <c r="A38" s="113" t="s">
        <v>217</v>
      </c>
      <c r="B38" s="871" t="str">
        <f>VLOOKUP(A38,EQUIPOS!A8:D154,3,FALSE)</f>
        <v>Equipo de soldadura y de acetileno (incluye soldadura)</v>
      </c>
      <c r="C38" s="872"/>
      <c r="D38" s="872"/>
      <c r="E38" s="872"/>
      <c r="F38" s="872"/>
      <c r="G38" s="872"/>
      <c r="H38" s="873"/>
      <c r="I38" s="421"/>
      <c r="J38" s="422"/>
      <c r="K38" s="438">
        <f>VLOOKUP(A38,EQUIPOS!A8:D165,4,FALSE)</f>
        <v>26216.339618330156</v>
      </c>
      <c r="L38" s="335"/>
      <c r="M38" s="336">
        <v>0.158</v>
      </c>
      <c r="N38" s="272">
        <f t="shared" si="0"/>
        <v>165926.20011601364</v>
      </c>
    </row>
    <row r="39" spans="1:14">
      <c r="A39" s="113" t="s">
        <v>255</v>
      </c>
      <c r="B39" s="871" t="str">
        <f>VLOOKUP(A39,EQUIPOS!A9:D154,3,FALSE)</f>
        <v>Manómetro cable de acero para bajar la celda</v>
      </c>
      <c r="C39" s="872"/>
      <c r="D39" s="872"/>
      <c r="E39" s="872"/>
      <c r="F39" s="872"/>
      <c r="G39" s="872"/>
      <c r="H39" s="873"/>
      <c r="I39" s="421"/>
      <c r="J39" s="422"/>
      <c r="K39" s="438">
        <f>VLOOKUP(A39,EQUIPOS!A9:D166,4,FALSE)</f>
        <v>1622661.3893301301</v>
      </c>
      <c r="L39" s="335"/>
      <c r="M39" s="336">
        <v>0.158</v>
      </c>
      <c r="N39" s="272">
        <f t="shared" si="0"/>
        <v>10270008.793228671</v>
      </c>
    </row>
    <row r="40" spans="1:14">
      <c r="A40" s="113" t="s">
        <v>1648</v>
      </c>
      <c r="B40" s="871" t="str">
        <f>VLOOKUP(A40,EQUIPOS!A10:D154,3,FALSE)</f>
        <v xml:space="preserve">Retroexcavadora sobre llantas 
</v>
      </c>
      <c r="C40" s="872"/>
      <c r="D40" s="872"/>
      <c r="E40" s="872"/>
      <c r="F40" s="872"/>
      <c r="G40" s="872"/>
      <c r="H40" s="873"/>
      <c r="I40" s="421"/>
      <c r="J40" s="422"/>
      <c r="K40" s="438">
        <f>VLOOKUP(A40,EQUIPOS!A10:D167,4,FALSE)</f>
        <v>136480.55007016438</v>
      </c>
      <c r="L40" s="335"/>
      <c r="M40" s="336">
        <v>0.158</v>
      </c>
      <c r="N40" s="272">
        <f t="shared" si="0"/>
        <v>863800.94981116697</v>
      </c>
    </row>
    <row r="41" spans="1:14">
      <c r="A41" s="113" t="s">
        <v>115</v>
      </c>
      <c r="B41" s="871" t="str">
        <f>VLOOKUP(A41,EQUIPOS!A6:D154,3,FALSE)</f>
        <v>Andamiaje para Aplicar la Carga (Equipos Sustituto de la Tara)</v>
      </c>
      <c r="C41" s="872"/>
      <c r="D41" s="872"/>
      <c r="E41" s="872"/>
      <c r="F41" s="872"/>
      <c r="G41" s="872"/>
      <c r="H41" s="873"/>
      <c r="I41" s="421"/>
      <c r="J41" s="422"/>
      <c r="K41" s="438">
        <f>VLOOKUP(A41,EQUIPOS!A6:D154,4,FALSE)</f>
        <v>73298.162016052767</v>
      </c>
      <c r="L41" s="335"/>
      <c r="M41" s="336">
        <v>0.158</v>
      </c>
      <c r="N41" s="272">
        <f t="shared" si="0"/>
        <v>463912.4178231188</v>
      </c>
    </row>
    <row r="42" spans="1:14">
      <c r="A42" s="113" t="s">
        <v>224</v>
      </c>
      <c r="B42" s="871" t="str">
        <f>VLOOKUP(A42,EQUIPOS!A12:D156,3,FALSE)</f>
        <v>Equipo de Medición (Deformimetros Eléctricos, Mecánicos, Celdas de Carga,  Etc.)</v>
      </c>
      <c r="C42" s="872"/>
      <c r="D42" s="872"/>
      <c r="E42" s="872"/>
      <c r="F42" s="872"/>
      <c r="G42" s="872"/>
      <c r="H42" s="873"/>
      <c r="I42" s="328"/>
      <c r="J42" s="330"/>
      <c r="K42" s="438">
        <f>VLOOKUP(A42,EQUIPOS!A12:D169,4,FALSE)</f>
        <v>204545.12497013557</v>
      </c>
      <c r="L42" s="423"/>
      <c r="M42" s="424">
        <v>0.158</v>
      </c>
      <c r="N42" s="272">
        <f t="shared" si="0"/>
        <v>1294589.3985451618</v>
      </c>
    </row>
    <row r="43" spans="1:14">
      <c r="A43" t="s">
        <v>335</v>
      </c>
      <c r="B43" s="871" t="str">
        <f>VLOOKUP(A43,EQUIPOS!A13:D157,3,FALSE)</f>
        <v>Tara (Recebo, Agua, Etc.)</v>
      </c>
      <c r="C43" s="872"/>
      <c r="D43" s="872"/>
      <c r="E43" s="872"/>
      <c r="F43" s="872"/>
      <c r="G43" s="872"/>
      <c r="H43" s="873"/>
      <c r="I43" s="36"/>
      <c r="J43" s="37"/>
      <c r="K43" s="438">
        <f>VLOOKUP(A43,EQUIPOS!A13:D170,4,FALSE)</f>
        <v>374831.9161363591</v>
      </c>
      <c r="L43" s="276"/>
      <c r="M43" s="277">
        <v>2.8000000000000001E-2</v>
      </c>
      <c r="N43" s="272">
        <f t="shared" si="0"/>
        <v>13386854.147727109</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36"/>
      <c r="J44" s="37"/>
      <c r="K44" s="438">
        <f>VLOOKUP(A44,EQUIPOS!A14:D171,4,FALSE)</f>
        <v>26216.339618330156</v>
      </c>
      <c r="L44" s="276"/>
      <c r="M44" s="277">
        <v>0.158</v>
      </c>
      <c r="N44" s="273">
        <f t="shared" si="0"/>
        <v>165926.20011601364</v>
      </c>
    </row>
    <row r="45" spans="1:14">
      <c r="B45" s="879" t="s">
        <v>952</v>
      </c>
      <c r="C45" s="880"/>
      <c r="D45" s="880"/>
      <c r="E45" s="38"/>
      <c r="F45" s="39"/>
      <c r="G45" s="39"/>
      <c r="H45" s="40"/>
      <c r="I45" s="36"/>
      <c r="J45" s="37"/>
      <c r="K45" s="279"/>
      <c r="L45" s="276"/>
      <c r="M45" s="401">
        <v>0.02</v>
      </c>
      <c r="N45" s="344">
        <f>N79*M45</f>
        <v>8647.9318827683801</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27886946.23123977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2031216.8527183346</v>
      </c>
      <c r="N52" s="272">
        <f t="shared" ref="N52:N58" si="1">K52*M52</f>
        <v>2031216.8527183346</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86589.490348777821</v>
      </c>
      <c r="N53" s="272">
        <f t="shared" si="1"/>
        <v>2597684.7104633348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98990.265651574693</v>
      </c>
      <c r="N54" s="272">
        <f t="shared" si="1"/>
        <v>5939415.939094482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36942.390755617147</v>
      </c>
      <c r="N55" s="272">
        <f t="shared" si="1"/>
        <v>443308.68906740576</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258963.61580971468</v>
      </c>
      <c r="N56" s="272">
        <f t="shared" si="1"/>
        <v>517927.23161942937</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154450.218742433</v>
      </c>
      <c r="N57" s="272">
        <f t="shared" si="1"/>
        <v>772251.09371216502</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39246.553904623572</v>
      </c>
      <c r="N58" s="272">
        <f t="shared" si="1"/>
        <v>2747258.77332365</v>
      </c>
    </row>
    <row r="59" spans="1:14" ht="15.75" thickBot="1">
      <c r="B59" s="822" t="s">
        <v>953</v>
      </c>
      <c r="C59" s="823"/>
      <c r="D59" s="823"/>
      <c r="E59" s="823"/>
      <c r="F59" s="823"/>
      <c r="G59" s="823"/>
      <c r="H59" s="823"/>
      <c r="I59" s="823"/>
      <c r="J59" s="823"/>
      <c r="K59" s="823"/>
      <c r="L59" s="823"/>
      <c r="M59" s="824"/>
      <c r="N59" s="394">
        <f>SUM(N52:N58)</f>
        <v>15049063.289998801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9">
        <f>VLOOKUP(A64,TRANSPORTE!A5:D117,4,FALSE)</f>
        <v>821.75094105324695</v>
      </c>
      <c r="M64" s="910"/>
      <c r="N64" s="287">
        <f>K64*L64</f>
        <v>41.087547052662352</v>
      </c>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41.087547052662352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SUM(N75:N78)</f>
        <v>432396.59413841902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43368447.20292405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8673689.4405848105</v>
      </c>
      <c r="M86" s="858"/>
      <c r="N86" s="51"/>
    </row>
    <row r="87" spans="1:14">
      <c r="B87" s="89" t="s">
        <v>973</v>
      </c>
      <c r="C87" s="90"/>
      <c r="D87" s="90"/>
      <c r="E87" s="90"/>
      <c r="F87" s="90"/>
      <c r="G87" s="90"/>
      <c r="H87" s="90"/>
      <c r="I87" s="87"/>
      <c r="J87" s="88"/>
      <c r="K87" s="304">
        <v>0.05</v>
      </c>
      <c r="L87" s="857">
        <f>N81*K87</f>
        <v>2168422.3601462026</v>
      </c>
      <c r="M87" s="858"/>
      <c r="N87" s="51"/>
    </row>
    <row r="88" spans="1:14" ht="15.75" thickBot="1">
      <c r="B88" s="91" t="s">
        <v>974</v>
      </c>
      <c r="C88" s="92"/>
      <c r="D88" s="92"/>
      <c r="E88" s="92"/>
      <c r="F88" s="92"/>
      <c r="G88" s="92"/>
      <c r="H88" s="92"/>
      <c r="I88" s="93"/>
      <c r="J88" s="94"/>
      <c r="K88" s="305">
        <v>0.05</v>
      </c>
      <c r="L88" s="859">
        <f>N81*K88</f>
        <v>2168422.3601462026</v>
      </c>
      <c r="M88" s="860"/>
      <c r="N88" s="51"/>
    </row>
    <row r="89" spans="1:14" ht="15.75" thickBot="1">
      <c r="B89" s="822" t="s">
        <v>953</v>
      </c>
      <c r="C89" s="823"/>
      <c r="D89" s="823"/>
      <c r="E89" s="823"/>
      <c r="F89" s="823"/>
      <c r="G89" s="823"/>
      <c r="H89" s="823"/>
      <c r="I89" s="823"/>
      <c r="J89" s="823"/>
      <c r="K89" s="823"/>
      <c r="L89" s="823"/>
      <c r="M89" s="824"/>
      <c r="N89" s="52">
        <f>L86+L87+L88</f>
        <v>13010534.160877215</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56378981.363801263</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140</v>
      </c>
      <c r="B36" s="871" t="str">
        <f>VLOOKUP(A36,EQUIPOS!A6:D154,3,FALSE)</f>
        <v>Camisa para Pilote D=1.20m</v>
      </c>
      <c r="C36" s="872"/>
      <c r="D36" s="872"/>
      <c r="E36" s="872"/>
      <c r="F36" s="872"/>
      <c r="G36" s="872"/>
      <c r="H36" s="873"/>
      <c r="I36" s="267"/>
      <c r="J36" s="268"/>
      <c r="K36" s="269">
        <f>VLOOKUP(A36,EQUIPOS!A6:D163,4,FALSE)</f>
        <v>63468.01415114526</v>
      </c>
      <c r="L36" s="270"/>
      <c r="M36" s="271">
        <v>1</v>
      </c>
      <c r="N36" s="272">
        <f t="shared" ref="N36:N42" si="0">K36/M36</f>
        <v>63468.01415114526</v>
      </c>
    </row>
    <row r="37" spans="1:14">
      <c r="A37" s="113" t="s">
        <v>206</v>
      </c>
      <c r="B37" s="871" t="str">
        <f>VLOOKUP(A37,EQUIPOS!A7:D154,3,FALSE)</f>
        <v>Equipo de Soldadura</v>
      </c>
      <c r="C37" s="872"/>
      <c r="D37" s="872"/>
      <c r="E37" s="872"/>
      <c r="F37" s="872"/>
      <c r="G37" s="872"/>
      <c r="H37" s="873"/>
      <c r="I37" s="421"/>
      <c r="J37" s="422"/>
      <c r="K37" s="269">
        <f>VLOOKUP(A37,EQUIPOS!A7:D164,4,FALSE)</f>
        <v>12779.067459127949</v>
      </c>
      <c r="L37" s="335"/>
      <c r="M37" s="336">
        <v>1</v>
      </c>
      <c r="N37" s="272">
        <f t="shared" si="0"/>
        <v>12779.067459127949</v>
      </c>
    </row>
    <row r="38" spans="1:14">
      <c r="A38" s="113" t="s">
        <v>242</v>
      </c>
      <c r="B38" s="871" t="str">
        <f>VLOOKUP(A38,EQUIPOS!A8:D154,3,FALSE)</f>
        <v>Grúa con torre capacidad 1 ton en la punta.</v>
      </c>
      <c r="C38" s="872"/>
      <c r="D38" s="872"/>
      <c r="E38" s="872"/>
      <c r="F38" s="872"/>
      <c r="G38" s="872"/>
      <c r="H38" s="873"/>
      <c r="I38" s="421"/>
      <c r="J38" s="422"/>
      <c r="K38" s="438">
        <f>VLOOKUP(A38,EQUIPOS!A8:D165,4,FALSE)</f>
        <v>208750.39749063182</v>
      </c>
      <c r="L38" s="335"/>
      <c r="M38" s="336">
        <v>2.5</v>
      </c>
      <c r="N38" s="272">
        <f t="shared" si="0"/>
        <v>83500.158996252721</v>
      </c>
    </row>
    <row r="39" spans="1:14">
      <c r="A39" s="113" t="s">
        <v>267</v>
      </c>
      <c r="B39" s="871" t="str">
        <f>VLOOKUP(A39,EQUIPOS!A9:D154,3,FALSE)</f>
        <v>Motobomba de concreto</v>
      </c>
      <c r="C39" s="872"/>
      <c r="D39" s="872"/>
      <c r="E39" s="872"/>
      <c r="F39" s="872"/>
      <c r="G39" s="872"/>
      <c r="H39" s="873"/>
      <c r="I39" s="421"/>
      <c r="J39" s="422"/>
      <c r="K39" s="438">
        <f>VLOOKUP(A39,EQUIPOS!A9:D166,4,FALSE)</f>
        <v>84617.904742376108</v>
      </c>
      <c r="L39" s="335"/>
      <c r="M39" s="336">
        <v>2.5499800000000001</v>
      </c>
      <c r="N39" s="272">
        <f t="shared" si="0"/>
        <v>33183.752320557847</v>
      </c>
    </row>
    <row r="40" spans="1:14">
      <c r="A40" s="113" t="s">
        <v>277</v>
      </c>
      <c r="B40" s="871" t="str">
        <f>VLOOKUP(A40,EQUIPOS!A10:D154,3,FALSE)</f>
        <v>Pala auxiliar de piloteadora</v>
      </c>
      <c r="C40" s="872"/>
      <c r="D40" s="872"/>
      <c r="E40" s="872"/>
      <c r="F40" s="872"/>
      <c r="G40" s="872"/>
      <c r="H40" s="873"/>
      <c r="I40" s="421"/>
      <c r="J40" s="422"/>
      <c r="K40" s="438">
        <f>VLOOKUP(A40,EQUIPOS!A10:D167,4,FALSE)</f>
        <v>408146.58996539318</v>
      </c>
      <c r="L40" s="335"/>
      <c r="M40" s="336">
        <v>2.5</v>
      </c>
      <c r="N40" s="272">
        <f t="shared" si="0"/>
        <v>163258.63598615729</v>
      </c>
    </row>
    <row r="41" spans="1:14">
      <c r="A41" s="113" t="s">
        <v>282</v>
      </c>
      <c r="B41" s="871" t="str">
        <f>VLOOKUP(A41,EQUIPOS!A6:D154,3,FALSE)</f>
        <v>Piloteadora potencia 250KW, RPM 1800, fuerza elevadora 200KN</v>
      </c>
      <c r="C41" s="872"/>
      <c r="D41" s="872"/>
      <c r="E41" s="872"/>
      <c r="F41" s="872"/>
      <c r="G41" s="872"/>
      <c r="H41" s="873"/>
      <c r="I41" s="421"/>
      <c r="J41" s="422"/>
      <c r="K41" s="438">
        <f>VLOOKUP(A41,EQUIPOS!A6:D154,4,FALSE)</f>
        <v>738722.1373689858</v>
      </c>
      <c r="L41" s="335"/>
      <c r="M41" s="336">
        <v>1</v>
      </c>
      <c r="N41" s="272">
        <f t="shared" si="0"/>
        <v>738722.1373689858</v>
      </c>
    </row>
    <row r="42" spans="1:14">
      <c r="A42" s="113" t="s">
        <v>310</v>
      </c>
      <c r="B42" s="871" t="str">
        <f>VLOOKUP(A42,EQUIPOS!A12:D156,3,FALSE)</f>
        <v>Retroexcavadora A25C</v>
      </c>
      <c r="C42" s="872"/>
      <c r="D42" s="872"/>
      <c r="E42" s="872"/>
      <c r="F42" s="872"/>
      <c r="G42" s="872"/>
      <c r="H42" s="873"/>
      <c r="I42" s="328"/>
      <c r="J42" s="330"/>
      <c r="K42" s="438">
        <f>VLOOKUP(A42,EQUIPOS!A12:D169,4,FALSE)</f>
        <v>177823.7426382103</v>
      </c>
      <c r="L42" s="423"/>
      <c r="M42" s="424">
        <v>2.5</v>
      </c>
      <c r="N42" s="272">
        <f t="shared" si="0"/>
        <v>71129.497055284126</v>
      </c>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N83*M45</f>
        <v>10046.441950300166</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1176087.7052878113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9342.6894417409167</v>
      </c>
      <c r="N52" s="272">
        <f>K52*M52</f>
        <v>22002.03363529986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3529.8086367094943</v>
      </c>
      <c r="N53" s="272">
        <f>K53*M53</f>
        <v>436638.07221553382</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410729.15969321004</v>
      </c>
      <c r="N54" s="272">
        <f>K54*M54</f>
        <v>338715.22406066564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SUM(N52:N58)</f>
        <v>797355.32991149928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9">
        <f>VLOOKUP(A64,TRANSPORTE!A5:D117,4,FALSE)</f>
        <v>1135.0396630979419</v>
      </c>
      <c r="M64" s="910"/>
      <c r="N64" s="287">
        <f>K64*L64</f>
        <v>1475.5515620273245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9">
        <f>VLOOKUP(A65,TRANSPORTE!A6:D117,4,FALSE)</f>
        <v>821.75094105324695</v>
      </c>
      <c r="M65" s="910"/>
      <c r="N65" s="287">
        <f>K65*L65</f>
        <v>41.087547052662352</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1516.6391090799868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SUM(N76:N82)</f>
        <v>100464.41950300166</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2075424.0938113923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415084.81876227848</v>
      </c>
      <c r="M90" s="858"/>
      <c r="N90" s="51"/>
    </row>
    <row r="91" spans="1:14">
      <c r="B91" s="89" t="s">
        <v>973</v>
      </c>
      <c r="C91" s="90"/>
      <c r="D91" s="90"/>
      <c r="E91" s="90"/>
      <c r="F91" s="90"/>
      <c r="G91" s="90"/>
      <c r="H91" s="90"/>
      <c r="I91" s="87"/>
      <c r="J91" s="88"/>
      <c r="K91" s="304">
        <v>0.05</v>
      </c>
      <c r="L91" s="857">
        <f>N85*K91</f>
        <v>103771.20469056962</v>
      </c>
      <c r="M91" s="858"/>
      <c r="N91" s="51"/>
    </row>
    <row r="92" spans="1:14" ht="15.75" thickBot="1">
      <c r="B92" s="91" t="s">
        <v>974</v>
      </c>
      <c r="C92" s="92"/>
      <c r="D92" s="92"/>
      <c r="E92" s="92"/>
      <c r="F92" s="92"/>
      <c r="G92" s="92"/>
      <c r="H92" s="92"/>
      <c r="I92" s="93"/>
      <c r="J92" s="94"/>
      <c r="K92" s="305">
        <v>0.05</v>
      </c>
      <c r="L92" s="859">
        <f>N85*K92</f>
        <v>103771.20469056962</v>
      </c>
      <c r="M92" s="860"/>
      <c r="N92" s="51"/>
    </row>
    <row r="93" spans="1:14" ht="15.75" thickBot="1">
      <c r="B93" s="822" t="s">
        <v>953</v>
      </c>
      <c r="C93" s="823"/>
      <c r="D93" s="823"/>
      <c r="E93" s="823"/>
      <c r="F93" s="823"/>
      <c r="G93" s="823"/>
      <c r="H93" s="823"/>
      <c r="I93" s="823"/>
      <c r="J93" s="823"/>
      <c r="K93" s="823"/>
      <c r="L93" s="823"/>
      <c r="M93" s="824"/>
      <c r="N93" s="52">
        <f>L90+L91+L92</f>
        <v>622627.22814341774</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2698051.3219548101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182</v>
      </c>
      <c r="B36" s="871" t="str">
        <f>VLOOKUP(A36,EQUIPOS!A6:D154,3,FALSE)</f>
        <v xml:space="preserve">Compresor para penetrar roca
</v>
      </c>
      <c r="C36" s="872"/>
      <c r="D36" s="872"/>
      <c r="E36" s="872"/>
      <c r="F36" s="872"/>
      <c r="G36" s="872"/>
      <c r="H36" s="873"/>
      <c r="I36" s="267"/>
      <c r="J36" s="268"/>
      <c r="K36" s="269">
        <f>VLOOKUP(A36,EQUIPOS!A6:D163,4,FALSE)</f>
        <v>56690.369040061254</v>
      </c>
      <c r="L36" s="270"/>
      <c r="M36" s="271">
        <v>0.125</v>
      </c>
      <c r="N36" s="272">
        <f>K36/M36</f>
        <v>453522.95232049003</v>
      </c>
    </row>
    <row r="37" spans="1:14">
      <c r="A37" s="113" t="s">
        <v>242</v>
      </c>
      <c r="B37" s="871" t="str">
        <f>VLOOKUP(A37,EQUIPOS!A7:D154,3,FALSE)</f>
        <v>Grúa con torre capacidad 1 ton en la punta.</v>
      </c>
      <c r="C37" s="872"/>
      <c r="D37" s="872"/>
      <c r="E37" s="872"/>
      <c r="F37" s="872"/>
      <c r="G37" s="872"/>
      <c r="H37" s="873"/>
      <c r="I37" s="421"/>
      <c r="J37" s="422"/>
      <c r="K37" s="269">
        <f>VLOOKUP(A37,EQUIPOS!A7:D164,4,FALSE)</f>
        <v>208750.39749063182</v>
      </c>
      <c r="L37" s="335"/>
      <c r="M37" s="336">
        <v>2.5</v>
      </c>
      <c r="N37" s="272">
        <f>K37/M37</f>
        <v>83500.158996252721</v>
      </c>
    </row>
    <row r="38" spans="1:14">
      <c r="A38" s="113" t="s">
        <v>267</v>
      </c>
      <c r="B38" s="871" t="str">
        <f>VLOOKUP(A38,EQUIPOS!A8:D154,3,FALSE)</f>
        <v>Motobomba de concreto</v>
      </c>
      <c r="C38" s="872"/>
      <c r="D38" s="872"/>
      <c r="E38" s="872"/>
      <c r="F38" s="872"/>
      <c r="G38" s="872"/>
      <c r="H38" s="873"/>
      <c r="I38" s="421"/>
      <c r="J38" s="422"/>
      <c r="K38" s="438">
        <f>VLOOKUP(A38,EQUIPOS!A8:D165,4,FALSE)</f>
        <v>84617.904742376108</v>
      </c>
      <c r="L38" s="335"/>
      <c r="M38" s="336">
        <v>0.65</v>
      </c>
      <c r="N38" s="272">
        <f>K38/M38</f>
        <v>130181.39191134785</v>
      </c>
    </row>
    <row r="39" spans="1:14">
      <c r="A39" s="113" t="s">
        <v>310</v>
      </c>
      <c r="B39" s="871" t="str">
        <f>VLOOKUP(A39,EQUIPOS!A9:D154,3,FALSE)</f>
        <v>Retroexcavadora A25C</v>
      </c>
      <c r="C39" s="872"/>
      <c r="D39" s="872"/>
      <c r="E39" s="872"/>
      <c r="F39" s="872"/>
      <c r="G39" s="872"/>
      <c r="H39" s="873"/>
      <c r="I39" s="421"/>
      <c r="J39" s="422"/>
      <c r="K39" s="438">
        <f>VLOOKUP(A39,EQUIPOS!A9:D166,4,FALSE)</f>
        <v>177823.7426382103</v>
      </c>
      <c r="L39" s="335"/>
      <c r="M39" s="336">
        <v>0.65</v>
      </c>
      <c r="N39" s="272">
        <f>K39/M39</f>
        <v>273574.9886741697</v>
      </c>
    </row>
    <row r="40" spans="1:14">
      <c r="A40" s="113"/>
      <c r="B40" s="871"/>
      <c r="C40" s="872"/>
      <c r="D40" s="872"/>
      <c r="E40" s="872"/>
      <c r="F40" s="872"/>
      <c r="G40" s="872"/>
      <c r="H40" s="873"/>
      <c r="I40" s="421"/>
      <c r="J40" s="422"/>
      <c r="K40" s="438"/>
      <c r="L40" s="335"/>
      <c r="M40" s="336"/>
      <c r="N40" s="272"/>
    </row>
    <row r="41" spans="1:14">
      <c r="A41" s="113"/>
      <c r="B41" s="871"/>
      <c r="C41" s="872"/>
      <c r="D41" s="872"/>
      <c r="E41" s="872"/>
      <c r="F41" s="872"/>
      <c r="G41" s="872"/>
      <c r="H41" s="873"/>
      <c r="I41" s="421"/>
      <c r="J41" s="422"/>
      <c r="K41" s="438"/>
      <c r="L41" s="335"/>
      <c r="M41" s="336"/>
      <c r="N41" s="272"/>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N87*M45</f>
        <v>52241.498141560864</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993020.99004382116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3529.8086367094943</v>
      </c>
      <c r="N52" s="272">
        <f>K52*M52</f>
        <v>628758.82399036863</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410729.15969321004</v>
      </c>
      <c r="N53" s="272">
        <f t="shared" ref="N53:N59" si="0">K53*M53</f>
        <v>487749.92264735856</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5987.8402355304952</v>
      </c>
      <c r="N54" s="272">
        <f t="shared" si="0"/>
        <v>1796.3520706591485</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2055.8841045134245</v>
      </c>
      <c r="N55" s="272">
        <f t="shared" si="0"/>
        <v>6167.6523135402731</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13054.359325646565</v>
      </c>
      <c r="N56" s="272">
        <f t="shared" si="0"/>
        <v>3263.5898314116412</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727.4875165994988</v>
      </c>
      <c r="N57" s="272">
        <f t="shared" si="0"/>
        <v>727.4875165994988</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1004.9994152711243</v>
      </c>
      <c r="N58" s="272">
        <f t="shared" si="0"/>
        <v>1004.9994152711243</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8048.9485463584924</v>
      </c>
      <c r="N59" s="272">
        <f t="shared" si="0"/>
        <v>3686.4184342321896</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2" t="s">
        <v>953</v>
      </c>
      <c r="C63" s="823"/>
      <c r="D63" s="823"/>
      <c r="E63" s="823"/>
      <c r="F63" s="823"/>
      <c r="G63" s="823"/>
      <c r="H63" s="823"/>
      <c r="I63" s="823"/>
      <c r="J63" s="823"/>
      <c r="K63" s="823"/>
      <c r="L63" s="823"/>
      <c r="M63" s="824"/>
      <c r="N63" s="394">
        <f>SUM(N52:N62)</f>
        <v>1133155.2462194411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9">
        <f>VLOOKUP(A68,TRANSPORTE!A5:D117,4,FALSE)</f>
        <v>1135.0396630979419</v>
      </c>
      <c r="M68" s="910"/>
      <c r="N68" s="287">
        <f>K68*L68</f>
        <v>1475.5515620273245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9">
        <f>VLOOKUP(A69,TRANSPORTE!A6:D117,4,FALSE)</f>
        <v>821.75094105324695</v>
      </c>
      <c r="M69" s="910"/>
      <c r="N69" s="287">
        <f>K69*L69</f>
        <v>41.087547052662352</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1516.6391090799868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8"/>
      <c r="C86" s="899"/>
      <c r="D86" s="899"/>
      <c r="E86" s="899"/>
      <c r="F86" s="899"/>
      <c r="G86" s="899"/>
      <c r="H86" s="899"/>
      <c r="I86" s="126"/>
      <c r="J86" s="126"/>
      <c r="K86" s="126"/>
      <c r="L86" s="912"/>
      <c r="M86" s="912"/>
      <c r="N86" s="45"/>
    </row>
    <row r="87" spans="1:14" ht="15.75" thickBot="1">
      <c r="B87" s="911" t="s">
        <v>953</v>
      </c>
      <c r="C87" s="865"/>
      <c r="D87" s="865"/>
      <c r="E87" s="865"/>
      <c r="F87" s="865"/>
      <c r="G87" s="865"/>
      <c r="H87" s="865"/>
      <c r="I87" s="865"/>
      <c r="J87" s="865"/>
      <c r="K87" s="865"/>
      <c r="L87" s="865"/>
      <c r="M87" s="866"/>
      <c r="N87" s="301">
        <f>SUM(N80:N86)</f>
        <v>522414.98141560861</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2650107.8567879507</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7" t="s">
        <v>969</v>
      </c>
      <c r="C93" s="868"/>
      <c r="D93" s="868"/>
      <c r="E93" s="868"/>
      <c r="F93" s="868"/>
      <c r="G93" s="868"/>
      <c r="H93" s="868"/>
      <c r="I93" s="314"/>
      <c r="J93" s="334"/>
      <c r="K93" s="302" t="s">
        <v>970</v>
      </c>
      <c r="L93" s="869" t="s">
        <v>971</v>
      </c>
      <c r="M93" s="870"/>
      <c r="N93" s="303"/>
    </row>
    <row r="94" spans="1:14">
      <c r="B94" s="855" t="s">
        <v>972</v>
      </c>
      <c r="C94" s="856"/>
      <c r="D94" s="856"/>
      <c r="E94" s="856"/>
      <c r="F94" s="856"/>
      <c r="G94" s="856"/>
      <c r="H94" s="856"/>
      <c r="I94" s="87"/>
      <c r="J94" s="88"/>
      <c r="K94" s="304">
        <v>0.2</v>
      </c>
      <c r="L94" s="857">
        <f>N89*K94</f>
        <v>530021.57135759015</v>
      </c>
      <c r="M94" s="858"/>
      <c r="N94" s="51"/>
    </row>
    <row r="95" spans="1:14">
      <c r="B95" s="89" t="s">
        <v>973</v>
      </c>
      <c r="C95" s="90"/>
      <c r="D95" s="90"/>
      <c r="E95" s="90"/>
      <c r="F95" s="90"/>
      <c r="G95" s="90"/>
      <c r="H95" s="90"/>
      <c r="I95" s="87"/>
      <c r="J95" s="88"/>
      <c r="K95" s="304">
        <v>0.05</v>
      </c>
      <c r="L95" s="857">
        <f>N89*K95</f>
        <v>132505.39283939754</v>
      </c>
      <c r="M95" s="858"/>
      <c r="N95" s="51"/>
    </row>
    <row r="96" spans="1:14" ht="15.75" thickBot="1">
      <c r="B96" s="91" t="s">
        <v>974</v>
      </c>
      <c r="C96" s="92"/>
      <c r="D96" s="92"/>
      <c r="E96" s="92"/>
      <c r="F96" s="92"/>
      <c r="G96" s="92"/>
      <c r="H96" s="92"/>
      <c r="I96" s="93"/>
      <c r="J96" s="94"/>
      <c r="K96" s="305">
        <v>0.05</v>
      </c>
      <c r="L96" s="859">
        <f>N89*K96</f>
        <v>132505.39283939754</v>
      </c>
      <c r="M96" s="860"/>
      <c r="N96" s="51"/>
    </row>
    <row r="97" spans="1:14" ht="15.75" thickBot="1">
      <c r="B97" s="822" t="s">
        <v>953</v>
      </c>
      <c r="C97" s="823"/>
      <c r="D97" s="823"/>
      <c r="E97" s="823"/>
      <c r="F97" s="823"/>
      <c r="G97" s="823"/>
      <c r="H97" s="823"/>
      <c r="I97" s="823"/>
      <c r="J97" s="823"/>
      <c r="K97" s="823"/>
      <c r="L97" s="823"/>
      <c r="M97" s="824"/>
      <c r="N97" s="52">
        <f>L94+L95+L96</f>
        <v>795032.35703638522</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8">
        <f>N89+N97</f>
        <v>3445140.213824336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2"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104865.35847332062</v>
      </c>
      <c r="L36" s="270"/>
      <c r="M36" s="271">
        <v>0.16</v>
      </c>
      <c r="N36" s="272">
        <f>K36/M36</f>
        <v>655408.49045825389</v>
      </c>
    </row>
    <row r="37" spans="1:14">
      <c r="A37" s="113" t="s">
        <v>261</v>
      </c>
      <c r="B37" s="871" t="str">
        <f>VLOOKUP(A37,EQUIPOS!A7:D154,3,FALSE)</f>
        <v xml:space="preserve">Motobomba 3 PULGADAS (incluye operario)
</v>
      </c>
      <c r="C37" s="872"/>
      <c r="D37" s="872"/>
      <c r="E37" s="872"/>
      <c r="F37" s="872"/>
      <c r="G37" s="872"/>
      <c r="H37" s="873"/>
      <c r="I37" s="421"/>
      <c r="J37" s="422"/>
      <c r="K37" s="269">
        <f>VLOOKUP(A37,EQUIPOS!A7:D164,4,FALSE)</f>
        <v>11650.638037414117</v>
      </c>
      <c r="L37" s="335"/>
      <c r="M37" s="336">
        <v>0.16</v>
      </c>
      <c r="N37" s="272">
        <f>K37/M37</f>
        <v>72816.487733838236</v>
      </c>
    </row>
    <row r="38" spans="1:14">
      <c r="A38" s="113"/>
      <c r="B38" s="871"/>
      <c r="C38" s="872"/>
      <c r="D38" s="872"/>
      <c r="E38" s="872"/>
      <c r="F38" s="872"/>
      <c r="G38" s="872"/>
      <c r="H38" s="873"/>
      <c r="I38" s="421"/>
      <c r="J38" s="422"/>
      <c r="K38" s="438"/>
      <c r="L38" s="335"/>
      <c r="M38" s="336"/>
      <c r="N38" s="272"/>
    </row>
    <row r="39" spans="1:14">
      <c r="A39" s="113"/>
      <c r="B39" s="871"/>
      <c r="C39" s="872"/>
      <c r="D39" s="872"/>
      <c r="E39" s="872"/>
      <c r="F39" s="872"/>
      <c r="G39" s="872"/>
      <c r="H39" s="873"/>
      <c r="I39" s="421"/>
      <c r="J39" s="422"/>
      <c r="K39" s="438"/>
      <c r="L39" s="335"/>
      <c r="M39" s="336"/>
      <c r="N39" s="272"/>
    </row>
    <row r="40" spans="1:14">
      <c r="A40" s="113"/>
      <c r="B40" s="871"/>
      <c r="C40" s="872"/>
      <c r="D40" s="872"/>
      <c r="E40" s="872"/>
      <c r="F40" s="872"/>
      <c r="G40" s="872"/>
      <c r="H40" s="873"/>
      <c r="I40" s="328"/>
      <c r="J40" s="330"/>
      <c r="K40" s="438"/>
      <c r="L40" s="423"/>
      <c r="M40" s="424"/>
      <c r="N40" s="272"/>
    </row>
    <row r="41" spans="1:14">
      <c r="B41" s="871"/>
      <c r="C41" s="872"/>
      <c r="D41" s="872"/>
      <c r="E41" s="872"/>
      <c r="F41" s="872"/>
      <c r="G41" s="872"/>
      <c r="H41" s="873"/>
      <c r="I41" s="36"/>
      <c r="J41" s="37"/>
      <c r="K41" s="438"/>
      <c r="L41" s="276"/>
      <c r="M41" s="277"/>
      <c r="N41" s="272"/>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0.05</v>
      </c>
      <c r="N43" s="344">
        <f>N77*M43</f>
        <v>13947.19623493781</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742172.17442702991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13054.359325646565</v>
      </c>
      <c r="N50" s="272">
        <f>K50*M50</f>
        <v>2610.8718651293129</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727.4875165994988</v>
      </c>
      <c r="N51" s="272">
        <f>K51*M51</f>
        <v>727.4875165994988</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1004.9994152711243</v>
      </c>
      <c r="N52" s="272">
        <f>K52*M52</f>
        <v>502.49970763556217</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3066.9949906163006</v>
      </c>
      <c r="N53" s="272">
        <f>K53*M53</f>
        <v>460049.2485924451</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436469.67923801619</v>
      </c>
      <c r="N54" s="272">
        <f>K54*M54</f>
        <v>436469.67923801619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900359.78691982571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9">
        <f>VLOOKUP(A63,TRANSPORTE!A5:D117,4,FALSE)</f>
        <v>1135.0396630979419</v>
      </c>
      <c r="M63" s="910"/>
      <c r="N63" s="287">
        <f>K63*L63</f>
        <v>1135.0396630979419</v>
      </c>
    </row>
    <row r="64" spans="1:14">
      <c r="B64" s="46"/>
      <c r="C64" s="47"/>
      <c r="D64" s="47"/>
      <c r="E64" s="47"/>
      <c r="F64" s="47"/>
      <c r="G64" s="4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1135.0396630979419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SUM(N73:N76)</f>
        <v>278943.92469875619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1922610.9257087098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384522.185141742</v>
      </c>
      <c r="M84" s="858"/>
      <c r="N84" s="51"/>
    </row>
    <row r="85" spans="1:14">
      <c r="B85" s="89" t="s">
        <v>973</v>
      </c>
      <c r="C85" s="90"/>
      <c r="D85" s="90"/>
      <c r="E85" s="90"/>
      <c r="F85" s="90"/>
      <c r="G85" s="90"/>
      <c r="H85" s="90"/>
      <c r="I85" s="87"/>
      <c r="J85" s="88"/>
      <c r="K85" s="304">
        <v>0.05</v>
      </c>
      <c r="L85" s="857">
        <f>N79*K85</f>
        <v>96130.546285435499</v>
      </c>
      <c r="M85" s="858"/>
      <c r="N85" s="51"/>
    </row>
    <row r="86" spans="1:14" ht="15.75" thickBot="1">
      <c r="B86" s="91" t="s">
        <v>974</v>
      </c>
      <c r="C86" s="92"/>
      <c r="D86" s="92"/>
      <c r="E86" s="92"/>
      <c r="F86" s="92"/>
      <c r="G86" s="92"/>
      <c r="H86" s="92"/>
      <c r="I86" s="93"/>
      <c r="J86" s="94"/>
      <c r="K86" s="305">
        <v>0.05</v>
      </c>
      <c r="L86" s="859">
        <f>N79*K86</f>
        <v>96130.546285435499</v>
      </c>
      <c r="M86" s="860"/>
      <c r="N86" s="51"/>
    </row>
    <row r="87" spans="1:14" ht="15.75" thickBot="1">
      <c r="B87" s="822" t="s">
        <v>953</v>
      </c>
      <c r="C87" s="823"/>
      <c r="D87" s="823"/>
      <c r="E87" s="823"/>
      <c r="F87" s="823"/>
      <c r="G87" s="823"/>
      <c r="H87" s="823"/>
      <c r="I87" s="823"/>
      <c r="J87" s="823"/>
      <c r="K87" s="823"/>
      <c r="L87" s="823"/>
      <c r="M87" s="824"/>
      <c r="N87" s="52">
        <f>L84+L85+L86</f>
        <v>576783.27771261299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2499394.2034213226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7"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452"/>
      <c r="L30" s="798" t="s">
        <v>945</v>
      </c>
      <c r="M30" s="79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72444.490459545821</v>
      </c>
      <c r="L36" s="270"/>
      <c r="M36" s="271">
        <v>0.01</v>
      </c>
      <c r="N36" s="272">
        <f t="shared" ref="N36:N41" si="0">K36/M36</f>
        <v>7244449.0459545823</v>
      </c>
    </row>
    <row r="37" spans="1:14">
      <c r="A37" s="113" t="s">
        <v>192</v>
      </c>
      <c r="B37" s="871" t="str">
        <f>VLOOKUP(A37,EQUIPOS!A7:D154,3,FALSE)</f>
        <v>Equipo de acarreo interno</v>
      </c>
      <c r="C37" s="872"/>
      <c r="D37" s="872"/>
      <c r="E37" s="872"/>
      <c r="F37" s="872"/>
      <c r="G37" s="872"/>
      <c r="H37" s="873"/>
      <c r="I37" s="421"/>
      <c r="J37" s="422"/>
      <c r="K37" s="269">
        <f>VLOOKUP(A37,EQUIPOS!A7:D164,4,FALSE)</f>
        <v>72832.147386560115</v>
      </c>
      <c r="L37" s="335"/>
      <c r="M37" s="336">
        <v>0.05</v>
      </c>
      <c r="N37" s="272">
        <f t="shared" si="0"/>
        <v>1456642.9477312022</v>
      </c>
    </row>
    <row r="38" spans="1:14">
      <c r="A38" s="113" t="s">
        <v>217</v>
      </c>
      <c r="B38" s="871" t="str">
        <f>VLOOKUP(A38,EQUIPOS!A8:D154,3,FALSE)</f>
        <v>Equipo de soldadura y de acetileno (incluye soldadura)</v>
      </c>
      <c r="C38" s="872"/>
      <c r="D38" s="872"/>
      <c r="E38" s="872"/>
      <c r="F38" s="872"/>
      <c r="G38" s="872"/>
      <c r="H38" s="873"/>
      <c r="I38" s="421"/>
      <c r="J38" s="422"/>
      <c r="K38" s="269">
        <f>VLOOKUP(A38,EQUIPOS!A8:D165,4,FALSE)</f>
        <v>26216.339618330156</v>
      </c>
      <c r="L38" s="335"/>
      <c r="M38" s="336">
        <v>0.01</v>
      </c>
      <c r="N38" s="272">
        <f t="shared" si="0"/>
        <v>2621633.9618330155</v>
      </c>
    </row>
    <row r="39" spans="1:14">
      <c r="A39" s="113" t="s">
        <v>242</v>
      </c>
      <c r="B39" s="871" t="str">
        <f>VLOOKUP(A39,EQUIPOS!A9:D154,3,FALSE)</f>
        <v>Grúa con torre capacidad 1 ton en la punta.</v>
      </c>
      <c r="C39" s="872"/>
      <c r="D39" s="872"/>
      <c r="E39" s="872"/>
      <c r="F39" s="872"/>
      <c r="G39" s="872"/>
      <c r="H39" s="873"/>
      <c r="I39" s="421"/>
      <c r="J39" s="422"/>
      <c r="K39" s="269">
        <f>VLOOKUP(A39,EQUIPOS!A9:D166,4,FALSE)</f>
        <v>208750.39749063182</v>
      </c>
      <c r="L39" s="335"/>
      <c r="M39" s="336">
        <v>0.04</v>
      </c>
      <c r="N39" s="272">
        <f t="shared" si="0"/>
        <v>5218759.9372657957</v>
      </c>
    </row>
    <row r="40" spans="1:14">
      <c r="A40" s="113" t="s">
        <v>255</v>
      </c>
      <c r="B40" s="871" t="str">
        <f>VLOOKUP(A40,EQUIPOS!A10:D154,3,FALSE)</f>
        <v>Manómetro cable de acero para bajar la celda</v>
      </c>
      <c r="C40" s="872"/>
      <c r="D40" s="872"/>
      <c r="E40" s="872"/>
      <c r="F40" s="872"/>
      <c r="G40" s="872"/>
      <c r="H40" s="873"/>
      <c r="I40" s="328"/>
      <c r="J40" s="330"/>
      <c r="K40" s="269">
        <f>VLOOKUP(A40,EQUIPOS!A10:D167,4,FALSE)</f>
        <v>1622661.3893301301</v>
      </c>
      <c r="L40" s="423"/>
      <c r="M40" s="424">
        <v>1</v>
      </c>
      <c r="N40" s="272">
        <f t="shared" si="0"/>
        <v>1622661.3893301301</v>
      </c>
    </row>
    <row r="41" spans="1:14">
      <c r="A41" t="s">
        <v>320</v>
      </c>
      <c r="B41" s="871" t="str">
        <f>VLOOKUP(A41,EQUIPOS!A11:D155,3,FALSE)</f>
        <v>Retroexcavadora sobre llantas, motor 62HP, Profundidad de excavación de 5.41 metros.</v>
      </c>
      <c r="C41" s="872"/>
      <c r="D41" s="872"/>
      <c r="E41" s="872"/>
      <c r="F41" s="872"/>
      <c r="G41" s="872"/>
      <c r="H41" s="873"/>
      <c r="I41" s="36"/>
      <c r="J41" s="37"/>
      <c r="K41" s="269">
        <f>VLOOKUP(A41,EQUIPOS!A11:D168,4,FALSE)</f>
        <v>104045.92483794304</v>
      </c>
      <c r="L41" s="276"/>
      <c r="M41" s="277">
        <v>0.2</v>
      </c>
      <c r="N41" s="272">
        <f t="shared" si="0"/>
        <v>520229.62418971513</v>
      </c>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0.01</v>
      </c>
      <c r="N43" s="344">
        <f>N81*M43</f>
        <v>6998.5517413614798</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18691375.458045803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2031216.8527183346</v>
      </c>
      <c r="N50" s="272">
        <f t="shared" ref="N50:N55" si="1">K50*M50</f>
        <v>2031216.8527183346</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86589.490348777821</v>
      </c>
      <c r="N51" s="272">
        <f t="shared" si="1"/>
        <v>2597684.7104633348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258963.61580971468</v>
      </c>
      <c r="N52" s="272">
        <f t="shared" si="1"/>
        <v>517927.23161942937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154450.218742433</v>
      </c>
      <c r="N53" s="272">
        <f t="shared" si="1"/>
        <v>772251.09371216502</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98990.265651574693</v>
      </c>
      <c r="N54" s="272">
        <f t="shared" si="1"/>
        <v>5939415.939094482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36942.390755617147</v>
      </c>
      <c r="N55" s="272">
        <f t="shared" si="1"/>
        <v>443308.68906740576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12301804.516675154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9">
        <f>VLOOKUP(A63,TRANSPORTE!A5:D117,4,FALSE)</f>
        <v>821.75094105324695</v>
      </c>
      <c r="M63" s="910"/>
      <c r="N63" s="287">
        <f>K63*L63</f>
        <v>821.75094105324695</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9">
        <f>VLOOKUP(A64,TRANSPORTE!A6:D117,4,FALSE)</f>
        <v>821.75094105324695</v>
      </c>
      <c r="M64" s="910"/>
      <c r="N64" s="287">
        <f>K64*L64</f>
        <v>6574.0075284259756</v>
      </c>
    </row>
    <row r="65" spans="1:15">
      <c r="A65" t="s">
        <v>1399</v>
      </c>
      <c r="B65" s="46" t="str">
        <f>VLOOKUP(A65,TRANSPORTE!A6:D117,3,FALSE)</f>
        <v>Pasajes aéreos</v>
      </c>
      <c r="C65" s="47"/>
      <c r="D65" s="47"/>
      <c r="E65" s="47"/>
      <c r="F65" s="47"/>
      <c r="G65" s="47"/>
      <c r="H65" s="311" t="s">
        <v>945</v>
      </c>
      <c r="I65" s="279">
        <v>3</v>
      </c>
      <c r="J65" s="286">
        <v>1</v>
      </c>
      <c r="K65" s="279">
        <f>I65*J65</f>
        <v>3</v>
      </c>
      <c r="L65" s="909">
        <f>VLOOKUP(A65,TRANSPORTE!A6:D117,4,FALSE)</f>
        <v>821.75094105324695</v>
      </c>
      <c r="M65" s="910"/>
      <c r="N65" s="287">
        <f>K65*L65</f>
        <v>2465.2528231597407</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9861.0112926389629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SUM(N73:N80)</f>
        <v>699855.17413614795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31702896.160149742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6340579.2320299484</v>
      </c>
      <c r="M88" s="858"/>
      <c r="N88" s="51"/>
    </row>
    <row r="89" spans="1:14">
      <c r="B89" s="89" t="s">
        <v>973</v>
      </c>
      <c r="C89" s="90"/>
      <c r="D89" s="90"/>
      <c r="E89" s="90"/>
      <c r="F89" s="90"/>
      <c r="G89" s="90"/>
      <c r="H89" s="90"/>
      <c r="I89" s="87"/>
      <c r="J89" s="88"/>
      <c r="K89" s="304">
        <v>0.05</v>
      </c>
      <c r="L89" s="857">
        <f>N83*K89</f>
        <v>1585144.8080074871</v>
      </c>
      <c r="M89" s="858"/>
      <c r="N89" s="51"/>
    </row>
    <row r="90" spans="1:14" ht="15.75" thickBot="1">
      <c r="B90" s="91" t="s">
        <v>974</v>
      </c>
      <c r="C90" s="92"/>
      <c r="D90" s="92"/>
      <c r="E90" s="92"/>
      <c r="F90" s="92"/>
      <c r="G90" s="92"/>
      <c r="H90" s="92"/>
      <c r="I90" s="93"/>
      <c r="J90" s="94"/>
      <c r="K90" s="305">
        <v>0.05</v>
      </c>
      <c r="L90" s="859">
        <f>N83*K90</f>
        <v>1585144.8080074871</v>
      </c>
      <c r="M90" s="860"/>
      <c r="N90" s="51"/>
    </row>
    <row r="91" spans="1:14" ht="15.75" thickBot="1">
      <c r="B91" s="822" t="s">
        <v>953</v>
      </c>
      <c r="C91" s="823"/>
      <c r="D91" s="823"/>
      <c r="E91" s="823"/>
      <c r="F91" s="823"/>
      <c r="G91" s="823"/>
      <c r="H91" s="823"/>
      <c r="I91" s="823"/>
      <c r="J91" s="823"/>
      <c r="K91" s="823"/>
      <c r="L91" s="823"/>
      <c r="M91" s="824"/>
      <c r="N91" s="52">
        <f>L88+L89+L90</f>
        <v>9510868.8480449226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41213765.008194663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0"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t="s">
        <v>121</v>
      </c>
      <c r="B36" s="871" t="str">
        <f>VLOOKUP(A36,EQUIPOS!A6:D154,3,FALSE)</f>
        <v>Bomba eléctrica para accionar la celda</v>
      </c>
      <c r="C36" s="872"/>
      <c r="D36" s="872"/>
      <c r="E36" s="872"/>
      <c r="F36" s="872"/>
      <c r="G36" s="872"/>
      <c r="H36" s="873"/>
      <c r="I36" s="267"/>
      <c r="J36" s="268"/>
      <c r="K36" s="269">
        <f>VLOOKUP(A36,EQUIPOS!A6:D163,4,FALSE)</f>
        <v>72444.490459545821</v>
      </c>
      <c r="L36" s="270"/>
      <c r="M36" s="271">
        <v>0.01</v>
      </c>
      <c r="N36" s="272">
        <f>K36/M36</f>
        <v>7244449.0459545823</v>
      </c>
    </row>
    <row r="37" spans="1:16">
      <c r="A37" s="113" t="s">
        <v>217</v>
      </c>
      <c r="B37" s="871" t="str">
        <f>VLOOKUP(A37,EQUIPOS!A7:D154,3,FALSE)</f>
        <v>Equipo de soldadura y de acetileno (incluye soldadura)</v>
      </c>
      <c r="C37" s="872"/>
      <c r="D37" s="872"/>
      <c r="E37" s="872"/>
      <c r="F37" s="872"/>
      <c r="G37" s="872"/>
      <c r="H37" s="873"/>
      <c r="I37" s="421"/>
      <c r="J37" s="422"/>
      <c r="K37" s="269">
        <f>VLOOKUP(A37,EQUIPOS!A7:D164,4,FALSE)</f>
        <v>26216.339618330156</v>
      </c>
      <c r="L37" s="335"/>
      <c r="M37" s="336">
        <v>0.01</v>
      </c>
      <c r="N37" s="272">
        <f>K37/M37</f>
        <v>2621633.9618330155</v>
      </c>
    </row>
    <row r="38" spans="1:16">
      <c r="A38" s="113" t="s">
        <v>255</v>
      </c>
      <c r="B38" s="871" t="str">
        <f>VLOOKUP(A38,EQUIPOS!A8:D154,3,FALSE)</f>
        <v>Manómetro cable de acero para bajar la celda</v>
      </c>
      <c r="C38" s="872"/>
      <c r="D38" s="872"/>
      <c r="E38" s="872"/>
      <c r="F38" s="872"/>
      <c r="G38" s="872"/>
      <c r="H38" s="873"/>
      <c r="I38" s="421"/>
      <c r="J38" s="422"/>
      <c r="K38" s="269">
        <f>VLOOKUP(A38,EQUIPOS!A8:D165,4,FALSE)</f>
        <v>1622661.3893301301</v>
      </c>
      <c r="L38" s="335"/>
      <c r="M38" s="336">
        <v>1</v>
      </c>
      <c r="N38" s="272">
        <f>K38/M38</f>
        <v>1622661.3893301301</v>
      </c>
    </row>
    <row r="39" spans="1:16">
      <c r="A39" s="113"/>
      <c r="B39" s="871"/>
      <c r="C39" s="872"/>
      <c r="D39" s="872"/>
      <c r="E39" s="872"/>
      <c r="F39" s="872"/>
      <c r="G39" s="872"/>
      <c r="H39" s="873"/>
      <c r="I39" s="421"/>
      <c r="J39" s="422"/>
      <c r="K39" s="269"/>
      <c r="L39" s="335"/>
      <c r="M39" s="336"/>
      <c r="N39" s="272"/>
    </row>
    <row r="40" spans="1:16">
      <c r="A40" s="113"/>
      <c r="B40" s="871"/>
      <c r="C40" s="872"/>
      <c r="D40" s="872"/>
      <c r="E40" s="872"/>
      <c r="F40" s="872"/>
      <c r="G40" s="872"/>
      <c r="H40" s="873"/>
      <c r="I40" s="328"/>
      <c r="J40" s="330"/>
      <c r="K40" s="269"/>
      <c r="L40" s="423"/>
      <c r="M40" s="424"/>
      <c r="N40" s="272"/>
    </row>
    <row r="41" spans="1:16">
      <c r="B41" s="871"/>
      <c r="C41" s="872"/>
      <c r="D41" s="872"/>
      <c r="E41" s="872"/>
      <c r="F41" s="872"/>
      <c r="G41" s="872"/>
      <c r="H41" s="873"/>
      <c r="I41" s="36"/>
      <c r="J41" s="37"/>
      <c r="K41" s="269"/>
      <c r="L41" s="276"/>
      <c r="M41" s="277"/>
      <c r="N41" s="272"/>
    </row>
    <row r="42" spans="1:16">
      <c r="B42" s="320"/>
      <c r="C42" s="321"/>
      <c r="D42" s="321"/>
      <c r="E42" s="321"/>
      <c r="F42" s="323"/>
      <c r="G42" s="323"/>
      <c r="H42" s="125"/>
      <c r="I42" s="36"/>
      <c r="J42" s="37"/>
      <c r="K42" s="438"/>
      <c r="L42" s="276"/>
      <c r="M42" s="277"/>
      <c r="N42" s="273"/>
    </row>
    <row r="43" spans="1:16">
      <c r="B43" s="879" t="s">
        <v>952</v>
      </c>
      <c r="C43" s="880"/>
      <c r="D43" s="880"/>
      <c r="E43" s="38"/>
      <c r="F43" s="39"/>
      <c r="G43" s="39"/>
      <c r="H43" s="40"/>
      <c r="I43" s="36"/>
      <c r="J43" s="37"/>
      <c r="K43" s="279"/>
      <c r="L43" s="276"/>
      <c r="M43" s="401">
        <v>0.01</v>
      </c>
      <c r="N43" s="344">
        <f>N81*M43</f>
        <v>6998.5517413614798</v>
      </c>
    </row>
    <row r="44" spans="1:16" ht="15.75" thickBot="1">
      <c r="B44" s="871"/>
      <c r="C44" s="872"/>
      <c r="D44" s="872"/>
      <c r="E44" s="872"/>
      <c r="F44" s="872"/>
      <c r="G44" s="872"/>
      <c r="H44" s="873"/>
      <c r="I44" s="881"/>
      <c r="J44" s="882"/>
      <c r="K44" s="41"/>
      <c r="L44" s="883"/>
      <c r="M44" s="884"/>
      <c r="N44" s="105"/>
    </row>
    <row r="45" spans="1:16" ht="15.75" thickBot="1">
      <c r="B45" s="822" t="s">
        <v>953</v>
      </c>
      <c r="C45" s="823"/>
      <c r="D45" s="823"/>
      <c r="E45" s="823"/>
      <c r="F45" s="823"/>
      <c r="G45" s="823"/>
      <c r="H45" s="823"/>
      <c r="I45" s="823"/>
      <c r="J45" s="823"/>
      <c r="K45" s="823"/>
      <c r="L45" s="823"/>
      <c r="M45" s="824"/>
      <c r="N45" s="394">
        <f>SUM(N36:N44)</f>
        <v>11495742.94885909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2031216.8527183346</v>
      </c>
      <c r="N50" s="272">
        <f t="shared" ref="N50:N55" si="0">K50*M50</f>
        <v>2031216.8527183346</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86589.490348777821</v>
      </c>
      <c r="N51" s="272">
        <f t="shared" si="0"/>
        <v>2597684.7104633348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258963.61580971468</v>
      </c>
      <c r="N52" s="272">
        <f t="shared" si="0"/>
        <v>517927.23161942937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154450.218742433</v>
      </c>
      <c r="N53" s="272">
        <f t="shared" si="0"/>
        <v>772251.09371216502</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98990.265651574693</v>
      </c>
      <c r="N54" s="272">
        <f t="shared" si="0"/>
        <v>5939415.939094482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36942.390755617147</v>
      </c>
      <c r="N55" s="272">
        <f t="shared" si="0"/>
        <v>443308.68906740576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12301804.516675154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9">
        <f>VLOOKUP(A63,TRANSPORTE!A5:D117,4,FALSE)</f>
        <v>821.75094105324695</v>
      </c>
      <c r="M63" s="910"/>
      <c r="N63" s="287">
        <f>K63*L63</f>
        <v>2465.2528231597407</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9">
        <f>VLOOKUP(A64,TRANSPORTE!A6:D117,4,FALSE)</f>
        <v>821.75094105324695</v>
      </c>
      <c r="M64" s="910"/>
      <c r="N64" s="287">
        <f>K64*L64</f>
        <v>821.75094105324695</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9">
        <f>VLOOKUP(A65,TRANSPORTE!A6:D118,4,FALSE)</f>
        <v>821.75094105324695</v>
      </c>
      <c r="M65" s="910"/>
      <c r="N65" s="287">
        <f>K65*L65</f>
        <v>6574.0075284259756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9861.0112926389629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44"/>
      <c r="J80" s="44"/>
      <c r="K80" s="44"/>
      <c r="L80" s="977"/>
      <c r="M80" s="978"/>
      <c r="N80" s="45"/>
    </row>
    <row r="81" spans="1:14" ht="15.75" thickBot="1">
      <c r="B81" s="822" t="s">
        <v>953</v>
      </c>
      <c r="C81" s="823"/>
      <c r="D81" s="823"/>
      <c r="E81" s="823"/>
      <c r="F81" s="823"/>
      <c r="G81" s="823"/>
      <c r="H81" s="823"/>
      <c r="I81" s="865"/>
      <c r="J81" s="865"/>
      <c r="K81" s="865"/>
      <c r="L81" s="865"/>
      <c r="M81" s="866"/>
      <c r="N81" s="301">
        <f>SUM(N73:N80)</f>
        <v>699855.17413614795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24507263.650963031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4901452.7301926063</v>
      </c>
      <c r="M88" s="858"/>
      <c r="N88" s="51"/>
    </row>
    <row r="89" spans="1:14">
      <c r="B89" s="89" t="s">
        <v>973</v>
      </c>
      <c r="C89" s="90"/>
      <c r="D89" s="90"/>
      <c r="E89" s="90"/>
      <c r="F89" s="90"/>
      <c r="G89" s="90"/>
      <c r="H89" s="90"/>
      <c r="I89" s="87"/>
      <c r="J89" s="88"/>
      <c r="K89" s="304">
        <v>0.05</v>
      </c>
      <c r="L89" s="857">
        <f>N83*K89</f>
        <v>1225363.1825481516</v>
      </c>
      <c r="M89" s="858"/>
      <c r="N89" s="51"/>
    </row>
    <row r="90" spans="1:14" ht="15.75" thickBot="1">
      <c r="B90" s="91" t="s">
        <v>974</v>
      </c>
      <c r="C90" s="92"/>
      <c r="D90" s="92"/>
      <c r="E90" s="92"/>
      <c r="F90" s="92"/>
      <c r="G90" s="92"/>
      <c r="H90" s="92"/>
      <c r="I90" s="93"/>
      <c r="J90" s="94"/>
      <c r="K90" s="305">
        <v>0.05</v>
      </c>
      <c r="L90" s="859">
        <f>N83*K90</f>
        <v>1225363.1825481516</v>
      </c>
      <c r="M90" s="860"/>
      <c r="N90" s="51"/>
    </row>
    <row r="91" spans="1:14" ht="15.75" thickBot="1">
      <c r="B91" s="822" t="s">
        <v>953</v>
      </c>
      <c r="C91" s="823"/>
      <c r="D91" s="823"/>
      <c r="E91" s="823"/>
      <c r="F91" s="823"/>
      <c r="G91" s="823"/>
      <c r="H91" s="823"/>
      <c r="I91" s="823"/>
      <c r="J91" s="823"/>
      <c r="K91" s="823"/>
      <c r="L91" s="823"/>
      <c r="M91" s="824"/>
      <c r="N91" s="52">
        <f>L88+L89+L90</f>
        <v>7352179.095288909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31859442.746251941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259</v>
      </c>
      <c r="B36" s="871" t="str">
        <f>VLOOKUP(A36,EQUIPOS!A6:D154,3,FALSE)</f>
        <v>Montacargas</v>
      </c>
      <c r="C36" s="872"/>
      <c r="D36" s="872"/>
      <c r="E36" s="872"/>
      <c r="F36" s="872"/>
      <c r="G36" s="872"/>
      <c r="H36" s="873"/>
      <c r="I36" s="267"/>
      <c r="J36" s="268"/>
      <c r="K36" s="269">
        <f>VLOOKUP(A36,EQUIPOS!A6:D163,4,FALSE)</f>
        <v>90446.371683239049</v>
      </c>
      <c r="L36" s="270"/>
      <c r="M36" s="336">
        <v>1.5</v>
      </c>
      <c r="N36" s="272">
        <f>K36/M36</f>
        <v>60297.581122159369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2975.4018634534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63272.982985612769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7148.0303622902802</v>
      </c>
      <c r="N48" s="272">
        <f>K48*M48</f>
        <v>2238770.8264802815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2238770.8264802815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59508.037269067994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2361551.8467349624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472310.36934699252</v>
      </c>
      <c r="M84" s="858"/>
      <c r="N84" s="51"/>
    </row>
    <row r="85" spans="1:14">
      <c r="B85" s="89" t="s">
        <v>973</v>
      </c>
      <c r="C85" s="90"/>
      <c r="D85" s="90"/>
      <c r="E85" s="90"/>
      <c r="F85" s="90"/>
      <c r="G85" s="90"/>
      <c r="H85" s="90"/>
      <c r="I85" s="87"/>
      <c r="J85" s="88"/>
      <c r="K85" s="304">
        <v>0.05</v>
      </c>
      <c r="L85" s="857">
        <f>N79*K85</f>
        <v>118077.59233674813</v>
      </c>
      <c r="M85" s="858"/>
      <c r="N85" s="51"/>
    </row>
    <row r="86" spans="1:14" ht="15.75" thickBot="1">
      <c r="B86" s="91" t="s">
        <v>974</v>
      </c>
      <c r="C86" s="92"/>
      <c r="D86" s="92"/>
      <c r="E86" s="92"/>
      <c r="F86" s="92"/>
      <c r="G86" s="92"/>
      <c r="H86" s="92"/>
      <c r="I86" s="93"/>
      <c r="J86" s="94"/>
      <c r="K86" s="305">
        <v>0.05</v>
      </c>
      <c r="L86" s="859">
        <f>N79*K86</f>
        <v>118077.59233674813</v>
      </c>
      <c r="M86" s="860"/>
      <c r="N86" s="51"/>
    </row>
    <row r="87" spans="1:14" ht="15.75" thickBot="1">
      <c r="B87" s="822" t="s">
        <v>953</v>
      </c>
      <c r="C87" s="823"/>
      <c r="D87" s="823"/>
      <c r="E87" s="823"/>
      <c r="F87" s="823"/>
      <c r="G87" s="823"/>
      <c r="H87" s="823"/>
      <c r="I87" s="823"/>
      <c r="J87" s="823"/>
      <c r="K87" s="823"/>
      <c r="L87" s="823"/>
      <c r="M87" s="824"/>
      <c r="N87" s="52">
        <f>L84+L85+L86</f>
        <v>708465.55402048875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3070017.4007554511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267</v>
      </c>
      <c r="B36" s="871" t="str">
        <f>VLOOKUP(A36,EQUIPOS!A6:D154,3,FALSE)</f>
        <v>Motobomba de concreto</v>
      </c>
      <c r="C36" s="872"/>
      <c r="D36" s="872"/>
      <c r="E36" s="872"/>
      <c r="F36" s="872"/>
      <c r="G36" s="872"/>
      <c r="H36" s="873"/>
      <c r="I36" s="267"/>
      <c r="J36" s="268"/>
      <c r="K36" s="269">
        <f>VLOOKUP(A36,EQUIPOS!A6:D163,4,FALSE)</f>
        <v>84617.904742376108</v>
      </c>
      <c r="L36" s="270"/>
      <c r="M36" s="336">
        <v>2.5</v>
      </c>
      <c r="N36" s="272">
        <f>K36/M36</f>
        <v>33847.161896950442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33847.161896950442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3529.8086367094943</v>
      </c>
      <c r="N48" s="272">
        <f>K48*M48</f>
        <v>165049.19129747179</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396180.1703852762</v>
      </c>
      <c r="N49" s="272">
        <f>K49*M49</f>
        <v>264640.88105491898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429690.07235239074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9">
        <f>VLOOKUP(A60,TRANSPORTE!A2:D117,4,FALSE)</f>
        <v>1135.0396630979419</v>
      </c>
      <c r="M60" s="910"/>
      <c r="N60" s="287">
        <f>K60*L60</f>
        <v>985.64061153572948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985.64061153572948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464522.87486087694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92904.574972175396</v>
      </c>
      <c r="M84" s="858"/>
      <c r="N84" s="51"/>
    </row>
    <row r="85" spans="1:14">
      <c r="B85" s="89" t="s">
        <v>973</v>
      </c>
      <c r="C85" s="90"/>
      <c r="D85" s="90"/>
      <c r="E85" s="90"/>
      <c r="F85" s="90"/>
      <c r="G85" s="90"/>
      <c r="H85" s="90"/>
      <c r="I85" s="87"/>
      <c r="J85" s="88"/>
      <c r="K85" s="304">
        <v>0.05</v>
      </c>
      <c r="L85" s="857">
        <f>N79*K85</f>
        <v>23226.143743043849</v>
      </c>
      <c r="M85" s="858"/>
      <c r="N85" s="51"/>
    </row>
    <row r="86" spans="1:14" ht="15.75" thickBot="1">
      <c r="B86" s="91" t="s">
        <v>974</v>
      </c>
      <c r="C86" s="92"/>
      <c r="D86" s="92"/>
      <c r="E86" s="92"/>
      <c r="F86" s="92"/>
      <c r="G86" s="92"/>
      <c r="H86" s="92"/>
      <c r="I86" s="93"/>
      <c r="J86" s="94"/>
      <c r="K86" s="305">
        <v>0.05</v>
      </c>
      <c r="L86" s="859">
        <f>N79*K86</f>
        <v>23226.143743043849</v>
      </c>
      <c r="M86" s="860"/>
      <c r="N86" s="51"/>
    </row>
    <row r="87" spans="1:14" ht="15.75" thickBot="1">
      <c r="B87" s="822" t="s">
        <v>953</v>
      </c>
      <c r="C87" s="823"/>
      <c r="D87" s="823"/>
      <c r="E87" s="823"/>
      <c r="F87" s="823"/>
      <c r="G87" s="823"/>
      <c r="H87" s="823"/>
      <c r="I87" s="823"/>
      <c r="J87" s="823"/>
      <c r="K87" s="823"/>
      <c r="L87" s="823"/>
      <c r="M87" s="824"/>
      <c r="N87" s="52">
        <f>L84+L85+L86</f>
        <v>139356.86245826309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603879.73731914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6"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72444.490459545821</v>
      </c>
      <c r="L36" s="270"/>
      <c r="M36" s="271">
        <v>0.01</v>
      </c>
      <c r="N36" s="272">
        <f t="shared" ref="N36:N41" si="0">K36/M36</f>
        <v>7244449.0459545823</v>
      </c>
    </row>
    <row r="37" spans="1:14">
      <c r="A37" s="113" t="s">
        <v>192</v>
      </c>
      <c r="B37" s="871" t="str">
        <f>VLOOKUP(A37,EQUIPOS!A7:D154,3,FALSE)</f>
        <v>Equipo de acarreo interno</v>
      </c>
      <c r="C37" s="872"/>
      <c r="D37" s="872"/>
      <c r="E37" s="872"/>
      <c r="F37" s="872"/>
      <c r="G37" s="872"/>
      <c r="H37" s="873"/>
      <c r="I37" s="421"/>
      <c r="J37" s="422"/>
      <c r="K37" s="269">
        <f>VLOOKUP(A37,EQUIPOS!A7:D164,4,FALSE)</f>
        <v>72832.147386560115</v>
      </c>
      <c r="L37" s="335"/>
      <c r="M37" s="336">
        <v>0.05</v>
      </c>
      <c r="N37" s="272">
        <f t="shared" si="0"/>
        <v>1456642.9477312022</v>
      </c>
    </row>
    <row r="38" spans="1:14">
      <c r="A38" s="113" t="s">
        <v>214</v>
      </c>
      <c r="B38" s="871" t="str">
        <f>VLOOKUP(A38,EQUIPOS!A8:D154,3,FALSE)</f>
        <v>Equipo de oxigeno y soldadura</v>
      </c>
      <c r="C38" s="872"/>
      <c r="D38" s="872"/>
      <c r="E38" s="872"/>
      <c r="F38" s="872"/>
      <c r="G38" s="872"/>
      <c r="H38" s="873"/>
      <c r="I38" s="421"/>
      <c r="J38" s="422"/>
      <c r="K38" s="438">
        <f>VLOOKUP(A38,EQUIPOS!A8:D165,4,FALSE)</f>
        <v>17851.346402823576</v>
      </c>
      <c r="L38" s="335"/>
      <c r="M38" s="336">
        <v>0.01</v>
      </c>
      <c r="N38" s="272">
        <f t="shared" si="0"/>
        <v>1785134.6402823576</v>
      </c>
    </row>
    <row r="39" spans="1:14">
      <c r="A39" s="113" t="s">
        <v>248</v>
      </c>
      <c r="B39" s="871" t="str">
        <f>VLOOKUP(A39,EQUIPOS!A9:D154,3,FALSE)</f>
        <v>Grúa telescópica de 50 Ton.</v>
      </c>
      <c r="C39" s="872"/>
      <c r="D39" s="872"/>
      <c r="E39" s="872"/>
      <c r="F39" s="872"/>
      <c r="G39" s="872"/>
      <c r="H39" s="873"/>
      <c r="I39" s="421"/>
      <c r="J39" s="422"/>
      <c r="K39" s="438">
        <f>VLOOKUP(A39,EQUIPOS!A9:D166,4,FALSE)</f>
        <v>288122.81567337213</v>
      </c>
      <c r="L39" s="335"/>
      <c r="M39" s="336">
        <v>0.04</v>
      </c>
      <c r="N39" s="272">
        <f t="shared" si="0"/>
        <v>7203070.3918343028</v>
      </c>
    </row>
    <row r="40" spans="1:14">
      <c r="A40" s="113" t="s">
        <v>255</v>
      </c>
      <c r="B40" s="871" t="str">
        <f>VLOOKUP(A40,EQUIPOS!A10:D154,3,FALSE)</f>
        <v>Manómetro cable de acero para bajar la celda</v>
      </c>
      <c r="C40" s="872"/>
      <c r="D40" s="872"/>
      <c r="E40" s="872"/>
      <c r="F40" s="872"/>
      <c r="G40" s="872"/>
      <c r="H40" s="873"/>
      <c r="I40" s="421"/>
      <c r="J40" s="422"/>
      <c r="K40" s="438">
        <f>VLOOKUP(A40,EQUIPOS!A10:D167,4,FALSE)</f>
        <v>1622661.3893301301</v>
      </c>
      <c r="L40" s="335"/>
      <c r="M40" s="336">
        <v>1</v>
      </c>
      <c r="N40" s="272">
        <f t="shared" si="0"/>
        <v>1622661.3893301301</v>
      </c>
    </row>
    <row r="41" spans="1:14">
      <c r="A41" s="113" t="s">
        <v>322</v>
      </c>
      <c r="B41" s="871" t="str">
        <f>VLOOKUP(A41,EQUIPOS!A11:D155,3,FALSE)</f>
        <v xml:space="preserve">Retroexcavadora sobre llantas JD 410
</v>
      </c>
      <c r="C41" s="872"/>
      <c r="D41" s="872"/>
      <c r="E41" s="872"/>
      <c r="F41" s="872"/>
      <c r="G41" s="872"/>
      <c r="H41" s="873"/>
      <c r="I41" s="421"/>
      <c r="J41" s="422"/>
      <c r="K41" s="438">
        <f>VLOOKUP(A41,EQUIPOS!A11:D168,4,FALSE)</f>
        <v>165392.33284608222</v>
      </c>
      <c r="L41" s="335"/>
      <c r="M41" s="336">
        <v>0.2</v>
      </c>
      <c r="N41" s="272">
        <f t="shared" si="0"/>
        <v>826961.66423041106</v>
      </c>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N86*M45</f>
        <v>69985.517413614798</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411">
        <f>SUM(N36:N45)</f>
        <v>20208905.596776601</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7" t="s">
        <v>944</v>
      </c>
      <c r="C51" s="868"/>
      <c r="D51" s="868"/>
      <c r="E51" s="868"/>
      <c r="F51" s="868"/>
      <c r="G51" s="868"/>
      <c r="H51" s="868"/>
      <c r="I51" s="902"/>
      <c r="J51" s="315" t="s">
        <v>945</v>
      </c>
      <c r="K51" s="85" t="s">
        <v>946</v>
      </c>
      <c r="L51" s="903" t="s">
        <v>955</v>
      </c>
      <c r="M51" s="902"/>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2031216.8527183346</v>
      </c>
      <c r="N52" s="272">
        <f t="shared" ref="N52:N57" si="1">K52*M52</f>
        <v>2031216.8527183346</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86589.490348777821</v>
      </c>
      <c r="N53" s="272">
        <f t="shared" si="1"/>
        <v>2597684.7104633348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258963.61580971468</v>
      </c>
      <c r="N54" s="272">
        <f t="shared" si="1"/>
        <v>517927.23161942937</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154450.218742433</v>
      </c>
      <c r="N55" s="272">
        <f t="shared" si="1"/>
        <v>772251.09371216502</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98990.265651574693</v>
      </c>
      <c r="N56" s="272">
        <f t="shared" si="1"/>
        <v>5939415.939094482</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36942.390755617147</v>
      </c>
      <c r="N57" s="272">
        <f t="shared" si="1"/>
        <v>443308.68906740576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2" t="s">
        <v>953</v>
      </c>
      <c r="C63" s="823"/>
      <c r="D63" s="823"/>
      <c r="E63" s="823"/>
      <c r="F63" s="823"/>
      <c r="G63" s="823"/>
      <c r="H63" s="823"/>
      <c r="I63" s="823"/>
      <c r="J63" s="823"/>
      <c r="K63" s="823"/>
      <c r="L63" s="823"/>
      <c r="M63" s="824"/>
      <c r="N63" s="394">
        <f>SUM(N52:N62)</f>
        <v>12301804.516675154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9">
        <f>VLOOKUP(A68,TRANSPORTE!A5:D117,4,FALSE)</f>
        <v>821.75094105324695</v>
      </c>
      <c r="M68" s="910"/>
      <c r="N68" s="287">
        <f>K68*L68</f>
        <v>821.75094105324695</v>
      </c>
    </row>
    <row r="69" spans="1:15">
      <c r="A69" t="s">
        <v>1399</v>
      </c>
      <c r="B69" s="46" t="str">
        <f>VLOOKUP(A69,TRANSPORTE!A5:D117,3,FALSE)</f>
        <v>Pasajes aéreos</v>
      </c>
      <c r="C69" s="47"/>
      <c r="D69" s="47"/>
      <c r="E69" s="47"/>
      <c r="F69" s="47"/>
      <c r="G69" s="47"/>
      <c r="H69" s="311" t="s">
        <v>945</v>
      </c>
      <c r="I69" s="279">
        <v>3</v>
      </c>
      <c r="J69" s="286">
        <v>1</v>
      </c>
      <c r="K69" s="279">
        <f>I69*J69</f>
        <v>3</v>
      </c>
      <c r="L69" s="909">
        <f>VLOOKUP(A69,TRANSPORTE!A5:D117,4,FALSE)</f>
        <v>821.75094105324695</v>
      </c>
      <c r="M69" s="910"/>
      <c r="N69" s="287">
        <f>K69*L69</f>
        <v>2465.2528231597407</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3287.0037642129878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864"/>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8"/>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0"/>
      <c r="J85" s="471"/>
      <c r="K85" s="472"/>
      <c r="L85" s="979"/>
      <c r="M85" s="979"/>
      <c r="N85" s="473"/>
    </row>
    <row r="86" spans="1:14" ht="15.75" thickBot="1">
      <c r="B86" s="911" t="s">
        <v>953</v>
      </c>
      <c r="C86" s="865"/>
      <c r="D86" s="865"/>
      <c r="E86" s="865"/>
      <c r="F86" s="865"/>
      <c r="G86" s="865"/>
      <c r="H86" s="865"/>
      <c r="I86" s="865"/>
      <c r="J86" s="865"/>
      <c r="K86" s="865"/>
      <c r="L86" s="865"/>
      <c r="M86" s="866"/>
      <c r="N86" s="460">
        <f>SUM(N79:N85)</f>
        <v>699855.17413614795</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33213852.291352116</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7" t="s">
        <v>969</v>
      </c>
      <c r="C92" s="868"/>
      <c r="D92" s="868"/>
      <c r="E92" s="868"/>
      <c r="F92" s="868"/>
      <c r="G92" s="868"/>
      <c r="H92" s="868"/>
      <c r="I92" s="314"/>
      <c r="J92" s="334"/>
      <c r="K92" s="302" t="s">
        <v>970</v>
      </c>
      <c r="L92" s="869" t="s">
        <v>971</v>
      </c>
      <c r="M92" s="870"/>
      <c r="N92" s="303"/>
    </row>
    <row r="93" spans="1:14">
      <c r="B93" s="855" t="s">
        <v>972</v>
      </c>
      <c r="C93" s="856"/>
      <c r="D93" s="856"/>
      <c r="E93" s="856"/>
      <c r="F93" s="856"/>
      <c r="G93" s="856"/>
      <c r="H93" s="856"/>
      <c r="I93" s="87"/>
      <c r="J93" s="88"/>
      <c r="K93" s="304">
        <v>0.2</v>
      </c>
      <c r="L93" s="857">
        <f>N88*K93</f>
        <v>6642770.4582704231</v>
      </c>
      <c r="M93" s="858"/>
      <c r="N93" s="51"/>
    </row>
    <row r="94" spans="1:14">
      <c r="B94" s="89" t="s">
        <v>973</v>
      </c>
      <c r="C94" s="90"/>
      <c r="D94" s="90"/>
      <c r="E94" s="90"/>
      <c r="F94" s="90"/>
      <c r="G94" s="90"/>
      <c r="H94" s="90"/>
      <c r="I94" s="87"/>
      <c r="J94" s="88"/>
      <c r="K94" s="304">
        <v>0.05</v>
      </c>
      <c r="L94" s="857">
        <f>N88*K94</f>
        <v>1660692.6145676058</v>
      </c>
      <c r="M94" s="858"/>
      <c r="N94" s="51"/>
    </row>
    <row r="95" spans="1:14" ht="15.75" thickBot="1">
      <c r="B95" s="91" t="s">
        <v>974</v>
      </c>
      <c r="C95" s="92"/>
      <c r="D95" s="92"/>
      <c r="E95" s="92"/>
      <c r="F95" s="92"/>
      <c r="G95" s="92"/>
      <c r="H95" s="92"/>
      <c r="I95" s="93"/>
      <c r="J95" s="94"/>
      <c r="K95" s="305">
        <v>0.05</v>
      </c>
      <c r="L95" s="859">
        <f>N88*K95</f>
        <v>1660692.6145676058</v>
      </c>
      <c r="M95" s="860"/>
      <c r="N95" s="51"/>
    </row>
    <row r="96" spans="1:14" ht="15.75" thickBot="1">
      <c r="B96" s="822" t="s">
        <v>953</v>
      </c>
      <c r="C96" s="823"/>
      <c r="D96" s="823"/>
      <c r="E96" s="823"/>
      <c r="F96" s="823"/>
      <c r="G96" s="823"/>
      <c r="H96" s="823"/>
      <c r="I96" s="823"/>
      <c r="J96" s="823"/>
      <c r="K96" s="823"/>
      <c r="L96" s="823"/>
      <c r="M96" s="824"/>
      <c r="N96" s="52">
        <f>L93+L94+L95</f>
        <v>9964155.6874056347</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8">
        <f>N88+N96</f>
        <v>43178007.978757754</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8554687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326</v>
      </c>
      <c r="B36" s="871" t="str">
        <f>VLOOKUP(A36,EQUIPOS!A6:D154,3,FALSE)</f>
        <v>Sensor de Impacto para prueba de integridad tipo</v>
      </c>
      <c r="C36" s="872"/>
      <c r="D36" s="872"/>
      <c r="E36" s="872"/>
      <c r="F36" s="872"/>
      <c r="G36" s="872"/>
      <c r="H36" s="873"/>
      <c r="I36" s="267"/>
      <c r="J36" s="268"/>
      <c r="K36" s="269">
        <f>VLOOKUP(A36,EQUIPOS!A6:D163,4,FALSE)</f>
        <v>127052.77101910581</v>
      </c>
      <c r="L36" s="270"/>
      <c r="M36" s="336">
        <v>1</v>
      </c>
      <c r="N36" s="272">
        <f>K36/M36</f>
        <v>127052.77101910581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127052.77101910581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527126.18857386999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105425.237714774</v>
      </c>
      <c r="M84" s="858"/>
      <c r="N84" s="51"/>
    </row>
    <row r="85" spans="1:14">
      <c r="B85" s="89" t="s">
        <v>973</v>
      </c>
      <c r="C85" s="90"/>
      <c r="D85" s="90"/>
      <c r="E85" s="90"/>
      <c r="F85" s="90"/>
      <c r="G85" s="90"/>
      <c r="H85" s="90"/>
      <c r="I85" s="87"/>
      <c r="J85" s="88"/>
      <c r="K85" s="304">
        <v>0.05</v>
      </c>
      <c r="L85" s="857">
        <f>N79*K85</f>
        <v>26356.309428693501</v>
      </c>
      <c r="M85" s="858"/>
      <c r="N85" s="51"/>
    </row>
    <row r="86" spans="1:14" ht="15.75" thickBot="1">
      <c r="B86" s="91" t="s">
        <v>974</v>
      </c>
      <c r="C86" s="92"/>
      <c r="D86" s="92"/>
      <c r="E86" s="92"/>
      <c r="F86" s="92"/>
      <c r="G86" s="92"/>
      <c r="H86" s="92"/>
      <c r="I86" s="93"/>
      <c r="J86" s="94"/>
      <c r="K86" s="305">
        <v>0.05</v>
      </c>
      <c r="L86" s="859">
        <f>N79*K86</f>
        <v>26356.309428693501</v>
      </c>
      <c r="M86" s="860"/>
      <c r="N86" s="51"/>
    </row>
    <row r="87" spans="1:14" ht="15.75" thickBot="1">
      <c r="B87" s="822" t="s">
        <v>953</v>
      </c>
      <c r="C87" s="823"/>
      <c r="D87" s="823"/>
      <c r="E87" s="823"/>
      <c r="F87" s="823"/>
      <c r="G87" s="823"/>
      <c r="H87" s="823"/>
      <c r="I87" s="823"/>
      <c r="J87" s="823"/>
      <c r="K87" s="823"/>
      <c r="L87" s="823"/>
      <c r="M87" s="824"/>
      <c r="N87" s="52">
        <f>L84+L85+L86</f>
        <v>158137.85657216099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685264.04514603096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320</v>
      </c>
      <c r="B36" s="871" t="str">
        <f>VLOOKUP(A36,EQUIPOS!A6:D154,3,FALSE)</f>
        <v>Retroexcavadora sobre llantas, motor 62HP, Profundidad de excavación de 5.41 metros.</v>
      </c>
      <c r="C36" s="872"/>
      <c r="D36" s="872"/>
      <c r="E36" s="872"/>
      <c r="F36" s="872"/>
      <c r="G36" s="872"/>
      <c r="H36" s="873"/>
      <c r="I36" s="267"/>
      <c r="J36" s="268"/>
      <c r="K36" s="269">
        <f>VLOOKUP(A36,EQUIPOS!A6:D163,4,FALSE)</f>
        <v>104045.92483794304</v>
      </c>
      <c r="L36" s="270"/>
      <c r="M36" s="336">
        <v>10</v>
      </c>
      <c r="N36" s="272">
        <f>K36/M36</f>
        <v>10404.592483794304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368.07216076801001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10772.664644562314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46172.41635838068</v>
      </c>
      <c r="N48" s="272">
        <f>K48*M48</f>
        <v>22573.181330763891</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30231.680628862898</v>
      </c>
      <c r="N49" s="272">
        <f>K49*M49</f>
        <v>40308.907505150528</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6392.6020713014059</v>
      </c>
      <c r="N50" s="272">
        <f>K50*M50</f>
        <v>9588.9031069521079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72470.991942866531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3680.7216076800996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86924.378195108948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17384.87563902179</v>
      </c>
      <c r="M84" s="858"/>
      <c r="N84" s="51"/>
    </row>
    <row r="85" spans="1:14">
      <c r="B85" s="89" t="s">
        <v>973</v>
      </c>
      <c r="C85" s="90"/>
      <c r="D85" s="90"/>
      <c r="E85" s="90"/>
      <c r="F85" s="90"/>
      <c r="G85" s="90"/>
      <c r="H85" s="90"/>
      <c r="I85" s="87"/>
      <c r="J85" s="88"/>
      <c r="K85" s="304">
        <v>0.05</v>
      </c>
      <c r="L85" s="857">
        <f>N79*K85</f>
        <v>4346.2189097554474</v>
      </c>
      <c r="M85" s="858"/>
      <c r="N85" s="51"/>
    </row>
    <row r="86" spans="1:14" ht="15.75" thickBot="1">
      <c r="B86" s="91" t="s">
        <v>974</v>
      </c>
      <c r="C86" s="92"/>
      <c r="D86" s="92"/>
      <c r="E86" s="92"/>
      <c r="F86" s="92"/>
      <c r="G86" s="92"/>
      <c r="H86" s="92"/>
      <c r="I86" s="93"/>
      <c r="J86" s="94"/>
      <c r="K86" s="305">
        <v>0.05</v>
      </c>
      <c r="L86" s="859">
        <f>N79*K86</f>
        <v>4346.2189097554474</v>
      </c>
      <c r="M86" s="860"/>
      <c r="N86" s="51"/>
    </row>
    <row r="87" spans="1:14" ht="15.75" thickBot="1">
      <c r="B87" s="822" t="s">
        <v>953</v>
      </c>
      <c r="C87" s="823"/>
      <c r="D87" s="823"/>
      <c r="E87" s="823"/>
      <c r="F87" s="823"/>
      <c r="G87" s="823"/>
      <c r="H87" s="823"/>
      <c r="I87" s="823"/>
      <c r="J87" s="823"/>
      <c r="K87" s="823"/>
      <c r="L87" s="823"/>
      <c r="M87" s="824"/>
      <c r="N87" s="52">
        <f>L84+L85+L86</f>
        <v>26077.313458532684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113001.69165364164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204</v>
      </c>
      <c r="B36" s="871" t="str">
        <f>VLOOKUP(A36,EQUIPOS!A6:D154,3,FALSE)</f>
        <v xml:space="preserve">Equipo de soldadura 250 AMP
</v>
      </c>
      <c r="C36" s="872"/>
      <c r="D36" s="872"/>
      <c r="E36" s="872"/>
      <c r="F36" s="872"/>
      <c r="G36" s="872"/>
      <c r="H36" s="873"/>
      <c r="I36" s="267"/>
      <c r="J36" s="268"/>
      <c r="K36" s="269">
        <f>VLOOKUP(A36,EQUIPOS!A6:D163,4,FALSE)</f>
        <v>62427.55490276582</v>
      </c>
      <c r="L36" s="270"/>
      <c r="M36" s="336">
        <v>10</v>
      </c>
      <c r="N36" s="272">
        <f>K36/M36</f>
        <v>6242.7554902765823</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104045.92483794304</v>
      </c>
      <c r="L37" s="335"/>
      <c r="M37" s="336">
        <v>10</v>
      </c>
      <c r="N37" s="272">
        <f>K37/M37</f>
        <v>10404.592483794304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423.19184653601991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17070.539820606908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16647.401227347411</v>
      </c>
      <c r="N48" s="272">
        <f>K48*M48</f>
        <v>549.36424050246455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111776.72481237828</v>
      </c>
      <c r="N49" s="272">
        <f>K49*M49</f>
        <v>335330.17443713482</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855.01052703656296</v>
      </c>
      <c r="N50" s="272">
        <f>K50*M50</f>
        <v>8550.1052703656296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344429.64394800289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4231.9184653601988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365732.10223396996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73146.420446794</v>
      </c>
      <c r="M84" s="858"/>
      <c r="N84" s="51"/>
    </row>
    <row r="85" spans="1:14">
      <c r="B85" s="89" t="s">
        <v>973</v>
      </c>
      <c r="C85" s="90"/>
      <c r="D85" s="90"/>
      <c r="E85" s="90"/>
      <c r="F85" s="90"/>
      <c r="G85" s="90"/>
      <c r="H85" s="90"/>
      <c r="I85" s="87"/>
      <c r="J85" s="88"/>
      <c r="K85" s="304">
        <v>0.05</v>
      </c>
      <c r="L85" s="857">
        <f>N79*K85</f>
        <v>18286.6051116985</v>
      </c>
      <c r="M85" s="858"/>
      <c r="N85" s="51"/>
    </row>
    <row r="86" spans="1:14" ht="15.75" thickBot="1">
      <c r="B86" s="91" t="s">
        <v>974</v>
      </c>
      <c r="C86" s="92"/>
      <c r="D86" s="92"/>
      <c r="E86" s="92"/>
      <c r="F86" s="92"/>
      <c r="G86" s="92"/>
      <c r="H86" s="92"/>
      <c r="I86" s="93"/>
      <c r="J86" s="94"/>
      <c r="K86" s="305">
        <v>0.05</v>
      </c>
      <c r="L86" s="859">
        <f>N79*K86</f>
        <v>18286.6051116985</v>
      </c>
      <c r="M86" s="860"/>
      <c r="N86" s="51"/>
    </row>
    <row r="87" spans="1:14" ht="15.75" thickBot="1">
      <c r="B87" s="822" t="s">
        <v>953</v>
      </c>
      <c r="C87" s="823"/>
      <c r="D87" s="823"/>
      <c r="E87" s="823"/>
      <c r="F87" s="823"/>
      <c r="G87" s="823"/>
      <c r="H87" s="823"/>
      <c r="I87" s="823"/>
      <c r="J87" s="823"/>
      <c r="K87" s="823"/>
      <c r="L87" s="823"/>
      <c r="M87" s="824"/>
      <c r="N87" s="52">
        <f>L84+L85+L86</f>
        <v>109719.63067019101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475451.73290416098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738722.1373689858</v>
      </c>
      <c r="L36" s="270"/>
      <c r="M36" s="336">
        <v>2</v>
      </c>
      <c r="N36" s="272">
        <f>K36/M36</f>
        <v>369361.0686844929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5245.4839826800999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374606.55266717297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3529.8086367094943</v>
      </c>
      <c r="N48" s="272">
        <f>K48*M48</f>
        <v>98834.641827865838</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410729.15969321004</v>
      </c>
      <c r="N49" s="272">
        <f>K49*M49</f>
        <v>143755.20589262349</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2598.6733210017273</v>
      </c>
      <c r="N50" s="272">
        <f>K50*M50</f>
        <v>7796.019963005182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250385.86768349449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1847.0190881321055</v>
      </c>
      <c r="M60" s="910"/>
      <c r="N60" s="287">
        <f>K60*L60</f>
        <v>646.45668084623685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646.45668084623685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52454.839826800991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678093.7168583147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135618.74337166295</v>
      </c>
      <c r="M84" s="858"/>
      <c r="N84" s="51"/>
    </row>
    <row r="85" spans="1:14">
      <c r="B85" s="89" t="s">
        <v>973</v>
      </c>
      <c r="C85" s="90"/>
      <c r="D85" s="90"/>
      <c r="E85" s="90"/>
      <c r="F85" s="90"/>
      <c r="G85" s="90"/>
      <c r="H85" s="90"/>
      <c r="I85" s="87"/>
      <c r="J85" s="88"/>
      <c r="K85" s="304">
        <v>0.05</v>
      </c>
      <c r="L85" s="857">
        <f>N79*K85</f>
        <v>33904.685842915736</v>
      </c>
      <c r="M85" s="858"/>
      <c r="N85" s="51"/>
    </row>
    <row r="86" spans="1:14" ht="15.75" thickBot="1">
      <c r="B86" s="91" t="s">
        <v>974</v>
      </c>
      <c r="C86" s="92"/>
      <c r="D86" s="92"/>
      <c r="E86" s="92"/>
      <c r="F86" s="92"/>
      <c r="G86" s="92"/>
      <c r="H86" s="92"/>
      <c r="I86" s="93"/>
      <c r="J86" s="94"/>
      <c r="K86" s="305">
        <v>0.05</v>
      </c>
      <c r="L86" s="859">
        <f>N79*K86</f>
        <v>33904.685842915736</v>
      </c>
      <c r="M86" s="860"/>
      <c r="N86" s="51"/>
    </row>
    <row r="87" spans="1:14" ht="15.75" thickBot="1">
      <c r="B87" s="822" t="s">
        <v>953</v>
      </c>
      <c r="C87" s="823"/>
      <c r="D87" s="823"/>
      <c r="E87" s="823"/>
      <c r="F87" s="823"/>
      <c r="G87" s="823"/>
      <c r="H87" s="823"/>
      <c r="I87" s="823"/>
      <c r="J87" s="823"/>
      <c r="K87" s="823"/>
      <c r="L87" s="823"/>
      <c r="M87" s="824"/>
      <c r="N87" s="52">
        <f>L84+L85+L86</f>
        <v>203428.1150574944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881521.83191580907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738722.1373689858</v>
      </c>
      <c r="L36" s="270"/>
      <c r="M36" s="336">
        <v>2</v>
      </c>
      <c r="N36" s="272">
        <f>K36/M36</f>
        <v>369361.0686844929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5245.4839826800999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374606.55266717297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3529.8086367094943</v>
      </c>
      <c r="N48" s="272">
        <f>K48*M48</f>
        <v>98834.641827865838</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442065.44435645221</v>
      </c>
      <c r="N49" s="272">
        <f>K49*M49</f>
        <v>154722.90552475827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2598.6733210017273</v>
      </c>
      <c r="N50" s="272">
        <f>K50*M50</f>
        <v>5197.3466420034547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258754.89399462758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1847.0190881321055</v>
      </c>
      <c r="M60" s="910"/>
      <c r="N60" s="287">
        <f>K60*L60</f>
        <v>646.45668084623685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646.45668084623685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52454.839826800991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686462.74316944787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137292.54863388959</v>
      </c>
      <c r="M84" s="858"/>
      <c r="N84" s="51"/>
    </row>
    <row r="85" spans="1:14">
      <c r="B85" s="89" t="s">
        <v>973</v>
      </c>
      <c r="C85" s="90"/>
      <c r="D85" s="90"/>
      <c r="E85" s="90"/>
      <c r="F85" s="90"/>
      <c r="G85" s="90"/>
      <c r="H85" s="90"/>
      <c r="I85" s="87"/>
      <c r="J85" s="88"/>
      <c r="K85" s="304">
        <v>0.05</v>
      </c>
      <c r="L85" s="857">
        <f>N79*K85</f>
        <v>34323.137158472397</v>
      </c>
      <c r="M85" s="858"/>
      <c r="N85" s="51"/>
    </row>
    <row r="86" spans="1:14" ht="15.75" thickBot="1">
      <c r="B86" s="91" t="s">
        <v>974</v>
      </c>
      <c r="C86" s="92"/>
      <c r="D86" s="92"/>
      <c r="E86" s="92"/>
      <c r="F86" s="92"/>
      <c r="G86" s="92"/>
      <c r="H86" s="92"/>
      <c r="I86" s="93"/>
      <c r="J86" s="94"/>
      <c r="K86" s="305">
        <v>0.05</v>
      </c>
      <c r="L86" s="859">
        <f>N79*K86</f>
        <v>34323.137158472397</v>
      </c>
      <c r="M86" s="860"/>
      <c r="N86" s="51"/>
    </row>
    <row r="87" spans="1:14" ht="15.75" thickBot="1">
      <c r="B87" s="822" t="s">
        <v>953</v>
      </c>
      <c r="C87" s="823"/>
      <c r="D87" s="823"/>
      <c r="E87" s="823"/>
      <c r="F87" s="823"/>
      <c r="G87" s="823"/>
      <c r="H87" s="823"/>
      <c r="I87" s="823"/>
      <c r="J87" s="823"/>
      <c r="K87" s="823"/>
      <c r="L87" s="823"/>
      <c r="M87" s="824"/>
      <c r="N87" s="52">
        <f>L84+L85+L86</f>
        <v>205938.82295083435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892401.56612028228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195</v>
      </c>
      <c r="B36" s="871" t="str">
        <f>VLOOKUP(A36,EQUIPOS!A6:D154,3,FALSE)</f>
        <v xml:space="preserve">Equipo de oxicorte, Capacidad de corte: hasta 6´´ (152mm) </v>
      </c>
      <c r="C36" s="872"/>
      <c r="D36" s="872"/>
      <c r="E36" s="872"/>
      <c r="F36" s="872"/>
      <c r="G36" s="872"/>
      <c r="H36" s="873"/>
      <c r="I36" s="267"/>
      <c r="J36" s="268"/>
      <c r="K36" s="269">
        <f>VLOOKUP(A36,EQUIPOS!A6:D163,4,FALSE)</f>
        <v>17127.704288698482</v>
      </c>
      <c r="L36" s="270"/>
      <c r="M36" s="336">
        <v>1.1299999999999999</v>
      </c>
      <c r="N36" s="272">
        <f>K36/M36</f>
        <v>15157.260432476534</v>
      </c>
    </row>
    <row r="37" spans="1:14">
      <c r="A37" s="113" t="s">
        <v>332</v>
      </c>
      <c r="B37" s="871" t="str">
        <f>VLOOKUP(A37,EQUIPOS!A7:D154,3,FALSE)</f>
        <v xml:space="preserve">Taladro de 1/2´´, pulidora, lijadora y circular
</v>
      </c>
      <c r="C37" s="872"/>
      <c r="D37" s="872"/>
      <c r="E37" s="872"/>
      <c r="F37" s="872"/>
      <c r="G37" s="872"/>
      <c r="H37" s="873"/>
      <c r="I37" s="421"/>
      <c r="J37" s="422"/>
      <c r="K37" s="269">
        <f>VLOOKUP(A37,EQUIPOS!A7:D164,4,FALSE)</f>
        <v>3532.9139269661723</v>
      </c>
      <c r="L37" s="335"/>
      <c r="M37" s="336">
        <v>0.53</v>
      </c>
      <c r="N37" s="272">
        <f>K37/M37</f>
        <v>6665.8753338984379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2821.2789769067999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24644.414743281774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70208.319062300856</v>
      </c>
      <c r="N48" s="272">
        <f>K48*M48</f>
        <v>1404.1663812460172</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23579.289678088277</v>
      </c>
      <c r="N49" s="272">
        <f>K49*M49</f>
        <v>11789.644839044138</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77598.713203400839</v>
      </c>
      <c r="N50" s="272">
        <f>K50*M50</f>
        <v>6207.8970562720669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19401.708276562222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28212.789769067997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72258.912788911985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14451.782557782397</v>
      </c>
      <c r="M84" s="858"/>
      <c r="N84" s="51"/>
    </row>
    <row r="85" spans="1:14">
      <c r="B85" s="89" t="s">
        <v>973</v>
      </c>
      <c r="C85" s="90"/>
      <c r="D85" s="90"/>
      <c r="E85" s="90"/>
      <c r="F85" s="90"/>
      <c r="G85" s="90"/>
      <c r="H85" s="90"/>
      <c r="I85" s="87"/>
      <c r="J85" s="88"/>
      <c r="K85" s="304">
        <v>0.05</v>
      </c>
      <c r="L85" s="857">
        <f>N79*K85</f>
        <v>3612.9456394455992</v>
      </c>
      <c r="M85" s="858"/>
      <c r="N85" s="51"/>
    </row>
    <row r="86" spans="1:14" ht="15.75" thickBot="1">
      <c r="B86" s="91" t="s">
        <v>974</v>
      </c>
      <c r="C86" s="92"/>
      <c r="D86" s="92"/>
      <c r="E86" s="92"/>
      <c r="F86" s="92"/>
      <c r="G86" s="92"/>
      <c r="H86" s="92"/>
      <c r="I86" s="93"/>
      <c r="J86" s="94"/>
      <c r="K86" s="305">
        <v>0.05</v>
      </c>
      <c r="L86" s="859">
        <f>N79*K86</f>
        <v>3612.9456394455992</v>
      </c>
      <c r="M86" s="860"/>
      <c r="N86" s="51"/>
    </row>
    <row r="87" spans="1:14" ht="15.75" thickBot="1">
      <c r="B87" s="822" t="s">
        <v>953</v>
      </c>
      <c r="C87" s="823"/>
      <c r="D87" s="823"/>
      <c r="E87" s="823"/>
      <c r="F87" s="823"/>
      <c r="G87" s="823"/>
      <c r="H87" s="823"/>
      <c r="I87" s="823"/>
      <c r="J87" s="823"/>
      <c r="K87" s="823"/>
      <c r="L87" s="823"/>
      <c r="M87" s="824"/>
      <c r="N87" s="52">
        <f>L84+L85+L86</f>
        <v>21677.673836673595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93936.58662558558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17160.494321994775</v>
      </c>
      <c r="L36" s="270"/>
      <c r="M36" s="336">
        <v>12</v>
      </c>
      <c r="N36" s="272">
        <f t="shared" ref="N36:N42" si="0">K36/M36</f>
        <v>1430.0411934995645</v>
      </c>
    </row>
    <row r="37" spans="1:14">
      <c r="A37" s="113" t="s">
        <v>288</v>
      </c>
      <c r="B37" s="871" t="str">
        <f>VLOOKUP(A37,EQUIPOS!A7:D154,3,FALSE)</f>
        <v xml:space="preserve">Planta eléctrica </v>
      </c>
      <c r="C37" s="872"/>
      <c r="D37" s="872"/>
      <c r="E37" s="872"/>
      <c r="F37" s="872"/>
      <c r="G37" s="872"/>
      <c r="H37" s="873"/>
      <c r="I37" s="267"/>
      <c r="J37" s="268"/>
      <c r="K37" s="269">
        <f>VLOOKUP(A37,EQUIPOS!A7:D164,4,FALSE)</f>
        <v>124516.77830527854</v>
      </c>
      <c r="L37" s="270"/>
      <c r="M37" s="336">
        <v>1.3</v>
      </c>
      <c r="N37" s="272">
        <f t="shared" si="0"/>
        <v>95782.13715790656</v>
      </c>
    </row>
    <row r="38" spans="1:14">
      <c r="A38" s="113" t="s">
        <v>125</v>
      </c>
      <c r="B38" s="871" t="str">
        <f>VLOOKUP(A38,EQUIPOS!A8:D154,3,FALSE)</f>
        <v>Bomba para gato de tensionamiento</v>
      </c>
      <c r="C38" s="872"/>
      <c r="D38" s="872"/>
      <c r="E38" s="872"/>
      <c r="F38" s="872"/>
      <c r="G38" s="872"/>
      <c r="H38" s="873"/>
      <c r="I38" s="267"/>
      <c r="J38" s="268"/>
      <c r="K38" s="269">
        <f>VLOOKUP(A38,EQUIPOS!A8:D165,4,FALSE)</f>
        <v>54815.220181174162</v>
      </c>
      <c r="L38" s="270"/>
      <c r="M38" s="336">
        <v>12</v>
      </c>
      <c r="N38" s="272">
        <f t="shared" si="0"/>
        <v>4567.9350150978471</v>
      </c>
    </row>
    <row r="39" spans="1:14">
      <c r="A39" s="113" t="s">
        <v>180</v>
      </c>
      <c r="B39" s="871" t="str">
        <f>VLOOKUP(A39,EQUIPOS!A9:D154,3,FALSE)</f>
        <v>Compresor 120 HP, con martillo.</v>
      </c>
      <c r="C39" s="872"/>
      <c r="D39" s="872"/>
      <c r="E39" s="872"/>
      <c r="F39" s="872"/>
      <c r="G39" s="872"/>
      <c r="H39" s="873"/>
      <c r="I39" s="267"/>
      <c r="J39" s="268"/>
      <c r="K39" s="269">
        <f>VLOOKUP(A39,EQUIPOS!A9:D166,4,FALSE)</f>
        <v>104865.35847332062</v>
      </c>
      <c r="L39" s="270"/>
      <c r="M39" s="336">
        <v>1.3</v>
      </c>
      <c r="N39" s="272">
        <f t="shared" si="0"/>
        <v>80665.660364092779</v>
      </c>
    </row>
    <row r="40" spans="1:14">
      <c r="A40" s="113" t="s">
        <v>197</v>
      </c>
      <c r="B40" s="871" t="str">
        <f>VLOOKUP(A40,EQUIPOS!A10:D154,3,FALSE)</f>
        <v>Equipo de perforación (TRACKDRILL), potencia 40 HP, 2100 golpes / minuto</v>
      </c>
      <c r="C40" s="872"/>
      <c r="D40" s="872"/>
      <c r="E40" s="872"/>
      <c r="F40" s="872"/>
      <c r="G40" s="872"/>
      <c r="H40" s="873"/>
      <c r="I40" s="267"/>
      <c r="J40" s="268"/>
      <c r="K40" s="269">
        <f>VLOOKUP(A40,EQUIPOS!A10:D167,4,FALSE)</f>
        <v>194609.13225478845</v>
      </c>
      <c r="L40" s="270"/>
      <c r="M40" s="336">
        <v>1.3</v>
      </c>
      <c r="N40" s="272">
        <f t="shared" si="0"/>
        <v>149699.33250368343</v>
      </c>
    </row>
    <row r="41" spans="1:14">
      <c r="A41" s="113" t="s">
        <v>195</v>
      </c>
      <c r="B41" s="871" t="str">
        <f>VLOOKUP(A41,EQUIPOS!A11:D155,3,FALSE)</f>
        <v xml:space="preserve">Equipo de oxicorte, Capacidad de corte: hasta 6´´ (152mm) </v>
      </c>
      <c r="C41" s="872"/>
      <c r="D41" s="872"/>
      <c r="E41" s="872"/>
      <c r="F41" s="872"/>
      <c r="G41" s="872"/>
      <c r="H41" s="873"/>
      <c r="I41" s="267"/>
      <c r="J41" s="268"/>
      <c r="K41" s="269">
        <f>VLOOKUP(A41,EQUIPOS!A11:D168,4,FALSE)</f>
        <v>17127.704288698482</v>
      </c>
      <c r="L41" s="270"/>
      <c r="M41" s="336">
        <v>15</v>
      </c>
      <c r="N41" s="272">
        <f t="shared" si="0"/>
        <v>1141.8469525798987</v>
      </c>
    </row>
    <row r="42" spans="1:14">
      <c r="A42" s="113" t="s">
        <v>240</v>
      </c>
      <c r="B42" s="871" t="str">
        <f>VLOOKUP(A42,EQUIPOS!A12:D156,3,FALSE)</f>
        <v>Gato para tensionamiento, fuerza Max 200 ton, área de tensión 314 cm2.</v>
      </c>
      <c r="C42" s="872"/>
      <c r="D42" s="872"/>
      <c r="E42" s="872"/>
      <c r="F42" s="872"/>
      <c r="G42" s="872"/>
      <c r="H42" s="873"/>
      <c r="I42" s="267"/>
      <c r="J42" s="268"/>
      <c r="K42" s="269">
        <f>VLOOKUP(A42,EQUIPOS!A12:D169,4,FALSE)</f>
        <v>154884.28762044461</v>
      </c>
      <c r="L42" s="270"/>
      <c r="M42" s="336">
        <v>12</v>
      </c>
      <c r="N42" s="272">
        <f t="shared" si="0"/>
        <v>12907.023968370384</v>
      </c>
    </row>
    <row r="43" spans="1:14">
      <c r="A43" s="113"/>
      <c r="B43" s="871"/>
      <c r="C43" s="872"/>
      <c r="D43" s="872"/>
      <c r="E43" s="872"/>
      <c r="F43" s="872"/>
      <c r="G43" s="872"/>
      <c r="H43" s="873"/>
      <c r="I43" s="421"/>
      <c r="J43" s="422"/>
      <c r="K43" s="269"/>
      <c r="L43" s="335"/>
      <c r="M43" s="336"/>
      <c r="N43" s="272"/>
    </row>
    <row r="44" spans="1:14">
      <c r="A44" s="113"/>
      <c r="B44" s="871"/>
      <c r="C44" s="872"/>
      <c r="D44" s="872"/>
      <c r="E44" s="872"/>
      <c r="F44" s="872"/>
      <c r="G44" s="872"/>
      <c r="H44" s="873"/>
      <c r="I44" s="328"/>
      <c r="J44" s="330"/>
      <c r="K44" s="269"/>
      <c r="L44" s="423"/>
      <c r="M44" s="424"/>
      <c r="N44" s="272"/>
    </row>
    <row r="45" spans="1:14">
      <c r="B45" s="871"/>
      <c r="C45" s="872"/>
      <c r="D45" s="872"/>
      <c r="E45" s="872"/>
      <c r="F45" s="872"/>
      <c r="G45" s="872"/>
      <c r="H45" s="87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350652.96241704602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6279.4486247397726</v>
      </c>
      <c r="N54" s="272">
        <f>K54*M54</f>
        <v>1255.8897249479546</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6083.7158367637321</v>
      </c>
      <c r="N55" s="272">
        <f t="shared" ref="N55:N67" si="1">K55*M55</f>
        <v>33642.948577303439</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31336.284663242186</v>
      </c>
      <c r="N56" s="272">
        <f t="shared" si="1"/>
        <v>250.69027730593749</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58465.673110444106</v>
      </c>
      <c r="N57" s="272">
        <f t="shared" si="1"/>
        <v>1286.2448084297703</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566.01164172981203</v>
      </c>
      <c r="N58" s="272">
        <f t="shared" si="1"/>
        <v>169.80349251894361</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1118.7053624777459</v>
      </c>
      <c r="N59" s="272">
        <f t="shared" si="1"/>
        <v>111.8705362477746</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12312.921566606805</v>
      </c>
      <c r="N60" s="272">
        <f t="shared" si="1"/>
        <v>6156.4607833034024</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73753.377278111104</v>
      </c>
      <c r="N61" s="272">
        <f t="shared" si="1"/>
        <v>7375.3377278111111</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1210.1697101528175</v>
      </c>
      <c r="N62" s="272">
        <f t="shared" si="1"/>
        <v>12101.697101528174</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15482.781940581084</v>
      </c>
      <c r="N63" s="272">
        <f t="shared" si="1"/>
        <v>15482.781940581084</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13900.999707218971</v>
      </c>
      <c r="N64" s="272">
        <f t="shared" si="1"/>
        <v>6950.4998536094854</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27209.511410050247</v>
      </c>
      <c r="N65" s="272">
        <f t="shared" si="1"/>
        <v>14965.231275527636</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6392.6020713014059</v>
      </c>
      <c r="N66" s="272">
        <f t="shared" si="1"/>
        <v>319.63010356507033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2238.3060473744417</v>
      </c>
      <c r="N67" s="272">
        <f t="shared" si="1"/>
        <v>2238.3060473744417</v>
      </c>
    </row>
    <row r="68" spans="1:14" ht="15.75" thickBot="1">
      <c r="B68" s="43"/>
      <c r="C68" s="310"/>
      <c r="D68" s="310"/>
      <c r="E68" s="310"/>
      <c r="F68" s="310"/>
      <c r="G68" s="310"/>
      <c r="H68" s="310"/>
      <c r="I68" s="310"/>
      <c r="J68" s="435"/>
      <c r="K68" s="126"/>
      <c r="L68" s="325"/>
      <c r="M68" s="402"/>
      <c r="N68" s="272"/>
    </row>
    <row r="69" spans="1:14" ht="15.75" thickBot="1">
      <c r="B69" s="822" t="s">
        <v>953</v>
      </c>
      <c r="C69" s="823"/>
      <c r="D69" s="823"/>
      <c r="E69" s="823"/>
      <c r="F69" s="823"/>
      <c r="G69" s="823"/>
      <c r="H69" s="823"/>
      <c r="I69" s="823"/>
      <c r="J69" s="823"/>
      <c r="K69" s="823"/>
      <c r="L69" s="823"/>
      <c r="M69" s="824"/>
      <c r="N69" s="394">
        <f>SUM(N54:N68)</f>
        <v>102307.39225005422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8" t="s">
        <v>961</v>
      </c>
      <c r="M73" s="887"/>
      <c r="N73" s="76" t="s">
        <v>951</v>
      </c>
    </row>
    <row r="74" spans="1:14">
      <c r="B74" s="46"/>
      <c r="C74" s="317"/>
      <c r="D74" s="317"/>
      <c r="E74" s="317"/>
      <c r="F74" s="317"/>
      <c r="G74" s="317"/>
      <c r="H74" s="311"/>
      <c r="I74" s="279"/>
      <c r="J74" s="286"/>
      <c r="K74" s="279"/>
      <c r="L74" s="909"/>
      <c r="M74" s="910"/>
      <c r="N74" s="287"/>
    </row>
    <row r="75" spans="1:14">
      <c r="B75" s="46"/>
      <c r="C75" s="47"/>
      <c r="D75" s="47"/>
      <c r="E75" s="47"/>
      <c r="F75" s="47"/>
      <c r="G75" s="47"/>
      <c r="H75" s="311"/>
      <c r="I75" s="279"/>
      <c r="J75" s="286"/>
      <c r="K75" s="279"/>
      <c r="L75" s="909"/>
      <c r="M75" s="910"/>
      <c r="N75" s="287"/>
    </row>
    <row r="76" spans="1:14">
      <c r="B76" s="46"/>
      <c r="C76" s="47"/>
      <c r="D76" s="47"/>
      <c r="E76" s="47"/>
      <c r="F76" s="47"/>
      <c r="G76" s="47"/>
      <c r="H76" s="311"/>
      <c r="I76" s="279"/>
      <c r="J76" s="286"/>
      <c r="K76" s="279"/>
      <c r="L76" s="909"/>
      <c r="M76" s="910"/>
      <c r="N76" s="287"/>
    </row>
    <row r="77" spans="1:14">
      <c r="B77" s="46"/>
      <c r="C77" s="47"/>
      <c r="D77" s="47"/>
      <c r="E77" s="47"/>
      <c r="F77" s="47"/>
      <c r="G77" s="47"/>
      <c r="H77" s="311"/>
      <c r="I77" s="279"/>
      <c r="J77" s="286"/>
      <c r="K77" s="279"/>
      <c r="L77" s="909"/>
      <c r="M77" s="91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0"/>
      <c r="M79" s="901"/>
      <c r="N79" s="127"/>
    </row>
    <row r="80" spans="1:14" ht="15.75" thickBot="1">
      <c r="B80" s="911" t="s">
        <v>953</v>
      </c>
      <c r="C80" s="865"/>
      <c r="D80" s="865"/>
      <c r="E80" s="865"/>
      <c r="F80" s="865"/>
      <c r="G80" s="865"/>
      <c r="H80" s="865"/>
      <c r="I80" s="865"/>
      <c r="J80" s="865"/>
      <c r="K80" s="865"/>
      <c r="L80" s="865"/>
      <c r="M80" s="86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1" t="s">
        <v>963</v>
      </c>
      <c r="C84" s="862"/>
      <c r="D84" s="862"/>
      <c r="E84" s="862"/>
      <c r="F84" s="862"/>
      <c r="G84" s="862"/>
      <c r="H84" s="862"/>
      <c r="I84" s="73" t="s">
        <v>964</v>
      </c>
      <c r="J84" s="75" t="s">
        <v>1410</v>
      </c>
      <c r="K84" s="74" t="s">
        <v>966</v>
      </c>
      <c r="L84" s="863" t="s">
        <v>950</v>
      </c>
      <c r="M84" s="864"/>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8"/>
      <c r="C90" s="899"/>
      <c r="D90" s="899"/>
      <c r="E90" s="899"/>
      <c r="F90" s="899"/>
      <c r="G90" s="899"/>
      <c r="H90" s="899"/>
      <c r="I90" s="126"/>
      <c r="J90" s="126"/>
      <c r="K90" s="126"/>
      <c r="L90" s="912"/>
      <c r="M90" s="912"/>
      <c r="N90" s="45"/>
    </row>
    <row r="91" spans="1:15" ht="15.75" thickBot="1">
      <c r="B91" s="911" t="s">
        <v>953</v>
      </c>
      <c r="C91" s="865"/>
      <c r="D91" s="865"/>
      <c r="E91" s="865"/>
      <c r="F91" s="865"/>
      <c r="G91" s="865"/>
      <c r="H91" s="865"/>
      <c r="I91" s="865"/>
      <c r="J91" s="865"/>
      <c r="K91" s="865"/>
      <c r="L91" s="865"/>
      <c r="M91" s="866"/>
      <c r="N91" s="301">
        <f>SUM(N85:N90)</f>
        <v>44589.852618155375</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497550.2072852556</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7" t="s">
        <v>969</v>
      </c>
      <c r="C97" s="868"/>
      <c r="D97" s="868"/>
      <c r="E97" s="868"/>
      <c r="F97" s="868"/>
      <c r="G97" s="868"/>
      <c r="H97" s="868"/>
      <c r="I97" s="314"/>
      <c r="J97" s="334"/>
      <c r="K97" s="302" t="s">
        <v>970</v>
      </c>
      <c r="L97" s="869" t="s">
        <v>971</v>
      </c>
      <c r="M97" s="870"/>
      <c r="N97" s="303"/>
    </row>
    <row r="98" spans="1:14">
      <c r="B98" s="855" t="s">
        <v>972</v>
      </c>
      <c r="C98" s="856"/>
      <c r="D98" s="856"/>
      <c r="E98" s="856"/>
      <c r="F98" s="856"/>
      <c r="G98" s="856"/>
      <c r="H98" s="856"/>
      <c r="I98" s="87"/>
      <c r="J98" s="88"/>
      <c r="K98" s="304">
        <v>0.2</v>
      </c>
      <c r="L98" s="857">
        <f>N93*K98</f>
        <v>99510.04145705112</v>
      </c>
      <c r="M98" s="858"/>
      <c r="N98" s="51"/>
    </row>
    <row r="99" spans="1:14">
      <c r="B99" s="89" t="s">
        <v>973</v>
      </c>
      <c r="C99" s="90"/>
      <c r="D99" s="90"/>
      <c r="E99" s="90"/>
      <c r="F99" s="90"/>
      <c r="G99" s="90"/>
      <c r="H99" s="90"/>
      <c r="I99" s="87"/>
      <c r="J99" s="88"/>
      <c r="K99" s="304">
        <v>0.05</v>
      </c>
      <c r="L99" s="857">
        <f>N93*K99</f>
        <v>24877.51036426278</v>
      </c>
      <c r="M99" s="858"/>
      <c r="N99" s="51"/>
    </row>
    <row r="100" spans="1:14" ht="15.75" thickBot="1">
      <c r="B100" s="91" t="s">
        <v>974</v>
      </c>
      <c r="C100" s="92"/>
      <c r="D100" s="92"/>
      <c r="E100" s="92"/>
      <c r="F100" s="92"/>
      <c r="G100" s="92"/>
      <c r="H100" s="92"/>
      <c r="I100" s="93"/>
      <c r="J100" s="94"/>
      <c r="K100" s="305">
        <v>0.05</v>
      </c>
      <c r="L100" s="859">
        <f>N93*K100</f>
        <v>24877.51036426278</v>
      </c>
      <c r="M100" s="860"/>
      <c r="N100" s="51"/>
    </row>
    <row r="101" spans="1:14" ht="15.75" thickBot="1">
      <c r="B101" s="822" t="s">
        <v>953</v>
      </c>
      <c r="C101" s="823"/>
      <c r="D101" s="823"/>
      <c r="E101" s="823"/>
      <c r="F101" s="823"/>
      <c r="G101" s="823"/>
      <c r="H101" s="823"/>
      <c r="I101" s="823"/>
      <c r="J101" s="823"/>
      <c r="K101" s="823"/>
      <c r="L101" s="823"/>
      <c r="M101" s="824"/>
      <c r="N101" s="52">
        <f>L98+L99+L100</f>
        <v>149265.06218557668</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8">
        <f>N93+N101</f>
        <v>646815.26947083231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224</v>
      </c>
      <c r="B36" s="871" t="str">
        <f>VLOOKUP(A36,EQUIPOS!A6:D154,3,FALSE)</f>
        <v>Equipo de Medición (Deformimetros Eléctricos, Mecánicos, Celdas de Carga,  Etc.)</v>
      </c>
      <c r="C36" s="872"/>
      <c r="D36" s="872"/>
      <c r="E36" s="872"/>
      <c r="F36" s="872"/>
      <c r="G36" s="872"/>
      <c r="H36" s="873"/>
      <c r="I36" s="267"/>
      <c r="J36" s="268"/>
      <c r="K36" s="269">
        <f>VLOOKUP(A36,EQUIPOS!A6:D163,4,FALSE)</f>
        <v>204545.12497013557</v>
      </c>
      <c r="L36" s="270"/>
      <c r="M36" s="336">
        <v>3.3333333330000001</v>
      </c>
      <c r="N36" s="272">
        <f>K36/M36</f>
        <v>61363.537497177022</v>
      </c>
    </row>
    <row r="37" spans="1:14">
      <c r="A37" s="113" t="s">
        <v>125</v>
      </c>
      <c r="B37" s="871" t="str">
        <f>VLOOKUP(A37,EQUIPOS!A7:D154,3,FALSE)</f>
        <v>Bomba para gato de tensionamiento</v>
      </c>
      <c r="C37" s="872"/>
      <c r="D37" s="872"/>
      <c r="E37" s="872"/>
      <c r="F37" s="872"/>
      <c r="G37" s="872"/>
      <c r="H37" s="873"/>
      <c r="I37" s="421"/>
      <c r="J37" s="422"/>
      <c r="K37" s="269">
        <f>VLOOKUP(A37,EQUIPOS!A7:D164,4,FALSE)</f>
        <v>54815.220181174162</v>
      </c>
      <c r="L37" s="335"/>
      <c r="M37" s="336">
        <v>0.1</v>
      </c>
      <c r="N37" s="272">
        <f>K37/M37</f>
        <v>548152.20181174157</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154884.28762044461</v>
      </c>
      <c r="L38" s="423"/>
      <c r="M38" s="424">
        <v>0.1</v>
      </c>
      <c r="N38" s="272">
        <f>K38/M38</f>
        <v>1548842.876204446</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2158358.6155133648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9">
        <f>VLOOKUP(A60,TRANSPORTE!A2:D117,4,FALSE)</f>
        <v>821.75094105324695</v>
      </c>
      <c r="M60" s="910"/>
      <c r="N60" s="287">
        <f>K60*L60</f>
        <v>12326.264115798704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12326.264115798704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2176785.8992653289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435357.17985306581</v>
      </c>
      <c r="M84" s="858"/>
      <c r="N84" s="51"/>
    </row>
    <row r="85" spans="1:14">
      <c r="B85" s="89" t="s">
        <v>973</v>
      </c>
      <c r="C85" s="90"/>
      <c r="D85" s="90"/>
      <c r="E85" s="90"/>
      <c r="F85" s="90"/>
      <c r="G85" s="90"/>
      <c r="H85" s="90"/>
      <c r="I85" s="87"/>
      <c r="J85" s="88"/>
      <c r="K85" s="304">
        <v>0.05</v>
      </c>
      <c r="L85" s="857">
        <f>N79*K85</f>
        <v>108839.29496326645</v>
      </c>
      <c r="M85" s="858"/>
      <c r="N85" s="51"/>
    </row>
    <row r="86" spans="1:14" ht="15.75" thickBot="1">
      <c r="B86" s="91" t="s">
        <v>974</v>
      </c>
      <c r="C86" s="92"/>
      <c r="D86" s="92"/>
      <c r="E86" s="92"/>
      <c r="F86" s="92"/>
      <c r="G86" s="92"/>
      <c r="H86" s="92"/>
      <c r="I86" s="93"/>
      <c r="J86" s="94"/>
      <c r="K86" s="305">
        <v>0.05</v>
      </c>
      <c r="L86" s="859">
        <f>N79*K86</f>
        <v>108839.29496326645</v>
      </c>
      <c r="M86" s="860"/>
      <c r="N86" s="51"/>
    </row>
    <row r="87" spans="1:14" ht="15.75" thickBot="1">
      <c r="B87" s="822" t="s">
        <v>953</v>
      </c>
      <c r="C87" s="823"/>
      <c r="D87" s="823"/>
      <c r="E87" s="823"/>
      <c r="F87" s="823"/>
      <c r="G87" s="823"/>
      <c r="H87" s="823"/>
      <c r="I87" s="823"/>
      <c r="J87" s="823"/>
      <c r="K87" s="823"/>
      <c r="L87" s="823"/>
      <c r="M87" s="824"/>
      <c r="N87" s="52">
        <f>L84+L85+L86</f>
        <v>653035.76977959869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2829821.6690449277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3369.4585938950004</v>
      </c>
      <c r="L36" s="270"/>
      <c r="M36" s="336">
        <v>2</v>
      </c>
      <c r="N36" s="272">
        <f>K36/M36</f>
        <v>1684.7292969475002</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10456.925017318337</v>
      </c>
      <c r="L37" s="335"/>
      <c r="M37" s="336">
        <v>2</v>
      </c>
      <c r="N37" s="272">
        <f>K37/M37</f>
        <v>5228.4625086591686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1840.3608038400498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8753.5526094467186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59157.437262527506</v>
      </c>
      <c r="N48" s="272">
        <f>K48*M48</f>
        <v>272124.21140762651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442065.44435645221</v>
      </c>
      <c r="N50" s="272">
        <f>K50*M50</f>
        <v>442065.44435645221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22854.693940986686</v>
      </c>
      <c r="N51" s="272">
        <f>K51*M51</f>
        <v>105131.59212853874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825774.66758613614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1847.0190881321055</v>
      </c>
      <c r="M60" s="910"/>
      <c r="N60" s="287">
        <f>K60*L60</f>
        <v>1847.0190881321055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1847.0190881321055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36807.216076800993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873182.45536051586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174636.49107210318</v>
      </c>
      <c r="M84" s="858"/>
      <c r="N84" s="51"/>
    </row>
    <row r="85" spans="1:14">
      <c r="B85" s="89" t="s">
        <v>973</v>
      </c>
      <c r="C85" s="90"/>
      <c r="D85" s="90"/>
      <c r="E85" s="90"/>
      <c r="F85" s="90"/>
      <c r="G85" s="90"/>
      <c r="H85" s="90"/>
      <c r="I85" s="87"/>
      <c r="J85" s="88"/>
      <c r="K85" s="304">
        <v>0.05</v>
      </c>
      <c r="L85" s="857">
        <f>N79*K85</f>
        <v>43659.122768025794</v>
      </c>
      <c r="M85" s="858"/>
      <c r="N85" s="51"/>
    </row>
    <row r="86" spans="1:14" ht="15.75" thickBot="1">
      <c r="B86" s="91" t="s">
        <v>974</v>
      </c>
      <c r="C86" s="92"/>
      <c r="D86" s="92"/>
      <c r="E86" s="92"/>
      <c r="F86" s="92"/>
      <c r="G86" s="92"/>
      <c r="H86" s="92"/>
      <c r="I86" s="93"/>
      <c r="J86" s="94"/>
      <c r="K86" s="305">
        <v>0.05</v>
      </c>
      <c r="L86" s="859">
        <f>N79*K86</f>
        <v>43659.122768025794</v>
      </c>
      <c r="M86" s="860"/>
      <c r="N86" s="51"/>
    </row>
    <row r="87" spans="1:14" ht="15.75" thickBot="1">
      <c r="B87" s="822" t="s">
        <v>953</v>
      </c>
      <c r="C87" s="823"/>
      <c r="D87" s="823"/>
      <c r="E87" s="823"/>
      <c r="F87" s="823"/>
      <c r="G87" s="823"/>
      <c r="H87" s="823"/>
      <c r="I87" s="823"/>
      <c r="J87" s="823"/>
      <c r="K87" s="823"/>
      <c r="L87" s="823"/>
      <c r="M87" s="824"/>
      <c r="N87" s="52">
        <f>L84+L85+L86</f>
        <v>261954.73660815475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1135137.1919686706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3369.4585938950004</v>
      </c>
      <c r="L36" s="270"/>
      <c r="M36" s="336">
        <v>2</v>
      </c>
      <c r="N36" s="272">
        <f>K36/M36</f>
        <v>1684.7292969475002</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10456.925017318337</v>
      </c>
      <c r="L37" s="335"/>
      <c r="M37" s="336">
        <v>2</v>
      </c>
      <c r="N37" s="272">
        <f>K37/M37</f>
        <v>5228.4625086591686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1506.9662925450248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8420.1580981516927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59157.437262527506</v>
      </c>
      <c r="N48" s="272">
        <f>K48*M48</f>
        <v>272124.21140762651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436469.67923801619</v>
      </c>
      <c r="N50" s="272">
        <f>K50*M50</f>
        <v>436469.67923801619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22854.693940986686</v>
      </c>
      <c r="N51" s="272">
        <f>K51*M51</f>
        <v>105131.59212853874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820178.90246770019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1847.0190881321055</v>
      </c>
      <c r="M60" s="910"/>
      <c r="N60" s="287">
        <f>K60*L60</f>
        <v>1847.0190881321055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1847.0190881321055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860585.40550488443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172117.08110097691</v>
      </c>
      <c r="M84" s="858"/>
      <c r="N84" s="51"/>
    </row>
    <row r="85" spans="1:14">
      <c r="B85" s="89" t="s">
        <v>973</v>
      </c>
      <c r="C85" s="90"/>
      <c r="D85" s="90"/>
      <c r="E85" s="90"/>
      <c r="F85" s="90"/>
      <c r="G85" s="90"/>
      <c r="H85" s="90"/>
      <c r="I85" s="87"/>
      <c r="J85" s="88"/>
      <c r="K85" s="304">
        <v>0.05</v>
      </c>
      <c r="L85" s="857">
        <f>N79*K85</f>
        <v>43029.270275244227</v>
      </c>
      <c r="M85" s="858"/>
      <c r="N85" s="51"/>
    </row>
    <row r="86" spans="1:14" ht="15.75" thickBot="1">
      <c r="B86" s="91" t="s">
        <v>974</v>
      </c>
      <c r="C86" s="92"/>
      <c r="D86" s="92"/>
      <c r="E86" s="92"/>
      <c r="F86" s="92"/>
      <c r="G86" s="92"/>
      <c r="H86" s="92"/>
      <c r="I86" s="93"/>
      <c r="J86" s="94"/>
      <c r="K86" s="305">
        <v>0.05</v>
      </c>
      <c r="L86" s="859">
        <f>N79*K86</f>
        <v>43029.270275244227</v>
      </c>
      <c r="M86" s="860"/>
      <c r="N86" s="51"/>
    </row>
    <row r="87" spans="1:14" ht="15.75" thickBot="1">
      <c r="B87" s="822" t="s">
        <v>953</v>
      </c>
      <c r="C87" s="823"/>
      <c r="D87" s="823"/>
      <c r="E87" s="823"/>
      <c r="F87" s="823"/>
      <c r="G87" s="823"/>
      <c r="H87" s="823"/>
      <c r="I87" s="823"/>
      <c r="J87" s="823"/>
      <c r="K87" s="823"/>
      <c r="L87" s="823"/>
      <c r="M87" s="824"/>
      <c r="N87" s="52">
        <f>L84+L85+L86</f>
        <v>258175.62165146536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1118761.0271563497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3369.4585938950004</v>
      </c>
      <c r="L36" s="270"/>
      <c r="M36" s="336">
        <v>2</v>
      </c>
      <c r="N36" s="272">
        <f>K36/M36</f>
        <v>1684.7292969475002</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10456.925017318337</v>
      </c>
      <c r="L37" s="335"/>
      <c r="M37" s="336">
        <v>2</v>
      </c>
      <c r="N37" s="272">
        <f>K37/M37</f>
        <v>5228.4625086591686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1506.9662925450248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8420.1580981516927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410729.15969321004</v>
      </c>
      <c r="N48" s="272">
        <f>K48*M48</f>
        <v>410729.15969321004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22854.693940986686</v>
      </c>
      <c r="N50" s="272">
        <f>K50*M50</f>
        <v>105131.59212853874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522314.17151526746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1847.0190881321055</v>
      </c>
      <c r="M60" s="910"/>
      <c r="N60" s="287">
        <f>K60*L60</f>
        <v>1847.0190881321055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1847.0190881321055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562720.6745524517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112544.13491049035</v>
      </c>
      <c r="M84" s="858"/>
      <c r="N84" s="51"/>
    </row>
    <row r="85" spans="1:14">
      <c r="B85" s="89" t="s">
        <v>973</v>
      </c>
      <c r="C85" s="90"/>
      <c r="D85" s="90"/>
      <c r="E85" s="90"/>
      <c r="F85" s="90"/>
      <c r="G85" s="90"/>
      <c r="H85" s="90"/>
      <c r="I85" s="87"/>
      <c r="J85" s="88"/>
      <c r="K85" s="304">
        <v>0.05</v>
      </c>
      <c r="L85" s="857">
        <f>N79*K85</f>
        <v>28136.033727622587</v>
      </c>
      <c r="M85" s="858"/>
      <c r="N85" s="51"/>
    </row>
    <row r="86" spans="1:14" ht="15.75" thickBot="1">
      <c r="B86" s="91" t="s">
        <v>974</v>
      </c>
      <c r="C86" s="92"/>
      <c r="D86" s="92"/>
      <c r="E86" s="92"/>
      <c r="F86" s="92"/>
      <c r="G86" s="92"/>
      <c r="H86" s="92"/>
      <c r="I86" s="93"/>
      <c r="J86" s="94"/>
      <c r="K86" s="305">
        <v>0.05</v>
      </c>
      <c r="L86" s="859">
        <f>N79*K86</f>
        <v>28136.033727622587</v>
      </c>
      <c r="M86" s="860"/>
      <c r="N86" s="51"/>
    </row>
    <row r="87" spans="1:14" ht="15.75" thickBot="1">
      <c r="B87" s="822" t="s">
        <v>953</v>
      </c>
      <c r="C87" s="823"/>
      <c r="D87" s="823"/>
      <c r="E87" s="823"/>
      <c r="F87" s="823"/>
      <c r="G87" s="823"/>
      <c r="H87" s="823"/>
      <c r="I87" s="823"/>
      <c r="J87" s="823"/>
      <c r="K87" s="823"/>
      <c r="L87" s="823"/>
      <c r="M87" s="824"/>
      <c r="N87" s="52">
        <f>L84+L85+L86</f>
        <v>168816.20236573552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731536.87691818725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3369.4585938950004</v>
      </c>
      <c r="L36" s="270"/>
      <c r="M36" s="336">
        <v>2</v>
      </c>
      <c r="N36" s="272">
        <f>K36/M36</f>
        <v>1684.7292969475002</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10456.925017318337</v>
      </c>
      <c r="L37" s="335"/>
      <c r="M37" s="336">
        <v>2</v>
      </c>
      <c r="N37" s="272">
        <f>K37/M37</f>
        <v>5228.4625086591686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1506.9662925450248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8420.1580981516927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396180.1703852762</v>
      </c>
      <c r="N48" s="272">
        <f>K48*M48</f>
        <v>396180.1703852762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4411.1147831906128</v>
      </c>
      <c r="N50" s="272">
        <f>K50*M50</f>
        <v>20291.128002676818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422924.71808147168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1847.0190881321055</v>
      </c>
      <c r="M60" s="910"/>
      <c r="N60" s="287">
        <f>K60*L60</f>
        <v>1847.0190881321055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1847.0190881321055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30139.325850900495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463331.22111865599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92666.244223731206</v>
      </c>
      <c r="M84" s="858"/>
      <c r="N84" s="51"/>
    </row>
    <row r="85" spans="1:14">
      <c r="B85" s="89" t="s">
        <v>973</v>
      </c>
      <c r="C85" s="90"/>
      <c r="D85" s="90"/>
      <c r="E85" s="90"/>
      <c r="F85" s="90"/>
      <c r="G85" s="90"/>
      <c r="H85" s="90"/>
      <c r="I85" s="87"/>
      <c r="J85" s="88"/>
      <c r="K85" s="304">
        <v>0.05</v>
      </c>
      <c r="L85" s="857">
        <f>N79*K85</f>
        <v>23166.561055932802</v>
      </c>
      <c r="M85" s="858"/>
      <c r="N85" s="51"/>
    </row>
    <row r="86" spans="1:14" ht="15.75" thickBot="1">
      <c r="B86" s="91" t="s">
        <v>974</v>
      </c>
      <c r="C86" s="92"/>
      <c r="D86" s="92"/>
      <c r="E86" s="92"/>
      <c r="F86" s="92"/>
      <c r="G86" s="92"/>
      <c r="H86" s="92"/>
      <c r="I86" s="93"/>
      <c r="J86" s="94"/>
      <c r="K86" s="305">
        <v>0.05</v>
      </c>
      <c r="L86" s="859">
        <f>N79*K86</f>
        <v>23166.561055932802</v>
      </c>
      <c r="M86" s="860"/>
      <c r="N86" s="51"/>
    </row>
    <row r="87" spans="1:14" ht="15.75" thickBot="1">
      <c r="B87" s="822" t="s">
        <v>953</v>
      </c>
      <c r="C87" s="823"/>
      <c r="D87" s="823"/>
      <c r="E87" s="823"/>
      <c r="F87" s="823"/>
      <c r="G87" s="823"/>
      <c r="H87" s="823"/>
      <c r="I87" s="823"/>
      <c r="J87" s="823"/>
      <c r="K87" s="823"/>
      <c r="L87" s="823"/>
      <c r="M87" s="824"/>
      <c r="N87" s="52">
        <f>L84+L85+L86</f>
        <v>138999.3663355968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602330.58745425276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13005.740604742879</v>
      </c>
      <c r="L36" s="270"/>
      <c r="M36" s="336">
        <v>1</v>
      </c>
      <c r="N36" s="272">
        <f>K36/M36</f>
        <v>13005.740604742879</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10456.925017318337</v>
      </c>
      <c r="L37" s="335"/>
      <c r="M37" s="336">
        <v>1</v>
      </c>
      <c r="N37" s="272">
        <f>K37/M37</f>
        <v>10456.925017318337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3796.3137725900497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27258.979394651265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90631.250164238518</v>
      </c>
      <c r="N48" s="272">
        <f>K48*M48</f>
        <v>86099.687656026581</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78.340711658105462</v>
      </c>
      <c r="N49" s="272">
        <f>K49*M49</f>
        <v>13317.920981877929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36624.282700164302</v>
      </c>
      <c r="N50" s="272">
        <f>K50*M50</f>
        <v>20143.355485090367</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533.29140893929684</v>
      </c>
      <c r="N51" s="272">
        <f>K51*M51</f>
        <v>159987.42268178906</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4411.1147831906128</v>
      </c>
      <c r="N52" s="272">
        <f>K52*M52</f>
        <v>13674.455827890901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293222.84263267484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9">
        <f>VLOOKUP(A64,TRANSPORTE!A2:D117,4,FALSE)</f>
        <v>1135.0396630979419</v>
      </c>
      <c r="M64" s="910"/>
      <c r="N64" s="287">
        <f>K64*L64</f>
        <v>624.27181470386813</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9">
        <f>VLOOKUP(A65,TRANSPORTE!A3:D117,4,FALSE)</f>
        <v>821.75094105324695</v>
      </c>
      <c r="M65" s="910"/>
      <c r="N65" s="287">
        <f>K65*L65</f>
        <v>780.66339400058462</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1404.9352087044526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75926.27545180099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397813.03268783155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79562.606537566317</v>
      </c>
      <c r="M88" s="858"/>
      <c r="N88" s="51"/>
    </row>
    <row r="89" spans="1:14">
      <c r="B89" s="89" t="s">
        <v>973</v>
      </c>
      <c r="C89" s="90"/>
      <c r="D89" s="90"/>
      <c r="E89" s="90"/>
      <c r="F89" s="90"/>
      <c r="G89" s="90"/>
      <c r="H89" s="90"/>
      <c r="I89" s="87"/>
      <c r="J89" s="88"/>
      <c r="K89" s="304">
        <v>0.05</v>
      </c>
      <c r="L89" s="857">
        <f>N83*K89</f>
        <v>19890.651634391579</v>
      </c>
      <c r="M89" s="858"/>
      <c r="N89" s="51"/>
    </row>
    <row r="90" spans="1:14" ht="15.75" thickBot="1">
      <c r="B90" s="91" t="s">
        <v>974</v>
      </c>
      <c r="C90" s="92"/>
      <c r="D90" s="92"/>
      <c r="E90" s="92"/>
      <c r="F90" s="92"/>
      <c r="G90" s="92"/>
      <c r="H90" s="92"/>
      <c r="I90" s="93"/>
      <c r="J90" s="94"/>
      <c r="K90" s="305">
        <v>0.05</v>
      </c>
      <c r="L90" s="859">
        <f>N83*K90</f>
        <v>19890.651634391579</v>
      </c>
      <c r="M90" s="860"/>
      <c r="N90" s="51"/>
    </row>
    <row r="91" spans="1:14" ht="15.75" thickBot="1">
      <c r="B91" s="822" t="s">
        <v>953</v>
      </c>
      <c r="C91" s="823"/>
      <c r="D91" s="823"/>
      <c r="E91" s="823"/>
      <c r="F91" s="823"/>
      <c r="G91" s="823"/>
      <c r="H91" s="823"/>
      <c r="I91" s="823"/>
      <c r="J91" s="823"/>
      <c r="K91" s="823"/>
      <c r="L91" s="823"/>
      <c r="M91" s="824"/>
      <c r="N91" s="52">
        <f>L88+L89+L90</f>
        <v>119343.90980634946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517156.94249418098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13005.740604742879</v>
      </c>
      <c r="L36" s="270"/>
      <c r="M36" s="336">
        <v>1</v>
      </c>
      <c r="N36" s="272">
        <f>K36/M36</f>
        <v>13005.740604742879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3796.3137725900497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16802.05437733293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90631.250164238518</v>
      </c>
      <c r="N48" s="272">
        <f>K48*M48</f>
        <v>76130.250137960349</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78.340711658105462</v>
      </c>
      <c r="N49" s="272">
        <f>K49*M49</f>
        <v>14493.03165674951</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36624.282700164302</v>
      </c>
      <c r="N50" s="272">
        <f>K50*M50</f>
        <v>23073.298101103512</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533.29140893929684</v>
      </c>
      <c r="N51" s="272">
        <f>K51*M51</f>
        <v>138655.76632421717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252352.34622003054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9">
        <f>VLOOKUP(A64,TRANSPORTE!A2:D117,4,FALSE)</f>
        <v>1135.0396630979419</v>
      </c>
      <c r="M64" s="910"/>
      <c r="N64" s="287">
        <f>K64*L64</f>
        <v>715.07498775170336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9">
        <f>VLOOKUP(A65,TRANSPORTE!A3:D117,4,FALSE)</f>
        <v>821.75094105324695</v>
      </c>
      <c r="M65" s="910"/>
      <c r="N65" s="287">
        <f>K65*L65</f>
        <v>690.2707904847274</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1405.3457782364308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75926.27545180099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346486.02182740089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69297.204365480182</v>
      </c>
      <c r="M88" s="858"/>
      <c r="N88" s="51"/>
    </row>
    <row r="89" spans="1:14">
      <c r="B89" s="89" t="s">
        <v>973</v>
      </c>
      <c r="C89" s="90"/>
      <c r="D89" s="90"/>
      <c r="E89" s="90"/>
      <c r="F89" s="90"/>
      <c r="G89" s="90"/>
      <c r="H89" s="90"/>
      <c r="I89" s="87"/>
      <c r="J89" s="88"/>
      <c r="K89" s="304">
        <v>0.05</v>
      </c>
      <c r="L89" s="857">
        <f>N83*K89</f>
        <v>17324.301091370045</v>
      </c>
      <c r="M89" s="858"/>
      <c r="N89" s="51"/>
    </row>
    <row r="90" spans="1:14" ht="15.75" thickBot="1">
      <c r="B90" s="91" t="s">
        <v>974</v>
      </c>
      <c r="C90" s="92"/>
      <c r="D90" s="92"/>
      <c r="E90" s="92"/>
      <c r="F90" s="92"/>
      <c r="G90" s="92"/>
      <c r="H90" s="92"/>
      <c r="I90" s="93"/>
      <c r="J90" s="94"/>
      <c r="K90" s="305">
        <v>0.05</v>
      </c>
      <c r="L90" s="859">
        <f>N83*K90</f>
        <v>17324.301091370045</v>
      </c>
      <c r="M90" s="860"/>
      <c r="N90" s="51"/>
    </row>
    <row r="91" spans="1:14" ht="15.75" thickBot="1">
      <c r="B91" s="822" t="s">
        <v>953</v>
      </c>
      <c r="C91" s="823"/>
      <c r="D91" s="823"/>
      <c r="E91" s="823"/>
      <c r="F91" s="823"/>
      <c r="G91" s="823"/>
      <c r="H91" s="823"/>
      <c r="I91" s="823"/>
      <c r="J91" s="823"/>
      <c r="K91" s="823"/>
      <c r="L91" s="823"/>
      <c r="M91" s="824"/>
      <c r="N91" s="52">
        <f>L88+L89+L90</f>
        <v>103945.80654822027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450431.82837562117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13005.740604742879</v>
      </c>
      <c r="L36" s="270"/>
      <c r="M36" s="336">
        <v>1</v>
      </c>
      <c r="N36" s="272">
        <f>K36/M36</f>
        <v>13005.740604742879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3037.0510180720398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16042.791622814919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90631.250164238518</v>
      </c>
      <c r="N48" s="272">
        <f>K48*M48</f>
        <v>45678.150082776214</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78.340711658105462</v>
      </c>
      <c r="N49" s="272">
        <f>K49*M49</f>
        <v>8695.8189940497068</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66693.856743187644</v>
      </c>
      <c r="N50" s="272">
        <f>K50*M50</f>
        <v>26677.542697275057</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36624.282700164302</v>
      </c>
      <c r="N51" s="272">
        <f>K51*M51</f>
        <v>13843.978860662106</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533.29140893929684</v>
      </c>
      <c r="N52" s="272">
        <f>K52*M52</f>
        <v>83193.45979453031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178088.95042929339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9">
        <f>VLOOKUP(A64,TRANSPORTE!A2:D117,4,FALSE)</f>
        <v>1135.0396630979419</v>
      </c>
      <c r="M64" s="910"/>
      <c r="N64" s="287">
        <f>K64*L64</f>
        <v>429.04499265102203</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9">
        <f>VLOOKUP(A65,TRANSPORTE!A3:D117,4,FALSE)</f>
        <v>821.75094105324695</v>
      </c>
      <c r="M65" s="910"/>
      <c r="N65" s="287">
        <f>K65*L65</f>
        <v>414.16247429083649</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9">
        <f>VLOOKUP(A66,TRANSPORTE!A3:D117,4,FALSE)</f>
        <v>1139.1939082648803</v>
      </c>
      <c r="M66" s="910"/>
      <c r="N66" s="287">
        <f>K66*L66</f>
        <v>455.67756330595216</v>
      </c>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1298.8850302478106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60741.020361440795</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256171.64744379692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51234.329488759387</v>
      </c>
      <c r="M88" s="858"/>
      <c r="N88" s="51"/>
    </row>
    <row r="89" spans="1:14">
      <c r="B89" s="89" t="s">
        <v>973</v>
      </c>
      <c r="C89" s="90"/>
      <c r="D89" s="90"/>
      <c r="E89" s="90"/>
      <c r="F89" s="90"/>
      <c r="G89" s="90"/>
      <c r="H89" s="90"/>
      <c r="I89" s="87"/>
      <c r="J89" s="88"/>
      <c r="K89" s="304">
        <v>0.05</v>
      </c>
      <c r="L89" s="857">
        <f>N83*K89</f>
        <v>12808.582372189847</v>
      </c>
      <c r="M89" s="858"/>
      <c r="N89" s="51"/>
    </row>
    <row r="90" spans="1:14" ht="15.75" thickBot="1">
      <c r="B90" s="91" t="s">
        <v>974</v>
      </c>
      <c r="C90" s="92"/>
      <c r="D90" s="92"/>
      <c r="E90" s="92"/>
      <c r="F90" s="92"/>
      <c r="G90" s="92"/>
      <c r="H90" s="92"/>
      <c r="I90" s="93"/>
      <c r="J90" s="94"/>
      <c r="K90" s="305">
        <v>0.05</v>
      </c>
      <c r="L90" s="859">
        <f>N83*K90</f>
        <v>12808.582372189847</v>
      </c>
      <c r="M90" s="860"/>
      <c r="N90" s="51"/>
    </row>
    <row r="91" spans="1:14" ht="15.75" thickBot="1">
      <c r="B91" s="822" t="s">
        <v>953</v>
      </c>
      <c r="C91" s="823"/>
      <c r="D91" s="823"/>
      <c r="E91" s="823"/>
      <c r="F91" s="823"/>
      <c r="G91" s="823"/>
      <c r="H91" s="823"/>
      <c r="I91" s="823"/>
      <c r="J91" s="823"/>
      <c r="K91" s="823"/>
      <c r="L91" s="823"/>
      <c r="M91" s="824"/>
      <c r="N91" s="52">
        <f>L88+L89+L90</f>
        <v>76851.494233139078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333023.14167693601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10456.925017318337</v>
      </c>
      <c r="L36" s="270"/>
      <c r="M36" s="336">
        <v>1</v>
      </c>
      <c r="N36" s="272">
        <f>K36/M36</f>
        <v>10456.925017318337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1732.1042859671059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12189.029303285442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3529.8086367094943</v>
      </c>
      <c r="N48" s="272">
        <f>K48*M48</f>
        <v>120408.83221543427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41665.10904720542</v>
      </c>
      <c r="N49" s="272">
        <f>K49*M49</f>
        <v>6249.7663570808127</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396180.1703852762</v>
      </c>
      <c r="N50" s="272">
        <f>K50*M50</f>
        <v>49918.701468544801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36843.636692806998</v>
      </c>
      <c r="N51" s="272">
        <f>K51*M51</f>
        <v>36843.636692806998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213420.93673386687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9">
        <f>VLOOKUP(A61,TRANSPORTE!A3:D117,4,FALSE)</f>
        <v>1847.0190881321055</v>
      </c>
      <c r="M61" s="910"/>
      <c r="N61" s="287">
        <f>K61*L61</f>
        <v>232.72440510464529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232.72440510464529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86605.214298355291</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312447.90474061226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62489.580948122457</v>
      </c>
      <c r="M85" s="858"/>
      <c r="N85" s="51"/>
    </row>
    <row r="86" spans="1:14">
      <c r="B86" s="89" t="s">
        <v>973</v>
      </c>
      <c r="C86" s="90"/>
      <c r="D86" s="90"/>
      <c r="E86" s="90"/>
      <c r="F86" s="90"/>
      <c r="G86" s="90"/>
      <c r="H86" s="90"/>
      <c r="I86" s="87"/>
      <c r="J86" s="88"/>
      <c r="K86" s="304">
        <v>0.05</v>
      </c>
      <c r="L86" s="857">
        <f>N80*K86</f>
        <v>15622.395237030614</v>
      </c>
      <c r="M86" s="858"/>
      <c r="N86" s="51"/>
    </row>
    <row r="87" spans="1:14" ht="15.75" thickBot="1">
      <c r="B87" s="91" t="s">
        <v>974</v>
      </c>
      <c r="C87" s="92"/>
      <c r="D87" s="92"/>
      <c r="E87" s="92"/>
      <c r="F87" s="92"/>
      <c r="G87" s="92"/>
      <c r="H87" s="92"/>
      <c r="I87" s="93"/>
      <c r="J87" s="94"/>
      <c r="K87" s="305">
        <v>0.05</v>
      </c>
      <c r="L87" s="859">
        <f>N80*K87</f>
        <v>15622.395237030614</v>
      </c>
      <c r="M87" s="860"/>
      <c r="N87" s="51"/>
    </row>
    <row r="88" spans="1:14" ht="15.75" thickBot="1">
      <c r="B88" s="822" t="s">
        <v>953</v>
      </c>
      <c r="C88" s="823"/>
      <c r="D88" s="823"/>
      <c r="E88" s="823"/>
      <c r="F88" s="823"/>
      <c r="G88" s="823"/>
      <c r="H88" s="823"/>
      <c r="I88" s="823"/>
      <c r="J88" s="823"/>
      <c r="K88" s="823"/>
      <c r="L88" s="823"/>
      <c r="M88" s="824"/>
      <c r="N88" s="52">
        <f>L85+L86+L87</f>
        <v>93734.371422183671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406182.27616279596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10456.925017318337</v>
      </c>
      <c r="L36" s="270"/>
      <c r="M36" s="336">
        <v>1</v>
      </c>
      <c r="N36" s="272">
        <f>K36/M36</f>
        <v>10456.925017318337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1732.1042859671059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12189.029303285442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3529.8086367094943</v>
      </c>
      <c r="N48" s="272">
        <f>K48*M48</f>
        <v>120408.83221543427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41665.10904720542</v>
      </c>
      <c r="N49" s="272">
        <f>K49*M49</f>
        <v>6249.7663570808127</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410729.15969321004</v>
      </c>
      <c r="N50" s="272">
        <f>K50*M50</f>
        <v>51751.874121344466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36843.636692806998</v>
      </c>
      <c r="N51" s="272">
        <f>K51*M51</f>
        <v>36843.636692806998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215254.10938666653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9">
        <f>VLOOKUP(A61,TRANSPORTE!A3:D117,4,FALSE)</f>
        <v>1847.0190881321055</v>
      </c>
      <c r="M61" s="910"/>
      <c r="N61" s="287">
        <f>K61*L61</f>
        <v>232.72440510464529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232.72440510464529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86605.214298355291</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314281.07739341189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62856.215478682381</v>
      </c>
      <c r="M85" s="858"/>
      <c r="N85" s="51"/>
    </row>
    <row r="86" spans="1:14">
      <c r="B86" s="89" t="s">
        <v>973</v>
      </c>
      <c r="C86" s="90"/>
      <c r="D86" s="90"/>
      <c r="E86" s="90"/>
      <c r="F86" s="90"/>
      <c r="G86" s="90"/>
      <c r="H86" s="90"/>
      <c r="I86" s="87"/>
      <c r="J86" s="88"/>
      <c r="K86" s="304">
        <v>0.05</v>
      </c>
      <c r="L86" s="857">
        <f>N80*K86</f>
        <v>15714.053869670595</v>
      </c>
      <c r="M86" s="858"/>
      <c r="N86" s="51"/>
    </row>
    <row r="87" spans="1:14" ht="15.75" thickBot="1">
      <c r="B87" s="91" t="s">
        <v>974</v>
      </c>
      <c r="C87" s="92"/>
      <c r="D87" s="92"/>
      <c r="E87" s="92"/>
      <c r="F87" s="92"/>
      <c r="G87" s="92"/>
      <c r="H87" s="92"/>
      <c r="I87" s="93"/>
      <c r="J87" s="94"/>
      <c r="K87" s="305">
        <v>0.05</v>
      </c>
      <c r="L87" s="859">
        <f>N80*K87</f>
        <v>15714.053869670595</v>
      </c>
      <c r="M87" s="860"/>
      <c r="N87" s="51"/>
    </row>
    <row r="88" spans="1:14" ht="15.75" thickBot="1">
      <c r="B88" s="822" t="s">
        <v>953</v>
      </c>
      <c r="C88" s="823"/>
      <c r="D88" s="823"/>
      <c r="E88" s="823"/>
      <c r="F88" s="823"/>
      <c r="G88" s="823"/>
      <c r="H88" s="823"/>
      <c r="I88" s="823"/>
      <c r="J88" s="823"/>
      <c r="K88" s="823"/>
      <c r="L88" s="823"/>
      <c r="M88" s="824"/>
      <c r="N88" s="52">
        <f>L85+L86+L87</f>
        <v>94284.323218023565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408565.40061143547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1572.9803770998094</v>
      </c>
      <c r="L36" s="270"/>
      <c r="M36" s="336">
        <v>37.5</v>
      </c>
      <c r="N36" s="272">
        <f>K36/M36</f>
        <v>41.946143389328249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16.927673861440798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58.873817250769051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3529.8086367094943</v>
      </c>
      <c r="N48" s="272">
        <f>K48*M48</f>
        <v>3706.299068544969</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6392.6020713014059</v>
      </c>
      <c r="N49" s="272">
        <f>K49*M49</f>
        <v>191.77806213904216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3898.0771306840111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821.75094105324695</v>
      </c>
      <c r="M61" s="910"/>
      <c r="N61" s="287">
        <f>K61*L61</f>
        <v>862.83848810590928</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862.83848810590928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846.38369307203993</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5666.1731291127298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1133.2346258225459</v>
      </c>
      <c r="M85" s="858"/>
      <c r="N85" s="51"/>
    </row>
    <row r="86" spans="1:14">
      <c r="B86" s="89" t="s">
        <v>973</v>
      </c>
      <c r="C86" s="90"/>
      <c r="D86" s="90"/>
      <c r="E86" s="90"/>
      <c r="F86" s="90"/>
      <c r="G86" s="90"/>
      <c r="H86" s="90"/>
      <c r="I86" s="87"/>
      <c r="J86" s="88"/>
      <c r="K86" s="304">
        <v>0.05</v>
      </c>
      <c r="L86" s="857">
        <f>N80*K86</f>
        <v>283.30865645563648</v>
      </c>
      <c r="M86" s="858"/>
      <c r="N86" s="51"/>
    </row>
    <row r="87" spans="1:14" ht="15.75" thickBot="1">
      <c r="B87" s="91" t="s">
        <v>974</v>
      </c>
      <c r="C87" s="92"/>
      <c r="D87" s="92"/>
      <c r="E87" s="92"/>
      <c r="F87" s="92"/>
      <c r="G87" s="92"/>
      <c r="H87" s="92"/>
      <c r="I87" s="93"/>
      <c r="J87" s="94"/>
      <c r="K87" s="305">
        <v>0.05</v>
      </c>
      <c r="L87" s="859">
        <f>N80*K87</f>
        <v>283.30865645563648</v>
      </c>
      <c r="M87" s="860"/>
      <c r="N87" s="51"/>
    </row>
    <row r="88" spans="1:14" ht="15.75" thickBot="1">
      <c r="B88" s="822" t="s">
        <v>953</v>
      </c>
      <c r="C88" s="823"/>
      <c r="D88" s="823"/>
      <c r="E88" s="823"/>
      <c r="F88" s="823"/>
      <c r="G88" s="823"/>
      <c r="H88" s="823"/>
      <c r="I88" s="823"/>
      <c r="J88" s="823"/>
      <c r="K88" s="823"/>
      <c r="L88" s="823"/>
      <c r="M88" s="824"/>
      <c r="N88" s="52">
        <f>L85+L86+L87</f>
        <v>1699.851938733819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7366.0250678465491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1572.9803770998094</v>
      </c>
      <c r="L36" s="270"/>
      <c r="M36" s="336">
        <v>37.5</v>
      </c>
      <c r="N36" s="272">
        <f>K36/M36</f>
        <v>41.946143389328249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16.927673861440798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58.873817250769051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4364.6967923801622</v>
      </c>
      <c r="N48" s="272">
        <f>K48*M48</f>
        <v>4582.9316319991703</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6392.6020713014059</v>
      </c>
      <c r="N49" s="272">
        <f>K49*M49</f>
        <v>191.77806213904216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4774.7096941382124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821.75094105324695</v>
      </c>
      <c r="M61" s="910"/>
      <c r="N61" s="287">
        <f>K61*L61</f>
        <v>862.83848810590928</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862.83848810590928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846.38369307203993</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6542.8056925669307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1308.5611385133861</v>
      </c>
      <c r="M85" s="858"/>
      <c r="N85" s="51"/>
    </row>
    <row r="86" spans="1:14">
      <c r="B86" s="89" t="s">
        <v>973</v>
      </c>
      <c r="C86" s="90"/>
      <c r="D86" s="90"/>
      <c r="E86" s="90"/>
      <c r="F86" s="90"/>
      <c r="G86" s="90"/>
      <c r="H86" s="90"/>
      <c r="I86" s="87"/>
      <c r="J86" s="88"/>
      <c r="K86" s="304">
        <v>0.05</v>
      </c>
      <c r="L86" s="857">
        <f>N80*K86</f>
        <v>327.14028462834654</v>
      </c>
      <c r="M86" s="858"/>
      <c r="N86" s="51"/>
    </row>
    <row r="87" spans="1:14" ht="15.75" thickBot="1">
      <c r="B87" s="91" t="s">
        <v>974</v>
      </c>
      <c r="C87" s="92"/>
      <c r="D87" s="92"/>
      <c r="E87" s="92"/>
      <c r="F87" s="92"/>
      <c r="G87" s="92"/>
      <c r="H87" s="92"/>
      <c r="I87" s="93"/>
      <c r="J87" s="94"/>
      <c r="K87" s="305">
        <v>0.05</v>
      </c>
      <c r="L87" s="859">
        <f>N80*K87</f>
        <v>327.14028462834654</v>
      </c>
      <c r="M87" s="860"/>
      <c r="N87" s="51"/>
    </row>
    <row r="88" spans="1:14" ht="15.75" thickBot="1">
      <c r="B88" s="822" t="s">
        <v>953</v>
      </c>
      <c r="C88" s="823"/>
      <c r="D88" s="823"/>
      <c r="E88" s="823"/>
      <c r="F88" s="823"/>
      <c r="G88" s="823"/>
      <c r="H88" s="823"/>
      <c r="I88" s="823"/>
      <c r="J88" s="823"/>
      <c r="K88" s="823"/>
      <c r="L88" s="823"/>
      <c r="M88" s="824"/>
      <c r="N88" s="52">
        <f>L85+L86+L87</f>
        <v>1962.8417077700792</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8505.6474003370095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17160.494321994775</v>
      </c>
      <c r="L36" s="270"/>
      <c r="M36" s="336">
        <v>670</v>
      </c>
      <c r="N36" s="272">
        <f>K36/M36</f>
        <v>25.612678092529514</v>
      </c>
    </row>
    <row r="37" spans="1:14">
      <c r="A37" s="113" t="s">
        <v>125</v>
      </c>
      <c r="B37" s="871" t="str">
        <f>VLOOKUP(A37,EQUIPOS!A7:D154,3,FALSE)</f>
        <v>Bomba para gato de tensionamiento</v>
      </c>
      <c r="C37" s="872"/>
      <c r="D37" s="872"/>
      <c r="E37" s="872"/>
      <c r="F37" s="872"/>
      <c r="G37" s="872"/>
      <c r="H37" s="873"/>
      <c r="I37" s="421"/>
      <c r="J37" s="422"/>
      <c r="K37" s="269">
        <f>VLOOKUP(A37,EQUIPOS!A7:D164,4,FALSE)</f>
        <v>54815.220181174162</v>
      </c>
      <c r="L37" s="335"/>
      <c r="M37" s="336">
        <v>670</v>
      </c>
      <c r="N37" s="272">
        <f>K37/M37</f>
        <v>81.813761464439054</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154884.28762044461</v>
      </c>
      <c r="L38" s="423"/>
      <c r="M38" s="424">
        <v>670</v>
      </c>
      <c r="N38" s="272">
        <f>K38/M38</f>
        <v>231.17057853797704</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6.9214099586390443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345.51842805358467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12312.921566606805</v>
      </c>
      <c r="N48" s="272">
        <f t="shared" ref="N48:N53" si="0">K48*M48</f>
        <v>49.251686266427221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15482.781940581084</v>
      </c>
      <c r="N49" s="272">
        <f t="shared" si="0"/>
        <v>61.931127762324337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1151.5077376020188</v>
      </c>
      <c r="N50" s="272">
        <f t="shared" si="0"/>
        <v>23.030154752040374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6083.7158367637321</v>
      </c>
      <c r="N51" s="272">
        <f t="shared" si="0"/>
        <v>517.11584612491731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73753.377278111104</v>
      </c>
      <c r="N52" s="272">
        <f t="shared" si="0"/>
        <v>73.753377278111103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6392.6020713014059</v>
      </c>
      <c r="N53" s="272">
        <f t="shared" si="0"/>
        <v>127.85204142602812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852.93423360984843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346.07049793195222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1544.5231595953851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308.90463191907702</v>
      </c>
      <c r="M85" s="858"/>
      <c r="N85" s="51"/>
    </row>
    <row r="86" spans="1:14">
      <c r="B86" s="89" t="s">
        <v>973</v>
      </c>
      <c r="C86" s="90"/>
      <c r="D86" s="90"/>
      <c r="E86" s="90"/>
      <c r="F86" s="90"/>
      <c r="G86" s="90"/>
      <c r="H86" s="90"/>
      <c r="I86" s="87"/>
      <c r="J86" s="88"/>
      <c r="K86" s="304">
        <v>0.05</v>
      </c>
      <c r="L86" s="857">
        <f>N80*K86</f>
        <v>77.226157979769255</v>
      </c>
      <c r="M86" s="858"/>
      <c r="N86" s="51"/>
    </row>
    <row r="87" spans="1:14" ht="15.75" thickBot="1">
      <c r="B87" s="91" t="s">
        <v>974</v>
      </c>
      <c r="C87" s="92"/>
      <c r="D87" s="92"/>
      <c r="E87" s="92"/>
      <c r="F87" s="92"/>
      <c r="G87" s="92"/>
      <c r="H87" s="92"/>
      <c r="I87" s="93"/>
      <c r="J87" s="94"/>
      <c r="K87" s="305">
        <v>0.05</v>
      </c>
      <c r="L87" s="859">
        <f>N80*K87</f>
        <v>77.226157979769255</v>
      </c>
      <c r="M87" s="860"/>
      <c r="N87" s="51"/>
    </row>
    <row r="88" spans="1:14" ht="15.75" thickBot="1">
      <c r="B88" s="822" t="s">
        <v>953</v>
      </c>
      <c r="C88" s="823"/>
      <c r="D88" s="823"/>
      <c r="E88" s="823"/>
      <c r="F88" s="823"/>
      <c r="G88" s="823"/>
      <c r="H88" s="823"/>
      <c r="I88" s="823"/>
      <c r="J88" s="823"/>
      <c r="K88" s="823"/>
      <c r="L88" s="823"/>
      <c r="M88" s="824"/>
      <c r="N88" s="52">
        <f>L85+L86+L87</f>
        <v>463.35694787861553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2007.8801074740006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17160.494321994775</v>
      </c>
      <c r="L36" s="270"/>
      <c r="M36" s="336">
        <v>670</v>
      </c>
      <c r="N36" s="272">
        <f>K36/M36</f>
        <v>25.612678092529514</v>
      </c>
    </row>
    <row r="37" spans="1:14">
      <c r="A37" s="113" t="s">
        <v>125</v>
      </c>
      <c r="B37" s="871" t="str">
        <f>VLOOKUP(A37,EQUIPOS!A7:D154,3,FALSE)</f>
        <v>Bomba para gato de tensionamiento</v>
      </c>
      <c r="C37" s="872"/>
      <c r="D37" s="872"/>
      <c r="E37" s="872"/>
      <c r="F37" s="872"/>
      <c r="G37" s="872"/>
      <c r="H37" s="873"/>
      <c r="I37" s="421"/>
      <c r="J37" s="422"/>
      <c r="K37" s="269">
        <f>VLOOKUP(A37,EQUIPOS!A7:D164,4,FALSE)</f>
        <v>54815.220181174162</v>
      </c>
      <c r="L37" s="335"/>
      <c r="M37" s="336">
        <v>670</v>
      </c>
      <c r="N37" s="272">
        <f>K37/M37</f>
        <v>81.813761464439054</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154884.28762044461</v>
      </c>
      <c r="L38" s="423"/>
      <c r="M38" s="424">
        <v>670</v>
      </c>
      <c r="N38" s="272">
        <f>K38/M38</f>
        <v>231.17057853797704</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6.9214099586390443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345.51842805358467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12312.921566606805</v>
      </c>
      <c r="N48" s="272">
        <f t="shared" ref="N48:N53" si="0">K48*M48</f>
        <v>49.251686266427221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15482.781940581084</v>
      </c>
      <c r="N49" s="272">
        <f t="shared" si="0"/>
        <v>61.931127762324337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1151.5077376020188</v>
      </c>
      <c r="N50" s="272">
        <f t="shared" si="0"/>
        <v>23.030154752040374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6083.7158367637321</v>
      </c>
      <c r="N51" s="272">
        <f t="shared" si="0"/>
        <v>33642.948577303439</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73753.377278111104</v>
      </c>
      <c r="N52" s="272">
        <f t="shared" si="0"/>
        <v>73.753377278111103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6392.6020713014059</v>
      </c>
      <c r="N53" s="272">
        <f t="shared" si="0"/>
        <v>127.85204142602812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33978.766964788367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346.07049793195222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34670.355890773899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6934.0711781547798</v>
      </c>
      <c r="M85" s="858"/>
      <c r="N85" s="51"/>
    </row>
    <row r="86" spans="1:14">
      <c r="B86" s="89" t="s">
        <v>973</v>
      </c>
      <c r="C86" s="90"/>
      <c r="D86" s="90"/>
      <c r="E86" s="90"/>
      <c r="F86" s="90"/>
      <c r="G86" s="90"/>
      <c r="H86" s="90"/>
      <c r="I86" s="87"/>
      <c r="J86" s="88"/>
      <c r="K86" s="304">
        <v>0.05</v>
      </c>
      <c r="L86" s="857">
        <f>N80*K86</f>
        <v>1733.5177945386949</v>
      </c>
      <c r="M86" s="858"/>
      <c r="N86" s="51"/>
    </row>
    <row r="87" spans="1:14" ht="15.75" thickBot="1">
      <c r="B87" s="91" t="s">
        <v>974</v>
      </c>
      <c r="C87" s="92"/>
      <c r="D87" s="92"/>
      <c r="E87" s="92"/>
      <c r="F87" s="92"/>
      <c r="G87" s="92"/>
      <c r="H87" s="92"/>
      <c r="I87" s="93"/>
      <c r="J87" s="94"/>
      <c r="K87" s="305">
        <v>0.05</v>
      </c>
      <c r="L87" s="859">
        <f>N80*K87</f>
        <v>1733.5177945386949</v>
      </c>
      <c r="M87" s="860"/>
      <c r="N87" s="51"/>
    </row>
    <row r="88" spans="1:14" ht="15.75" thickBot="1">
      <c r="B88" s="822" t="s">
        <v>953</v>
      </c>
      <c r="C88" s="823"/>
      <c r="D88" s="823"/>
      <c r="E88" s="823"/>
      <c r="F88" s="823"/>
      <c r="G88" s="823"/>
      <c r="H88" s="823"/>
      <c r="I88" s="823"/>
      <c r="J88" s="823"/>
      <c r="K88" s="823"/>
      <c r="L88" s="823"/>
      <c r="M88" s="824"/>
      <c r="N88" s="52">
        <f>L85+L86+L87</f>
        <v>10401.10676723217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45071.462658006072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1" t="s">
        <v>933</v>
      </c>
      <c r="L1" s="933" t="s">
        <v>2198</v>
      </c>
      <c r="M1" s="934"/>
      <c r="N1" s="935"/>
    </row>
    <row r="2" spans="2:14">
      <c r="B2" s="917"/>
      <c r="C2" s="939" t="s">
        <v>934</v>
      </c>
      <c r="D2" s="940"/>
      <c r="E2" s="940"/>
      <c r="F2" s="940"/>
      <c r="G2" s="940"/>
      <c r="H2" s="940"/>
      <c r="I2" s="940"/>
      <c r="J2" s="941"/>
      <c r="K2" s="980"/>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0"/>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982" t="s">
        <v>945</v>
      </c>
      <c r="M30" s="79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7" t="s">
        <v>948</v>
      </c>
      <c r="J35" s="894"/>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957"/>
      <c r="D41" s="957"/>
      <c r="E41" s="38"/>
      <c r="F41" s="39"/>
      <c r="G41" s="39"/>
      <c r="H41" s="40"/>
      <c r="I41" s="36"/>
      <c r="J41" s="37"/>
      <c r="K41" s="279"/>
      <c r="L41" s="276"/>
      <c r="M41" s="401">
        <v>0.01</v>
      </c>
      <c r="N41" s="344">
        <f>N78*M41</f>
        <v>19.5595296875</v>
      </c>
    </row>
    <row r="42" spans="1:14" ht="15.75" thickBot="1">
      <c r="B42" s="958"/>
      <c r="C42" s="959"/>
      <c r="D42" s="959"/>
      <c r="E42" s="959"/>
      <c r="F42" s="959"/>
      <c r="G42" s="959"/>
      <c r="H42" s="960"/>
      <c r="I42" s="881"/>
      <c r="J42" s="882"/>
      <c r="K42" s="41"/>
      <c r="L42" s="883"/>
      <c r="M42" s="961"/>
      <c r="N42" s="105"/>
    </row>
    <row r="43" spans="1:14" ht="15.75" thickBot="1">
      <c r="B43" s="822" t="s">
        <v>953</v>
      </c>
      <c r="C43" s="823"/>
      <c r="D43" s="823"/>
      <c r="E43" s="823"/>
      <c r="F43" s="823"/>
      <c r="G43" s="823"/>
      <c r="H43" s="823"/>
      <c r="I43" s="823"/>
      <c r="J43" s="823"/>
      <c r="K43" s="823"/>
      <c r="L43" s="823"/>
      <c r="M43" s="824"/>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278477.72773106745</v>
      </c>
      <c r="N48" s="272">
        <f>K48*M48</f>
        <v>278477.72773106745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278477.72773106745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983"/>
      <c r="I71" s="73" t="s">
        <v>964</v>
      </c>
      <c r="J71" s="75" t="s">
        <v>1410</v>
      </c>
      <c r="K71" s="74" t="s">
        <v>966</v>
      </c>
      <c r="L71" s="863" t="s">
        <v>950</v>
      </c>
      <c r="M71" s="97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82"/>
      <c r="I77" s="126"/>
      <c r="J77" s="126"/>
      <c r="K77" s="126"/>
      <c r="L77" s="984"/>
      <c r="M77" s="884"/>
      <c r="N77" s="127"/>
    </row>
    <row r="78" spans="1:15" ht="15.75" thickBot="1">
      <c r="B78" s="911" t="s">
        <v>953</v>
      </c>
      <c r="C78" s="865"/>
      <c r="D78" s="865"/>
      <c r="E78" s="865"/>
      <c r="F78" s="865"/>
      <c r="G78" s="865"/>
      <c r="H78" s="865"/>
      <c r="I78" s="865"/>
      <c r="J78" s="865"/>
      <c r="K78" s="865"/>
      <c r="L78" s="865"/>
      <c r="M78" s="866"/>
      <c r="N78" s="460">
        <f>SUM(N72:N77)</f>
        <v>1955.9529687499999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280453.24022950494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56090.648045900991</v>
      </c>
      <c r="M85" s="858"/>
      <c r="N85" s="51"/>
    </row>
    <row r="86" spans="1:14">
      <c r="B86" s="89" t="s">
        <v>973</v>
      </c>
      <c r="C86" s="90"/>
      <c r="D86" s="90"/>
      <c r="E86" s="90"/>
      <c r="F86" s="90"/>
      <c r="G86" s="90"/>
      <c r="H86" s="90"/>
      <c r="I86" s="87"/>
      <c r="J86" s="88"/>
      <c r="K86" s="304">
        <v>0.05</v>
      </c>
      <c r="L86" s="857">
        <f>N80*K86</f>
        <v>14022.662011475248</v>
      </c>
      <c r="M86" s="858"/>
      <c r="N86" s="51"/>
    </row>
    <row r="87" spans="1:14" ht="15.75" thickBot="1">
      <c r="B87" s="91" t="s">
        <v>974</v>
      </c>
      <c r="C87" s="92"/>
      <c r="D87" s="92"/>
      <c r="E87" s="92"/>
      <c r="F87" s="92"/>
      <c r="G87" s="92"/>
      <c r="H87" s="92"/>
      <c r="I87" s="93"/>
      <c r="J87" s="94"/>
      <c r="K87" s="305">
        <v>0.05</v>
      </c>
      <c r="L87" s="859">
        <f>N80*K87</f>
        <v>14022.662011475248</v>
      </c>
      <c r="M87" s="860"/>
      <c r="N87" s="51"/>
    </row>
    <row r="88" spans="1:14" ht="15.75" thickBot="1">
      <c r="B88" s="822" t="s">
        <v>953</v>
      </c>
      <c r="C88" s="823"/>
      <c r="D88" s="823"/>
      <c r="E88" s="823"/>
      <c r="F88" s="823"/>
      <c r="G88" s="823"/>
      <c r="H88" s="823"/>
      <c r="I88" s="823"/>
      <c r="J88" s="823"/>
      <c r="K88" s="823"/>
      <c r="L88" s="823"/>
      <c r="M88" s="824"/>
      <c r="N88" s="52">
        <f>L85+L86+L87</f>
        <v>84135.972068851479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364589.2122983564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N78*M41</f>
        <v>62.590495000000004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40219.955656022474</v>
      </c>
      <c r="N48" s="272">
        <f>K48*M48</f>
        <v>42230.953438823599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42230.953438823599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1251.8099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43545.353833823596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8709.0707667647202</v>
      </c>
      <c r="M85" s="858"/>
      <c r="N85" s="51"/>
    </row>
    <row r="86" spans="1:14">
      <c r="B86" s="89" t="s">
        <v>973</v>
      </c>
      <c r="C86" s="90"/>
      <c r="D86" s="90"/>
      <c r="E86" s="90"/>
      <c r="F86" s="90"/>
      <c r="G86" s="90"/>
      <c r="H86" s="90"/>
      <c r="I86" s="87"/>
      <c r="J86" s="88"/>
      <c r="K86" s="304">
        <v>0.05</v>
      </c>
      <c r="L86" s="857">
        <f>N80*K86</f>
        <v>2177.2676916911801</v>
      </c>
      <c r="M86" s="858"/>
      <c r="N86" s="51"/>
    </row>
    <row r="87" spans="1:14" ht="15.75" thickBot="1">
      <c r="B87" s="91" t="s">
        <v>974</v>
      </c>
      <c r="C87" s="92"/>
      <c r="D87" s="92"/>
      <c r="E87" s="92"/>
      <c r="F87" s="92"/>
      <c r="G87" s="92"/>
      <c r="H87" s="92"/>
      <c r="I87" s="93"/>
      <c r="J87" s="94"/>
      <c r="K87" s="305">
        <v>0.05</v>
      </c>
      <c r="L87" s="859">
        <f>N80*K87</f>
        <v>2177.2676916911801</v>
      </c>
      <c r="M87" s="860"/>
      <c r="N87" s="51"/>
    </row>
    <row r="88" spans="1:14" ht="15.75" thickBot="1">
      <c r="B88" s="822" t="s">
        <v>953</v>
      </c>
      <c r="C88" s="823"/>
      <c r="D88" s="823"/>
      <c r="E88" s="823"/>
      <c r="F88" s="823"/>
      <c r="G88" s="823"/>
      <c r="H88" s="823"/>
      <c r="I88" s="823"/>
      <c r="J88" s="823"/>
      <c r="K88" s="823"/>
      <c r="L88" s="823"/>
      <c r="M88" s="824"/>
      <c r="N88" s="52">
        <f>L85+L86+L87</f>
        <v>13063.606150147081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56608.959983970679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6502.8703023714397</v>
      </c>
      <c r="L36" s="270"/>
      <c r="M36" s="336">
        <v>40</v>
      </c>
      <c r="N36" s="272">
        <f>K36/M36</f>
        <v>162.571757559286</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17127.704288698482</v>
      </c>
      <c r="L37" s="335"/>
      <c r="M37" s="336">
        <v>40</v>
      </c>
      <c r="N37" s="272">
        <f t="shared" ref="N37:N43" si="0">K37/M37</f>
        <v>428.19260721746207</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62427.55490276582</v>
      </c>
      <c r="L38" s="335"/>
      <c r="M38" s="336">
        <v>40</v>
      </c>
      <c r="N38" s="272">
        <f t="shared" si="0"/>
        <v>1560.6888725691456</v>
      </c>
    </row>
    <row r="39" spans="1:14">
      <c r="A39" s="113" t="s">
        <v>208</v>
      </c>
      <c r="B39" s="871" t="str">
        <f>VLOOKUP(A39,EQUIPOS!A9:D154,3,FALSE)</f>
        <v>Equipo de soldadura 400</v>
      </c>
      <c r="C39" s="872"/>
      <c r="D39" s="872"/>
      <c r="E39" s="872"/>
      <c r="F39" s="872"/>
      <c r="G39" s="872"/>
      <c r="H39" s="873"/>
      <c r="I39" s="421"/>
      <c r="J39" s="422"/>
      <c r="K39" s="269">
        <f>VLOOKUP(A39,EQUIPOS!A9:D166,4,FALSE)</f>
        <v>83236.739870354431</v>
      </c>
      <c r="L39" s="335"/>
      <c r="M39" s="336">
        <v>40</v>
      </c>
      <c r="N39" s="272">
        <f t="shared" si="0"/>
        <v>2080.9184967588608</v>
      </c>
    </row>
    <row r="40" spans="1:14">
      <c r="A40" s="113" t="s">
        <v>210</v>
      </c>
      <c r="B40" s="871" t="str">
        <f>VLOOKUP(A40,EQUIPOS!A10:D154,3,FALSE)</f>
        <v>Equipo de soldadura 600</v>
      </c>
      <c r="C40" s="872"/>
      <c r="D40" s="872"/>
      <c r="E40" s="872"/>
      <c r="F40" s="872"/>
      <c r="G40" s="872"/>
      <c r="H40" s="873"/>
      <c r="I40" s="421"/>
      <c r="J40" s="422"/>
      <c r="K40" s="269">
        <f>VLOOKUP(A40,EQUIPOS!A10:D167,4,FALSE)</f>
        <v>83236.739870354431</v>
      </c>
      <c r="L40" s="335"/>
      <c r="M40" s="336">
        <v>40</v>
      </c>
      <c r="N40" s="272">
        <f t="shared" si="0"/>
        <v>2080.9184967588608</v>
      </c>
    </row>
    <row r="41" spans="1:14">
      <c r="A41" s="113" t="s">
        <v>202</v>
      </c>
      <c r="B41" s="871" t="str">
        <f>VLOOKUP(A41,EQUIPOS!A11:D155,3,FALSE)</f>
        <v xml:space="preserve">Equipo de rayos X y/o ultrasonido
</v>
      </c>
      <c r="C41" s="872"/>
      <c r="D41" s="872"/>
      <c r="E41" s="872"/>
      <c r="F41" s="872"/>
      <c r="G41" s="872"/>
      <c r="H41" s="873"/>
      <c r="I41" s="421"/>
      <c r="J41" s="422"/>
      <c r="K41" s="269">
        <f>VLOOKUP(A41,EQUIPOS!A11:D168,4,FALSE)</f>
        <v>103537.76303504841</v>
      </c>
      <c r="L41" s="335"/>
      <c r="M41" s="336">
        <v>4000</v>
      </c>
      <c r="N41" s="272">
        <f t="shared" si="0"/>
        <v>25.884440758762103</v>
      </c>
    </row>
    <row r="42" spans="1:14">
      <c r="A42" s="113" t="s">
        <v>294</v>
      </c>
      <c r="B42" s="871" t="str">
        <f>VLOOKUP(A42,EQUIPOS!A12:D156,3,FALSE)</f>
        <v>Puente grúa</v>
      </c>
      <c r="C42" s="872"/>
      <c r="D42" s="872"/>
      <c r="E42" s="872"/>
      <c r="F42" s="872"/>
      <c r="G42" s="872"/>
      <c r="H42" s="873"/>
      <c r="I42" s="421"/>
      <c r="J42" s="422"/>
      <c r="K42" s="269">
        <f>VLOOKUP(A42,EQUIPOS!A12:D169,4,FALSE)</f>
        <v>763129.33264280309</v>
      </c>
      <c r="L42" s="335"/>
      <c r="M42" s="336">
        <v>40000</v>
      </c>
      <c r="N42" s="272">
        <f t="shared" si="0"/>
        <v>19.078233316070076</v>
      </c>
    </row>
    <row r="43" spans="1:14">
      <c r="A43" s="113" t="s">
        <v>334</v>
      </c>
      <c r="B43" s="871" t="str">
        <f>VLOOKUP(A43,EQUIPOS!A13:D157,3,FALSE)</f>
        <v>Taladro industrial</v>
      </c>
      <c r="C43" s="872"/>
      <c r="D43" s="872"/>
      <c r="E43" s="872"/>
      <c r="F43" s="872"/>
      <c r="G43" s="872"/>
      <c r="H43" s="873"/>
      <c r="I43" s="421"/>
      <c r="J43" s="422"/>
      <c r="K43" s="269">
        <f>VLOOKUP(A43,EQUIPOS!A13:D170,4,FALSE)</f>
        <v>7209.493395040794</v>
      </c>
      <c r="L43" s="335"/>
      <c r="M43" s="336">
        <v>40</v>
      </c>
      <c r="N43" s="272">
        <f t="shared" si="0"/>
        <v>180.23733487601984</v>
      </c>
    </row>
    <row r="44" spans="1:14">
      <c r="B44" s="871"/>
      <c r="C44" s="872"/>
      <c r="D44" s="872"/>
      <c r="E44" s="872"/>
      <c r="F44" s="872"/>
      <c r="G44" s="872"/>
      <c r="H44" s="873"/>
      <c r="I44" s="36"/>
      <c r="J44" s="37"/>
      <c r="K44" s="269"/>
      <c r="L44" s="276"/>
      <c r="M44" s="336"/>
      <c r="N44" s="272"/>
    </row>
    <row r="45" spans="1:14">
      <c r="B45" s="320"/>
      <c r="C45" s="321"/>
      <c r="D45" s="321"/>
      <c r="E45" s="321"/>
      <c r="F45" s="323"/>
      <c r="G45" s="323"/>
      <c r="H45" s="125"/>
      <c r="I45" s="36"/>
      <c r="J45" s="37"/>
      <c r="K45" s="269"/>
      <c r="L45" s="276"/>
      <c r="M45" s="277"/>
      <c r="N45" s="273"/>
    </row>
    <row r="46" spans="1:14">
      <c r="B46" s="879" t="s">
        <v>952</v>
      </c>
      <c r="C46" s="880"/>
      <c r="D46" s="880"/>
      <c r="E46" s="38"/>
      <c r="F46" s="39"/>
      <c r="G46" s="39"/>
      <c r="H46" s="40"/>
      <c r="I46" s="36"/>
      <c r="J46" s="37"/>
      <c r="K46" s="279"/>
      <c r="L46" s="276"/>
      <c r="M46" s="401">
        <v>0.1</v>
      </c>
      <c r="N46" s="344">
        <f>N83*M46</f>
        <v>209.53877274730041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SUM(N36:N46)</f>
        <v>6748.0290125617685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41722.0247230596</v>
      </c>
      <c r="N53" s="272">
        <f t="shared" ref="N53:N58" si="1">K53*M53</f>
        <v>208.61012361529799</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4742.9705143864421</v>
      </c>
      <c r="N54" s="272">
        <f t="shared" si="1"/>
        <v>23.714852571932212</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13900.999707218971</v>
      </c>
      <c r="N55" s="272">
        <f t="shared" si="1"/>
        <v>69.50499853609486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16647.401227347411</v>
      </c>
      <c r="N56" s="272">
        <f t="shared" si="1"/>
        <v>166.4740122734741</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12196.529652143334</v>
      </c>
      <c r="N57" s="272">
        <f t="shared" si="1"/>
        <v>121.96529652143334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3388.2057486069261</v>
      </c>
      <c r="N58" s="272">
        <f t="shared" si="1"/>
        <v>3388.2057486069261</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2" t="s">
        <v>953</v>
      </c>
      <c r="C61" s="823"/>
      <c r="D61" s="823"/>
      <c r="E61" s="823"/>
      <c r="F61" s="823"/>
      <c r="G61" s="823"/>
      <c r="H61" s="823"/>
      <c r="I61" s="823"/>
      <c r="J61" s="823"/>
      <c r="K61" s="823"/>
      <c r="L61" s="823"/>
      <c r="M61" s="824"/>
      <c r="N61" s="394">
        <f>SUM(N53:N60)</f>
        <v>3978.4750321251586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B66" s="46"/>
      <c r="C66" s="317"/>
      <c r="D66" s="317"/>
      <c r="E66" s="317"/>
      <c r="F66" s="317"/>
      <c r="G66" s="31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311"/>
      <c r="I68" s="279"/>
      <c r="J68" s="286"/>
      <c r="K68" s="279"/>
      <c r="L68" s="909"/>
      <c r="M68" s="910"/>
      <c r="N68" s="287"/>
    </row>
    <row r="69" spans="1:15">
      <c r="B69" s="46"/>
      <c r="C69" s="47"/>
      <c r="D69" s="47"/>
      <c r="E69" s="47"/>
      <c r="F69" s="47"/>
      <c r="G69" s="47"/>
      <c r="H69" s="311"/>
      <c r="I69" s="279"/>
      <c r="J69" s="286"/>
      <c r="K69" s="279"/>
      <c r="L69" s="909"/>
      <c r="M69" s="91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8"/>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0"/>
      <c r="J82" s="471"/>
      <c r="K82" s="474"/>
      <c r="L82" s="475"/>
      <c r="M82" s="476"/>
      <c r="N82" s="440"/>
    </row>
    <row r="83" spans="1:14" ht="15.75" thickBot="1">
      <c r="B83" s="911" t="s">
        <v>953</v>
      </c>
      <c r="C83" s="865"/>
      <c r="D83" s="865"/>
      <c r="E83" s="865"/>
      <c r="F83" s="865"/>
      <c r="G83" s="865"/>
      <c r="H83" s="865"/>
      <c r="I83" s="865"/>
      <c r="J83" s="865"/>
      <c r="K83" s="865"/>
      <c r="L83" s="865"/>
      <c r="M83" s="866"/>
      <c r="N83" s="460">
        <f>SUM(N77:N82)</f>
        <v>2095.3877274730039</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12821.891772159932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2564.3783544319867</v>
      </c>
      <c r="M90" s="858"/>
      <c r="N90" s="51"/>
    </row>
    <row r="91" spans="1:14">
      <c r="B91" s="89" t="s">
        <v>973</v>
      </c>
      <c r="C91" s="90"/>
      <c r="D91" s="90"/>
      <c r="E91" s="90"/>
      <c r="F91" s="90"/>
      <c r="G91" s="90"/>
      <c r="H91" s="90"/>
      <c r="I91" s="87"/>
      <c r="J91" s="88"/>
      <c r="K91" s="304">
        <v>0.05</v>
      </c>
      <c r="L91" s="857">
        <f>N85*K91</f>
        <v>641.09458860799668</v>
      </c>
      <c r="M91" s="858"/>
      <c r="N91" s="51"/>
    </row>
    <row r="92" spans="1:14" ht="15.75" thickBot="1">
      <c r="B92" s="91" t="s">
        <v>974</v>
      </c>
      <c r="C92" s="92"/>
      <c r="D92" s="92"/>
      <c r="E92" s="92"/>
      <c r="F92" s="92"/>
      <c r="G92" s="92"/>
      <c r="H92" s="92"/>
      <c r="I92" s="93"/>
      <c r="J92" s="94"/>
      <c r="K92" s="305">
        <v>0.05</v>
      </c>
      <c r="L92" s="859">
        <f>N85*K92</f>
        <v>641.09458860799668</v>
      </c>
      <c r="M92" s="860"/>
      <c r="N92" s="51"/>
    </row>
    <row r="93" spans="1:14" ht="15.75" thickBot="1">
      <c r="B93" s="822" t="s">
        <v>953</v>
      </c>
      <c r="C93" s="823"/>
      <c r="D93" s="823"/>
      <c r="E93" s="823"/>
      <c r="F93" s="823"/>
      <c r="G93" s="823"/>
      <c r="H93" s="823"/>
      <c r="I93" s="823"/>
      <c r="J93" s="823"/>
      <c r="K93" s="823"/>
      <c r="L93" s="823"/>
      <c r="M93" s="824"/>
      <c r="N93" s="52">
        <f>L90+L91+L92</f>
        <v>3846.5675316479801</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16668.459303807911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6502.8703023714397</v>
      </c>
      <c r="L36" s="270"/>
      <c r="M36" s="336">
        <v>40</v>
      </c>
      <c r="N36" s="272">
        <f t="shared" ref="N36:N41" si="0">K36/M36</f>
        <v>162.571757559286</v>
      </c>
    </row>
    <row r="37" spans="1:14">
      <c r="A37" s="113" t="s">
        <v>334</v>
      </c>
      <c r="B37" s="871" t="str">
        <f>VLOOKUP(A37,EQUIPOS!A7:D154,3,FALSE)</f>
        <v>Taladro industrial</v>
      </c>
      <c r="C37" s="872"/>
      <c r="D37" s="872"/>
      <c r="E37" s="872"/>
      <c r="F37" s="872"/>
      <c r="G37" s="872"/>
      <c r="H37" s="873"/>
      <c r="I37" s="421"/>
      <c r="J37" s="422"/>
      <c r="K37" s="269">
        <f>VLOOKUP(A37,EQUIPOS!A7:D164,4,FALSE)</f>
        <v>7209.493395040794</v>
      </c>
      <c r="L37" s="335"/>
      <c r="M37" s="336">
        <v>40</v>
      </c>
      <c r="N37" s="272">
        <f t="shared" si="0"/>
        <v>180.23733487601984</v>
      </c>
    </row>
    <row r="38" spans="1:14">
      <c r="A38" s="113" t="s">
        <v>195</v>
      </c>
      <c r="B38" s="871" t="str">
        <f>VLOOKUP(A38,EQUIPOS!A8:D154,3,FALSE)</f>
        <v xml:space="preserve">Equipo de oxicorte, Capacidad de corte: hasta 6´´ (152mm) </v>
      </c>
      <c r="C38" s="872"/>
      <c r="D38" s="872"/>
      <c r="E38" s="872"/>
      <c r="F38" s="872"/>
      <c r="G38" s="872"/>
      <c r="H38" s="873"/>
      <c r="I38" s="421"/>
      <c r="J38" s="422"/>
      <c r="K38" s="269">
        <f>VLOOKUP(A38,EQUIPOS!A8:D165,4,FALSE)</f>
        <v>17127.704288698482</v>
      </c>
      <c r="L38" s="335"/>
      <c r="M38" s="336">
        <v>40</v>
      </c>
      <c r="N38" s="272">
        <f t="shared" si="0"/>
        <v>428.19260721746207</v>
      </c>
    </row>
    <row r="39" spans="1:14">
      <c r="A39" s="113" t="s">
        <v>204</v>
      </c>
      <c r="B39" s="871" t="str">
        <f>VLOOKUP(A39,EQUIPOS!A9:D154,3,FALSE)</f>
        <v xml:space="preserve">Equipo de soldadura 250 AMP
</v>
      </c>
      <c r="C39" s="872"/>
      <c r="D39" s="872"/>
      <c r="E39" s="872"/>
      <c r="F39" s="872"/>
      <c r="G39" s="872"/>
      <c r="H39" s="873"/>
      <c r="I39" s="421"/>
      <c r="J39" s="422"/>
      <c r="K39" s="269">
        <f>VLOOKUP(A39,EQUIPOS!A9:D166,4,FALSE)</f>
        <v>62427.55490276582</v>
      </c>
      <c r="L39" s="335"/>
      <c r="M39" s="336">
        <v>40</v>
      </c>
      <c r="N39" s="272">
        <f t="shared" si="0"/>
        <v>1560.6888725691456</v>
      </c>
    </row>
    <row r="40" spans="1:14">
      <c r="A40" s="113" t="s">
        <v>208</v>
      </c>
      <c r="B40" s="871" t="str">
        <f>VLOOKUP(A40,EQUIPOS!A10:D154,3,FALSE)</f>
        <v>Equipo de soldadura 400</v>
      </c>
      <c r="C40" s="872"/>
      <c r="D40" s="872"/>
      <c r="E40" s="872"/>
      <c r="F40" s="872"/>
      <c r="G40" s="872"/>
      <c r="H40" s="873"/>
      <c r="I40" s="421"/>
      <c r="J40" s="422"/>
      <c r="K40" s="269">
        <f>VLOOKUP(A40,EQUIPOS!A10:D167,4,FALSE)</f>
        <v>83236.739870354431</v>
      </c>
      <c r="L40" s="335"/>
      <c r="M40" s="336">
        <v>40</v>
      </c>
      <c r="N40" s="272">
        <f t="shared" si="0"/>
        <v>2080.9184967588608</v>
      </c>
    </row>
    <row r="41" spans="1:14">
      <c r="A41" s="113" t="s">
        <v>210</v>
      </c>
      <c r="B41" s="871" t="str">
        <f>VLOOKUP(A41,EQUIPOS!A11:D155,3,FALSE)</f>
        <v>Equipo de soldadura 600</v>
      </c>
      <c r="C41" s="872"/>
      <c r="D41" s="872"/>
      <c r="E41" s="872"/>
      <c r="F41" s="872"/>
      <c r="G41" s="872"/>
      <c r="H41" s="873"/>
      <c r="I41" s="421"/>
      <c r="J41" s="422"/>
      <c r="K41" s="269">
        <f>VLOOKUP(A41,EQUIPOS!A11:D168,4,FALSE)</f>
        <v>83236.739870354431</v>
      </c>
      <c r="L41" s="335"/>
      <c r="M41" s="336">
        <v>40</v>
      </c>
      <c r="N41" s="272">
        <f t="shared" si="0"/>
        <v>2080.9184967588608</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104.76938637365021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6598.2969521132854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41722.0247230596</v>
      </c>
      <c r="N51" s="272">
        <f t="shared" ref="N51:N56" si="1">K51*M51</f>
        <v>208.61012361529799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4742.9705143864421</v>
      </c>
      <c r="N52" s="272">
        <f t="shared" si="1"/>
        <v>23.714852571932212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13900.999707218971</v>
      </c>
      <c r="N53" s="272">
        <f t="shared" si="1"/>
        <v>69.50499853609486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16647.401227347411</v>
      </c>
      <c r="N54" s="272">
        <f t="shared" si="1"/>
        <v>166.4740122734741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12196.529652143334</v>
      </c>
      <c r="N55" s="272">
        <f t="shared" si="1"/>
        <v>121.96529652143334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3388.2057486069261</v>
      </c>
      <c r="N56" s="272">
        <f t="shared" si="1"/>
        <v>3388.2057486069261</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SUM(N51:N58)</f>
        <v>3978.4750321251586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8"/>
      <c r="C80" s="899"/>
      <c r="D80" s="899"/>
      <c r="E80" s="899"/>
      <c r="F80" s="899"/>
      <c r="G80" s="899"/>
      <c r="H80" s="899"/>
      <c r="I80" s="470"/>
      <c r="J80" s="471"/>
      <c r="K80" s="472"/>
      <c r="L80" s="475"/>
      <c r="M80" s="476"/>
      <c r="N80" s="440"/>
    </row>
    <row r="81" spans="1:14" ht="15.75" thickBot="1">
      <c r="B81" s="911" t="s">
        <v>953</v>
      </c>
      <c r="C81" s="865"/>
      <c r="D81" s="865"/>
      <c r="E81" s="865"/>
      <c r="F81" s="865"/>
      <c r="G81" s="865"/>
      <c r="H81" s="865"/>
      <c r="I81" s="865"/>
      <c r="J81" s="865"/>
      <c r="K81" s="865"/>
      <c r="L81" s="865"/>
      <c r="M81" s="866"/>
      <c r="N81" s="301">
        <f>SUM(N75:N80)</f>
        <v>2095.3877274730039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12672.159711711447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2534.4319423422894</v>
      </c>
      <c r="M88" s="858"/>
      <c r="N88" s="51"/>
    </row>
    <row r="89" spans="1:14">
      <c r="B89" s="89" t="s">
        <v>973</v>
      </c>
      <c r="C89" s="90"/>
      <c r="D89" s="90"/>
      <c r="E89" s="90"/>
      <c r="F89" s="90"/>
      <c r="G89" s="90"/>
      <c r="H89" s="90"/>
      <c r="I89" s="87"/>
      <c r="J89" s="88"/>
      <c r="K89" s="304">
        <v>0.05</v>
      </c>
      <c r="L89" s="857">
        <f>N83*K89</f>
        <v>633.60798558557235</v>
      </c>
      <c r="M89" s="858"/>
      <c r="N89" s="51"/>
    </row>
    <row r="90" spans="1:14" ht="15.75" thickBot="1">
      <c r="B90" s="91" t="s">
        <v>974</v>
      </c>
      <c r="C90" s="92"/>
      <c r="D90" s="92"/>
      <c r="E90" s="92"/>
      <c r="F90" s="92"/>
      <c r="G90" s="92"/>
      <c r="H90" s="92"/>
      <c r="I90" s="93"/>
      <c r="J90" s="94"/>
      <c r="K90" s="305">
        <v>0.05</v>
      </c>
      <c r="L90" s="859">
        <f>N83*K90</f>
        <v>633.60798558557235</v>
      </c>
      <c r="M90" s="860"/>
      <c r="N90" s="51"/>
    </row>
    <row r="91" spans="1:14" ht="15.75" thickBot="1">
      <c r="B91" s="822" t="s">
        <v>953</v>
      </c>
      <c r="C91" s="823"/>
      <c r="D91" s="823"/>
      <c r="E91" s="823"/>
      <c r="F91" s="823"/>
      <c r="G91" s="823"/>
      <c r="H91" s="823"/>
      <c r="I91" s="823"/>
      <c r="J91" s="823"/>
      <c r="K91" s="823"/>
      <c r="L91" s="823"/>
      <c r="M91" s="824"/>
      <c r="N91" s="52">
        <f>L88+L89+L90</f>
        <v>3801.6479135134341</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16473.807625224879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9">
        <f>VLOOKUP(A61,TRANSPORTE!A3:D117,4,FALSE)</f>
        <v>821.75094105324695</v>
      </c>
      <c r="M61" s="910"/>
      <c r="N61" s="287">
        <f>K61*L61</f>
        <v>821.75094105324695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821.75094105324695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821.75094105324695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164.35018821064941</v>
      </c>
      <c r="M85" s="858"/>
      <c r="N85" s="51"/>
    </row>
    <row r="86" spans="1:14">
      <c r="B86" s="89" t="s">
        <v>973</v>
      </c>
      <c r="C86" s="90"/>
      <c r="D86" s="90"/>
      <c r="E86" s="90"/>
      <c r="F86" s="90"/>
      <c r="G86" s="90"/>
      <c r="H86" s="90"/>
      <c r="I86" s="87"/>
      <c r="J86" s="88"/>
      <c r="K86" s="304">
        <v>0.05</v>
      </c>
      <c r="L86" s="857">
        <f>N80*K86</f>
        <v>41.087547052662352</v>
      </c>
      <c r="M86" s="858"/>
      <c r="N86" s="51"/>
    </row>
    <row r="87" spans="1:14" ht="15.75" thickBot="1">
      <c r="B87" s="91" t="s">
        <v>974</v>
      </c>
      <c r="C87" s="92"/>
      <c r="D87" s="92"/>
      <c r="E87" s="92"/>
      <c r="F87" s="92"/>
      <c r="G87" s="92"/>
      <c r="H87" s="92"/>
      <c r="I87" s="93"/>
      <c r="J87" s="94"/>
      <c r="K87" s="305">
        <v>0.05</v>
      </c>
      <c r="L87" s="859">
        <f>N80*K87</f>
        <v>41.087547052662352</v>
      </c>
      <c r="M87" s="860"/>
      <c r="N87" s="51"/>
    </row>
    <row r="88" spans="1:14" ht="15.75" thickBot="1">
      <c r="B88" s="822" t="s">
        <v>953</v>
      </c>
      <c r="C88" s="823"/>
      <c r="D88" s="823"/>
      <c r="E88" s="823"/>
      <c r="F88" s="823"/>
      <c r="G88" s="823"/>
      <c r="H88" s="823"/>
      <c r="I88" s="823"/>
      <c r="J88" s="823"/>
      <c r="K88" s="823"/>
      <c r="L88" s="823"/>
      <c r="M88" s="824"/>
      <c r="N88" s="52">
        <f>L85+L86+L87</f>
        <v>246.52528231597412</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1068.276223369221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6502.8703023714397</v>
      </c>
      <c r="L36" s="270"/>
      <c r="M36" s="336">
        <v>40</v>
      </c>
      <c r="N36" s="272">
        <f t="shared" ref="N36:N41" si="0">K36/M36</f>
        <v>162.571757559286</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17127.704288698482</v>
      </c>
      <c r="L37" s="335"/>
      <c r="M37" s="336">
        <v>400</v>
      </c>
      <c r="N37" s="272">
        <f t="shared" si="0"/>
        <v>42.819260721746204</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62427.55490276582</v>
      </c>
      <c r="L38" s="335"/>
      <c r="M38" s="336">
        <v>400</v>
      </c>
      <c r="N38" s="272">
        <f t="shared" si="0"/>
        <v>156.06888725691454</v>
      </c>
    </row>
    <row r="39" spans="1:14">
      <c r="A39" s="113" t="s">
        <v>208</v>
      </c>
      <c r="B39" s="871" t="str">
        <f>VLOOKUP(A39,EQUIPOS!A9:D154,3,FALSE)</f>
        <v>Equipo de soldadura 400</v>
      </c>
      <c r="C39" s="872"/>
      <c r="D39" s="872"/>
      <c r="E39" s="872"/>
      <c r="F39" s="872"/>
      <c r="G39" s="872"/>
      <c r="H39" s="873"/>
      <c r="I39" s="421"/>
      <c r="J39" s="422"/>
      <c r="K39" s="269">
        <f>VLOOKUP(A39,EQUIPOS!A9:D166,4,FALSE)</f>
        <v>83236.739870354431</v>
      </c>
      <c r="L39" s="335"/>
      <c r="M39" s="336">
        <v>400</v>
      </c>
      <c r="N39" s="272">
        <f t="shared" si="0"/>
        <v>208.09184967588607</v>
      </c>
    </row>
    <row r="40" spans="1:14">
      <c r="A40" s="113" t="s">
        <v>210</v>
      </c>
      <c r="B40" s="871" t="str">
        <f>VLOOKUP(A40,EQUIPOS!A10:D154,3,FALSE)</f>
        <v>Equipo de soldadura 600</v>
      </c>
      <c r="C40" s="872"/>
      <c r="D40" s="872"/>
      <c r="E40" s="872"/>
      <c r="F40" s="872"/>
      <c r="G40" s="872"/>
      <c r="H40" s="873"/>
      <c r="I40" s="421"/>
      <c r="J40" s="422"/>
      <c r="K40" s="269">
        <f>VLOOKUP(A40,EQUIPOS!A10:D167,4,FALSE)</f>
        <v>83236.739870354431</v>
      </c>
      <c r="L40" s="335"/>
      <c r="M40" s="336">
        <v>400</v>
      </c>
      <c r="N40" s="272">
        <f t="shared" si="0"/>
        <v>208.09184967588607</v>
      </c>
    </row>
    <row r="41" spans="1:14">
      <c r="A41" s="113" t="s">
        <v>243</v>
      </c>
      <c r="B41" s="871" t="str">
        <f>VLOOKUP(A41,EQUIPOS!A11:D155,3,FALSE)</f>
        <v>Grúa 10 ton</v>
      </c>
      <c r="C41" s="872"/>
      <c r="D41" s="872"/>
      <c r="E41" s="872"/>
      <c r="F41" s="872"/>
      <c r="G41" s="872"/>
      <c r="H41" s="873"/>
      <c r="I41" s="421"/>
      <c r="J41" s="422"/>
      <c r="K41" s="269">
        <f>VLOOKUP(A41,EQUIPOS!A11:D168,4,FALSE)</f>
        <v>127785.77987483432</v>
      </c>
      <c r="L41" s="335"/>
      <c r="M41" s="336">
        <v>400</v>
      </c>
      <c r="N41" s="272">
        <f t="shared" si="0"/>
        <v>319.46444968708579</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104.76938637365021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1201.8774409504549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41722.0247230596</v>
      </c>
      <c r="N51" s="272">
        <f>K51*M51</f>
        <v>208.61012361529799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4742.9705143864421</v>
      </c>
      <c r="N52" s="272">
        <f t="shared" ref="N52:N58" si="1">K52*M52</f>
        <v>23.714852571932212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13900.999707218971</v>
      </c>
      <c r="N53" s="272">
        <f t="shared" si="1"/>
        <v>69.50499853609486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16647.401227347411</v>
      </c>
      <c r="N54" s="272">
        <f t="shared" si="1"/>
        <v>166.4740122734741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12196.529652143334</v>
      </c>
      <c r="N55" s="272">
        <f t="shared" si="1"/>
        <v>121.96529652143334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41665.10904720542</v>
      </c>
      <c r="N56" s="272">
        <f t="shared" si="1"/>
        <v>20.83255452360271</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80142.122679189328</v>
      </c>
      <c r="N57" s="272">
        <f t="shared" si="1"/>
        <v>80.142122679189328</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18838.702847726989</v>
      </c>
      <c r="N58" s="272">
        <f t="shared" si="1"/>
        <v>18.838702847726989</v>
      </c>
    </row>
    <row r="59" spans="1:14" ht="15.75" thickBot="1">
      <c r="B59" s="822" t="s">
        <v>953</v>
      </c>
      <c r="C59" s="823"/>
      <c r="D59" s="823"/>
      <c r="E59" s="823"/>
      <c r="F59" s="823"/>
      <c r="G59" s="823"/>
      <c r="H59" s="823"/>
      <c r="I59" s="823"/>
      <c r="J59" s="823"/>
      <c r="K59" s="823"/>
      <c r="L59" s="823"/>
      <c r="M59" s="824"/>
      <c r="N59" s="394">
        <f>SUM(N51:N58)</f>
        <v>710.08266356875151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8"/>
      <c r="C80" s="899"/>
      <c r="D80" s="899"/>
      <c r="E80" s="899"/>
      <c r="F80" s="899"/>
      <c r="G80" s="899"/>
      <c r="H80" s="899"/>
      <c r="I80" s="470"/>
      <c r="J80" s="471"/>
      <c r="K80" s="474"/>
      <c r="L80" s="475"/>
      <c r="M80" s="476"/>
      <c r="N80" s="395"/>
    </row>
    <row r="81" spans="1:14" ht="15.75" thickBot="1">
      <c r="B81" s="911" t="s">
        <v>953</v>
      </c>
      <c r="C81" s="865"/>
      <c r="D81" s="865"/>
      <c r="E81" s="865"/>
      <c r="F81" s="865"/>
      <c r="G81" s="865"/>
      <c r="H81" s="865"/>
      <c r="I81" s="865"/>
      <c r="J81" s="865"/>
      <c r="K81" s="865"/>
      <c r="L81" s="865"/>
      <c r="M81" s="866"/>
      <c r="N81" s="301">
        <f>SUM(N75:N80)</f>
        <v>2095.3877274730039</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4007.3478319922106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801.46956639844211</v>
      </c>
      <c r="M88" s="858"/>
      <c r="N88" s="51"/>
    </row>
    <row r="89" spans="1:14">
      <c r="B89" s="89" t="s">
        <v>973</v>
      </c>
      <c r="C89" s="90"/>
      <c r="D89" s="90"/>
      <c r="E89" s="90"/>
      <c r="F89" s="90"/>
      <c r="G89" s="90"/>
      <c r="H89" s="90"/>
      <c r="I89" s="87"/>
      <c r="J89" s="88"/>
      <c r="K89" s="304">
        <v>0.05</v>
      </c>
      <c r="L89" s="857">
        <f>N83*K89</f>
        <v>200.36739159961053</v>
      </c>
      <c r="M89" s="858"/>
      <c r="N89" s="51"/>
    </row>
    <row r="90" spans="1:14" ht="15.75" thickBot="1">
      <c r="B90" s="91" t="s">
        <v>974</v>
      </c>
      <c r="C90" s="92"/>
      <c r="D90" s="92"/>
      <c r="E90" s="92"/>
      <c r="F90" s="92"/>
      <c r="G90" s="92"/>
      <c r="H90" s="92"/>
      <c r="I90" s="93"/>
      <c r="J90" s="94"/>
      <c r="K90" s="305">
        <v>0.05</v>
      </c>
      <c r="L90" s="859">
        <f>N83*K90</f>
        <v>200.36739159961053</v>
      </c>
      <c r="M90" s="860"/>
      <c r="N90" s="51"/>
    </row>
    <row r="91" spans="1:14" ht="15.75" thickBot="1">
      <c r="B91" s="822" t="s">
        <v>953</v>
      </c>
      <c r="C91" s="823"/>
      <c r="D91" s="823"/>
      <c r="E91" s="823"/>
      <c r="F91" s="823"/>
      <c r="G91" s="823"/>
      <c r="H91" s="823"/>
      <c r="I91" s="823"/>
      <c r="J91" s="823"/>
      <c r="K91" s="823"/>
      <c r="L91" s="823"/>
      <c r="M91" s="824"/>
      <c r="N91" s="52">
        <f>L88+L89+L90</f>
        <v>1202.2043495976632</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5209.5521815898737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8110.2868243266184</v>
      </c>
      <c r="L36" s="270"/>
      <c r="M36" s="336">
        <v>4</v>
      </c>
      <c r="N36" s="272">
        <f>K36/M36</f>
        <v>2027.5717060816546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3143.3474048766793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496233.56985593744</v>
      </c>
      <c r="N48" s="272">
        <f>K48*M48</f>
        <v>4962.3356985593746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131720.27544601308</v>
      </c>
      <c r="N49" s="272">
        <f>K49*M49</f>
        <v>131720.27544601308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329030.98896404298</v>
      </c>
      <c r="N50" s="272">
        <f>K50*M50</f>
        <v>120096.31097187569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256778.92211644817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821.75094105324695</v>
      </c>
      <c r="M58" s="910"/>
      <c r="N58" s="287">
        <f>K58*L58</f>
        <v>230.09026349490918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230.09026349490918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11157.756987950248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271310.11677277001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54262.023354554003</v>
      </c>
      <c r="M82" s="858"/>
      <c r="N82" s="51"/>
    </row>
    <row r="83" spans="1:14">
      <c r="B83" s="89" t="s">
        <v>973</v>
      </c>
      <c r="C83" s="90"/>
      <c r="D83" s="90"/>
      <c r="E83" s="90"/>
      <c r="F83" s="90"/>
      <c r="G83" s="90"/>
      <c r="H83" s="90"/>
      <c r="I83" s="87"/>
      <c r="J83" s="88"/>
      <c r="K83" s="304">
        <v>0.05</v>
      </c>
      <c r="L83" s="857">
        <f>N77*K83</f>
        <v>13565.505838638501</v>
      </c>
      <c r="M83" s="858"/>
      <c r="N83" s="51"/>
    </row>
    <row r="84" spans="1:14" ht="15.75" thickBot="1">
      <c r="B84" s="91" t="s">
        <v>974</v>
      </c>
      <c r="C84" s="92"/>
      <c r="D84" s="92"/>
      <c r="E84" s="92"/>
      <c r="F84" s="92"/>
      <c r="G84" s="92"/>
      <c r="H84" s="92"/>
      <c r="I84" s="93"/>
      <c r="J84" s="94"/>
      <c r="K84" s="305">
        <v>0.05</v>
      </c>
      <c r="L84" s="859">
        <f>N77*K84</f>
        <v>13565.505838638501</v>
      </c>
      <c r="M84" s="860"/>
      <c r="N84" s="51"/>
    </row>
    <row r="85" spans="1:14" ht="15.75" thickBot="1">
      <c r="B85" s="822" t="s">
        <v>953</v>
      </c>
      <c r="C85" s="823"/>
      <c r="D85" s="823"/>
      <c r="E85" s="823"/>
      <c r="F85" s="823"/>
      <c r="G85" s="823"/>
      <c r="H85" s="823"/>
      <c r="I85" s="823"/>
      <c r="J85" s="823"/>
      <c r="K85" s="823"/>
      <c r="L85" s="823"/>
      <c r="M85" s="824"/>
      <c r="N85" s="52">
        <f>L82+L83+L84</f>
        <v>81393.035031831008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352703.15180460102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8110.2868243266184</v>
      </c>
      <c r="L36" s="270"/>
      <c r="M36" s="441">
        <v>4</v>
      </c>
      <c r="N36" s="272">
        <f>K36/M36</f>
        <v>2027.5717060816546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1115.7756987950249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3143.3474048766793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496233.56985593744</v>
      </c>
      <c r="N48" s="272">
        <f>K48*M48</f>
        <v>9924.6713971187492</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131720.27544601308</v>
      </c>
      <c r="N49" s="272">
        <f>K49*M49</f>
        <v>131720.27544601308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329030.98896404298</v>
      </c>
      <c r="N50" s="272">
        <f>K50*M50</f>
        <v>151354.25492345978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292999.20176659164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821.75094105324695</v>
      </c>
      <c r="M58" s="910"/>
      <c r="N58" s="287">
        <f>K58*L58</f>
        <v>230.09026349490918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230.09026349490918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11157.756987950248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307530.39642291347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61506.079284582695</v>
      </c>
      <c r="M82" s="858"/>
      <c r="N82" s="51"/>
    </row>
    <row r="83" spans="1:14">
      <c r="B83" s="89" t="s">
        <v>973</v>
      </c>
      <c r="C83" s="90"/>
      <c r="D83" s="90"/>
      <c r="E83" s="90"/>
      <c r="F83" s="90"/>
      <c r="G83" s="90"/>
      <c r="H83" s="90"/>
      <c r="I83" s="87"/>
      <c r="J83" s="88"/>
      <c r="K83" s="304">
        <v>0.05</v>
      </c>
      <c r="L83" s="857">
        <f>N77*K83</f>
        <v>15376.519821145674</v>
      </c>
      <c r="M83" s="858"/>
      <c r="N83" s="51"/>
    </row>
    <row r="84" spans="1:14" ht="15.75" thickBot="1">
      <c r="B84" s="91" t="s">
        <v>974</v>
      </c>
      <c r="C84" s="92"/>
      <c r="D84" s="92"/>
      <c r="E84" s="92"/>
      <c r="F84" s="92"/>
      <c r="G84" s="92"/>
      <c r="H84" s="92"/>
      <c r="I84" s="93"/>
      <c r="J84" s="94"/>
      <c r="K84" s="305">
        <v>0.05</v>
      </c>
      <c r="L84" s="859">
        <f>N77*K84</f>
        <v>15376.519821145674</v>
      </c>
      <c r="M84" s="860"/>
      <c r="N84" s="51"/>
    </row>
    <row r="85" spans="1:14" ht="15.75" thickBot="1">
      <c r="B85" s="822" t="s">
        <v>953</v>
      </c>
      <c r="C85" s="823"/>
      <c r="D85" s="823"/>
      <c r="E85" s="823"/>
      <c r="F85" s="823"/>
      <c r="G85" s="823"/>
      <c r="H85" s="823"/>
      <c r="I85" s="823"/>
      <c r="J85" s="823"/>
      <c r="K85" s="823"/>
      <c r="L85" s="823"/>
      <c r="M85" s="824"/>
      <c r="N85" s="52">
        <f>L82+L83+L84</f>
        <v>92259.118926874042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399789.51534978754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310</v>
      </c>
      <c r="B36" s="871" t="str">
        <f>VLOOKUP(A36,EQUIPOS!A6:D154,3,FALSE)</f>
        <v>Retroexcavadora A25C</v>
      </c>
      <c r="C36" s="872"/>
      <c r="D36" s="872"/>
      <c r="E36" s="872"/>
      <c r="F36" s="872"/>
      <c r="G36" s="872"/>
      <c r="H36" s="873"/>
      <c r="I36" s="267"/>
      <c r="J36" s="268"/>
      <c r="K36" s="269">
        <f>VLOOKUP(A36,EQUIPOS!A6:D163,4,FALSE)</f>
        <v>177823.7426382103</v>
      </c>
      <c r="L36" s="270"/>
      <c r="M36" s="336">
        <v>3</v>
      </c>
      <c r="N36" s="272">
        <f>K36/M36</f>
        <v>59274.580879403431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1487.7009317267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60762.281811130131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496233.56985593744</v>
      </c>
      <c r="N48" s="272">
        <f>K48*M48</f>
        <v>9924.6713971187492</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52328.738539498103</v>
      </c>
      <c r="N49" s="272">
        <f>K49*M49</f>
        <v>24071.21972816913</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290979.78615867737</v>
      </c>
      <c r="N50" s="272">
        <f>K50*M50</f>
        <v>290979.78615867737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324975.67728396523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821.75094105324695</v>
      </c>
      <c r="M58" s="910"/>
      <c r="N58" s="287">
        <f>K58*L58</f>
        <v>230.09026349490918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9">
        <f>VLOOKUP(A59,TRANSPORTE!A1:D117,4,FALSE)</f>
        <v>1027.1886763165587</v>
      </c>
      <c r="M59" s="910"/>
      <c r="N59" s="287">
        <f>K59*L59</f>
        <v>472.50679110561703</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702.59705460052623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14877.009317266999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401317.56546696287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80263.513093392583</v>
      </c>
      <c r="M82" s="858"/>
      <c r="N82" s="51"/>
    </row>
    <row r="83" spans="1:14">
      <c r="B83" s="89" t="s">
        <v>973</v>
      </c>
      <c r="C83" s="90"/>
      <c r="D83" s="90"/>
      <c r="E83" s="90"/>
      <c r="F83" s="90"/>
      <c r="G83" s="90"/>
      <c r="H83" s="90"/>
      <c r="I83" s="87"/>
      <c r="J83" s="88"/>
      <c r="K83" s="304">
        <v>0.05</v>
      </c>
      <c r="L83" s="857">
        <f>N77*K83</f>
        <v>20065.878273348146</v>
      </c>
      <c r="M83" s="858"/>
      <c r="N83" s="51"/>
    </row>
    <row r="84" spans="1:14" ht="15.75" thickBot="1">
      <c r="B84" s="91" t="s">
        <v>974</v>
      </c>
      <c r="C84" s="92"/>
      <c r="D84" s="92"/>
      <c r="E84" s="92"/>
      <c r="F84" s="92"/>
      <c r="G84" s="92"/>
      <c r="H84" s="92"/>
      <c r="I84" s="93"/>
      <c r="J84" s="94"/>
      <c r="K84" s="305">
        <v>0.05</v>
      </c>
      <c r="L84" s="859">
        <f>N77*K84</f>
        <v>20065.878273348146</v>
      </c>
      <c r="M84" s="860"/>
      <c r="N84" s="51"/>
    </row>
    <row r="85" spans="1:14" ht="15.75" thickBot="1">
      <c r="B85" s="822" t="s">
        <v>953</v>
      </c>
      <c r="C85" s="823"/>
      <c r="D85" s="823"/>
      <c r="E85" s="823"/>
      <c r="F85" s="823"/>
      <c r="G85" s="823"/>
      <c r="H85" s="823"/>
      <c r="I85" s="823"/>
      <c r="J85" s="823"/>
      <c r="K85" s="823"/>
      <c r="L85" s="823"/>
      <c r="M85" s="824"/>
      <c r="N85" s="52">
        <f>L82+L83+L84</f>
        <v>120395.26964008888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521712.83510705177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9905.1720445721785</v>
      </c>
      <c r="L36" s="270"/>
      <c r="M36" s="336">
        <v>0.5</v>
      </c>
      <c r="N36" s="272">
        <f>K36/M36</f>
        <v>19810.344089144357</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104045.92483794304</v>
      </c>
      <c r="L37" s="335"/>
      <c r="M37" s="336">
        <v>1.5</v>
      </c>
      <c r="N37" s="272">
        <f>K37/M37</f>
        <v>69363.949891962024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2975.4018634534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92149.695844559785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52328.738539498103</v>
      </c>
      <c r="N48" s="272">
        <f>K48*M48</f>
        <v>30350.668352908899</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198064.82747570772</v>
      </c>
      <c r="N49" s="272">
        <f>K49*M49</f>
        <v>198064.82747570772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228415.49582861661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821.75094105324695</v>
      </c>
      <c r="M58" s="910"/>
      <c r="N58" s="287">
        <f>K58*L58</f>
        <v>821.75094105324695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1027.1886763165587</v>
      </c>
      <c r="M59" s="910"/>
      <c r="N59" s="287">
        <f>K59*L59</f>
        <v>595.76943226360402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f>
        <v>1417.520373316851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29754.018634533997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351736.73068102717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70347.346136205437</v>
      </c>
      <c r="M82" s="858"/>
      <c r="N82" s="51"/>
    </row>
    <row r="83" spans="1:14">
      <c r="B83" s="89" t="s">
        <v>973</v>
      </c>
      <c r="C83" s="90"/>
      <c r="D83" s="90"/>
      <c r="E83" s="90"/>
      <c r="F83" s="90"/>
      <c r="G83" s="90"/>
      <c r="H83" s="90"/>
      <c r="I83" s="87"/>
      <c r="J83" s="88"/>
      <c r="K83" s="304">
        <v>0.05</v>
      </c>
      <c r="L83" s="857">
        <f>N77*K83</f>
        <v>17586.836534051359</v>
      </c>
      <c r="M83" s="858"/>
      <c r="N83" s="51"/>
    </row>
    <row r="84" spans="1:14" ht="15.75" thickBot="1">
      <c r="B84" s="91" t="s">
        <v>974</v>
      </c>
      <c r="C84" s="92"/>
      <c r="D84" s="92"/>
      <c r="E84" s="92"/>
      <c r="F84" s="92"/>
      <c r="G84" s="92"/>
      <c r="H84" s="92"/>
      <c r="I84" s="93"/>
      <c r="J84" s="94"/>
      <c r="K84" s="305">
        <v>0.05</v>
      </c>
      <c r="L84" s="859">
        <f>N77*K84</f>
        <v>17586.836534051359</v>
      </c>
      <c r="M84" s="860"/>
      <c r="N84" s="51"/>
    </row>
    <row r="85" spans="1:14" ht="15.75" thickBot="1">
      <c r="B85" s="822" t="s">
        <v>953</v>
      </c>
      <c r="C85" s="823"/>
      <c r="D85" s="823"/>
      <c r="E85" s="823"/>
      <c r="F85" s="823"/>
      <c r="G85" s="823"/>
      <c r="H85" s="823"/>
      <c r="I85" s="823"/>
      <c r="J85" s="823"/>
      <c r="K85" s="823"/>
      <c r="L85" s="823"/>
      <c r="M85" s="824"/>
      <c r="N85" s="52">
        <f>L82+L83+L84</f>
        <v>105521.01920430815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457257.74988533533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9905.1720445721785</v>
      </c>
      <c r="L36" s="270"/>
      <c r="M36" s="336">
        <v>0.5</v>
      </c>
      <c r="N36" s="272">
        <f>K36/M36</f>
        <v>19810.344089144357</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421"/>
      <c r="J37" s="422"/>
      <c r="K37" s="269">
        <f>VLOOKUP(A37,EQUIPOS!A7:D164,4,FALSE)</f>
        <v>156068.88725691455</v>
      </c>
      <c r="L37" s="335"/>
      <c r="M37" s="336">
        <v>1.5</v>
      </c>
      <c r="N37" s="272">
        <f>K37/M37</f>
        <v>104045.92483794304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2975.4018634534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126831.6707905408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52328.738539498103</v>
      </c>
      <c r="N48" s="272">
        <f>K48*M48</f>
        <v>30350.668352908899</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198064.82747570772</v>
      </c>
      <c r="N49" s="272">
        <f>K49*M49</f>
        <v>198064.82747570772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228415.49582861661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821.75094105324695</v>
      </c>
      <c r="M58" s="910"/>
      <c r="N58" s="287">
        <f>K58*L58</f>
        <v>821.75094105324695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1027.1886763165587</v>
      </c>
      <c r="M59" s="910"/>
      <c r="N59" s="287">
        <f>K59*L59</f>
        <v>595.76943226360402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1417.520373316851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29754.018634533997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386418.70562700822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77283.741125401648</v>
      </c>
      <c r="M82" s="858"/>
      <c r="N82" s="51"/>
    </row>
    <row r="83" spans="1:14">
      <c r="B83" s="89" t="s">
        <v>973</v>
      </c>
      <c r="C83" s="90"/>
      <c r="D83" s="90"/>
      <c r="E83" s="90"/>
      <c r="F83" s="90"/>
      <c r="G83" s="90"/>
      <c r="H83" s="90"/>
      <c r="I83" s="87"/>
      <c r="J83" s="88"/>
      <c r="K83" s="304">
        <v>0.05</v>
      </c>
      <c r="L83" s="857">
        <f>N77*K83</f>
        <v>19320.935281350412</v>
      </c>
      <c r="M83" s="858"/>
      <c r="N83" s="51"/>
    </row>
    <row r="84" spans="1:14" ht="15.75" thickBot="1">
      <c r="B84" s="91" t="s">
        <v>974</v>
      </c>
      <c r="C84" s="92"/>
      <c r="D84" s="92"/>
      <c r="E84" s="92"/>
      <c r="F84" s="92"/>
      <c r="G84" s="92"/>
      <c r="H84" s="92"/>
      <c r="I84" s="93"/>
      <c r="J84" s="94"/>
      <c r="K84" s="305">
        <v>0.05</v>
      </c>
      <c r="L84" s="859">
        <f>N77*K84</f>
        <v>19320.935281350412</v>
      </c>
      <c r="M84" s="860"/>
      <c r="N84" s="51"/>
    </row>
    <row r="85" spans="1:14" ht="15.75" thickBot="1">
      <c r="B85" s="822" t="s">
        <v>953</v>
      </c>
      <c r="C85" s="823"/>
      <c r="D85" s="823"/>
      <c r="E85" s="823"/>
      <c r="F85" s="823"/>
      <c r="G85" s="823"/>
      <c r="H85" s="823"/>
      <c r="I85" s="823"/>
      <c r="J85" s="823"/>
      <c r="K85" s="823"/>
      <c r="L85" s="823"/>
      <c r="M85" s="824"/>
      <c r="N85" s="52">
        <f>L82+L83+L84</f>
        <v>115925.61168810246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502344.3173151107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147.22886430720399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22215.187520191332</v>
      </c>
      <c r="N48" s="272">
        <f>K48*M48</f>
        <v>22215.187520191332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22215.187520191332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2944.5772861440796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25306.993670642612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5061.3987341285228</v>
      </c>
      <c r="M82" s="858"/>
      <c r="N82" s="51"/>
    </row>
    <row r="83" spans="1:14">
      <c r="B83" s="89" t="s">
        <v>973</v>
      </c>
      <c r="C83" s="90"/>
      <c r="D83" s="90"/>
      <c r="E83" s="90"/>
      <c r="F83" s="90"/>
      <c r="G83" s="90"/>
      <c r="H83" s="90"/>
      <c r="I83" s="87"/>
      <c r="J83" s="88"/>
      <c r="K83" s="304">
        <v>0.05</v>
      </c>
      <c r="L83" s="857">
        <f>N77*K83</f>
        <v>1265.3496835321307</v>
      </c>
      <c r="M83" s="858"/>
      <c r="N83" s="51"/>
    </row>
    <row r="84" spans="1:14" ht="15.75" thickBot="1">
      <c r="B84" s="91" t="s">
        <v>974</v>
      </c>
      <c r="C84" s="92"/>
      <c r="D84" s="92"/>
      <c r="E84" s="92"/>
      <c r="F84" s="92"/>
      <c r="G84" s="92"/>
      <c r="H84" s="92"/>
      <c r="I84" s="93"/>
      <c r="J84" s="94"/>
      <c r="K84" s="305">
        <v>0.05</v>
      </c>
      <c r="L84" s="859">
        <f>N77*K84</f>
        <v>1265.3496835321307</v>
      </c>
      <c r="M84" s="860"/>
      <c r="N84" s="51"/>
    </row>
    <row r="85" spans="1:14" ht="15.75" thickBot="1">
      <c r="B85" s="822" t="s">
        <v>953</v>
      </c>
      <c r="C85" s="823"/>
      <c r="D85" s="823"/>
      <c r="E85" s="823"/>
      <c r="F85" s="823"/>
      <c r="G85" s="823"/>
      <c r="H85" s="823"/>
      <c r="I85" s="823"/>
      <c r="J85" s="823"/>
      <c r="K85" s="823"/>
      <c r="L85" s="823"/>
      <c r="M85" s="824"/>
      <c r="N85" s="52">
        <f>L82+L83+L84</f>
        <v>7592.0981011927852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32899.091771835396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451120.78275379859</v>
      </c>
      <c r="N50" s="272">
        <f>K50*M50</f>
        <v>54134.493930455828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4411.1147831906128</v>
      </c>
      <c r="N51" s="272">
        <f>K51*M51</f>
        <v>8822.2295663812256</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121677.85325882948</v>
      </c>
      <c r="N52" s="272">
        <f>K52*M52</f>
        <v>60838.926629414738</v>
      </c>
    </row>
    <row r="53" spans="1:14" ht="15.75" thickBot="1">
      <c r="B53" s="822" t="s">
        <v>953</v>
      </c>
      <c r="C53" s="823"/>
      <c r="D53" s="823"/>
      <c r="E53" s="823"/>
      <c r="F53" s="823"/>
      <c r="G53" s="823"/>
      <c r="H53" s="823"/>
      <c r="I53" s="823"/>
      <c r="J53" s="823"/>
      <c r="K53" s="823"/>
      <c r="L53" s="823"/>
      <c r="M53" s="824"/>
      <c r="N53" s="394">
        <f>SUM(N48:N52)</f>
        <v>177793.86088940746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1139.1939082648803</v>
      </c>
      <c r="M58" s="910"/>
      <c r="N58" s="287">
        <f>K58*L58</f>
        <v>1253.1132990913684</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1253.1132990913684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225909.55353788988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45181.910707577976</v>
      </c>
      <c r="M82" s="858"/>
      <c r="N82" s="51"/>
    </row>
    <row r="83" spans="1:14">
      <c r="B83" s="89" t="s">
        <v>973</v>
      </c>
      <c r="C83" s="90"/>
      <c r="D83" s="90"/>
      <c r="E83" s="90"/>
      <c r="F83" s="90"/>
      <c r="G83" s="90"/>
      <c r="H83" s="90"/>
      <c r="I83" s="87"/>
      <c r="J83" s="88"/>
      <c r="K83" s="304">
        <v>0.05</v>
      </c>
      <c r="L83" s="857">
        <f>N77*K83</f>
        <v>11295.477676894494</v>
      </c>
      <c r="M83" s="858"/>
      <c r="N83" s="51"/>
    </row>
    <row r="84" spans="1:14" ht="15.75" thickBot="1">
      <c r="B84" s="91" t="s">
        <v>974</v>
      </c>
      <c r="C84" s="92"/>
      <c r="D84" s="92"/>
      <c r="E84" s="92"/>
      <c r="F84" s="92"/>
      <c r="G84" s="92"/>
      <c r="H84" s="92"/>
      <c r="I84" s="93"/>
      <c r="J84" s="94"/>
      <c r="K84" s="305">
        <v>0.05</v>
      </c>
      <c r="L84" s="859">
        <f>N77*K84</f>
        <v>11295.477676894494</v>
      </c>
      <c r="M84" s="860"/>
      <c r="N84" s="51"/>
    </row>
    <row r="85" spans="1:14" ht="15.75" thickBot="1">
      <c r="B85" s="822" t="s">
        <v>953</v>
      </c>
      <c r="C85" s="823"/>
      <c r="D85" s="823"/>
      <c r="E85" s="823"/>
      <c r="F85" s="823"/>
      <c r="G85" s="823"/>
      <c r="H85" s="823"/>
      <c r="I85" s="823"/>
      <c r="J85" s="823"/>
      <c r="K85" s="823"/>
      <c r="L85" s="823"/>
      <c r="M85" s="824"/>
      <c r="N85" s="52">
        <f>L82+L83+L84</f>
        <v>67772.866061366964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293682.41959925683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451120.78275379859</v>
      </c>
      <c r="N50" s="272">
        <f>K50*M50</f>
        <v>54134.493930455828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4411.1147831906128</v>
      </c>
      <c r="N51" s="272">
        <f>K51*M51</f>
        <v>8822.2295663812256</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198344.13292901509</v>
      </c>
      <c r="N52" s="272">
        <f>K52*M52</f>
        <v>99172.066464507545</v>
      </c>
    </row>
    <row r="53" spans="1:14" ht="15.75" thickBot="1">
      <c r="B53" s="822" t="s">
        <v>953</v>
      </c>
      <c r="C53" s="823"/>
      <c r="D53" s="823"/>
      <c r="E53" s="823"/>
      <c r="F53" s="823"/>
      <c r="G53" s="823"/>
      <c r="H53" s="823"/>
      <c r="I53" s="823"/>
      <c r="J53" s="823"/>
      <c r="K53" s="823"/>
      <c r="L53" s="823"/>
      <c r="M53" s="824"/>
      <c r="N53" s="394">
        <f>SUM(N48:N52)</f>
        <v>216127.00072450028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1139.1939082648803</v>
      </c>
      <c r="M58" s="910"/>
      <c r="N58" s="287">
        <f>K58*L58</f>
        <v>1253.1132990913684</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1253.1132990913684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264242.69337298267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52848.538674596537</v>
      </c>
      <c r="M82" s="858"/>
      <c r="N82" s="51"/>
    </row>
    <row r="83" spans="1:14">
      <c r="B83" s="89" t="s">
        <v>973</v>
      </c>
      <c r="C83" s="90"/>
      <c r="D83" s="90"/>
      <c r="E83" s="90"/>
      <c r="F83" s="90"/>
      <c r="G83" s="90"/>
      <c r="H83" s="90"/>
      <c r="I83" s="87"/>
      <c r="J83" s="88"/>
      <c r="K83" s="304">
        <v>0.05</v>
      </c>
      <c r="L83" s="857">
        <f>N77*K83</f>
        <v>13212.134668649134</v>
      </c>
      <c r="M83" s="858"/>
      <c r="N83" s="51"/>
    </row>
    <row r="84" spans="1:14" ht="15.75" thickBot="1">
      <c r="B84" s="91" t="s">
        <v>974</v>
      </c>
      <c r="C84" s="92"/>
      <c r="D84" s="92"/>
      <c r="E84" s="92"/>
      <c r="F84" s="92"/>
      <c r="G84" s="92"/>
      <c r="H84" s="92"/>
      <c r="I84" s="93"/>
      <c r="J84" s="94"/>
      <c r="K84" s="305">
        <v>0.05</v>
      </c>
      <c r="L84" s="859">
        <f>N77*K84</f>
        <v>13212.134668649134</v>
      </c>
      <c r="M84" s="860"/>
      <c r="N84" s="51"/>
    </row>
    <row r="85" spans="1:14" ht="15.75" thickBot="1">
      <c r="B85" s="822" t="s">
        <v>953</v>
      </c>
      <c r="C85" s="823"/>
      <c r="D85" s="823"/>
      <c r="E85" s="823"/>
      <c r="F85" s="823"/>
      <c r="G85" s="823"/>
      <c r="H85" s="823"/>
      <c r="I85" s="823"/>
      <c r="J85" s="823"/>
      <c r="K85" s="823"/>
      <c r="L85" s="823"/>
      <c r="M85" s="824"/>
      <c r="N85" s="52">
        <f>L82+L83+L84</f>
        <v>79272.808011894798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343515.50138487748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451120.78275379859</v>
      </c>
      <c r="N50" s="272">
        <f>K50*M50</f>
        <v>54134.493930455828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4411.1147831906128</v>
      </c>
      <c r="N51" s="272">
        <f>K51*M51</f>
        <v>8822.2295663812256</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198344.13292901509</v>
      </c>
      <c r="N52" s="272">
        <f>K52*M52</f>
        <v>99172.066464507545</v>
      </c>
    </row>
    <row r="53" spans="1:14" ht="15.75" thickBot="1">
      <c r="B53" s="822" t="s">
        <v>953</v>
      </c>
      <c r="C53" s="823"/>
      <c r="D53" s="823"/>
      <c r="E53" s="823"/>
      <c r="F53" s="823"/>
      <c r="G53" s="823"/>
      <c r="H53" s="823"/>
      <c r="I53" s="823"/>
      <c r="J53" s="823"/>
      <c r="K53" s="823"/>
      <c r="L53" s="823"/>
      <c r="M53" s="824"/>
      <c r="N53" s="394">
        <f>SUM(N48:N52)</f>
        <v>216127.00072450028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1139.1939082648803</v>
      </c>
      <c r="M58" s="910"/>
      <c r="N58" s="287">
        <f>K58*L58</f>
        <v>1253.1132990913684</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1253.1132990913684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264242.69337298267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52848.538674596537</v>
      </c>
      <c r="M82" s="858"/>
      <c r="N82" s="51"/>
    </row>
    <row r="83" spans="1:14">
      <c r="B83" s="89" t="s">
        <v>973</v>
      </c>
      <c r="C83" s="90"/>
      <c r="D83" s="90"/>
      <c r="E83" s="90"/>
      <c r="F83" s="90"/>
      <c r="G83" s="90"/>
      <c r="H83" s="90"/>
      <c r="I83" s="87"/>
      <c r="J83" s="88"/>
      <c r="K83" s="304">
        <v>0.05</v>
      </c>
      <c r="L83" s="857">
        <f>N77*K83</f>
        <v>13212.134668649134</v>
      </c>
      <c r="M83" s="858"/>
      <c r="N83" s="51"/>
    </row>
    <row r="84" spans="1:14" ht="15.75" thickBot="1">
      <c r="B84" s="91" t="s">
        <v>974</v>
      </c>
      <c r="C84" s="92"/>
      <c r="D84" s="92"/>
      <c r="E84" s="92"/>
      <c r="F84" s="92"/>
      <c r="G84" s="92"/>
      <c r="H84" s="92"/>
      <c r="I84" s="93"/>
      <c r="J84" s="94"/>
      <c r="K84" s="305">
        <v>0.05</v>
      </c>
      <c r="L84" s="859">
        <f>N77*K84</f>
        <v>13212.134668649134</v>
      </c>
      <c r="M84" s="860"/>
      <c r="N84" s="51"/>
    </row>
    <row r="85" spans="1:14" ht="15.75" thickBot="1">
      <c r="B85" s="822" t="s">
        <v>953</v>
      </c>
      <c r="C85" s="823"/>
      <c r="D85" s="823"/>
      <c r="E85" s="823"/>
      <c r="F85" s="823"/>
      <c r="G85" s="823"/>
      <c r="H85" s="823"/>
      <c r="I85" s="823"/>
      <c r="J85" s="823"/>
      <c r="K85" s="823"/>
      <c r="L85" s="823"/>
      <c r="M85" s="824"/>
      <c r="N85" s="52">
        <f>L82+L83+L84</f>
        <v>79272.808011894798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343515.50138487748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2231.5513975900499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451120.78275379859</v>
      </c>
      <c r="N50" s="272">
        <f>K50*M50</f>
        <v>54134.493930455828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4411.1147831906128</v>
      </c>
      <c r="N51" s="272">
        <f>K51*M51</f>
        <v>8822.2295663812256</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194833.3055701603</v>
      </c>
      <c r="N52" s="272">
        <f>K52*M52</f>
        <v>97416.65278508015</v>
      </c>
    </row>
    <row r="53" spans="1:14" ht="15.75" thickBot="1">
      <c r="B53" s="822" t="s">
        <v>953</v>
      </c>
      <c r="C53" s="823"/>
      <c r="D53" s="823"/>
      <c r="E53" s="823"/>
      <c r="F53" s="823"/>
      <c r="G53" s="823"/>
      <c r="H53" s="823"/>
      <c r="I53" s="823"/>
      <c r="J53" s="823"/>
      <c r="K53" s="823"/>
      <c r="L53" s="823"/>
      <c r="M53" s="824"/>
      <c r="N53" s="394">
        <f>SUM(N48:N52)</f>
        <v>214371.58704507287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1139.1939082648803</v>
      </c>
      <c r="M58" s="910"/>
      <c r="N58" s="287">
        <f>K58*L58</f>
        <v>1253.1132990913684</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1253.1132990913684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44631.027951800992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262487.27969355532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52497.455938711064</v>
      </c>
      <c r="M82" s="858"/>
      <c r="N82" s="51"/>
    </row>
    <row r="83" spans="1:14">
      <c r="B83" s="89" t="s">
        <v>973</v>
      </c>
      <c r="C83" s="90"/>
      <c r="D83" s="90"/>
      <c r="E83" s="90"/>
      <c r="F83" s="90"/>
      <c r="G83" s="90"/>
      <c r="H83" s="90"/>
      <c r="I83" s="87"/>
      <c r="J83" s="88"/>
      <c r="K83" s="304">
        <v>0.05</v>
      </c>
      <c r="L83" s="857">
        <f>N77*K83</f>
        <v>13124.363984677766</v>
      </c>
      <c r="M83" s="858"/>
      <c r="N83" s="51"/>
    </row>
    <row r="84" spans="1:14" ht="15.75" thickBot="1">
      <c r="B84" s="91" t="s">
        <v>974</v>
      </c>
      <c r="C84" s="92"/>
      <c r="D84" s="92"/>
      <c r="E84" s="92"/>
      <c r="F84" s="92"/>
      <c r="G84" s="92"/>
      <c r="H84" s="92"/>
      <c r="I84" s="93"/>
      <c r="J84" s="94"/>
      <c r="K84" s="305">
        <v>0.05</v>
      </c>
      <c r="L84" s="859">
        <f>N77*K84</f>
        <v>13124.363984677766</v>
      </c>
      <c r="M84" s="860"/>
      <c r="N84" s="51"/>
    </row>
    <row r="85" spans="1:14" ht="15.75" thickBot="1">
      <c r="B85" s="822" t="s">
        <v>953</v>
      </c>
      <c r="C85" s="823"/>
      <c r="D85" s="823"/>
      <c r="E85" s="823"/>
      <c r="F85" s="823"/>
      <c r="G85" s="823"/>
      <c r="H85" s="823"/>
      <c r="I85" s="823"/>
      <c r="J85" s="823"/>
      <c r="K85" s="823"/>
      <c r="L85" s="823"/>
      <c r="M85" s="824"/>
      <c r="N85" s="52">
        <f>L82+L83+L84</f>
        <v>78746.183908066596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341233.46360162192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13005.740604742879</v>
      </c>
      <c r="L36" s="270"/>
      <c r="M36" s="336">
        <v>1</v>
      </c>
      <c r="N36" s="272">
        <f>K36*M36</f>
        <v>13005.740604742879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3796.3137725900497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16802.05437733293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90631.250164238518</v>
      </c>
      <c r="N48" s="272">
        <f t="shared" ref="N48:N53" si="0">K48*M48</f>
        <v>45678.150082776214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4411.1147831906128</v>
      </c>
      <c r="N49" s="272">
        <f t="shared" si="0"/>
        <v>8822.2295663812256</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78.340711658105462</v>
      </c>
      <c r="N50" s="272">
        <f t="shared" si="0"/>
        <v>8695.8189940497068</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66693.856743187644</v>
      </c>
      <c r="N51" s="272">
        <f t="shared" si="0"/>
        <v>26677.542697275057</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36624.282700164302</v>
      </c>
      <c r="N52" s="273">
        <f t="shared" si="0"/>
        <v>13843.978860662106</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533.29140893929684</v>
      </c>
      <c r="N53" s="273">
        <f t="shared" si="0"/>
        <v>83193.45979453031</v>
      </c>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186911.17999567461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9">
        <f>VLOOKUP(A60,TRANSPORTE!A1:D117,4,FALSE)</f>
        <v>1139.1939082648803</v>
      </c>
      <c r="M60" s="910"/>
      <c r="N60" s="287">
        <f>K60*L60</f>
        <v>455.67756330595216</v>
      </c>
    </row>
    <row r="61" spans="1:14">
      <c r="A61" t="s">
        <v>1229</v>
      </c>
      <c r="B61" s="46" t="str">
        <f>VLOOKUP(A61,TRANSPORTE!A1:D117,3,FALSE)</f>
        <v>Transporte de arena</v>
      </c>
      <c r="C61" s="47"/>
      <c r="D61" s="47"/>
      <c r="E61" s="47"/>
      <c r="F61" s="47"/>
      <c r="G61" s="47"/>
      <c r="H61" s="311" t="s">
        <v>339</v>
      </c>
      <c r="I61" s="279">
        <v>0.378</v>
      </c>
      <c r="J61" s="286">
        <v>1</v>
      </c>
      <c r="K61" s="279">
        <f>I61*J61</f>
        <v>0.378</v>
      </c>
      <c r="L61" s="909">
        <f>VLOOKUP(A61,TRANSPORTE!A1:D117,4,FALSE)</f>
        <v>1135.0396630979419</v>
      </c>
      <c r="M61" s="910"/>
      <c r="N61" s="287">
        <f t="shared" ref="N61:N62" si="1">K61*L61</f>
        <v>429.04499265102203</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9">
        <f>VLOOKUP(A62,TRANSPORTE!A1:D117,4,FALSE)</f>
        <v>821.75094105324695</v>
      </c>
      <c r="M62" s="910"/>
      <c r="N62" s="287">
        <f t="shared" si="1"/>
        <v>414.16247429083649</v>
      </c>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1298.8850302478108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75926.27545180099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280938.39485505637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56187.678971011279</v>
      </c>
      <c r="M84" s="858"/>
      <c r="N84" s="51"/>
    </row>
    <row r="85" spans="1:14">
      <c r="B85" s="89" t="s">
        <v>973</v>
      </c>
      <c r="C85" s="90"/>
      <c r="D85" s="90"/>
      <c r="E85" s="90"/>
      <c r="F85" s="90"/>
      <c r="G85" s="90"/>
      <c r="H85" s="90"/>
      <c r="I85" s="87"/>
      <c r="J85" s="88"/>
      <c r="K85" s="304">
        <v>0.05</v>
      </c>
      <c r="L85" s="857">
        <f>N79*K85</f>
        <v>14046.91974275282</v>
      </c>
      <c r="M85" s="858"/>
      <c r="N85" s="51"/>
    </row>
    <row r="86" spans="1:14" ht="15.75" thickBot="1">
      <c r="B86" s="91" t="s">
        <v>974</v>
      </c>
      <c r="C86" s="92"/>
      <c r="D86" s="92"/>
      <c r="E86" s="92"/>
      <c r="F86" s="92"/>
      <c r="G86" s="92"/>
      <c r="H86" s="92"/>
      <c r="I86" s="93"/>
      <c r="J86" s="94"/>
      <c r="K86" s="305">
        <v>0.05</v>
      </c>
      <c r="L86" s="859">
        <f>N79*K86</f>
        <v>14046.91974275282</v>
      </c>
      <c r="M86" s="860"/>
      <c r="N86" s="51"/>
    </row>
    <row r="87" spans="1:14" ht="15.75" thickBot="1">
      <c r="B87" s="822" t="s">
        <v>953</v>
      </c>
      <c r="C87" s="823"/>
      <c r="D87" s="823"/>
      <c r="E87" s="823"/>
      <c r="F87" s="823"/>
      <c r="G87" s="823"/>
      <c r="H87" s="823"/>
      <c r="I87" s="823"/>
      <c r="J87" s="823"/>
      <c r="K87" s="823"/>
      <c r="L87" s="823"/>
      <c r="M87" s="824"/>
      <c r="N87" s="52">
        <f>L84+L85+L86</f>
        <v>84281.518456516933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365219.91331157333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1472.28864307204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1565.9375007944809</v>
      </c>
      <c r="N48" s="272">
        <f>K48*M48</f>
        <v>782.96875039724046</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329030.98896404298</v>
      </c>
      <c r="N49" s="272">
        <f>K49*M49</f>
        <v>332321.2988536834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4411.1147831906128</v>
      </c>
      <c r="N50" s="272">
        <f>K50*M50</f>
        <v>1323.3344349571837</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334427.60203903785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9">
        <f>VLOOKUP(A60,TRANSPORTE!A1:D117,4,FALSE)</f>
        <v>1847.0190881321055</v>
      </c>
      <c r="M60" s="910"/>
      <c r="N60" s="287">
        <f>K60*L60</f>
        <v>1865.4892790134265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1865.4892790134265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29445.772861440797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367211.15282256412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73442.230564512822</v>
      </c>
      <c r="M84" s="858"/>
      <c r="N84" s="51"/>
    </row>
    <row r="85" spans="1:14">
      <c r="B85" s="89" t="s">
        <v>973</v>
      </c>
      <c r="C85" s="90"/>
      <c r="D85" s="90"/>
      <c r="E85" s="90"/>
      <c r="F85" s="90"/>
      <c r="G85" s="90"/>
      <c r="H85" s="90"/>
      <c r="I85" s="87"/>
      <c r="J85" s="88"/>
      <c r="K85" s="304">
        <v>0.05</v>
      </c>
      <c r="L85" s="857">
        <f>N79*K85</f>
        <v>18360.557641128205</v>
      </c>
      <c r="M85" s="858"/>
      <c r="N85" s="51"/>
    </row>
    <row r="86" spans="1:14" ht="15.75" thickBot="1">
      <c r="B86" s="91" t="s">
        <v>974</v>
      </c>
      <c r="C86" s="92"/>
      <c r="D86" s="92"/>
      <c r="E86" s="92"/>
      <c r="F86" s="92"/>
      <c r="G86" s="92"/>
      <c r="H86" s="92"/>
      <c r="I86" s="93"/>
      <c r="J86" s="94"/>
      <c r="K86" s="305">
        <v>0.05</v>
      </c>
      <c r="L86" s="859">
        <f>N79*K86</f>
        <v>18360.557641128205</v>
      </c>
      <c r="M86" s="860"/>
      <c r="N86" s="51"/>
    </row>
    <row r="87" spans="1:14" ht="15.75" thickBot="1">
      <c r="B87" s="822" t="s">
        <v>953</v>
      </c>
      <c r="C87" s="823"/>
      <c r="D87" s="823"/>
      <c r="E87" s="823"/>
      <c r="F87" s="823"/>
      <c r="G87" s="823"/>
      <c r="H87" s="823"/>
      <c r="I87" s="823"/>
      <c r="J87" s="823"/>
      <c r="K87" s="823"/>
      <c r="L87" s="823"/>
      <c r="M87" s="824"/>
      <c r="N87" s="52">
        <f>L84+L85+L86</f>
        <v>110163.34584676924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477374.49866933335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77.289077871469317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1565.9375007944809</v>
      </c>
      <c r="N48" s="272">
        <f>K48*M48</f>
        <v>78.296875039724057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32896.383978262173</v>
      </c>
      <c r="N49" s="272">
        <f>K49*M49</f>
        <v>32896.383978262173</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32974.680853301899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1545.7815574293863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34597.751488602757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6919.5502977205515</v>
      </c>
      <c r="M84" s="858"/>
      <c r="N84" s="51"/>
    </row>
    <row r="85" spans="1:14">
      <c r="B85" s="89" t="s">
        <v>973</v>
      </c>
      <c r="C85" s="90"/>
      <c r="D85" s="90"/>
      <c r="E85" s="90"/>
      <c r="F85" s="90"/>
      <c r="G85" s="90"/>
      <c r="H85" s="90"/>
      <c r="I85" s="87"/>
      <c r="J85" s="88"/>
      <c r="K85" s="304">
        <v>0.05</v>
      </c>
      <c r="L85" s="857">
        <f>N79*K85</f>
        <v>1729.8875744301379</v>
      </c>
      <c r="M85" s="858"/>
      <c r="N85" s="51"/>
    </row>
    <row r="86" spans="1:14" ht="15.75" thickBot="1">
      <c r="B86" s="91" t="s">
        <v>974</v>
      </c>
      <c r="C86" s="92"/>
      <c r="D86" s="92"/>
      <c r="E86" s="92"/>
      <c r="F86" s="92"/>
      <c r="G86" s="92"/>
      <c r="H86" s="92"/>
      <c r="I86" s="93"/>
      <c r="J86" s="94"/>
      <c r="K86" s="305">
        <v>0.05</v>
      </c>
      <c r="L86" s="859">
        <f>N79*K86</f>
        <v>1729.8875744301379</v>
      </c>
      <c r="M86" s="860"/>
      <c r="N86" s="51"/>
    </row>
    <row r="87" spans="1:14" ht="15.75" thickBot="1">
      <c r="B87" s="822" t="s">
        <v>953</v>
      </c>
      <c r="C87" s="823"/>
      <c r="D87" s="823"/>
      <c r="E87" s="823"/>
      <c r="F87" s="823"/>
      <c r="G87" s="823"/>
      <c r="H87" s="823"/>
      <c r="I87" s="823"/>
      <c r="J87" s="823"/>
      <c r="K87" s="823"/>
      <c r="L87" s="823"/>
      <c r="M87" s="824"/>
      <c r="N87" s="52">
        <f>L84+L85+L86</f>
        <v>10379.325446580828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44977.076935183584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9905.1720445721785</v>
      </c>
      <c r="L36" s="270"/>
      <c r="M36" s="336">
        <v>1.25</v>
      </c>
      <c r="N36" s="272">
        <f>K36/M36</f>
        <v>7924.137635657743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2098.1935930720401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10022.331228729783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39246.553904623572</v>
      </c>
      <c r="N48" s="272">
        <f>K48*M48</f>
        <v>19623.276952311786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1565.9375007944809</v>
      </c>
      <c r="N49" s="272">
        <f>K49*M49</f>
        <v>782.96875039724046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329030.98896404298</v>
      </c>
      <c r="N50" s="272">
        <f>K50*M50</f>
        <v>332321.2988536834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4411.1147831906128</v>
      </c>
      <c r="N51" s="272">
        <f>K51*M51</f>
        <v>1323.3344349571837</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354050.8789913496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9">
        <f>VLOOKUP(A58,TRANSPORTE!A1:D117,4,FALSE)</f>
        <v>1847.0190881321055</v>
      </c>
      <c r="M58" s="910"/>
      <c r="N58" s="287">
        <f>K58*L58</f>
        <v>1865.4892790134265</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9">
        <f>VLOOKUP(A59,TRANSPORTE!A1:D117,4,FALSE)</f>
        <v>821.75094105324695</v>
      </c>
      <c r="M59" s="910"/>
      <c r="N59" s="287">
        <f>K59*L59</f>
        <v>410.87547052662347</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2276.3647495400501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41963.871861440799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408313.44683106022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81662.689366212056</v>
      </c>
      <c r="M82" s="858"/>
      <c r="N82" s="51"/>
    </row>
    <row r="83" spans="1:14">
      <c r="B83" s="89" t="s">
        <v>973</v>
      </c>
      <c r="C83" s="90"/>
      <c r="D83" s="90"/>
      <c r="E83" s="90"/>
      <c r="F83" s="90"/>
      <c r="G83" s="90"/>
      <c r="H83" s="90"/>
      <c r="I83" s="87"/>
      <c r="J83" s="88"/>
      <c r="K83" s="304">
        <v>0.05</v>
      </c>
      <c r="L83" s="857">
        <f>N77*K83</f>
        <v>20415.672341553014</v>
      </c>
      <c r="M83" s="858"/>
      <c r="N83" s="51"/>
    </row>
    <row r="84" spans="1:14" ht="15.75" thickBot="1">
      <c r="B84" s="91" t="s">
        <v>974</v>
      </c>
      <c r="C84" s="92"/>
      <c r="D84" s="92"/>
      <c r="E84" s="92"/>
      <c r="F84" s="92"/>
      <c r="G84" s="92"/>
      <c r="H84" s="92"/>
      <c r="I84" s="93"/>
      <c r="J84" s="94"/>
      <c r="K84" s="305">
        <v>0.05</v>
      </c>
      <c r="L84" s="859">
        <f>N77*K84</f>
        <v>20415.672341553014</v>
      </c>
      <c r="M84" s="860"/>
      <c r="N84" s="51"/>
    </row>
    <row r="85" spans="1:14" ht="15.75" thickBot="1">
      <c r="B85" s="822" t="s">
        <v>953</v>
      </c>
      <c r="C85" s="823"/>
      <c r="D85" s="823"/>
      <c r="E85" s="823"/>
      <c r="F85" s="823"/>
      <c r="G85" s="823"/>
      <c r="H85" s="823"/>
      <c r="I85" s="823"/>
      <c r="J85" s="823"/>
      <c r="K85" s="823"/>
      <c r="L85" s="823"/>
      <c r="M85" s="824"/>
      <c r="N85" s="52">
        <f>L82+L83+L84</f>
        <v>122494.03404931808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530807.48088037828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9905.1720445721785</v>
      </c>
      <c r="L36" s="270"/>
      <c r="M36" s="336">
        <v>18.75</v>
      </c>
      <c r="N36" s="272">
        <f>K36/M36</f>
        <v>528.27584237718281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119.016074538136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647.29191691531878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39246.553904623572</v>
      </c>
      <c r="N48" s="272">
        <f>K48*M48</f>
        <v>1962.3276952311787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1565.9375007944809</v>
      </c>
      <c r="N49" s="272">
        <f>K49*M49</f>
        <v>78.296875039724057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32896.383978262173</v>
      </c>
      <c r="N50" s="272">
        <f>K50*M50</f>
        <v>32896.383978262173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34937.008548533078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9">
        <f>VLOOKUP(A58,TRANSPORTE!A1:D117,4,FALSE)</f>
        <v>821.75094105324695</v>
      </c>
      <c r="M58" s="910"/>
      <c r="N58" s="287">
        <f>K58*L58</f>
        <v>41.087547052662352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41.087547052662352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2380.3214907627198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38005.709503263774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7601.1419006527549</v>
      </c>
      <c r="M82" s="858"/>
      <c r="N82" s="51"/>
    </row>
    <row r="83" spans="1:14">
      <c r="B83" s="89" t="s">
        <v>973</v>
      </c>
      <c r="C83" s="90"/>
      <c r="D83" s="90"/>
      <c r="E83" s="90"/>
      <c r="F83" s="90"/>
      <c r="G83" s="90"/>
      <c r="H83" s="90"/>
      <c r="I83" s="87"/>
      <c r="J83" s="88"/>
      <c r="K83" s="304">
        <v>0.05</v>
      </c>
      <c r="L83" s="857">
        <f>N77*K83</f>
        <v>1900.2854751631887</v>
      </c>
      <c r="M83" s="858"/>
      <c r="N83" s="51"/>
    </row>
    <row r="84" spans="1:14" ht="15.75" thickBot="1">
      <c r="B84" s="91" t="s">
        <v>974</v>
      </c>
      <c r="C84" s="92"/>
      <c r="D84" s="92"/>
      <c r="E84" s="92"/>
      <c r="F84" s="92"/>
      <c r="G84" s="92"/>
      <c r="H84" s="92"/>
      <c r="I84" s="93"/>
      <c r="J84" s="94"/>
      <c r="K84" s="305">
        <v>0.05</v>
      </c>
      <c r="L84" s="859">
        <f>N77*K84</f>
        <v>1900.2854751631887</v>
      </c>
      <c r="M84" s="860"/>
      <c r="N84" s="51"/>
    </row>
    <row r="85" spans="1:14" ht="15.75" thickBot="1">
      <c r="B85" s="822" t="s">
        <v>953</v>
      </c>
      <c r="C85" s="823"/>
      <c r="D85" s="823"/>
      <c r="E85" s="823"/>
      <c r="F85" s="823"/>
      <c r="G85" s="823"/>
      <c r="H85" s="823"/>
      <c r="I85" s="823"/>
      <c r="J85" s="823"/>
      <c r="K85" s="823"/>
      <c r="L85" s="823"/>
      <c r="M85" s="824"/>
      <c r="N85" s="52">
        <f>L82+L83+L84</f>
        <v>11401.712850979133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49407.42235424291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147.22886430720399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329030.98896404298</v>
      </c>
      <c r="N48" s="272">
        <f>K48*M48</f>
        <v>23032.169227483009</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4411.1147831906128</v>
      </c>
      <c r="N49" s="272">
        <f>K49*M49</f>
        <v>1323.3344349571837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24355.503662440195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9">
        <f>VLOOKUP(A58,TRANSPORTE!A1:D117,4,FALSE)</f>
        <v>1847.0190881321055</v>
      </c>
      <c r="M58" s="910"/>
      <c r="N58" s="287">
        <f>K58*L58</f>
        <v>129.29133616924739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129.29133616924739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2944.5772861440796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27576.601149060723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5515.320229812145</v>
      </c>
      <c r="M82" s="858"/>
      <c r="N82" s="51"/>
    </row>
    <row r="83" spans="1:14">
      <c r="B83" s="89" t="s">
        <v>973</v>
      </c>
      <c r="C83" s="90"/>
      <c r="D83" s="90"/>
      <c r="E83" s="90"/>
      <c r="F83" s="90"/>
      <c r="G83" s="90"/>
      <c r="H83" s="90"/>
      <c r="I83" s="87"/>
      <c r="J83" s="88"/>
      <c r="K83" s="304">
        <v>0.05</v>
      </c>
      <c r="L83" s="857">
        <f>N77*K83</f>
        <v>1378.8300574530363</v>
      </c>
      <c r="M83" s="858"/>
      <c r="N83" s="51"/>
    </row>
    <row r="84" spans="1:14" ht="15.75" thickBot="1">
      <c r="B84" s="91" t="s">
        <v>974</v>
      </c>
      <c r="C84" s="92"/>
      <c r="D84" s="92"/>
      <c r="E84" s="92"/>
      <c r="F84" s="92"/>
      <c r="G84" s="92"/>
      <c r="H84" s="92"/>
      <c r="I84" s="93"/>
      <c r="J84" s="94"/>
      <c r="K84" s="305">
        <v>0.05</v>
      </c>
      <c r="L84" s="859">
        <f>N77*K84</f>
        <v>1378.8300574530363</v>
      </c>
      <c r="M84" s="860"/>
      <c r="N84" s="51"/>
    </row>
    <row r="85" spans="1:14" ht="15.75" thickBot="1">
      <c r="B85" s="822" t="s">
        <v>953</v>
      </c>
      <c r="C85" s="823"/>
      <c r="D85" s="823"/>
      <c r="E85" s="823"/>
      <c r="F85" s="823"/>
      <c r="G85" s="823"/>
      <c r="H85" s="823"/>
      <c r="I85" s="823"/>
      <c r="J85" s="823"/>
      <c r="K85" s="823"/>
      <c r="L85" s="823"/>
      <c r="M85" s="824"/>
      <c r="N85" s="52">
        <f>L82+L83+L84</f>
        <v>8272.9803447182185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35849.58149377894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77.289077871469317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39170.355829052729</v>
      </c>
      <c r="N48" s="272">
        <f>K48*M48</f>
        <v>48962.944786315915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48962.944786315915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1545.7815574293863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50586.015421616772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10117.203084323355</v>
      </c>
      <c r="M82" s="858"/>
      <c r="N82" s="51"/>
    </row>
    <row r="83" spans="1:14">
      <c r="B83" s="89" t="s">
        <v>973</v>
      </c>
      <c r="C83" s="90"/>
      <c r="D83" s="90"/>
      <c r="E83" s="90"/>
      <c r="F83" s="90"/>
      <c r="G83" s="90"/>
      <c r="H83" s="90"/>
      <c r="I83" s="87"/>
      <c r="J83" s="88"/>
      <c r="K83" s="304">
        <v>0.05</v>
      </c>
      <c r="L83" s="857">
        <f>N77*K83</f>
        <v>2529.3007710808388</v>
      </c>
      <c r="M83" s="858"/>
      <c r="N83" s="51"/>
    </row>
    <row r="84" spans="1:14" ht="15.75" thickBot="1">
      <c r="B84" s="91" t="s">
        <v>974</v>
      </c>
      <c r="C84" s="92"/>
      <c r="D84" s="92"/>
      <c r="E84" s="92"/>
      <c r="F84" s="92"/>
      <c r="G84" s="92"/>
      <c r="H84" s="92"/>
      <c r="I84" s="93"/>
      <c r="J84" s="94"/>
      <c r="K84" s="305">
        <v>0.05</v>
      </c>
      <c r="L84" s="859">
        <f>N77*K84</f>
        <v>2529.3007710808388</v>
      </c>
      <c r="M84" s="860"/>
      <c r="N84" s="51"/>
    </row>
    <row r="85" spans="1:14" ht="15.75" thickBot="1">
      <c r="B85" s="822" t="s">
        <v>953</v>
      </c>
      <c r="C85" s="823"/>
      <c r="D85" s="823"/>
      <c r="E85" s="823"/>
      <c r="F85" s="823"/>
      <c r="G85" s="823"/>
      <c r="H85" s="823"/>
      <c r="I85" s="823"/>
      <c r="J85" s="823"/>
      <c r="K85" s="823"/>
      <c r="L85" s="823"/>
      <c r="M85" s="824"/>
      <c r="N85" s="52">
        <f>L82+L83+L84</f>
        <v>15175.804626485031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65761.820048101799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178.52411180720401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496233.56985593744</v>
      </c>
      <c r="N48" s="272">
        <f>K48*M48</f>
        <v>992.46713971187489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329030.98896404298</v>
      </c>
      <c r="N49" s="272">
        <f>K49*M49</f>
        <v>23032.169227483009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4411.1147831906128</v>
      </c>
      <c r="N50" s="272">
        <f>K50*M50</f>
        <v>1323.3344349571837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25347.970802152071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9">
        <f>VLOOKUP(A58,TRANSPORTE!A1:D117,4,FALSE)</f>
        <v>1847.0190881321055</v>
      </c>
      <c r="M58" s="910"/>
      <c r="N58" s="287">
        <f>K58*L58</f>
        <v>132.98537434551162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132.98537434551162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3570.4822361440797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29229.962524448867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5845.992504889774</v>
      </c>
      <c r="M82" s="858"/>
      <c r="N82" s="51"/>
    </row>
    <row r="83" spans="1:14">
      <c r="B83" s="89" t="s">
        <v>973</v>
      </c>
      <c r="C83" s="90"/>
      <c r="D83" s="90"/>
      <c r="E83" s="90"/>
      <c r="F83" s="90"/>
      <c r="G83" s="90"/>
      <c r="H83" s="90"/>
      <c r="I83" s="87"/>
      <c r="J83" s="88"/>
      <c r="K83" s="304">
        <v>0.05</v>
      </c>
      <c r="L83" s="857">
        <f>N77*K83</f>
        <v>1461.4981262224435</v>
      </c>
      <c r="M83" s="858"/>
      <c r="N83" s="51"/>
    </row>
    <row r="84" spans="1:14" ht="15.75" thickBot="1">
      <c r="B84" s="91" t="s">
        <v>974</v>
      </c>
      <c r="C84" s="92"/>
      <c r="D84" s="92"/>
      <c r="E84" s="92"/>
      <c r="F84" s="92"/>
      <c r="G84" s="92"/>
      <c r="H84" s="92"/>
      <c r="I84" s="93"/>
      <c r="J84" s="94"/>
      <c r="K84" s="305">
        <v>0.05</v>
      </c>
      <c r="L84" s="859">
        <f>N77*K84</f>
        <v>1461.4981262224435</v>
      </c>
      <c r="M84" s="860"/>
      <c r="N84" s="51"/>
    </row>
    <row r="85" spans="1:14" ht="15.75" thickBot="1">
      <c r="B85" s="822" t="s">
        <v>953</v>
      </c>
      <c r="C85" s="823"/>
      <c r="D85" s="823"/>
      <c r="E85" s="823"/>
      <c r="F85" s="823"/>
      <c r="G85" s="823"/>
      <c r="H85" s="823"/>
      <c r="I85" s="823"/>
      <c r="J85" s="823"/>
      <c r="K85" s="823"/>
      <c r="L85" s="823"/>
      <c r="M85" s="824"/>
      <c r="N85" s="52">
        <f>L82+L83+L84</f>
        <v>8768.9887573346605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37998.951281783528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98.152576204802656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496233.56985593744</v>
      </c>
      <c r="N48" s="272">
        <f>K48*M48</f>
        <v>992.46713971187489</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39170.355829052729</v>
      </c>
      <c r="N49" s="272">
        <f>K49*M49</f>
        <v>48962.944786315915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49955.411926027788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9">
        <f>VLOOKUP(A58,TRANSPORTE!A1:D117,4,FALSE)</f>
        <v>1847.0190881321055</v>
      </c>
      <c r="M58" s="910"/>
      <c r="N58" s="287">
        <f>K58*L58</f>
        <v>3.6940381762642112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3.6940381762642112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1963.0515240960531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52020.310064504905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10404.062012900982</v>
      </c>
      <c r="M82" s="858"/>
      <c r="N82" s="51"/>
    </row>
    <row r="83" spans="1:14">
      <c r="B83" s="89" t="s">
        <v>973</v>
      </c>
      <c r="C83" s="90"/>
      <c r="D83" s="90"/>
      <c r="E83" s="90"/>
      <c r="F83" s="90"/>
      <c r="G83" s="90"/>
      <c r="H83" s="90"/>
      <c r="I83" s="87"/>
      <c r="J83" s="88"/>
      <c r="K83" s="304">
        <v>0.05</v>
      </c>
      <c r="L83" s="857">
        <f>N77*K83</f>
        <v>2601.0155032252455</v>
      </c>
      <c r="M83" s="858"/>
      <c r="N83" s="51"/>
    </row>
    <row r="84" spans="1:14" ht="15.75" thickBot="1">
      <c r="B84" s="91" t="s">
        <v>974</v>
      </c>
      <c r="C84" s="92"/>
      <c r="D84" s="92"/>
      <c r="E84" s="92"/>
      <c r="F84" s="92"/>
      <c r="G84" s="92"/>
      <c r="H84" s="92"/>
      <c r="I84" s="93"/>
      <c r="J84" s="94"/>
      <c r="K84" s="305">
        <v>0.05</v>
      </c>
      <c r="L84" s="859">
        <f>N77*K84</f>
        <v>2601.0155032252455</v>
      </c>
      <c r="M84" s="860"/>
      <c r="N84" s="51"/>
    </row>
    <row r="85" spans="1:14" ht="15.75" thickBot="1">
      <c r="B85" s="822" t="s">
        <v>953</v>
      </c>
      <c r="C85" s="823"/>
      <c r="D85" s="823"/>
      <c r="E85" s="823"/>
      <c r="F85" s="823"/>
      <c r="G85" s="823"/>
      <c r="H85" s="823"/>
      <c r="I85" s="823"/>
      <c r="J85" s="823"/>
      <c r="K85" s="823"/>
      <c r="L85" s="823"/>
      <c r="M85" s="824"/>
      <c r="N85" s="52">
        <f>L82+L83+L84</f>
        <v>15606.093019351474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67626.403083856378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26.079372916666667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5520.58768649591</v>
      </c>
      <c r="N48" s="272">
        <f>K48*M48</f>
        <v>6072.6464551455019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6072.6464551455019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521.5874583333333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6620.3132863955016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1324.0626572791004</v>
      </c>
      <c r="M82" s="858"/>
      <c r="N82" s="51"/>
    </row>
    <row r="83" spans="1:14">
      <c r="B83" s="89" t="s">
        <v>973</v>
      </c>
      <c r="C83" s="90"/>
      <c r="D83" s="90"/>
      <c r="E83" s="90"/>
      <c r="F83" s="90"/>
      <c r="G83" s="90"/>
      <c r="H83" s="90"/>
      <c r="I83" s="87"/>
      <c r="J83" s="88"/>
      <c r="K83" s="304">
        <v>0.05</v>
      </c>
      <c r="L83" s="857">
        <f>N77*K83</f>
        <v>331.01566431977511</v>
      </c>
      <c r="M83" s="858"/>
      <c r="N83" s="51"/>
    </row>
    <row r="84" spans="1:14" ht="15.75" thickBot="1">
      <c r="B84" s="91" t="s">
        <v>974</v>
      </c>
      <c r="C84" s="92"/>
      <c r="D84" s="92"/>
      <c r="E84" s="92"/>
      <c r="F84" s="92"/>
      <c r="G84" s="92"/>
      <c r="H84" s="92"/>
      <c r="I84" s="93"/>
      <c r="J84" s="94"/>
      <c r="K84" s="305">
        <v>0.05</v>
      </c>
      <c r="L84" s="859">
        <f>N77*K84</f>
        <v>331.01566431977511</v>
      </c>
      <c r="M84" s="860"/>
      <c r="N84" s="51"/>
    </row>
    <row r="85" spans="1:14" ht="15.75" thickBot="1">
      <c r="B85" s="822" t="s">
        <v>953</v>
      </c>
      <c r="C85" s="823"/>
      <c r="D85" s="823"/>
      <c r="E85" s="823"/>
      <c r="F85" s="823"/>
      <c r="G85" s="823"/>
      <c r="H85" s="823"/>
      <c r="I85" s="823"/>
      <c r="J85" s="823"/>
      <c r="K85" s="823"/>
      <c r="L85" s="823"/>
      <c r="M85" s="824"/>
      <c r="N85" s="52">
        <f>L82+L83+L84</f>
        <v>1986.0939859186508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8606.4072723141526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26.079372916666667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7805.3370510595914</v>
      </c>
      <c r="N48" s="272">
        <f>K48*M48</f>
        <v>8585.8707561655519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8585.8707561655519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521.5874583333333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9133.5375874155525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1826.7075174831107</v>
      </c>
      <c r="M82" s="858"/>
      <c r="N82" s="51"/>
    </row>
    <row r="83" spans="1:14">
      <c r="B83" s="89" t="s">
        <v>973</v>
      </c>
      <c r="C83" s="90"/>
      <c r="D83" s="90"/>
      <c r="E83" s="90"/>
      <c r="F83" s="90"/>
      <c r="G83" s="90"/>
      <c r="H83" s="90"/>
      <c r="I83" s="87"/>
      <c r="J83" s="88"/>
      <c r="K83" s="304">
        <v>0.05</v>
      </c>
      <c r="L83" s="857">
        <f>N77*K83</f>
        <v>456.67687937077767</v>
      </c>
      <c r="M83" s="858"/>
      <c r="N83" s="51"/>
    </row>
    <row r="84" spans="1:14" ht="15.75" thickBot="1">
      <c r="B84" s="91" t="s">
        <v>974</v>
      </c>
      <c r="C84" s="92"/>
      <c r="D84" s="92"/>
      <c r="E84" s="92"/>
      <c r="F84" s="92"/>
      <c r="G84" s="92"/>
      <c r="H84" s="92"/>
      <c r="I84" s="93"/>
      <c r="J84" s="94"/>
      <c r="K84" s="305">
        <v>0.05</v>
      </c>
      <c r="L84" s="859">
        <f>N77*K84</f>
        <v>456.67687937077767</v>
      </c>
      <c r="M84" s="860"/>
      <c r="N84" s="51"/>
    </row>
    <row r="85" spans="1:14" ht="15.75" thickBot="1">
      <c r="B85" s="822" t="s">
        <v>953</v>
      </c>
      <c r="C85" s="823"/>
      <c r="D85" s="823"/>
      <c r="E85" s="823"/>
      <c r="F85" s="823"/>
      <c r="G85" s="823"/>
      <c r="H85" s="823"/>
      <c r="I85" s="823"/>
      <c r="J85" s="823"/>
      <c r="K85" s="823"/>
      <c r="L85" s="823"/>
      <c r="M85" s="824"/>
      <c r="N85" s="52">
        <f>L82+L83+L84</f>
        <v>2740.0612762246665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11873.598863640218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375.54296999999997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62794.486247397726</v>
      </c>
      <c r="N48" s="272">
        <f>K48*M48</f>
        <v>69073.934872137499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69073.934872137499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9">
        <f>VLOOKUP(A58,TRANSPORTE!A1:D117,4,FALSE)</f>
        <v>821.75094105324695</v>
      </c>
      <c r="M58" s="910"/>
      <c r="N58" s="287">
        <f>K58*L58</f>
        <v>903.92603515857172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903.92603515857172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7510.8593999999994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77864.263277296064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15572.852655459214</v>
      </c>
      <c r="M82" s="858"/>
      <c r="N82" s="51"/>
    </row>
    <row r="83" spans="1:14">
      <c r="B83" s="89" t="s">
        <v>973</v>
      </c>
      <c r="C83" s="90"/>
      <c r="D83" s="90"/>
      <c r="E83" s="90"/>
      <c r="F83" s="90"/>
      <c r="G83" s="90"/>
      <c r="H83" s="90"/>
      <c r="I83" s="87"/>
      <c r="J83" s="88"/>
      <c r="K83" s="304">
        <v>0.05</v>
      </c>
      <c r="L83" s="857">
        <f>N77*K83</f>
        <v>3893.2131638648034</v>
      </c>
      <c r="M83" s="858"/>
      <c r="N83" s="51"/>
    </row>
    <row r="84" spans="1:14" ht="15.75" thickBot="1">
      <c r="B84" s="91" t="s">
        <v>974</v>
      </c>
      <c r="C84" s="92"/>
      <c r="D84" s="92"/>
      <c r="E84" s="92"/>
      <c r="F84" s="92"/>
      <c r="G84" s="92"/>
      <c r="H84" s="92"/>
      <c r="I84" s="93"/>
      <c r="J84" s="94"/>
      <c r="K84" s="305">
        <v>0.05</v>
      </c>
      <c r="L84" s="859">
        <f>N77*K84</f>
        <v>3893.2131638648034</v>
      </c>
      <c r="M84" s="860"/>
      <c r="N84" s="51"/>
    </row>
    <row r="85" spans="1:14" ht="15.75" thickBot="1">
      <c r="B85" s="822" t="s">
        <v>953</v>
      </c>
      <c r="C85" s="823"/>
      <c r="D85" s="823"/>
      <c r="E85" s="823"/>
      <c r="F85" s="823"/>
      <c r="G85" s="823"/>
      <c r="H85" s="823"/>
      <c r="I85" s="823"/>
      <c r="J85" s="823"/>
      <c r="K85" s="823"/>
      <c r="L85" s="823"/>
      <c r="M85" s="824"/>
      <c r="N85" s="52">
        <f>L82+L83+L84</f>
        <v>23359.278983188819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101223.54226048489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9905.1720445721785</v>
      </c>
      <c r="L36" s="270"/>
      <c r="M36" s="336">
        <v>3</v>
      </c>
      <c r="N36" s="272">
        <f>K36/M36</f>
        <v>3301.7240148573928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521.5874583333333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3823.3114731907262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41169.498875265213</v>
      </c>
      <c r="N48" s="272">
        <f>K48*M48</f>
        <v>51461.873594081517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51461.873594081517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9">
        <f>VLOOKUP(A60,TRANSPORTE!A1:D117,4,FALSE)</f>
        <v>1135.0396630979419</v>
      </c>
      <c r="M60" s="910"/>
      <c r="N60" s="287">
        <f>K60*L60</f>
        <v>1418.7995788724274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1418.7995788724274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5215.8745833333332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61919.859229478003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12383.971845895601</v>
      </c>
      <c r="M84" s="858"/>
      <c r="N84" s="51"/>
    </row>
    <row r="85" spans="1:14">
      <c r="B85" s="89" t="s">
        <v>973</v>
      </c>
      <c r="C85" s="90"/>
      <c r="D85" s="90"/>
      <c r="E85" s="90"/>
      <c r="F85" s="90"/>
      <c r="G85" s="90"/>
      <c r="H85" s="90"/>
      <c r="I85" s="87"/>
      <c r="J85" s="88"/>
      <c r="K85" s="304">
        <v>0.05</v>
      </c>
      <c r="L85" s="857">
        <f>N79*K85</f>
        <v>3095.9929614739003</v>
      </c>
      <c r="M85" s="858"/>
      <c r="N85" s="51"/>
    </row>
    <row r="86" spans="1:14" ht="15.75" thickBot="1">
      <c r="B86" s="91" t="s">
        <v>974</v>
      </c>
      <c r="C86" s="92"/>
      <c r="D86" s="92"/>
      <c r="E86" s="92"/>
      <c r="F86" s="92"/>
      <c r="G86" s="92"/>
      <c r="H86" s="92"/>
      <c r="I86" s="93"/>
      <c r="J86" s="94"/>
      <c r="K86" s="305">
        <v>0.05</v>
      </c>
      <c r="L86" s="859">
        <f>N79*K86</f>
        <v>3095.9929614739003</v>
      </c>
      <c r="M86" s="860"/>
      <c r="N86" s="51"/>
    </row>
    <row r="87" spans="1:14" ht="15.75" thickBot="1">
      <c r="B87" s="822" t="s">
        <v>953</v>
      </c>
      <c r="C87" s="823"/>
      <c r="D87" s="823"/>
      <c r="E87" s="823"/>
      <c r="F87" s="823"/>
      <c r="G87" s="823"/>
      <c r="H87" s="823"/>
      <c r="I87" s="823"/>
      <c r="J87" s="823"/>
      <c r="K87" s="823"/>
      <c r="L87" s="823"/>
      <c r="M87" s="824"/>
      <c r="N87" s="52">
        <f>L84+L85+L86</f>
        <v>18575.957768843404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80495.816998321403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194609.13225478845</v>
      </c>
      <c r="L36" s="270"/>
      <c r="M36" s="336">
        <v>2.5</v>
      </c>
      <c r="N36" s="272">
        <f>K36/M36</f>
        <v>77843.652901915382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423.19184653601991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78266.844748451404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14286.469135506351</v>
      </c>
      <c r="N48" s="272">
        <f>K48*M48</f>
        <v>14429.333826861415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14429.333826861415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8463.8369307203975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101160.01550603322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20232.003101206647</v>
      </c>
      <c r="M84" s="858"/>
      <c r="N84" s="51"/>
    </row>
    <row r="85" spans="1:14">
      <c r="B85" s="89" t="s">
        <v>973</v>
      </c>
      <c r="C85" s="90"/>
      <c r="D85" s="90"/>
      <c r="E85" s="90"/>
      <c r="F85" s="90"/>
      <c r="G85" s="90"/>
      <c r="H85" s="90"/>
      <c r="I85" s="87"/>
      <c r="J85" s="88"/>
      <c r="K85" s="304">
        <v>0.05</v>
      </c>
      <c r="L85" s="857">
        <f>N79*K85</f>
        <v>5058.0007753016616</v>
      </c>
      <c r="M85" s="858"/>
      <c r="N85" s="51"/>
    </row>
    <row r="86" spans="1:14" ht="15.75" thickBot="1">
      <c r="B86" s="91" t="s">
        <v>974</v>
      </c>
      <c r="C86" s="92"/>
      <c r="D86" s="92"/>
      <c r="E86" s="92"/>
      <c r="F86" s="92"/>
      <c r="G86" s="92"/>
      <c r="H86" s="92"/>
      <c r="I86" s="93"/>
      <c r="J86" s="94"/>
      <c r="K86" s="305">
        <v>0.05</v>
      </c>
      <c r="L86" s="859">
        <f>N79*K86</f>
        <v>5058.0007753016616</v>
      </c>
      <c r="M86" s="860"/>
      <c r="N86" s="51"/>
    </row>
    <row r="87" spans="1:14" ht="15.75" thickBot="1">
      <c r="B87" s="822" t="s">
        <v>953</v>
      </c>
      <c r="C87" s="823"/>
      <c r="D87" s="823"/>
      <c r="E87" s="823"/>
      <c r="F87" s="823"/>
      <c r="G87" s="823"/>
      <c r="H87" s="823"/>
      <c r="I87" s="823"/>
      <c r="J87" s="823"/>
      <c r="K87" s="823"/>
      <c r="L87" s="823"/>
      <c r="M87" s="824"/>
      <c r="N87" s="52">
        <f>L84+L85+L86</f>
        <v>30348.00465180997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131508.02015784319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194609.13225478845</v>
      </c>
      <c r="L36" s="270"/>
      <c r="M36" s="336">
        <v>1.25</v>
      </c>
      <c r="N36" s="272">
        <f>K36/M36</f>
        <v>155687.30580383076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1159.3361680720398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156846.64197190281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14286.469135506351</v>
      </c>
      <c r="N48" s="272">
        <f>K48*M48</f>
        <v>14429.333826861415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14429.333826861415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23186.723361440796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194462.699160205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38892.539832041002</v>
      </c>
      <c r="M84" s="858"/>
      <c r="N84" s="51"/>
    </row>
    <row r="85" spans="1:14">
      <c r="B85" s="89" t="s">
        <v>973</v>
      </c>
      <c r="C85" s="90"/>
      <c r="D85" s="90"/>
      <c r="E85" s="90"/>
      <c r="F85" s="90"/>
      <c r="G85" s="90"/>
      <c r="H85" s="90"/>
      <c r="I85" s="87"/>
      <c r="J85" s="88"/>
      <c r="K85" s="304">
        <v>0.05</v>
      </c>
      <c r="L85" s="857">
        <f>N79*K85</f>
        <v>9723.1349580102506</v>
      </c>
      <c r="M85" s="858"/>
      <c r="N85" s="51"/>
    </row>
    <row r="86" spans="1:14" ht="15.75" thickBot="1">
      <c r="B86" s="91" t="s">
        <v>974</v>
      </c>
      <c r="C86" s="92"/>
      <c r="D86" s="92"/>
      <c r="E86" s="92"/>
      <c r="F86" s="92"/>
      <c r="G86" s="92"/>
      <c r="H86" s="92"/>
      <c r="I86" s="93"/>
      <c r="J86" s="94"/>
      <c r="K86" s="305">
        <v>0.05</v>
      </c>
      <c r="L86" s="859">
        <f>N79*K86</f>
        <v>9723.1349580102506</v>
      </c>
      <c r="M86" s="860"/>
      <c r="N86" s="51"/>
    </row>
    <row r="87" spans="1:14" ht="15.75" thickBot="1">
      <c r="B87" s="822" t="s">
        <v>953</v>
      </c>
      <c r="C87" s="823"/>
      <c r="D87" s="823"/>
      <c r="E87" s="823"/>
      <c r="F87" s="823"/>
      <c r="G87" s="823"/>
      <c r="H87" s="823"/>
      <c r="I87" s="823"/>
      <c r="J87" s="823"/>
      <c r="K87" s="823"/>
      <c r="L87" s="823"/>
      <c r="M87" s="824"/>
      <c r="N87" s="52">
        <f>L84+L85+L86</f>
        <v>58338.809748061511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252801.50890826649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314</v>
      </c>
      <c r="B36" s="871" t="str">
        <f>VLOOKUP(A36,EQUIPOS!A6:D154,3,FALSE)</f>
        <v xml:space="preserve">Retroexcavadora E-200 sobre orugas
</v>
      </c>
      <c r="C36" s="872"/>
      <c r="D36" s="872"/>
      <c r="E36" s="872"/>
      <c r="F36" s="872"/>
      <c r="G36" s="872"/>
      <c r="H36" s="873"/>
      <c r="I36" s="267"/>
      <c r="J36" s="268"/>
      <c r="K36" s="269">
        <f>VLOOKUP(A36,EQUIPOS!A6:D163,4,FALSE)</f>
        <v>135259.70228932594</v>
      </c>
      <c r="L36" s="270"/>
      <c r="M36" s="336">
        <v>23</v>
      </c>
      <c r="N36" s="272">
        <f>K36/M36</f>
        <v>5880.8566212750411</v>
      </c>
    </row>
    <row r="37" spans="1:14">
      <c r="A37" s="113" t="s">
        <v>328</v>
      </c>
      <c r="B37" s="871" t="str">
        <f>VLOOKUP(A37,EQUIPOS!A7:D154,3,FALSE)</f>
        <v xml:space="preserve">Taco metálico o puntal (escamas en concreto)
</v>
      </c>
      <c r="C37" s="872"/>
      <c r="D37" s="872"/>
      <c r="E37" s="872"/>
      <c r="F37" s="872"/>
      <c r="G37" s="872"/>
      <c r="H37" s="873"/>
      <c r="I37" s="421"/>
      <c r="J37" s="422"/>
      <c r="K37" s="269">
        <f>VLOOKUP(A37,EQUIPOS!A7:D164,4,FALSE)</f>
        <v>952.17745493775135</v>
      </c>
      <c r="L37" s="335"/>
      <c r="M37" s="336">
        <v>1</v>
      </c>
      <c r="N37" s="272">
        <f>K37/M37</f>
        <v>952.17745493775135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1159.3361680720398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7992.3702442848326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2238.3060473744417</v>
      </c>
      <c r="N48" s="272">
        <f>K48*M48</f>
        <v>783.40711658105454</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372901.78749258199</v>
      </c>
      <c r="N49" s="272">
        <f>K49*M49</f>
        <v>372901.78749258199</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3529.8086367094943</v>
      </c>
      <c r="N50" s="272">
        <f>K50*M50</f>
        <v>13413.272819496078</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396180.1703852762</v>
      </c>
      <c r="N51" s="272">
        <f>K51*M51</f>
        <v>71312.43066934972</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458410.89809800882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9">
        <f>VLOOKUP(A58,TRANSPORTE!A1:D117,4,FALSE)</f>
        <v>1847.0190881321055</v>
      </c>
      <c r="M58" s="910"/>
      <c r="N58" s="287">
        <f>K58*L58</f>
        <v>332.46343586377895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332.46343586377895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23186.723361440796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489922.45513959829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97984.491027919663</v>
      </c>
      <c r="M82" s="858"/>
      <c r="N82" s="51"/>
    </row>
    <row r="83" spans="1:14">
      <c r="B83" s="89" t="s">
        <v>973</v>
      </c>
      <c r="C83" s="90"/>
      <c r="D83" s="90"/>
      <c r="E83" s="90"/>
      <c r="F83" s="90"/>
      <c r="G83" s="90"/>
      <c r="H83" s="90"/>
      <c r="I83" s="87"/>
      <c r="J83" s="88"/>
      <c r="K83" s="304">
        <v>0.05</v>
      </c>
      <c r="L83" s="857">
        <f>N77*K83</f>
        <v>24496.122756979916</v>
      </c>
      <c r="M83" s="858"/>
      <c r="N83" s="51"/>
    </row>
    <row r="84" spans="1:14" ht="15.75" thickBot="1">
      <c r="B84" s="91" t="s">
        <v>974</v>
      </c>
      <c r="C84" s="92"/>
      <c r="D84" s="92"/>
      <c r="E84" s="92"/>
      <c r="F84" s="92"/>
      <c r="G84" s="92"/>
      <c r="H84" s="92"/>
      <c r="I84" s="93"/>
      <c r="J84" s="94"/>
      <c r="K84" s="305">
        <v>0.05</v>
      </c>
      <c r="L84" s="859">
        <f>N77*K84</f>
        <v>24496.122756979916</v>
      </c>
      <c r="M84" s="860"/>
      <c r="N84" s="51"/>
    </row>
    <row r="85" spans="1:14" ht="15.75" thickBot="1">
      <c r="B85" s="822" t="s">
        <v>953</v>
      </c>
      <c r="C85" s="823"/>
      <c r="D85" s="823"/>
      <c r="E85" s="823"/>
      <c r="F85" s="823"/>
      <c r="G85" s="823"/>
      <c r="H85" s="823"/>
      <c r="I85" s="823"/>
      <c r="J85" s="823"/>
      <c r="K85" s="823"/>
      <c r="L85" s="823"/>
      <c r="M85" s="824"/>
      <c r="N85" s="52">
        <f>L82+L83+L84</f>
        <v>146976.73654187951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636899.19168147782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57.966808403602002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5468.1816737357613</v>
      </c>
      <c r="N48" s="272">
        <f>K48*M48</f>
        <v>5468.1816737357613</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855.01052703656296</v>
      </c>
      <c r="N49" s="272">
        <f>K49*M49</f>
        <v>3420.0421081462518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8888.223781882014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579.66808403601999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9525.8586743216365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1905.1717348643274</v>
      </c>
      <c r="M82" s="858"/>
      <c r="N82" s="51"/>
    </row>
    <row r="83" spans="1:14">
      <c r="B83" s="89" t="s">
        <v>973</v>
      </c>
      <c r="C83" s="90"/>
      <c r="D83" s="90"/>
      <c r="E83" s="90"/>
      <c r="F83" s="90"/>
      <c r="G83" s="90"/>
      <c r="H83" s="90"/>
      <c r="I83" s="87"/>
      <c r="J83" s="88"/>
      <c r="K83" s="304">
        <v>0.05</v>
      </c>
      <c r="L83" s="857">
        <f>N77*K83</f>
        <v>476.29293371608185</v>
      </c>
      <c r="M83" s="858"/>
      <c r="N83" s="51"/>
    </row>
    <row r="84" spans="1:14" ht="15.75" thickBot="1">
      <c r="B84" s="91" t="s">
        <v>974</v>
      </c>
      <c r="C84" s="92"/>
      <c r="D84" s="92"/>
      <c r="E84" s="92"/>
      <c r="F84" s="92"/>
      <c r="G84" s="92"/>
      <c r="H84" s="92"/>
      <c r="I84" s="93"/>
      <c r="J84" s="94"/>
      <c r="K84" s="305">
        <v>0.05</v>
      </c>
      <c r="L84" s="859">
        <f>N77*K84</f>
        <v>476.29293371608185</v>
      </c>
      <c r="M84" s="860"/>
      <c r="N84" s="51"/>
    </row>
    <row r="85" spans="1:14" ht="15.75" thickBot="1">
      <c r="B85" s="822" t="s">
        <v>953</v>
      </c>
      <c r="C85" s="823"/>
      <c r="D85" s="823"/>
      <c r="E85" s="823"/>
      <c r="F85" s="823"/>
      <c r="G85" s="823"/>
      <c r="H85" s="823"/>
      <c r="I85" s="823"/>
      <c r="J85" s="823"/>
      <c r="K85" s="823"/>
      <c r="L85" s="823"/>
      <c r="M85" s="824"/>
      <c r="N85" s="52">
        <f>L82+L83+L84</f>
        <v>2857.7576022964909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12383.616276618128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269</v>
      </c>
      <c r="B36" s="871" t="str">
        <f>VLOOKUP(A36,EQUIPOS!A6:D154,3,FALSE)</f>
        <v>Motoniveladora  potencia 215 HP, ancho de cuchilla 4,27 m, peso 18 ton.</v>
      </c>
      <c r="C36" s="872"/>
      <c r="D36" s="872"/>
      <c r="E36" s="872"/>
      <c r="F36" s="872"/>
      <c r="G36" s="872"/>
      <c r="H36" s="873"/>
      <c r="I36" s="267"/>
      <c r="J36" s="268"/>
      <c r="K36" s="269">
        <f>VLOOKUP(A36,EQUIPOS!A6:D163,4,FALSE)</f>
        <v>156068.88725691455</v>
      </c>
      <c r="L36" s="270"/>
      <c r="M36" s="336">
        <v>15</v>
      </c>
      <c r="N36" s="272">
        <f>K36/M36</f>
        <v>10404.592483794304</v>
      </c>
    </row>
    <row r="37" spans="1:14">
      <c r="A37" s="113" t="s">
        <v>365</v>
      </c>
      <c r="B37" s="871" t="str">
        <f>VLOOKUP(A37,EQUIPOS!A7:D154,3,FALSE)</f>
        <v xml:space="preserve">Vibrocompatador, potencia 153 HP, peso 10 Ton. </v>
      </c>
      <c r="C37" s="872"/>
      <c r="D37" s="872"/>
      <c r="E37" s="872"/>
      <c r="F37" s="872"/>
      <c r="G37" s="872"/>
      <c r="H37" s="873"/>
      <c r="I37" s="421"/>
      <c r="J37" s="422"/>
      <c r="K37" s="269">
        <f>VLOOKUP(A37,EQUIPOS!A7:D164,4,FALSE)</f>
        <v>83236.739870354431</v>
      </c>
      <c r="L37" s="335"/>
      <c r="M37" s="336">
        <v>15</v>
      </c>
      <c r="N37" s="272">
        <f>K37/M37</f>
        <v>5549.1159913569618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122.69072025600332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16076.39919540727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39246.553904623572</v>
      </c>
      <c r="N48" s="272">
        <f>K48*M48</f>
        <v>41208.881599854751</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78.340711658105462</v>
      </c>
      <c r="N49" s="272">
        <f>K49*M49</f>
        <v>2350.221349743164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43559.102949597916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9">
        <f>VLOOKUP(A60,TRANSPORTE!A1:D117,4,FALSE)</f>
        <v>821.75094105324695</v>
      </c>
      <c r="M60" s="910"/>
      <c r="N60" s="287">
        <f>K60*L60</f>
        <v>862.83848810590928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862.83848810590928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2453.8144051200661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62952.155038231162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12590.431007646233</v>
      </c>
      <c r="M84" s="858"/>
      <c r="N84" s="51"/>
    </row>
    <row r="85" spans="1:14">
      <c r="B85" s="89" t="s">
        <v>973</v>
      </c>
      <c r="C85" s="90"/>
      <c r="D85" s="90"/>
      <c r="E85" s="90"/>
      <c r="F85" s="90"/>
      <c r="G85" s="90"/>
      <c r="H85" s="90"/>
      <c r="I85" s="87"/>
      <c r="J85" s="88"/>
      <c r="K85" s="304">
        <v>0.05</v>
      </c>
      <c r="L85" s="857">
        <f>N79*K85</f>
        <v>3147.6077519115584</v>
      </c>
      <c r="M85" s="858"/>
      <c r="N85" s="51"/>
    </row>
    <row r="86" spans="1:14" ht="15.75" thickBot="1">
      <c r="B86" s="91" t="s">
        <v>974</v>
      </c>
      <c r="C86" s="92"/>
      <c r="D86" s="92"/>
      <c r="E86" s="92"/>
      <c r="F86" s="92"/>
      <c r="G86" s="92"/>
      <c r="H86" s="92"/>
      <c r="I86" s="93"/>
      <c r="J86" s="94"/>
      <c r="K86" s="305">
        <v>0.05</v>
      </c>
      <c r="L86" s="859">
        <f>N79*K86</f>
        <v>3147.6077519115584</v>
      </c>
      <c r="M86" s="860"/>
      <c r="N86" s="51"/>
    </row>
    <row r="87" spans="1:14" ht="15.75" thickBot="1">
      <c r="B87" s="822" t="s">
        <v>953</v>
      </c>
      <c r="C87" s="823"/>
      <c r="D87" s="823"/>
      <c r="E87" s="823"/>
      <c r="F87" s="823"/>
      <c r="G87" s="823"/>
      <c r="H87" s="823"/>
      <c r="I87" s="823"/>
      <c r="J87" s="823"/>
      <c r="K87" s="823"/>
      <c r="L87" s="823"/>
      <c r="M87" s="824"/>
      <c r="N87" s="52">
        <f>L84+L85+L86</f>
        <v>18885.646511469349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81837.801549700511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4411.1147831906128</v>
      </c>
      <c r="N50" s="272">
        <f>K50*M50</f>
        <v>8822.2295663812256</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121677.85325882948</v>
      </c>
      <c r="N51" s="272">
        <f>K51*M51</f>
        <v>60838.926629414738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123659.36695895165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143657.51199779945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28731.502399559889</v>
      </c>
      <c r="M84" s="858"/>
      <c r="N84" s="51"/>
    </row>
    <row r="85" spans="1:14">
      <c r="B85" s="89" t="s">
        <v>973</v>
      </c>
      <c r="C85" s="90"/>
      <c r="D85" s="90"/>
      <c r="E85" s="90"/>
      <c r="F85" s="90"/>
      <c r="G85" s="90"/>
      <c r="H85" s="90"/>
      <c r="I85" s="87"/>
      <c r="J85" s="88"/>
      <c r="K85" s="304">
        <v>0.05</v>
      </c>
      <c r="L85" s="857">
        <f>N79*K85</f>
        <v>7182.8755998899724</v>
      </c>
      <c r="M85" s="858"/>
      <c r="N85" s="51"/>
    </row>
    <row r="86" spans="1:14" ht="15.75" thickBot="1">
      <c r="B86" s="91" t="s">
        <v>974</v>
      </c>
      <c r="C86" s="92"/>
      <c r="D86" s="92"/>
      <c r="E86" s="92"/>
      <c r="F86" s="92"/>
      <c r="G86" s="92"/>
      <c r="H86" s="92"/>
      <c r="I86" s="93"/>
      <c r="J86" s="94"/>
      <c r="K86" s="305">
        <v>0.05</v>
      </c>
      <c r="L86" s="859">
        <f>N79*K86</f>
        <v>7182.8755998899724</v>
      </c>
      <c r="M86" s="860"/>
      <c r="N86" s="51"/>
    </row>
    <row r="87" spans="1:14" ht="15.75" thickBot="1">
      <c r="B87" s="822" t="s">
        <v>953</v>
      </c>
      <c r="C87" s="823"/>
      <c r="D87" s="823"/>
      <c r="E87" s="823"/>
      <c r="F87" s="823"/>
      <c r="G87" s="823"/>
      <c r="H87" s="823"/>
      <c r="I87" s="823"/>
      <c r="J87" s="823"/>
      <c r="K87" s="823"/>
      <c r="L87" s="823"/>
      <c r="M87" s="824"/>
      <c r="N87" s="52">
        <f>L84+L85+L86</f>
        <v>43097.253599339834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186754.76559713928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4411.1147831906128</v>
      </c>
      <c r="N50" s="272">
        <f>K50*M50</f>
        <v>8822.2295663812256</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198344.13292901509</v>
      </c>
      <c r="N51" s="272">
        <f>K51*M51</f>
        <v>99172.066464507545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161992.50679404446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181990.65183289227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36398.130366578458</v>
      </c>
      <c r="M84" s="858"/>
      <c r="N84" s="51"/>
    </row>
    <row r="85" spans="1:14">
      <c r="B85" s="89" t="s">
        <v>973</v>
      </c>
      <c r="C85" s="90"/>
      <c r="D85" s="90"/>
      <c r="E85" s="90"/>
      <c r="F85" s="90"/>
      <c r="G85" s="90"/>
      <c r="H85" s="90"/>
      <c r="I85" s="87"/>
      <c r="J85" s="88"/>
      <c r="K85" s="304">
        <v>0.05</v>
      </c>
      <c r="L85" s="857">
        <f>N79*K85</f>
        <v>9099.5325916446145</v>
      </c>
      <c r="M85" s="858"/>
      <c r="N85" s="51"/>
    </row>
    <row r="86" spans="1:14" ht="15.75" thickBot="1">
      <c r="B86" s="91" t="s">
        <v>974</v>
      </c>
      <c r="C86" s="92"/>
      <c r="D86" s="92"/>
      <c r="E86" s="92"/>
      <c r="F86" s="92"/>
      <c r="G86" s="92"/>
      <c r="H86" s="92"/>
      <c r="I86" s="93"/>
      <c r="J86" s="94"/>
      <c r="K86" s="305">
        <v>0.05</v>
      </c>
      <c r="L86" s="859">
        <f>N79*K86</f>
        <v>9099.5325916446145</v>
      </c>
      <c r="M86" s="860"/>
      <c r="N86" s="51"/>
    </row>
    <row r="87" spans="1:14" ht="15.75" thickBot="1">
      <c r="B87" s="822" t="s">
        <v>953</v>
      </c>
      <c r="C87" s="823"/>
      <c r="D87" s="823"/>
      <c r="E87" s="823"/>
      <c r="F87" s="823"/>
      <c r="G87" s="823"/>
      <c r="H87" s="823"/>
      <c r="I87" s="823"/>
      <c r="J87" s="823"/>
      <c r="K87" s="823"/>
      <c r="L87" s="823"/>
      <c r="M87" s="824"/>
      <c r="N87" s="52">
        <f>L84+L85+L86</f>
        <v>54597.195549867691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236587.84738275997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4411.1147831906128</v>
      </c>
      <c r="N50" s="272">
        <f>K50*M50</f>
        <v>8822.2295663812256</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198344.13292901509</v>
      </c>
      <c r="N51" s="272">
        <f>K51*M51</f>
        <v>99172.066464507545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161992.50679404446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181990.65183289227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36398.130366578458</v>
      </c>
      <c r="M84" s="858"/>
      <c r="N84" s="51"/>
    </row>
    <row r="85" spans="1:14">
      <c r="B85" s="89" t="s">
        <v>973</v>
      </c>
      <c r="C85" s="90"/>
      <c r="D85" s="90"/>
      <c r="E85" s="90"/>
      <c r="F85" s="90"/>
      <c r="G85" s="90"/>
      <c r="H85" s="90"/>
      <c r="I85" s="87"/>
      <c r="J85" s="88"/>
      <c r="K85" s="304">
        <v>0.05</v>
      </c>
      <c r="L85" s="857">
        <f>N79*K85</f>
        <v>9099.5325916446145</v>
      </c>
      <c r="M85" s="858"/>
      <c r="N85" s="51"/>
    </row>
    <row r="86" spans="1:14" ht="15.75" thickBot="1">
      <c r="B86" s="91" t="s">
        <v>974</v>
      </c>
      <c r="C86" s="92"/>
      <c r="D86" s="92"/>
      <c r="E86" s="92"/>
      <c r="F86" s="92"/>
      <c r="G86" s="92"/>
      <c r="H86" s="92"/>
      <c r="I86" s="93"/>
      <c r="J86" s="94"/>
      <c r="K86" s="305">
        <v>0.05</v>
      </c>
      <c r="L86" s="859">
        <f>N79*K86</f>
        <v>9099.5325916446145</v>
      </c>
      <c r="M86" s="860"/>
      <c r="N86" s="51"/>
    </row>
    <row r="87" spans="1:14" ht="15.75" thickBot="1">
      <c r="B87" s="822" t="s">
        <v>953</v>
      </c>
      <c r="C87" s="823"/>
      <c r="D87" s="823"/>
      <c r="E87" s="823"/>
      <c r="F87" s="823"/>
      <c r="G87" s="823"/>
      <c r="H87" s="823"/>
      <c r="I87" s="823"/>
      <c r="J87" s="823"/>
      <c r="K87" s="823"/>
      <c r="L87" s="823"/>
      <c r="M87" s="824"/>
      <c r="N87" s="52">
        <f>L84+L85+L86</f>
        <v>54597.195549867691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236587.84738275997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6459.1916762107958</v>
      </c>
      <c r="N49" s="272">
        <f>K49*M49</f>
        <v>7428.0704276424149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4411.1147831906128</v>
      </c>
      <c r="N50" s="272">
        <f>K50*M50</f>
        <v>8822.2295663812256</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194833.3055701603</v>
      </c>
      <c r="N51" s="272">
        <f>K51*M51</f>
        <v>97416.65278508015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160237.09311461705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180235.23815346486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36047.04763069297</v>
      </c>
      <c r="M84" s="858"/>
      <c r="N84" s="51"/>
    </row>
    <row r="85" spans="1:14">
      <c r="B85" s="89" t="s">
        <v>973</v>
      </c>
      <c r="C85" s="90"/>
      <c r="D85" s="90"/>
      <c r="E85" s="90"/>
      <c r="F85" s="90"/>
      <c r="G85" s="90"/>
      <c r="H85" s="90"/>
      <c r="I85" s="87"/>
      <c r="J85" s="88"/>
      <c r="K85" s="304">
        <v>0.05</v>
      </c>
      <c r="L85" s="857">
        <f>N79*K85</f>
        <v>9011.7619076732426</v>
      </c>
      <c r="M85" s="858"/>
      <c r="N85" s="51"/>
    </row>
    <row r="86" spans="1:14" ht="15.75" thickBot="1">
      <c r="B86" s="91" t="s">
        <v>974</v>
      </c>
      <c r="C86" s="92"/>
      <c r="D86" s="92"/>
      <c r="E86" s="92"/>
      <c r="F86" s="92"/>
      <c r="G86" s="92"/>
      <c r="H86" s="92"/>
      <c r="I86" s="93"/>
      <c r="J86" s="94"/>
      <c r="K86" s="305">
        <v>0.05</v>
      </c>
      <c r="L86" s="859">
        <f>N79*K86</f>
        <v>9011.7619076732426</v>
      </c>
      <c r="M86" s="860"/>
      <c r="N86" s="51"/>
    </row>
    <row r="87" spans="1:14" ht="15.75" thickBot="1">
      <c r="B87" s="822" t="s">
        <v>953</v>
      </c>
      <c r="C87" s="823"/>
      <c r="D87" s="823"/>
      <c r="E87" s="823"/>
      <c r="F87" s="823"/>
      <c r="G87" s="823"/>
      <c r="H87" s="823"/>
      <c r="I87" s="823"/>
      <c r="J87" s="823"/>
      <c r="K87" s="823"/>
      <c r="L87" s="823"/>
      <c r="M87" s="824"/>
      <c r="N87" s="52">
        <f>L84+L85+L86</f>
        <v>54070.571446039459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234305.80959950431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6459.1916762107958</v>
      </c>
      <c r="N49" s="272">
        <f>K49*M49</f>
        <v>3229.5958381053979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4411.1147831906128</v>
      </c>
      <c r="N50" s="272">
        <f>K50*M50</f>
        <v>4411.1147831906128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69422.181212341995</v>
      </c>
      <c r="N51" s="272">
        <f>K51*M51</f>
        <v>69422.181212341995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123633.03216915128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143631.17720799908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28726.235441599816</v>
      </c>
      <c r="M84" s="858"/>
      <c r="N84" s="51"/>
    </row>
    <row r="85" spans="1:14">
      <c r="B85" s="89" t="s">
        <v>973</v>
      </c>
      <c r="C85" s="90"/>
      <c r="D85" s="90"/>
      <c r="E85" s="90"/>
      <c r="F85" s="90"/>
      <c r="G85" s="90"/>
      <c r="H85" s="90"/>
      <c r="I85" s="87"/>
      <c r="J85" s="88"/>
      <c r="K85" s="304">
        <v>0.05</v>
      </c>
      <c r="L85" s="857">
        <f>N79*K85</f>
        <v>7181.558860399954</v>
      </c>
      <c r="M85" s="858"/>
      <c r="N85" s="51"/>
    </row>
    <row r="86" spans="1:14" ht="15.75" thickBot="1">
      <c r="B86" s="91" t="s">
        <v>974</v>
      </c>
      <c r="C86" s="92"/>
      <c r="D86" s="92"/>
      <c r="E86" s="92"/>
      <c r="F86" s="92"/>
      <c r="G86" s="92"/>
      <c r="H86" s="92"/>
      <c r="I86" s="93"/>
      <c r="J86" s="94"/>
      <c r="K86" s="305">
        <v>0.05</v>
      </c>
      <c r="L86" s="859">
        <f>N79*K86</f>
        <v>7181.558860399954</v>
      </c>
      <c r="M86" s="860"/>
      <c r="N86" s="51"/>
    </row>
    <row r="87" spans="1:14" ht="15.75" thickBot="1">
      <c r="B87" s="822" t="s">
        <v>953</v>
      </c>
      <c r="C87" s="823"/>
      <c r="D87" s="823"/>
      <c r="E87" s="823"/>
      <c r="F87" s="823"/>
      <c r="G87" s="823"/>
      <c r="H87" s="823"/>
      <c r="I87" s="823"/>
      <c r="J87" s="823"/>
      <c r="K87" s="823"/>
      <c r="L87" s="823"/>
      <c r="M87" s="824"/>
      <c r="N87" s="52">
        <f>L84+L85+L86</f>
        <v>43089.353162399726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186720.5303703988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6459.1916762107958</v>
      </c>
      <c r="N49" s="272">
        <f>K49*M49</f>
        <v>3229.5958381053979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4411.1147831906128</v>
      </c>
      <c r="N50" s="272">
        <f>K50*M50</f>
        <v>4411.1147831906128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69422.181212341995</v>
      </c>
      <c r="N51" s="272">
        <f>K51*M51</f>
        <v>69422.181212341995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123633.03216915128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143631.17720799908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28726.235441599816</v>
      </c>
      <c r="M84" s="858"/>
      <c r="N84" s="51"/>
    </row>
    <row r="85" spans="1:14">
      <c r="B85" s="89" t="s">
        <v>973</v>
      </c>
      <c r="C85" s="90"/>
      <c r="D85" s="90"/>
      <c r="E85" s="90"/>
      <c r="F85" s="90"/>
      <c r="G85" s="90"/>
      <c r="H85" s="90"/>
      <c r="I85" s="87"/>
      <c r="J85" s="88"/>
      <c r="K85" s="304">
        <v>0.05</v>
      </c>
      <c r="L85" s="857">
        <f>N79*K85</f>
        <v>7181.558860399954</v>
      </c>
      <c r="M85" s="858"/>
      <c r="N85" s="51"/>
    </row>
    <row r="86" spans="1:14" ht="15.75" thickBot="1">
      <c r="B86" s="91" t="s">
        <v>974</v>
      </c>
      <c r="C86" s="92"/>
      <c r="D86" s="92"/>
      <c r="E86" s="92"/>
      <c r="F86" s="92"/>
      <c r="G86" s="92"/>
      <c r="H86" s="92"/>
      <c r="I86" s="93"/>
      <c r="J86" s="94"/>
      <c r="K86" s="305">
        <v>0.05</v>
      </c>
      <c r="L86" s="859">
        <f>N79*K86</f>
        <v>7181.558860399954</v>
      </c>
      <c r="M86" s="860"/>
      <c r="N86" s="51"/>
    </row>
    <row r="87" spans="1:14" ht="15.75" thickBot="1">
      <c r="B87" s="822" t="s">
        <v>953</v>
      </c>
      <c r="C87" s="823"/>
      <c r="D87" s="823"/>
      <c r="E87" s="823"/>
      <c r="F87" s="823"/>
      <c r="G87" s="823"/>
      <c r="H87" s="823"/>
      <c r="I87" s="823"/>
      <c r="J87" s="823"/>
      <c r="K87" s="823"/>
      <c r="L87" s="823"/>
      <c r="M87" s="824"/>
      <c r="N87" s="52">
        <f>L84+L85+L86</f>
        <v>43089.353162399726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186720.5303703988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6459.1916762107958</v>
      </c>
      <c r="N49" s="272">
        <f>K49*M49</f>
        <v>3229.5958381053979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4411.1147831906128</v>
      </c>
      <c r="N50" s="272">
        <f>K50*M50</f>
        <v>4411.1147831906128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69422.181212341995</v>
      </c>
      <c r="N51" s="272">
        <f>K51*M51</f>
        <v>69422.181212341995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123633.03216915128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143631.17720799908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28726.235441599816</v>
      </c>
      <c r="M84" s="858"/>
      <c r="N84" s="51"/>
    </row>
    <row r="85" spans="1:14">
      <c r="B85" s="89" t="s">
        <v>973</v>
      </c>
      <c r="C85" s="90"/>
      <c r="D85" s="90"/>
      <c r="E85" s="90"/>
      <c r="F85" s="90"/>
      <c r="G85" s="90"/>
      <c r="H85" s="90"/>
      <c r="I85" s="87"/>
      <c r="J85" s="88"/>
      <c r="K85" s="304">
        <v>0.05</v>
      </c>
      <c r="L85" s="857">
        <f>N79*K85</f>
        <v>7181.558860399954</v>
      </c>
      <c r="M85" s="858"/>
      <c r="N85" s="51"/>
    </row>
    <row r="86" spans="1:14" ht="15.75" thickBot="1">
      <c r="B86" s="91" t="s">
        <v>974</v>
      </c>
      <c r="C86" s="92"/>
      <c r="D86" s="92"/>
      <c r="E86" s="92"/>
      <c r="F86" s="92"/>
      <c r="G86" s="92"/>
      <c r="H86" s="92"/>
      <c r="I86" s="93"/>
      <c r="J86" s="94"/>
      <c r="K86" s="305">
        <v>0.05</v>
      </c>
      <c r="L86" s="859">
        <f>N79*K86</f>
        <v>7181.558860399954</v>
      </c>
      <c r="M86" s="860"/>
      <c r="N86" s="51"/>
    </row>
    <row r="87" spans="1:14" ht="15.75" thickBot="1">
      <c r="B87" s="822" t="s">
        <v>953</v>
      </c>
      <c r="C87" s="823"/>
      <c r="D87" s="823"/>
      <c r="E87" s="823"/>
      <c r="F87" s="823"/>
      <c r="G87" s="823"/>
      <c r="H87" s="823"/>
      <c r="I87" s="823"/>
      <c r="J87" s="823"/>
      <c r="K87" s="823"/>
      <c r="L87" s="823"/>
      <c r="M87" s="824"/>
      <c r="N87" s="52">
        <f>L84+L85+L86</f>
        <v>43089.353162399726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186720.5303703988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892.62055903601981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42336.491214102971</v>
      </c>
      <c r="N48" s="272">
        <f>K48*M48</f>
        <v>46570.140335513272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6459.1916762107958</v>
      </c>
      <c r="N49" s="272">
        <f>K49*M49</f>
        <v>3229.5958381053979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4411.1147831906128</v>
      </c>
      <c r="N50" s="272">
        <f>K50*M50</f>
        <v>4411.1147831906128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69422.181212341995</v>
      </c>
      <c r="N51" s="272">
        <f>K51*M51</f>
        <v>69422.181212341995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123633.03216915128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1139.1939082648803</v>
      </c>
      <c r="M60" s="910"/>
      <c r="N60" s="287">
        <f>K60*L60</f>
        <v>1253.1132990913684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1253.1132990913684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17852.411180720395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143631.17720799908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28726.235441599816</v>
      </c>
      <c r="M84" s="858"/>
      <c r="N84" s="51"/>
    </row>
    <row r="85" spans="1:14">
      <c r="B85" s="89" t="s">
        <v>973</v>
      </c>
      <c r="C85" s="90"/>
      <c r="D85" s="90"/>
      <c r="E85" s="90"/>
      <c r="F85" s="90"/>
      <c r="G85" s="90"/>
      <c r="H85" s="90"/>
      <c r="I85" s="87"/>
      <c r="J85" s="88"/>
      <c r="K85" s="304">
        <v>0.05</v>
      </c>
      <c r="L85" s="857">
        <f>N79*K85</f>
        <v>7181.558860399954</v>
      </c>
      <c r="M85" s="858"/>
      <c r="N85" s="51"/>
    </row>
    <row r="86" spans="1:14" ht="15.75" thickBot="1">
      <c r="B86" s="91" t="s">
        <v>974</v>
      </c>
      <c r="C86" s="92"/>
      <c r="D86" s="92"/>
      <c r="E86" s="92"/>
      <c r="F86" s="92"/>
      <c r="G86" s="92"/>
      <c r="H86" s="92"/>
      <c r="I86" s="93"/>
      <c r="J86" s="94"/>
      <c r="K86" s="305">
        <v>0.05</v>
      </c>
      <c r="L86" s="859">
        <f>N79*K86</f>
        <v>7181.558860399954</v>
      </c>
      <c r="M86" s="860"/>
      <c r="N86" s="51"/>
    </row>
    <row r="87" spans="1:14" ht="15.75" thickBot="1">
      <c r="B87" s="822" t="s">
        <v>953</v>
      </c>
      <c r="C87" s="823"/>
      <c r="D87" s="823"/>
      <c r="E87" s="823"/>
      <c r="F87" s="823"/>
      <c r="G87" s="823"/>
      <c r="H87" s="823"/>
      <c r="I87" s="823"/>
      <c r="J87" s="823"/>
      <c r="K87" s="823"/>
      <c r="L87" s="823"/>
      <c r="M87" s="824"/>
      <c r="N87" s="52">
        <f>L84+L85+L86</f>
        <v>43089.353162399726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186720.5303703988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7805.3370510595914</v>
      </c>
      <c r="N48" s="272">
        <f>K48*M48</f>
        <v>10146.938166377469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10146.938166377469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11932.179284449508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2386.435856889902</v>
      </c>
      <c r="M84" s="858"/>
      <c r="N84" s="51"/>
    </row>
    <row r="85" spans="1:14">
      <c r="B85" s="89" t="s">
        <v>973</v>
      </c>
      <c r="C85" s="90"/>
      <c r="D85" s="90"/>
      <c r="E85" s="90"/>
      <c r="F85" s="90"/>
      <c r="G85" s="90"/>
      <c r="H85" s="90"/>
      <c r="I85" s="87"/>
      <c r="J85" s="88"/>
      <c r="K85" s="304">
        <v>0.05</v>
      </c>
      <c r="L85" s="857">
        <f>N79*K85</f>
        <v>596.60896422247549</v>
      </c>
      <c r="M85" s="858"/>
      <c r="N85" s="51"/>
    </row>
    <row r="86" spans="1:14" ht="15.75" thickBot="1">
      <c r="B86" s="91" t="s">
        <v>974</v>
      </c>
      <c r="C86" s="92"/>
      <c r="D86" s="92"/>
      <c r="E86" s="92"/>
      <c r="F86" s="92"/>
      <c r="G86" s="92"/>
      <c r="H86" s="92"/>
      <c r="I86" s="93"/>
      <c r="J86" s="94"/>
      <c r="K86" s="305">
        <v>0.05</v>
      </c>
      <c r="L86" s="859">
        <f>N79*K86</f>
        <v>596.60896422247549</v>
      </c>
      <c r="M86" s="860"/>
      <c r="N86" s="51"/>
    </row>
    <row r="87" spans="1:14" ht="15.75" thickBot="1">
      <c r="B87" s="822" t="s">
        <v>953</v>
      </c>
      <c r="C87" s="823"/>
      <c r="D87" s="823"/>
      <c r="E87" s="823"/>
      <c r="F87" s="823"/>
      <c r="G87" s="823"/>
      <c r="H87" s="823"/>
      <c r="I87" s="823"/>
      <c r="J87" s="823"/>
      <c r="K87" s="823"/>
      <c r="L87" s="823"/>
      <c r="M87" s="824"/>
      <c r="N87" s="52">
        <f>L84+L85+L86</f>
        <v>3579.6537853348532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15511.833069784361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18659.119944721537</v>
      </c>
      <c r="N48" s="272">
        <f>K48*M48</f>
        <v>24256.855928138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24256.855928138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26042.097046210041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5208.4194092420084</v>
      </c>
      <c r="M84" s="858"/>
      <c r="N84" s="51"/>
    </row>
    <row r="85" spans="1:14">
      <c r="B85" s="89" t="s">
        <v>973</v>
      </c>
      <c r="C85" s="90"/>
      <c r="D85" s="90"/>
      <c r="E85" s="90"/>
      <c r="F85" s="90"/>
      <c r="G85" s="90"/>
      <c r="H85" s="90"/>
      <c r="I85" s="87"/>
      <c r="J85" s="88"/>
      <c r="K85" s="304">
        <v>0.05</v>
      </c>
      <c r="L85" s="857">
        <f>N79*K85</f>
        <v>1302.1048523105021</v>
      </c>
      <c r="M85" s="858"/>
      <c r="N85" s="51"/>
    </row>
    <row r="86" spans="1:14" ht="15.75" thickBot="1">
      <c r="B86" s="91" t="s">
        <v>974</v>
      </c>
      <c r="C86" s="92"/>
      <c r="D86" s="92"/>
      <c r="E86" s="92"/>
      <c r="F86" s="92"/>
      <c r="G86" s="92"/>
      <c r="H86" s="92"/>
      <c r="I86" s="93"/>
      <c r="J86" s="94"/>
      <c r="K86" s="305">
        <v>0.05</v>
      </c>
      <c r="L86" s="859">
        <f>N79*K86</f>
        <v>1302.1048523105021</v>
      </c>
      <c r="M86" s="860"/>
      <c r="N86" s="51"/>
    </row>
    <row r="87" spans="1:14" ht="15.75" thickBot="1">
      <c r="B87" s="822" t="s">
        <v>953</v>
      </c>
      <c r="C87" s="823"/>
      <c r="D87" s="823"/>
      <c r="E87" s="823"/>
      <c r="F87" s="823"/>
      <c r="G87" s="823"/>
      <c r="H87" s="823"/>
      <c r="I87" s="823"/>
      <c r="J87" s="823"/>
      <c r="K87" s="823"/>
      <c r="L87" s="823"/>
      <c r="M87" s="824"/>
      <c r="N87" s="52">
        <f>L84+L85+L86</f>
        <v>7812.6291138630122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33854.726160073056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7805.3370510595914</v>
      </c>
      <c r="N48" s="272">
        <f>K48*M48</f>
        <v>10146.938166377469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10146.938166377469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11932.179284449508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2386.435856889902</v>
      </c>
      <c r="M84" s="858"/>
      <c r="N84" s="51"/>
    </row>
    <row r="85" spans="1:14">
      <c r="B85" s="89" t="s">
        <v>973</v>
      </c>
      <c r="C85" s="90"/>
      <c r="D85" s="90"/>
      <c r="E85" s="90"/>
      <c r="F85" s="90"/>
      <c r="G85" s="90"/>
      <c r="H85" s="90"/>
      <c r="I85" s="87"/>
      <c r="J85" s="88"/>
      <c r="K85" s="304">
        <v>0.05</v>
      </c>
      <c r="L85" s="857">
        <f>N79*K85</f>
        <v>596.60896422247549</v>
      </c>
      <c r="M85" s="858"/>
      <c r="N85" s="51"/>
    </row>
    <row r="86" spans="1:14" ht="15.75" thickBot="1">
      <c r="B86" s="91" t="s">
        <v>974</v>
      </c>
      <c r="C86" s="92"/>
      <c r="D86" s="92"/>
      <c r="E86" s="92"/>
      <c r="F86" s="92"/>
      <c r="G86" s="92"/>
      <c r="H86" s="92"/>
      <c r="I86" s="93"/>
      <c r="J86" s="94"/>
      <c r="K86" s="305">
        <v>0.05</v>
      </c>
      <c r="L86" s="859">
        <f>N79*K86</f>
        <v>596.60896422247549</v>
      </c>
      <c r="M86" s="860"/>
      <c r="N86" s="51"/>
    </row>
    <row r="87" spans="1:14" ht="15.75" thickBot="1">
      <c r="B87" s="822" t="s">
        <v>953</v>
      </c>
      <c r="C87" s="823"/>
      <c r="D87" s="823"/>
      <c r="E87" s="823"/>
      <c r="F87" s="823"/>
      <c r="G87" s="823"/>
      <c r="H87" s="823"/>
      <c r="I87" s="823"/>
      <c r="J87" s="823"/>
      <c r="K87" s="823"/>
      <c r="L87" s="823"/>
      <c r="M87" s="824"/>
      <c r="N87" s="52">
        <f>L84+L85+L86</f>
        <v>3579.6537853348532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15511.833069784361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18659.119944721537</v>
      </c>
      <c r="N48" s="272">
        <f>K48*M48</f>
        <v>24256.855928138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24256.855928138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1785.2411180720399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26042.097046210041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5208.4194092420084</v>
      </c>
      <c r="M84" s="858"/>
      <c r="N84" s="51"/>
    </row>
    <row r="85" spans="1:14">
      <c r="B85" s="89" t="s">
        <v>973</v>
      </c>
      <c r="C85" s="90"/>
      <c r="D85" s="90"/>
      <c r="E85" s="90"/>
      <c r="F85" s="90"/>
      <c r="G85" s="90"/>
      <c r="H85" s="90"/>
      <c r="I85" s="87"/>
      <c r="J85" s="88"/>
      <c r="K85" s="304">
        <v>0.05</v>
      </c>
      <c r="L85" s="857">
        <f>N79*K85</f>
        <v>1302.1048523105021</v>
      </c>
      <c r="M85" s="858"/>
      <c r="N85" s="51"/>
    </row>
    <row r="86" spans="1:14" ht="15.75" thickBot="1">
      <c r="B86" s="91" t="s">
        <v>974</v>
      </c>
      <c r="C86" s="92"/>
      <c r="D86" s="92"/>
      <c r="E86" s="92"/>
      <c r="F86" s="92"/>
      <c r="G86" s="92"/>
      <c r="H86" s="92"/>
      <c r="I86" s="93"/>
      <c r="J86" s="94"/>
      <c r="K86" s="305">
        <v>0.05</v>
      </c>
      <c r="L86" s="859">
        <f>N79*K86</f>
        <v>1302.1048523105021</v>
      </c>
      <c r="M86" s="860"/>
      <c r="N86" s="51"/>
    </row>
    <row r="87" spans="1:14" ht="15.75" thickBot="1">
      <c r="B87" s="822" t="s">
        <v>953</v>
      </c>
      <c r="C87" s="823"/>
      <c r="D87" s="823"/>
      <c r="E87" s="823"/>
      <c r="F87" s="823"/>
      <c r="G87" s="823"/>
      <c r="H87" s="823"/>
      <c r="I87" s="823"/>
      <c r="J87" s="823"/>
      <c r="K87" s="823"/>
      <c r="L87" s="823"/>
      <c r="M87" s="824"/>
      <c r="N87" s="52">
        <f>L84+L85+L86</f>
        <v>7812.6291138630122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33854.726160073056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124855.10980553164</v>
      </c>
      <c r="L36" s="270"/>
      <c r="M36" s="336">
        <v>15</v>
      </c>
      <c r="N36" s="272">
        <f>K36/M36</f>
        <v>8323.6739870354431</v>
      </c>
    </row>
    <row r="37" spans="1:14">
      <c r="A37" s="113" t="s">
        <v>174</v>
      </c>
      <c r="B37" s="871" t="str">
        <f>VLOOKUP(A37,EQUIPOS!A7:D154,3,FALSE)</f>
        <v>Compactador vibratorio tipo DD-20</v>
      </c>
      <c r="C37" s="872"/>
      <c r="D37" s="872"/>
      <c r="E37" s="872"/>
      <c r="F37" s="872"/>
      <c r="G37" s="872"/>
      <c r="H37" s="873"/>
      <c r="I37" s="421"/>
      <c r="J37" s="422"/>
      <c r="K37" s="269">
        <f>VLOOKUP(A37,EQUIPOS!A7:D164,4,FALSE)</f>
        <v>73405.750931324437</v>
      </c>
      <c r="L37" s="335"/>
      <c r="M37" s="336">
        <v>15</v>
      </c>
      <c r="N37" s="272">
        <f>K37/M37</f>
        <v>4893.7167287549628</v>
      </c>
    </row>
    <row r="38" spans="1:14">
      <c r="A38" s="113" t="s">
        <v>269</v>
      </c>
      <c r="B38" s="871" t="str">
        <f>VLOOKUP(A38,EQUIPOS!A8:D154,3,FALSE)</f>
        <v>Motoniveladora  potencia 215 HP, ancho de cuchilla 4,27 m, peso 18 ton.</v>
      </c>
      <c r="C38" s="872"/>
      <c r="D38" s="872"/>
      <c r="E38" s="872"/>
      <c r="F38" s="872"/>
      <c r="G38" s="872"/>
      <c r="H38" s="873"/>
      <c r="I38" s="328"/>
      <c r="J38" s="330"/>
      <c r="K38" s="269">
        <f>VLOOKUP(A38,EQUIPOS!A8:D165,4,FALSE)</f>
        <v>156068.88725691455</v>
      </c>
      <c r="L38" s="423"/>
      <c r="M38" s="424">
        <v>15</v>
      </c>
      <c r="N38" s="272">
        <f>K38/M38</f>
        <v>10404.592483794304</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N75*M41</f>
        <v>49.076288102401321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23671.059487687115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39246.553904623572</v>
      </c>
      <c r="N48" s="272">
        <f>K48*M48</f>
        <v>51020.520076010645</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78.340711658105462</v>
      </c>
      <c r="N49" s="272">
        <f>K49*M49</f>
        <v>2350.221349743164</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1" t="s">
        <v>953</v>
      </c>
      <c r="C53" s="865"/>
      <c r="D53" s="865"/>
      <c r="E53" s="865"/>
      <c r="F53" s="865"/>
      <c r="G53" s="865"/>
      <c r="H53" s="865"/>
      <c r="I53" s="865"/>
      <c r="J53" s="865"/>
      <c r="K53" s="865"/>
      <c r="L53" s="865"/>
      <c r="M53" s="866"/>
      <c r="N53" s="104">
        <f>SUM(N48:N52)</f>
        <v>53370.741425753811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9">
        <f>VLOOKUP(A58,TRANSPORTE!A1:D117,4,FALSE)</f>
        <v>821.75094105324695</v>
      </c>
      <c r="M58" s="910"/>
      <c r="N58" s="287">
        <f>K58*L58</f>
        <v>1068.276223369221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1068.276223369221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2453.8144051200661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80563.891541930207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16112.778308386041</v>
      </c>
      <c r="M82" s="858"/>
      <c r="N82" s="51"/>
    </row>
    <row r="83" spans="1:14">
      <c r="B83" s="89" t="s">
        <v>973</v>
      </c>
      <c r="C83" s="90"/>
      <c r="D83" s="90"/>
      <c r="E83" s="90"/>
      <c r="F83" s="90"/>
      <c r="G83" s="90"/>
      <c r="H83" s="90"/>
      <c r="I83" s="87"/>
      <c r="J83" s="88"/>
      <c r="K83" s="304">
        <v>0.05</v>
      </c>
      <c r="L83" s="857">
        <f>N77*K83</f>
        <v>4028.1945770965103</v>
      </c>
      <c r="M83" s="858"/>
      <c r="N83" s="51"/>
    </row>
    <row r="84" spans="1:14" ht="15.75" thickBot="1">
      <c r="B84" s="91" t="s">
        <v>974</v>
      </c>
      <c r="C84" s="92"/>
      <c r="D84" s="92"/>
      <c r="E84" s="92"/>
      <c r="F84" s="92"/>
      <c r="G84" s="92"/>
      <c r="H84" s="92"/>
      <c r="I84" s="93"/>
      <c r="J84" s="94"/>
      <c r="K84" s="305">
        <v>0.05</v>
      </c>
      <c r="L84" s="859">
        <f>N77*K84</f>
        <v>4028.1945770965103</v>
      </c>
      <c r="M84" s="860"/>
      <c r="N84" s="51"/>
    </row>
    <row r="85" spans="1:14" ht="15.75" thickBot="1">
      <c r="B85" s="822" t="s">
        <v>953</v>
      </c>
      <c r="C85" s="823"/>
      <c r="D85" s="823"/>
      <c r="E85" s="823"/>
      <c r="F85" s="823"/>
      <c r="G85" s="823"/>
      <c r="H85" s="823"/>
      <c r="I85" s="823"/>
      <c r="J85" s="823"/>
      <c r="K85" s="823"/>
      <c r="L85" s="823"/>
      <c r="M85" s="824"/>
      <c r="N85" s="52">
        <f>L82+L83+L84</f>
        <v>24169.167462579062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104733.05900450927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106.68624361440799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13429.83628424665</v>
      </c>
      <c r="N48" s="272">
        <f>K48*M48</f>
        <v>9400.885398972654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9400.885398972654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11641.296514875221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2328.2593029750442</v>
      </c>
      <c r="M84" s="858"/>
      <c r="N84" s="51"/>
    </row>
    <row r="85" spans="1:14">
      <c r="B85" s="89" t="s">
        <v>973</v>
      </c>
      <c r="C85" s="90"/>
      <c r="D85" s="90"/>
      <c r="E85" s="90"/>
      <c r="F85" s="90"/>
      <c r="G85" s="90"/>
      <c r="H85" s="90"/>
      <c r="I85" s="87"/>
      <c r="J85" s="88"/>
      <c r="K85" s="304">
        <v>0.05</v>
      </c>
      <c r="L85" s="857">
        <f>N79*K85</f>
        <v>582.06482574376105</v>
      </c>
      <c r="M85" s="858"/>
      <c r="N85" s="51"/>
    </row>
    <row r="86" spans="1:14" ht="15.75" thickBot="1">
      <c r="B86" s="91" t="s">
        <v>974</v>
      </c>
      <c r="C86" s="92"/>
      <c r="D86" s="92"/>
      <c r="E86" s="92"/>
      <c r="F86" s="92"/>
      <c r="G86" s="92"/>
      <c r="H86" s="92"/>
      <c r="I86" s="93"/>
      <c r="J86" s="94"/>
      <c r="K86" s="305">
        <v>0.05</v>
      </c>
      <c r="L86" s="859">
        <f>N79*K86</f>
        <v>582.06482574376105</v>
      </c>
      <c r="M86" s="860"/>
      <c r="N86" s="51"/>
    </row>
    <row r="87" spans="1:14" ht="15.75" thickBot="1">
      <c r="B87" s="822" t="s">
        <v>953</v>
      </c>
      <c r="C87" s="823"/>
      <c r="D87" s="823"/>
      <c r="E87" s="823"/>
      <c r="F87" s="823"/>
      <c r="G87" s="823"/>
      <c r="H87" s="823"/>
      <c r="I87" s="823"/>
      <c r="J87" s="823"/>
      <c r="K87" s="823"/>
      <c r="L87" s="823"/>
      <c r="M87" s="824"/>
      <c r="N87" s="52">
        <f>L84+L85+L86</f>
        <v>3492.3889544625663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15133.685469337786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579.66808403601988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82148.352271251351</v>
      </c>
      <c r="N48" s="272">
        <f>K48*M48</f>
        <v>16429.67045425027</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2980.3893338782641</v>
      </c>
      <c r="N49" s="272">
        <f>K49*M49</f>
        <v>3129.4088005721774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19559.079254822449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11593.361680720398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31732.109019578867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6346.421803915774</v>
      </c>
      <c r="M84" s="858"/>
      <c r="N84" s="51"/>
    </row>
    <row r="85" spans="1:14">
      <c r="B85" s="89" t="s">
        <v>973</v>
      </c>
      <c r="C85" s="90"/>
      <c r="D85" s="90"/>
      <c r="E85" s="90"/>
      <c r="F85" s="90"/>
      <c r="G85" s="90"/>
      <c r="H85" s="90"/>
      <c r="I85" s="87"/>
      <c r="J85" s="88"/>
      <c r="K85" s="304">
        <v>0.05</v>
      </c>
      <c r="L85" s="857">
        <f>N79*K85</f>
        <v>1586.6054509789435</v>
      </c>
      <c r="M85" s="858"/>
      <c r="N85" s="51"/>
    </row>
    <row r="86" spans="1:14" ht="15.75" thickBot="1">
      <c r="B86" s="91" t="s">
        <v>974</v>
      </c>
      <c r="C86" s="92"/>
      <c r="D86" s="92"/>
      <c r="E86" s="92"/>
      <c r="F86" s="92"/>
      <c r="G86" s="92"/>
      <c r="H86" s="92"/>
      <c r="I86" s="93"/>
      <c r="J86" s="94"/>
      <c r="K86" s="305">
        <v>0.05</v>
      </c>
      <c r="L86" s="859">
        <f>N79*K86</f>
        <v>1586.6054509789435</v>
      </c>
      <c r="M86" s="860"/>
      <c r="N86" s="51"/>
    </row>
    <row r="87" spans="1:14" ht="15.75" thickBot="1">
      <c r="B87" s="822" t="s">
        <v>953</v>
      </c>
      <c r="C87" s="823"/>
      <c r="D87" s="823"/>
      <c r="E87" s="823"/>
      <c r="F87" s="823"/>
      <c r="G87" s="823"/>
      <c r="H87" s="823"/>
      <c r="I87" s="823"/>
      <c r="J87" s="823"/>
      <c r="K87" s="823"/>
      <c r="L87" s="823"/>
      <c r="M87" s="824"/>
      <c r="N87" s="52">
        <f>L84+L85+L86</f>
        <v>9519.6327058736606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41251.741725452528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1500</v>
      </c>
      <c r="N36" s="272">
        <f>K36/M36</f>
        <v>37.976762565849207</v>
      </c>
    </row>
    <row r="37" spans="1:14">
      <c r="A37" s="113" t="s">
        <v>361</v>
      </c>
      <c r="B37" s="871" t="str">
        <f>VLOOKUP(A37,EQUIPOS!A7:D154,3,FALSE)</f>
        <v>Vehículo delineador</v>
      </c>
      <c r="C37" s="872"/>
      <c r="D37" s="872"/>
      <c r="E37" s="872"/>
      <c r="F37" s="872"/>
      <c r="G37" s="872"/>
      <c r="H37" s="873"/>
      <c r="I37" s="421"/>
      <c r="J37" s="422"/>
      <c r="K37" s="269">
        <f>VLOOKUP(A37,EQUIPOS!A7:D164,4,FALSE)</f>
        <v>131477.04049309521</v>
      </c>
      <c r="L37" s="335"/>
      <c r="M37" s="336">
        <v>1500</v>
      </c>
      <c r="N37" s="272">
        <f>K37/M37</f>
        <v>87.651360328730135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0.24538144051200664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125.87350433509135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6541.0923174372629</v>
      </c>
      <c r="N48" s="272">
        <f>K48*M48</f>
        <v>300.89024660211408</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89706.408924853895</v>
      </c>
      <c r="N49" s="272">
        <f>K49*M49</f>
        <v>1255.8897249479546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26859.672568493301</v>
      </c>
      <c r="N50" s="272">
        <f>K50*M50</f>
        <v>11.549659204452119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1568.3296307545208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24.538144051200664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1718.7412791408128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343.7482558281626</v>
      </c>
      <c r="M84" s="858"/>
      <c r="N84" s="51"/>
    </row>
    <row r="85" spans="1:14">
      <c r="B85" s="89" t="s">
        <v>973</v>
      </c>
      <c r="C85" s="90"/>
      <c r="D85" s="90"/>
      <c r="E85" s="90"/>
      <c r="F85" s="90"/>
      <c r="G85" s="90"/>
      <c r="H85" s="90"/>
      <c r="I85" s="87"/>
      <c r="J85" s="88"/>
      <c r="K85" s="304">
        <v>0.05</v>
      </c>
      <c r="L85" s="857">
        <f>N79*K85</f>
        <v>85.93706395704065</v>
      </c>
      <c r="M85" s="858"/>
      <c r="N85" s="51"/>
    </row>
    <row r="86" spans="1:14" ht="15.75" thickBot="1">
      <c r="B86" s="91" t="s">
        <v>974</v>
      </c>
      <c r="C86" s="92"/>
      <c r="D86" s="92"/>
      <c r="E86" s="92"/>
      <c r="F86" s="92"/>
      <c r="G86" s="92"/>
      <c r="H86" s="92"/>
      <c r="I86" s="93"/>
      <c r="J86" s="94"/>
      <c r="K86" s="305">
        <v>0.05</v>
      </c>
      <c r="L86" s="859">
        <f>N79*K86</f>
        <v>85.93706395704065</v>
      </c>
      <c r="M86" s="860"/>
      <c r="N86" s="51"/>
    </row>
    <row r="87" spans="1:14" ht="15.75" thickBot="1">
      <c r="B87" s="822" t="s">
        <v>953</v>
      </c>
      <c r="C87" s="823"/>
      <c r="D87" s="823"/>
      <c r="E87" s="823"/>
      <c r="F87" s="823"/>
      <c r="G87" s="823"/>
      <c r="H87" s="823"/>
      <c r="I87" s="823"/>
      <c r="J87" s="823"/>
      <c r="K87" s="823"/>
      <c r="L87" s="823"/>
      <c r="M87" s="824"/>
      <c r="N87" s="52">
        <f>L84+L85+L86</f>
        <v>515.62238374224387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2234.3636628830568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1200</v>
      </c>
      <c r="N36" s="272">
        <f>K36/M36</f>
        <v>47.47095320731151</v>
      </c>
    </row>
    <row r="37" spans="1:14">
      <c r="A37" s="113" t="s">
        <v>201</v>
      </c>
      <c r="B37" s="871" t="str">
        <f>VLOOKUP(A37,EQUIPOS!A7:D154,3,FALSE)</f>
        <v>Equipo autopropulsado para pintura termoplástica</v>
      </c>
      <c r="C37" s="872"/>
      <c r="D37" s="872"/>
      <c r="E37" s="872"/>
      <c r="F37" s="872"/>
      <c r="G37" s="872"/>
      <c r="H37" s="873"/>
      <c r="I37" s="421"/>
      <c r="J37" s="422"/>
      <c r="K37" s="269">
        <f>VLOOKUP(A37,EQUIPOS!A7:D164,4,FALSE)</f>
        <v>118407.07161452292</v>
      </c>
      <c r="L37" s="335"/>
      <c r="M37" s="336">
        <v>1200</v>
      </c>
      <c r="N37" s="272">
        <f>K37/M37</f>
        <v>98.672559678769105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0.43712366522334167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146.58063655130394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6541.0923174372629</v>
      </c>
      <c r="N48" s="272">
        <f>K48*M48</f>
        <v>706.43797028322433</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16972.358499305232</v>
      </c>
      <c r="N49" s="272">
        <f>K49*M49</f>
        <v>1323.843962945808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2030.2819332290323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43.712366522334165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2220.5749363026707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444.11498726053418</v>
      </c>
      <c r="M84" s="858"/>
      <c r="N84" s="51"/>
    </row>
    <row r="85" spans="1:14">
      <c r="B85" s="89" t="s">
        <v>973</v>
      </c>
      <c r="C85" s="90"/>
      <c r="D85" s="90"/>
      <c r="E85" s="90"/>
      <c r="F85" s="90"/>
      <c r="G85" s="90"/>
      <c r="H85" s="90"/>
      <c r="I85" s="87"/>
      <c r="J85" s="88"/>
      <c r="K85" s="304">
        <v>0.05</v>
      </c>
      <c r="L85" s="857">
        <f>N79*K85</f>
        <v>111.02874681513354</v>
      </c>
      <c r="M85" s="858"/>
      <c r="N85" s="51"/>
    </row>
    <row r="86" spans="1:14" ht="15.75" thickBot="1">
      <c r="B86" s="91" t="s">
        <v>974</v>
      </c>
      <c r="C86" s="92"/>
      <c r="D86" s="92"/>
      <c r="E86" s="92"/>
      <c r="F86" s="92"/>
      <c r="G86" s="92"/>
      <c r="H86" s="92"/>
      <c r="I86" s="93"/>
      <c r="J86" s="94"/>
      <c r="K86" s="305">
        <v>0.05</v>
      </c>
      <c r="L86" s="859">
        <f>N79*K86</f>
        <v>111.02874681513354</v>
      </c>
      <c r="M86" s="860"/>
      <c r="N86" s="51"/>
    </row>
    <row r="87" spans="1:14" ht="15.75" thickBot="1">
      <c r="B87" s="822" t="s">
        <v>953</v>
      </c>
      <c r="C87" s="823"/>
      <c r="D87" s="823"/>
      <c r="E87" s="823"/>
      <c r="F87" s="823"/>
      <c r="G87" s="823"/>
      <c r="H87" s="823"/>
      <c r="I87" s="823"/>
      <c r="J87" s="823"/>
      <c r="K87" s="823"/>
      <c r="L87" s="823"/>
      <c r="M87" s="824"/>
      <c r="N87" s="52">
        <f>L84+L85+L86</f>
        <v>666.17248089080124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2886.7474171934718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199</v>
      </c>
      <c r="B36" s="871" t="str">
        <f>VLOOKUP(A36,EQUIPOS!A6:D154,3,FALSE)</f>
        <v xml:space="preserve">Equipo de pintura (Compresor), Presión máxima de trabajo 3300 psi.
</v>
      </c>
      <c r="C36" s="872"/>
      <c r="D36" s="872"/>
      <c r="E36" s="872"/>
      <c r="F36" s="872"/>
      <c r="G36" s="872"/>
      <c r="H36" s="873"/>
      <c r="I36" s="267"/>
      <c r="J36" s="268"/>
      <c r="K36" s="269">
        <f>VLOOKUP(A36,EQUIPOS!A6:D163,4,FALSE)</f>
        <v>16843.900897065036</v>
      </c>
      <c r="L36" s="270"/>
      <c r="M36" s="336">
        <v>6.1</v>
      </c>
      <c r="N36" s="272">
        <f>K36/M36</f>
        <v>2761.295229027055</v>
      </c>
    </row>
    <row r="37" spans="1:14">
      <c r="A37" s="113" t="s">
        <v>138</v>
      </c>
      <c r="B37" s="871" t="str">
        <f>VLOOKUP(A37,EQUIPOS!A7:D154,3,FALSE)</f>
        <v>Camioneta D-300</v>
      </c>
      <c r="C37" s="872"/>
      <c r="D37" s="872"/>
      <c r="E37" s="872"/>
      <c r="F37" s="872"/>
      <c r="G37" s="872"/>
      <c r="H37" s="873"/>
      <c r="I37" s="421"/>
      <c r="J37" s="422"/>
      <c r="K37" s="269">
        <f>VLOOKUP(A37,EQUIPOS!A7:D164,4,FALSE)</f>
        <v>56965.143848773812</v>
      </c>
      <c r="L37" s="335"/>
      <c r="M37" s="336">
        <v>6.1</v>
      </c>
      <c r="N37" s="272">
        <f>K37/M37</f>
        <v>9338.5481719301333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85.991540699673777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12185.834941656862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6541.0923174372629</v>
      </c>
      <c r="N48" s="272">
        <f>K48*M48</f>
        <v>2498.6972652610343</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26859.672568493301</v>
      </c>
      <c r="N49" s="272">
        <f>K49*M49</f>
        <v>1342.9836284246651</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89706.408924853895</v>
      </c>
      <c r="N50" s="272">
        <f>K50*M50</f>
        <v>10764.769070982467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14606.449964668167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8599.1540699673769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35391.438976292404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7078.2877952584813</v>
      </c>
      <c r="M84" s="858"/>
      <c r="N84" s="51"/>
    </row>
    <row r="85" spans="1:14">
      <c r="B85" s="89" t="s">
        <v>973</v>
      </c>
      <c r="C85" s="90"/>
      <c r="D85" s="90"/>
      <c r="E85" s="90"/>
      <c r="F85" s="90"/>
      <c r="G85" s="90"/>
      <c r="H85" s="90"/>
      <c r="I85" s="87"/>
      <c r="J85" s="88"/>
      <c r="K85" s="304">
        <v>0.05</v>
      </c>
      <c r="L85" s="857">
        <f>N79*K85</f>
        <v>1769.5719488146203</v>
      </c>
      <c r="M85" s="858"/>
      <c r="N85" s="51"/>
    </row>
    <row r="86" spans="1:14" ht="15.75" thickBot="1">
      <c r="B86" s="91" t="s">
        <v>974</v>
      </c>
      <c r="C86" s="92"/>
      <c r="D86" s="92"/>
      <c r="E86" s="92"/>
      <c r="F86" s="92"/>
      <c r="G86" s="92"/>
      <c r="H86" s="92"/>
      <c r="I86" s="93"/>
      <c r="J86" s="94"/>
      <c r="K86" s="305">
        <v>0.05</v>
      </c>
      <c r="L86" s="859">
        <f>N79*K86</f>
        <v>1769.5719488146203</v>
      </c>
      <c r="M86" s="860"/>
      <c r="N86" s="51"/>
    </row>
    <row r="87" spans="1:14" ht="15.75" thickBot="1">
      <c r="B87" s="822" t="s">
        <v>953</v>
      </c>
      <c r="C87" s="823"/>
      <c r="D87" s="823"/>
      <c r="E87" s="823"/>
      <c r="F87" s="823"/>
      <c r="G87" s="823"/>
      <c r="H87" s="823"/>
      <c r="I87" s="823"/>
      <c r="J87" s="823"/>
      <c r="K87" s="823"/>
      <c r="L87" s="823"/>
      <c r="M87" s="824"/>
      <c r="N87" s="52">
        <f>L84+L85+L86</f>
        <v>10617.431692887722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46008.870669180127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6</v>
      </c>
      <c r="N36" s="272">
        <f>K36/M36</f>
        <v>9494.1906414623027</v>
      </c>
    </row>
    <row r="37" spans="1:14">
      <c r="A37" s="113" t="s">
        <v>1711</v>
      </c>
      <c r="B37" s="871" t="str">
        <f>VLOOKUP(A37,EQUIPOS!A7:D154,3,FALSE)</f>
        <v>Caldera para pintura termoplástica</v>
      </c>
      <c r="C37" s="872"/>
      <c r="D37" s="872"/>
      <c r="E37" s="872"/>
      <c r="F37" s="872"/>
      <c r="G37" s="872"/>
      <c r="H37" s="873"/>
      <c r="I37" s="421"/>
      <c r="J37" s="422"/>
      <c r="K37" s="269">
        <f>VLOOKUP(A37,EQUIPOS!A7:D164,4,FALSE)</f>
        <v>66453.177664543284</v>
      </c>
      <c r="L37" s="335"/>
      <c r="M37" s="336">
        <v>6</v>
      </c>
      <c r="N37" s="272">
        <f>K37/M37</f>
        <v>11075.529610757214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100.46441950300166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20670.184671722516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6541.0923174372629</v>
      </c>
      <c r="N48" s="272">
        <f>K48*M48</f>
        <v>5886.9830856935369</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16972.358499305232</v>
      </c>
      <c r="N49" s="272">
        <f>K49*M49</f>
        <v>11032.033024548402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16919.016110241937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10046.441950300166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47635.64273226462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9527.1285464529246</v>
      </c>
      <c r="M84" s="858"/>
      <c r="N84" s="51"/>
    </row>
    <row r="85" spans="1:14">
      <c r="B85" s="89" t="s">
        <v>973</v>
      </c>
      <c r="C85" s="90"/>
      <c r="D85" s="90"/>
      <c r="E85" s="90"/>
      <c r="F85" s="90"/>
      <c r="G85" s="90"/>
      <c r="H85" s="90"/>
      <c r="I85" s="87"/>
      <c r="J85" s="88"/>
      <c r="K85" s="304">
        <v>0.05</v>
      </c>
      <c r="L85" s="857">
        <f>N79*K85</f>
        <v>2381.7821366132312</v>
      </c>
      <c r="M85" s="858"/>
      <c r="N85" s="51"/>
    </row>
    <row r="86" spans="1:14" ht="15.75" thickBot="1">
      <c r="B86" s="91" t="s">
        <v>974</v>
      </c>
      <c r="C86" s="92"/>
      <c r="D86" s="92"/>
      <c r="E86" s="92"/>
      <c r="F86" s="92"/>
      <c r="G86" s="92"/>
      <c r="H86" s="92"/>
      <c r="I86" s="93"/>
      <c r="J86" s="94"/>
      <c r="K86" s="305">
        <v>0.05</v>
      </c>
      <c r="L86" s="859">
        <f>N79*K86</f>
        <v>2381.7821366132312</v>
      </c>
      <c r="M86" s="860"/>
      <c r="N86" s="51"/>
    </row>
    <row r="87" spans="1:14" ht="15.75" thickBot="1">
      <c r="B87" s="822" t="s">
        <v>953</v>
      </c>
      <c r="C87" s="823"/>
      <c r="D87" s="823"/>
      <c r="E87" s="823"/>
      <c r="F87" s="823"/>
      <c r="G87" s="823"/>
      <c r="H87" s="823"/>
      <c r="I87" s="823"/>
      <c r="J87" s="823"/>
      <c r="K87" s="823"/>
      <c r="L87" s="823"/>
      <c r="M87" s="824"/>
      <c r="N87" s="52">
        <f>L84+L85+L86</f>
        <v>14290.692819679385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61926.335551944008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250</v>
      </c>
      <c r="N36" s="272">
        <f>K36/M36</f>
        <v>227.86057539509525</v>
      </c>
    </row>
    <row r="37" spans="1:14">
      <c r="A37" s="113" t="s">
        <v>251</v>
      </c>
      <c r="B37" s="871" t="str">
        <f>VLOOKUP(A37,EQUIPOS!A7:D154,3,FALSE)</f>
        <v>Maquina térmica pegatachas</v>
      </c>
      <c r="C37" s="872"/>
      <c r="D37" s="872"/>
      <c r="E37" s="872"/>
      <c r="F37" s="872"/>
      <c r="G37" s="872"/>
      <c r="H37" s="873"/>
      <c r="I37" s="421"/>
      <c r="J37" s="422"/>
      <c r="K37" s="269">
        <f>VLOOKUP(A37,EQUIPOS!A7:D164,4,FALSE)</f>
        <v>19724.125275246879</v>
      </c>
      <c r="L37" s="335"/>
      <c r="M37" s="336">
        <v>250</v>
      </c>
      <c r="N37" s="272">
        <f>K37/M37</f>
        <v>78.896501100987521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1.15933616807204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307.91641266415485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16972.358499305232</v>
      </c>
      <c r="N48" s="272">
        <f>K48*M48</f>
        <v>1357.7886799444186</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10654.336785502343</v>
      </c>
      <c r="N49" s="272">
        <f>K49*M49</f>
        <v>10654.336785502343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12012.125465446761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115.93361680720399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12435.975494918121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2487.1950989836241</v>
      </c>
      <c r="M84" s="858"/>
      <c r="N84" s="51"/>
    </row>
    <row r="85" spans="1:14">
      <c r="B85" s="89" t="s">
        <v>973</v>
      </c>
      <c r="C85" s="90"/>
      <c r="D85" s="90"/>
      <c r="E85" s="90"/>
      <c r="F85" s="90"/>
      <c r="G85" s="90"/>
      <c r="H85" s="90"/>
      <c r="I85" s="87"/>
      <c r="J85" s="88"/>
      <c r="K85" s="304">
        <v>0.05</v>
      </c>
      <c r="L85" s="857">
        <f>N79*K85</f>
        <v>621.79877474590603</v>
      </c>
      <c r="M85" s="858"/>
      <c r="N85" s="51"/>
    </row>
    <row r="86" spans="1:14" ht="15.75" thickBot="1">
      <c r="B86" s="91" t="s">
        <v>974</v>
      </c>
      <c r="C86" s="92"/>
      <c r="D86" s="92"/>
      <c r="E86" s="92"/>
      <c r="F86" s="92"/>
      <c r="G86" s="92"/>
      <c r="H86" s="92"/>
      <c r="I86" s="93"/>
      <c r="J86" s="94"/>
      <c r="K86" s="305">
        <v>0.05</v>
      </c>
      <c r="L86" s="859">
        <f>N79*K86</f>
        <v>621.79877474590603</v>
      </c>
      <c r="M86" s="860"/>
      <c r="N86" s="51"/>
    </row>
    <row r="87" spans="1:14" ht="15.75" thickBot="1">
      <c r="B87" s="822" t="s">
        <v>953</v>
      </c>
      <c r="C87" s="823"/>
      <c r="D87" s="823"/>
      <c r="E87" s="823"/>
      <c r="F87" s="823"/>
      <c r="G87" s="823"/>
      <c r="H87" s="823"/>
      <c r="I87" s="823"/>
      <c r="J87" s="823"/>
      <c r="K87" s="823"/>
      <c r="L87" s="823"/>
      <c r="M87" s="824"/>
      <c r="N87" s="52">
        <f>L84+L85+L86</f>
        <v>3730.7926484754362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16166.768143393558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3.75</v>
      </c>
      <c r="N36" s="272">
        <f>K36/M36</f>
        <v>15190.705026339683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98.152576204802642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15288.857602544485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119861.28883690135</v>
      </c>
      <c r="N48" s="272">
        <f>K48*M48</f>
        <v>119861.28883690135</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453690.1631374486</v>
      </c>
      <c r="N49" s="272">
        <f>K49*M49</f>
        <v>453690.1631374486</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329030.98896404298</v>
      </c>
      <c r="N50" s="272">
        <f>K50*M50</f>
        <v>9870.9296689212897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583422.38164327119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9815.2576204802644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608526.49686629593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121705.29937325919</v>
      </c>
      <c r="M84" s="858"/>
      <c r="N84" s="51"/>
    </row>
    <row r="85" spans="1:14">
      <c r="B85" s="89" t="s">
        <v>973</v>
      </c>
      <c r="C85" s="90"/>
      <c r="D85" s="90"/>
      <c r="E85" s="90"/>
      <c r="F85" s="90"/>
      <c r="G85" s="90"/>
      <c r="H85" s="90"/>
      <c r="I85" s="87"/>
      <c r="J85" s="88"/>
      <c r="K85" s="304">
        <v>0.05</v>
      </c>
      <c r="L85" s="857">
        <f>N79*K85</f>
        <v>30426.324843314796</v>
      </c>
      <c r="M85" s="858"/>
      <c r="N85" s="51"/>
    </row>
    <row r="86" spans="1:14" ht="15.75" thickBot="1">
      <c r="B86" s="91" t="s">
        <v>974</v>
      </c>
      <c r="C86" s="92"/>
      <c r="D86" s="92"/>
      <c r="E86" s="92"/>
      <c r="F86" s="92"/>
      <c r="G86" s="92"/>
      <c r="H86" s="92"/>
      <c r="I86" s="93"/>
      <c r="J86" s="94"/>
      <c r="K86" s="305">
        <v>0.05</v>
      </c>
      <c r="L86" s="859">
        <f>N79*K86</f>
        <v>30426.324843314796</v>
      </c>
      <c r="M86" s="860"/>
      <c r="N86" s="51"/>
    </row>
    <row r="87" spans="1:14" ht="15.75" thickBot="1">
      <c r="B87" s="822" t="s">
        <v>953</v>
      </c>
      <c r="C87" s="823"/>
      <c r="D87" s="823"/>
      <c r="E87" s="823"/>
      <c r="F87" s="823"/>
      <c r="G87" s="823"/>
      <c r="H87" s="823"/>
      <c r="I87" s="823"/>
      <c r="J87" s="823"/>
      <c r="K87" s="823"/>
      <c r="L87" s="823"/>
      <c r="M87" s="824"/>
      <c r="N87" s="52">
        <f>L84+L85+L86</f>
        <v>182557.94905988878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791084.44592618477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8.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3.75</v>
      </c>
      <c r="N36" s="272">
        <f>K36/M36</f>
        <v>15190.705026339683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98.152576204802642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15288.857602544485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119861.28883690135</v>
      </c>
      <c r="N48" s="272">
        <f>K48*M48</f>
        <v>119861.28883690135</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251809.43032962471</v>
      </c>
      <c r="N49" s="272">
        <f>K49*M49</f>
        <v>251809.43032962471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329030.98896404298</v>
      </c>
      <c r="N50" s="272">
        <f>K50*M50</f>
        <v>9870.9296689212897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381541.64883544733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9815.2576204802644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406645.76405847206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81329.152811694425</v>
      </c>
      <c r="M84" s="858"/>
      <c r="N84" s="51"/>
    </row>
    <row r="85" spans="1:14">
      <c r="B85" s="89" t="s">
        <v>973</v>
      </c>
      <c r="C85" s="90"/>
      <c r="D85" s="90"/>
      <c r="E85" s="90"/>
      <c r="F85" s="90"/>
      <c r="G85" s="90"/>
      <c r="H85" s="90"/>
      <c r="I85" s="87"/>
      <c r="J85" s="88"/>
      <c r="K85" s="304">
        <v>0.05</v>
      </c>
      <c r="L85" s="857">
        <f>N79*K85</f>
        <v>20332.288202923606</v>
      </c>
      <c r="M85" s="858"/>
      <c r="N85" s="51"/>
    </row>
    <row r="86" spans="1:14" ht="15.75" thickBot="1">
      <c r="B86" s="91" t="s">
        <v>974</v>
      </c>
      <c r="C86" s="92"/>
      <c r="D86" s="92"/>
      <c r="E86" s="92"/>
      <c r="F86" s="92"/>
      <c r="G86" s="92"/>
      <c r="H86" s="92"/>
      <c r="I86" s="93"/>
      <c r="J86" s="94"/>
      <c r="K86" s="305">
        <v>0.05</v>
      </c>
      <c r="L86" s="859">
        <f>N79*K86</f>
        <v>20332.288202923606</v>
      </c>
      <c r="M86" s="860"/>
      <c r="N86" s="51"/>
    </row>
    <row r="87" spans="1:14" ht="15.75" thickBot="1">
      <c r="B87" s="822" t="s">
        <v>953</v>
      </c>
      <c r="C87" s="823"/>
      <c r="D87" s="823"/>
      <c r="E87" s="823"/>
      <c r="F87" s="823"/>
      <c r="G87" s="823"/>
      <c r="H87" s="823"/>
      <c r="I87" s="823"/>
      <c r="J87" s="823"/>
      <c r="K87" s="823"/>
      <c r="L87" s="823"/>
      <c r="M87" s="824"/>
      <c r="N87" s="52">
        <f>L84+L85+L86</f>
        <v>121993.72921754164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528639.49327601376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3</v>
      </c>
      <c r="N36" s="272">
        <f>K36/M36</f>
        <v>18988.381282924605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52.158745833333334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19040.54002875794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372901.78749258199</v>
      </c>
      <c r="N48" s="272">
        <f>K48*M48</f>
        <v>372901.78749258199</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329030.98896404298</v>
      </c>
      <c r="N49" s="272">
        <f>K49*M49</f>
        <v>19741.859337842579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392643.64683042455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5215.8745833333332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416900.06144251581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83380.012288503174</v>
      </c>
      <c r="M84" s="858"/>
      <c r="N84" s="51"/>
    </row>
    <row r="85" spans="1:14">
      <c r="B85" s="89" t="s">
        <v>973</v>
      </c>
      <c r="C85" s="90"/>
      <c r="D85" s="90"/>
      <c r="E85" s="90"/>
      <c r="F85" s="90"/>
      <c r="G85" s="90"/>
      <c r="H85" s="90"/>
      <c r="I85" s="87"/>
      <c r="J85" s="88"/>
      <c r="K85" s="304">
        <v>0.05</v>
      </c>
      <c r="L85" s="857">
        <f>N79*K85</f>
        <v>20845.003072125794</v>
      </c>
      <c r="M85" s="858"/>
      <c r="N85" s="51"/>
    </row>
    <row r="86" spans="1:14" ht="15.75" thickBot="1">
      <c r="B86" s="91" t="s">
        <v>974</v>
      </c>
      <c r="C86" s="92"/>
      <c r="D86" s="92"/>
      <c r="E86" s="92"/>
      <c r="F86" s="92"/>
      <c r="G86" s="92"/>
      <c r="H86" s="92"/>
      <c r="I86" s="93"/>
      <c r="J86" s="94"/>
      <c r="K86" s="305">
        <v>0.05</v>
      </c>
      <c r="L86" s="859">
        <f>N79*K86</f>
        <v>20845.003072125794</v>
      </c>
      <c r="M86" s="860"/>
      <c r="N86" s="51"/>
    </row>
    <row r="87" spans="1:14" ht="15.75" thickBot="1">
      <c r="B87" s="822" t="s">
        <v>953</v>
      </c>
      <c r="C87" s="823"/>
      <c r="D87" s="823"/>
      <c r="E87" s="823"/>
      <c r="F87" s="823"/>
      <c r="G87" s="823"/>
      <c r="H87" s="823"/>
      <c r="I87" s="823"/>
      <c r="J87" s="823"/>
      <c r="K87" s="823"/>
      <c r="L87" s="823"/>
      <c r="M87" s="824"/>
      <c r="N87" s="52">
        <f>L84+L85+L86</f>
        <v>125070.01843275476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541970.0798752706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135</v>
      </c>
      <c r="B36" s="871" t="str">
        <f>VLOOKUP(A36,EQUIPOS!A6:D154,3,FALSE)</f>
        <v>Camión 350</v>
      </c>
      <c r="C36" s="872"/>
      <c r="D36" s="872"/>
      <c r="E36" s="872"/>
      <c r="F36" s="872"/>
      <c r="G36" s="872"/>
      <c r="H36" s="873"/>
      <c r="I36" s="267"/>
      <c r="J36" s="268"/>
      <c r="K36" s="269">
        <f>VLOOKUP(A36,EQUIPOS!A6:D163,4,FALSE)</f>
        <v>156068.88725691455</v>
      </c>
      <c r="L36" s="270"/>
      <c r="M36" s="336">
        <v>6.25</v>
      </c>
      <c r="N36" s="272">
        <f>K36/M36</f>
        <v>24971.021961106326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357.04822361440802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25328.070184720735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148480.59691933263</v>
      </c>
      <c r="N48" s="272">
        <f>K48*M48</f>
        <v>37120.149229833158</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404176.45159034</v>
      </c>
      <c r="N49" s="272">
        <f>K49*M49</f>
        <v>97863.547600566584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134983.69683039974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7140.9644722881594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167452.73148740863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33490.546297481727</v>
      </c>
      <c r="M84" s="858"/>
      <c r="N84" s="51"/>
    </row>
    <row r="85" spans="1:14">
      <c r="B85" s="89" t="s">
        <v>973</v>
      </c>
      <c r="C85" s="90"/>
      <c r="D85" s="90"/>
      <c r="E85" s="90"/>
      <c r="F85" s="90"/>
      <c r="G85" s="90"/>
      <c r="H85" s="90"/>
      <c r="I85" s="87"/>
      <c r="J85" s="88"/>
      <c r="K85" s="304">
        <v>0.05</v>
      </c>
      <c r="L85" s="857">
        <f>N79*K85</f>
        <v>8372.6365743704318</v>
      </c>
      <c r="M85" s="858"/>
      <c r="N85" s="51"/>
    </row>
    <row r="86" spans="1:14" ht="15.75" thickBot="1">
      <c r="B86" s="91" t="s">
        <v>974</v>
      </c>
      <c r="C86" s="92"/>
      <c r="D86" s="92"/>
      <c r="E86" s="92"/>
      <c r="F86" s="92"/>
      <c r="G86" s="92"/>
      <c r="H86" s="92"/>
      <c r="I86" s="93"/>
      <c r="J86" s="94"/>
      <c r="K86" s="305">
        <v>0.05</v>
      </c>
      <c r="L86" s="859">
        <f>N79*K86</f>
        <v>8372.6365743704318</v>
      </c>
      <c r="M86" s="860"/>
      <c r="N86" s="51"/>
    </row>
    <row r="87" spans="1:14" ht="15.75" thickBot="1">
      <c r="B87" s="822" t="s">
        <v>953</v>
      </c>
      <c r="C87" s="823"/>
      <c r="D87" s="823"/>
      <c r="E87" s="823"/>
      <c r="F87" s="823"/>
      <c r="G87" s="823"/>
      <c r="H87" s="823"/>
      <c r="I87" s="823"/>
      <c r="J87" s="823"/>
      <c r="K87" s="823"/>
      <c r="L87" s="823"/>
      <c r="M87" s="824"/>
      <c r="N87" s="52">
        <f>L84+L85+L86</f>
        <v>50235.819446222587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217688.55093363122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41.726996666666665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53271.683927511716</v>
      </c>
      <c r="N48" s="272">
        <f>K48*M48</f>
        <v>53271.683927511716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53271.683927511716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4172.6996666666664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57486.110590845048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11497.222118169011</v>
      </c>
      <c r="M84" s="858"/>
      <c r="N84" s="51"/>
    </row>
    <row r="85" spans="1:14">
      <c r="B85" s="89" t="s">
        <v>973</v>
      </c>
      <c r="C85" s="90"/>
      <c r="D85" s="90"/>
      <c r="E85" s="90"/>
      <c r="F85" s="90"/>
      <c r="G85" s="90"/>
      <c r="H85" s="90"/>
      <c r="I85" s="87"/>
      <c r="J85" s="88"/>
      <c r="K85" s="304">
        <v>0.05</v>
      </c>
      <c r="L85" s="857">
        <f>N79*K85</f>
        <v>2874.3055295422528</v>
      </c>
      <c r="M85" s="858"/>
      <c r="N85" s="51"/>
    </row>
    <row r="86" spans="1:14" ht="15.75" thickBot="1">
      <c r="B86" s="91" t="s">
        <v>974</v>
      </c>
      <c r="C86" s="92"/>
      <c r="D86" s="92"/>
      <c r="E86" s="92"/>
      <c r="F86" s="92"/>
      <c r="G86" s="92"/>
      <c r="H86" s="92"/>
      <c r="I86" s="93"/>
      <c r="J86" s="94"/>
      <c r="K86" s="305">
        <v>0.05</v>
      </c>
      <c r="L86" s="859">
        <f>N79*K86</f>
        <v>2874.3055295422528</v>
      </c>
      <c r="M86" s="860"/>
      <c r="N86" s="51"/>
    </row>
    <row r="87" spans="1:14" ht="15.75" thickBot="1">
      <c r="B87" s="822" t="s">
        <v>953</v>
      </c>
      <c r="C87" s="823"/>
      <c r="D87" s="823"/>
      <c r="E87" s="823"/>
      <c r="F87" s="823"/>
      <c r="G87" s="823"/>
      <c r="H87" s="823"/>
      <c r="I87" s="823"/>
      <c r="J87" s="823"/>
      <c r="K87" s="823"/>
      <c r="L87" s="823"/>
      <c r="M87" s="824"/>
      <c r="N87" s="52">
        <f>L84+L85+L86</f>
        <v>17245.833177253517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74731.943768098572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43.165858620689654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82449.122408061245</v>
      </c>
      <c r="N48" s="272">
        <f>K48*M48</f>
        <v>82449.122408061245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82449.122408061245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4316.5858620689651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86808.874128750904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17361.774825750181</v>
      </c>
      <c r="M84" s="858"/>
      <c r="N84" s="51"/>
    </row>
    <row r="85" spans="1:14">
      <c r="B85" s="89" t="s">
        <v>973</v>
      </c>
      <c r="C85" s="90"/>
      <c r="D85" s="90"/>
      <c r="E85" s="90"/>
      <c r="F85" s="90"/>
      <c r="G85" s="90"/>
      <c r="H85" s="90"/>
      <c r="I85" s="87"/>
      <c r="J85" s="88"/>
      <c r="K85" s="304">
        <v>0.05</v>
      </c>
      <c r="L85" s="857">
        <f>N79*K85</f>
        <v>4340.4437064375452</v>
      </c>
      <c r="M85" s="858"/>
      <c r="N85" s="51"/>
    </row>
    <row r="86" spans="1:14" ht="15.75" thickBot="1">
      <c r="B86" s="91" t="s">
        <v>974</v>
      </c>
      <c r="C86" s="92"/>
      <c r="D86" s="92"/>
      <c r="E86" s="92"/>
      <c r="F86" s="92"/>
      <c r="G86" s="92"/>
      <c r="H86" s="92"/>
      <c r="I86" s="93"/>
      <c r="J86" s="94"/>
      <c r="K86" s="305">
        <v>0.05</v>
      </c>
      <c r="L86" s="859">
        <f>N79*K86</f>
        <v>4340.4437064375452</v>
      </c>
      <c r="M86" s="860"/>
      <c r="N86" s="51"/>
    </row>
    <row r="87" spans="1:14" ht="15.75" thickBot="1">
      <c r="B87" s="822" t="s">
        <v>953</v>
      </c>
      <c r="C87" s="823"/>
      <c r="D87" s="823"/>
      <c r="E87" s="823"/>
      <c r="F87" s="823"/>
      <c r="G87" s="823"/>
      <c r="H87" s="823"/>
      <c r="I87" s="823"/>
      <c r="J87" s="823"/>
      <c r="K87" s="823"/>
      <c r="L87" s="823"/>
      <c r="M87" s="824"/>
      <c r="N87" s="52">
        <f>L84+L85+L86</f>
        <v>26042.662238625271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112851.53636737617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43.165858620689654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27210.944040539016</v>
      </c>
      <c r="N48" s="272">
        <f>K48*M48</f>
        <v>27210.944040539016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27210.944040539016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4316.5858620689651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31570.695761228671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6314.1391522457343</v>
      </c>
      <c r="M84" s="858"/>
      <c r="N84" s="51"/>
    </row>
    <row r="85" spans="1:14">
      <c r="B85" s="89" t="s">
        <v>973</v>
      </c>
      <c r="C85" s="90"/>
      <c r="D85" s="90"/>
      <c r="E85" s="90"/>
      <c r="F85" s="90"/>
      <c r="G85" s="90"/>
      <c r="H85" s="90"/>
      <c r="I85" s="87"/>
      <c r="J85" s="88"/>
      <c r="K85" s="304">
        <v>0.05</v>
      </c>
      <c r="L85" s="857">
        <f>N79*K85</f>
        <v>1578.5347880614336</v>
      </c>
      <c r="M85" s="858"/>
      <c r="N85" s="51"/>
    </row>
    <row r="86" spans="1:14" ht="15.75" thickBot="1">
      <c r="B86" s="91" t="s">
        <v>974</v>
      </c>
      <c r="C86" s="92"/>
      <c r="D86" s="92"/>
      <c r="E86" s="92"/>
      <c r="F86" s="92"/>
      <c r="G86" s="92"/>
      <c r="H86" s="92"/>
      <c r="I86" s="93"/>
      <c r="J86" s="94"/>
      <c r="K86" s="305">
        <v>0.05</v>
      </c>
      <c r="L86" s="859">
        <f>N79*K86</f>
        <v>1578.5347880614336</v>
      </c>
      <c r="M86" s="860"/>
      <c r="N86" s="51"/>
    </row>
    <row r="87" spans="1:14" ht="15.75" thickBot="1">
      <c r="B87" s="822" t="s">
        <v>953</v>
      </c>
      <c r="C87" s="823"/>
      <c r="D87" s="823"/>
      <c r="E87" s="823"/>
      <c r="F87" s="823"/>
      <c r="G87" s="823"/>
      <c r="H87" s="823"/>
      <c r="I87" s="823"/>
      <c r="J87" s="823"/>
      <c r="K87" s="823"/>
      <c r="L87" s="823"/>
      <c r="M87" s="824"/>
      <c r="N87" s="52">
        <f>L84+L85+L86</f>
        <v>9471.2087283686014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41041.904489597277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10456.925017318337</v>
      </c>
      <c r="L36" s="270"/>
      <c r="M36" s="336">
        <v>1.25</v>
      </c>
      <c r="N36" s="272">
        <f>K36/M36</f>
        <v>8365.5400138546702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N77*M41</f>
        <v>588.91545722881597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8954.4554710834855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3529.8086367094943</v>
      </c>
      <c r="N48" s="272">
        <f>K48*M48</f>
        <v>33886.162912411142</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396180.1703852762</v>
      </c>
      <c r="N49" s="272">
        <f>K49*M49</f>
        <v>47541.620446233144</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36843.636692806998</v>
      </c>
      <c r="N50" s="272">
        <f>K50*M50</f>
        <v>18421.818346403499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99849.601705047782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138249.83003757207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27649.966007514417</v>
      </c>
      <c r="M84" s="858"/>
      <c r="N84" s="51"/>
    </row>
    <row r="85" spans="1:14">
      <c r="B85" s="89" t="s">
        <v>973</v>
      </c>
      <c r="C85" s="90"/>
      <c r="D85" s="90"/>
      <c r="E85" s="90"/>
      <c r="F85" s="90"/>
      <c r="G85" s="90"/>
      <c r="H85" s="90"/>
      <c r="I85" s="87"/>
      <c r="J85" s="88"/>
      <c r="K85" s="304">
        <v>0.05</v>
      </c>
      <c r="L85" s="857">
        <f>N79*K85</f>
        <v>6912.4915018786041</v>
      </c>
      <c r="M85" s="858"/>
      <c r="N85" s="51"/>
    </row>
    <row r="86" spans="1:14" ht="15.75" thickBot="1">
      <c r="B86" s="91" t="s">
        <v>974</v>
      </c>
      <c r="C86" s="92"/>
      <c r="D86" s="92"/>
      <c r="E86" s="92"/>
      <c r="F86" s="92"/>
      <c r="G86" s="92"/>
      <c r="H86" s="92"/>
      <c r="I86" s="93"/>
      <c r="J86" s="94"/>
      <c r="K86" s="305">
        <v>0.05</v>
      </c>
      <c r="L86" s="859">
        <f>N79*K86</f>
        <v>6912.4915018786041</v>
      </c>
      <c r="M86" s="860"/>
      <c r="N86" s="51"/>
    </row>
    <row r="87" spans="1:14" ht="15.75" thickBot="1">
      <c r="B87" s="822" t="s">
        <v>953</v>
      </c>
      <c r="C87" s="823"/>
      <c r="D87" s="823"/>
      <c r="E87" s="823"/>
      <c r="F87" s="823"/>
      <c r="G87" s="823"/>
      <c r="H87" s="823"/>
      <c r="I87" s="823"/>
      <c r="J87" s="823"/>
      <c r="K87" s="823"/>
      <c r="L87" s="823"/>
      <c r="M87" s="824"/>
      <c r="N87" s="52">
        <f>L84+L85+L86</f>
        <v>41474.949011271623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179724.77904884369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8.9414992857142845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11982.841388246416</v>
      </c>
      <c r="N48" s="272">
        <f>K48*M48</f>
        <v>11982.841388246416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11982.841388246416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894.14992857142852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12885.932816103559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2577.1865632207118</v>
      </c>
      <c r="M84" s="858"/>
      <c r="N84" s="51"/>
    </row>
    <row r="85" spans="1:14">
      <c r="B85" s="89" t="s">
        <v>973</v>
      </c>
      <c r="C85" s="90"/>
      <c r="D85" s="90"/>
      <c r="E85" s="90"/>
      <c r="F85" s="90"/>
      <c r="G85" s="90"/>
      <c r="H85" s="90"/>
      <c r="I85" s="87"/>
      <c r="J85" s="88"/>
      <c r="K85" s="304">
        <v>0.05</v>
      </c>
      <c r="L85" s="857">
        <f>N79*K85</f>
        <v>644.29664080517796</v>
      </c>
      <c r="M85" s="858"/>
      <c r="N85" s="51"/>
    </row>
    <row r="86" spans="1:14" ht="15.75" thickBot="1">
      <c r="B86" s="91" t="s">
        <v>974</v>
      </c>
      <c r="C86" s="92"/>
      <c r="D86" s="92"/>
      <c r="E86" s="92"/>
      <c r="F86" s="92"/>
      <c r="G86" s="92"/>
      <c r="H86" s="92"/>
      <c r="I86" s="93"/>
      <c r="J86" s="94"/>
      <c r="K86" s="305">
        <v>0.05</v>
      </c>
      <c r="L86" s="859">
        <f>N79*K86</f>
        <v>644.29664080517796</v>
      </c>
      <c r="M86" s="860"/>
      <c r="N86" s="51"/>
    </row>
    <row r="87" spans="1:14" ht="15.75" thickBot="1">
      <c r="B87" s="822" t="s">
        <v>953</v>
      </c>
      <c r="C87" s="823"/>
      <c r="D87" s="823"/>
      <c r="E87" s="823"/>
      <c r="F87" s="823"/>
      <c r="G87" s="823"/>
      <c r="H87" s="823"/>
      <c r="I87" s="823"/>
      <c r="J87" s="823"/>
      <c r="K87" s="823"/>
      <c r="L87" s="823"/>
      <c r="M87" s="824"/>
      <c r="N87" s="52">
        <f>L84+L85+L86</f>
        <v>3865.7798448310677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16751.712660934627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160</v>
      </c>
      <c r="N36" s="272">
        <f>K36/M36</f>
        <v>356.03214905483634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21.159592326800993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377.19174138163731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53271.683927511716</v>
      </c>
      <c r="N48" s="272">
        <f>K48*M48</f>
        <v>53271.683927511716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329030.98896404298</v>
      </c>
      <c r="N49" s="272">
        <f>K49*M49</f>
        <v>9870.9296689212897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63142.613596433002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2115.9592326800994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65635.764570494735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13127.152914098948</v>
      </c>
      <c r="M84" s="858"/>
      <c r="N84" s="51"/>
    </row>
    <row r="85" spans="1:14">
      <c r="B85" s="89" t="s">
        <v>973</v>
      </c>
      <c r="C85" s="90"/>
      <c r="D85" s="90"/>
      <c r="E85" s="90"/>
      <c r="F85" s="90"/>
      <c r="G85" s="90"/>
      <c r="H85" s="90"/>
      <c r="I85" s="87"/>
      <c r="J85" s="88"/>
      <c r="K85" s="304">
        <v>0.05</v>
      </c>
      <c r="L85" s="857">
        <f>N79*K85</f>
        <v>3281.788228524737</v>
      </c>
      <c r="M85" s="858"/>
      <c r="N85" s="51"/>
    </row>
    <row r="86" spans="1:14" ht="15.75" thickBot="1">
      <c r="B86" s="91" t="s">
        <v>974</v>
      </c>
      <c r="C86" s="92"/>
      <c r="D86" s="92"/>
      <c r="E86" s="92"/>
      <c r="F86" s="92"/>
      <c r="G86" s="92"/>
      <c r="H86" s="92"/>
      <c r="I86" s="93"/>
      <c r="J86" s="94"/>
      <c r="K86" s="305">
        <v>0.05</v>
      </c>
      <c r="L86" s="859">
        <f>N79*K86</f>
        <v>3281.788228524737</v>
      </c>
      <c r="M86" s="860"/>
      <c r="N86" s="51"/>
    </row>
    <row r="87" spans="1:14" ht="15.75" thickBot="1">
      <c r="B87" s="822" t="s">
        <v>953</v>
      </c>
      <c r="C87" s="823"/>
      <c r="D87" s="823"/>
      <c r="E87" s="823"/>
      <c r="F87" s="823"/>
      <c r="G87" s="823"/>
      <c r="H87" s="823"/>
      <c r="I87" s="823"/>
      <c r="J87" s="823"/>
      <c r="K87" s="823"/>
      <c r="L87" s="823"/>
      <c r="M87" s="824"/>
      <c r="N87" s="52">
        <f>L84+L85+L86</f>
        <v>19690.72937114842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85326.493941643159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83.453993333333329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6938.7487468607696</v>
      </c>
      <c r="N48" s="272">
        <f>K48*M48</f>
        <v>277.54994987443081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18801.770797945312</v>
      </c>
      <c r="N49" s="272">
        <f>K49*M49</f>
        <v>7520.7083191781248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761.02405610731012</v>
      </c>
      <c r="N50" s="272">
        <f>K50*M50</f>
        <v>2283.0721683219303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10081.330437374487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834.53993333333324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10999.324364041153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2199.8648728082308</v>
      </c>
      <c r="M84" s="858"/>
      <c r="N84" s="51"/>
    </row>
    <row r="85" spans="1:14">
      <c r="B85" s="89" t="s">
        <v>973</v>
      </c>
      <c r="C85" s="90"/>
      <c r="D85" s="90"/>
      <c r="E85" s="90"/>
      <c r="F85" s="90"/>
      <c r="G85" s="90"/>
      <c r="H85" s="90"/>
      <c r="I85" s="87"/>
      <c r="J85" s="88"/>
      <c r="K85" s="304">
        <v>0.05</v>
      </c>
      <c r="L85" s="857">
        <f>N79*K85</f>
        <v>549.96621820205769</v>
      </c>
      <c r="M85" s="858"/>
      <c r="N85" s="51"/>
    </row>
    <row r="86" spans="1:14" ht="15.75" thickBot="1">
      <c r="B86" s="91" t="s">
        <v>974</v>
      </c>
      <c r="C86" s="92"/>
      <c r="D86" s="92"/>
      <c r="E86" s="92"/>
      <c r="F86" s="92"/>
      <c r="G86" s="92"/>
      <c r="H86" s="92"/>
      <c r="I86" s="93"/>
      <c r="J86" s="94"/>
      <c r="K86" s="305">
        <v>0.05</v>
      </c>
      <c r="L86" s="859">
        <f>N79*K86</f>
        <v>549.96621820205769</v>
      </c>
      <c r="M86" s="860"/>
      <c r="N86" s="51"/>
    </row>
    <row r="87" spans="1:14" ht="15.75" thickBot="1">
      <c r="B87" s="822" t="s">
        <v>953</v>
      </c>
      <c r="C87" s="823"/>
      <c r="D87" s="823"/>
      <c r="E87" s="823"/>
      <c r="F87" s="823"/>
      <c r="G87" s="823"/>
      <c r="H87" s="823"/>
      <c r="I87" s="823"/>
      <c r="J87" s="823"/>
      <c r="K87" s="823"/>
      <c r="L87" s="823"/>
      <c r="M87" s="824"/>
      <c r="N87" s="52">
        <f>L84+L85+L86</f>
        <v>3299.7973092123457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14299.121673253499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83.453993333333329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31524.459052644957</v>
      </c>
      <c r="N48" s="272">
        <f>K48*M48</f>
        <v>12609.783621057984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761.02405610731012</v>
      </c>
      <c r="N49" s="272">
        <f>K49*M49</f>
        <v>2283.0721683219303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14892.855789379915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834.53993333333324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15810.849716046581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3162.1699432093164</v>
      </c>
      <c r="M84" s="858"/>
      <c r="N84" s="51"/>
    </row>
    <row r="85" spans="1:14">
      <c r="B85" s="89" t="s">
        <v>973</v>
      </c>
      <c r="C85" s="90"/>
      <c r="D85" s="90"/>
      <c r="E85" s="90"/>
      <c r="F85" s="90"/>
      <c r="G85" s="90"/>
      <c r="H85" s="90"/>
      <c r="I85" s="87"/>
      <c r="J85" s="88"/>
      <c r="K85" s="304">
        <v>0.05</v>
      </c>
      <c r="L85" s="857">
        <f>N79*K85</f>
        <v>790.54248580232911</v>
      </c>
      <c r="M85" s="858"/>
      <c r="N85" s="51"/>
    </row>
    <row r="86" spans="1:14" ht="15.75" thickBot="1">
      <c r="B86" s="91" t="s">
        <v>974</v>
      </c>
      <c r="C86" s="92"/>
      <c r="D86" s="92"/>
      <c r="E86" s="92"/>
      <c r="F86" s="92"/>
      <c r="G86" s="92"/>
      <c r="H86" s="92"/>
      <c r="I86" s="93"/>
      <c r="J86" s="94"/>
      <c r="K86" s="305">
        <v>0.05</v>
      </c>
      <c r="L86" s="859">
        <f>N79*K86</f>
        <v>790.54248580232911</v>
      </c>
      <c r="M86" s="860"/>
      <c r="N86" s="51"/>
    </row>
    <row r="87" spans="1:14" ht="15.75" thickBot="1">
      <c r="B87" s="822" t="s">
        <v>953</v>
      </c>
      <c r="C87" s="823"/>
      <c r="D87" s="823"/>
      <c r="E87" s="823"/>
      <c r="F87" s="823"/>
      <c r="G87" s="823"/>
      <c r="H87" s="823"/>
      <c r="I87" s="823"/>
      <c r="J87" s="823"/>
      <c r="K87" s="823"/>
      <c r="L87" s="823"/>
      <c r="M87" s="824"/>
      <c r="N87" s="52">
        <f>L84+L85+L86</f>
        <v>4743.2549148139742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20554.104630860555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309.15631148587727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6938.7487468607696</v>
      </c>
      <c r="N48" s="272">
        <f>K48*M48</f>
        <v>555.09989974886162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18801.770797945312</v>
      </c>
      <c r="N49" s="272">
        <f>K49*M49</f>
        <v>7520.7083191781248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761.02405610731012</v>
      </c>
      <c r="N50" s="272">
        <f>K50*M50</f>
        <v>2283.0721683219303</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15108.565819777481</v>
      </c>
      <c r="N51" s="272">
        <f>K51*M51</f>
        <v>22662.848729666221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33021.729116915136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3091.5631148587727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36422.448543259787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7284.4897086519577</v>
      </c>
      <c r="M84" s="858"/>
      <c r="N84" s="51"/>
    </row>
    <row r="85" spans="1:14">
      <c r="B85" s="89" t="s">
        <v>973</v>
      </c>
      <c r="C85" s="90"/>
      <c r="D85" s="90"/>
      <c r="E85" s="90"/>
      <c r="F85" s="90"/>
      <c r="G85" s="90"/>
      <c r="H85" s="90"/>
      <c r="I85" s="87"/>
      <c r="J85" s="88"/>
      <c r="K85" s="304">
        <v>0.05</v>
      </c>
      <c r="L85" s="857">
        <f>N79*K85</f>
        <v>1821.1224271629894</v>
      </c>
      <c r="M85" s="858"/>
      <c r="N85" s="51"/>
    </row>
    <row r="86" spans="1:14" ht="15.75" thickBot="1">
      <c r="B86" s="91" t="s">
        <v>974</v>
      </c>
      <c r="C86" s="92"/>
      <c r="D86" s="92"/>
      <c r="E86" s="92"/>
      <c r="F86" s="92"/>
      <c r="G86" s="92"/>
      <c r="H86" s="92"/>
      <c r="I86" s="93"/>
      <c r="J86" s="94"/>
      <c r="K86" s="305">
        <v>0.05</v>
      </c>
      <c r="L86" s="859">
        <f>N79*K86</f>
        <v>1821.1224271629894</v>
      </c>
      <c r="M86" s="860"/>
      <c r="N86" s="51"/>
    </row>
    <row r="87" spans="1:14" ht="15.75" thickBot="1">
      <c r="B87" s="822" t="s">
        <v>953</v>
      </c>
      <c r="C87" s="823"/>
      <c r="D87" s="823"/>
      <c r="E87" s="823"/>
      <c r="F87" s="823"/>
      <c r="G87" s="823"/>
      <c r="H87" s="823"/>
      <c r="I87" s="823"/>
      <c r="J87" s="823"/>
      <c r="K87" s="823"/>
      <c r="L87" s="823"/>
      <c r="M87" s="824"/>
      <c r="N87" s="52">
        <f>L84+L85+L86</f>
        <v>10926.734562977936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47349.183106237724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309.15631148587727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31524.459052644957</v>
      </c>
      <c r="N48" s="272">
        <f>K48*M48</f>
        <v>12609.783621057984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761.02405610731012</v>
      </c>
      <c r="N49" s="272">
        <f>K49*M49</f>
        <v>2283.0721683219303</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15108.565819777481</v>
      </c>
      <c r="N50" s="272">
        <f>K50*M50</f>
        <v>22662.848729666221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37555.704519046136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3091.5631148587727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40956.423945390787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8191.2847890781577</v>
      </c>
      <c r="M84" s="858"/>
      <c r="N84" s="51"/>
    </row>
    <row r="85" spans="1:14">
      <c r="B85" s="89" t="s">
        <v>973</v>
      </c>
      <c r="C85" s="90"/>
      <c r="D85" s="90"/>
      <c r="E85" s="90"/>
      <c r="F85" s="90"/>
      <c r="G85" s="90"/>
      <c r="H85" s="90"/>
      <c r="I85" s="87"/>
      <c r="J85" s="88"/>
      <c r="K85" s="304">
        <v>0.05</v>
      </c>
      <c r="L85" s="857">
        <f>N79*K85</f>
        <v>2047.8211972695394</v>
      </c>
      <c r="M85" s="858"/>
      <c r="N85" s="51"/>
    </row>
    <row r="86" spans="1:14" ht="15.75" thickBot="1">
      <c r="B86" s="91" t="s">
        <v>974</v>
      </c>
      <c r="C86" s="92"/>
      <c r="D86" s="92"/>
      <c r="E86" s="92"/>
      <c r="F86" s="92"/>
      <c r="G86" s="92"/>
      <c r="H86" s="92"/>
      <c r="I86" s="93"/>
      <c r="J86" s="94"/>
      <c r="K86" s="305">
        <v>0.05</v>
      </c>
      <c r="L86" s="859">
        <f>N79*K86</f>
        <v>2047.8211972695394</v>
      </c>
      <c r="M86" s="860"/>
      <c r="N86" s="51"/>
    </row>
    <row r="87" spans="1:14" ht="15.75" thickBot="1">
      <c r="B87" s="822" t="s">
        <v>953</v>
      </c>
      <c r="C87" s="823"/>
      <c r="D87" s="823"/>
      <c r="E87" s="823"/>
      <c r="F87" s="823"/>
      <c r="G87" s="823"/>
      <c r="H87" s="823"/>
      <c r="I87" s="823"/>
      <c r="J87" s="823"/>
      <c r="K87" s="823"/>
      <c r="L87" s="823"/>
      <c r="M87" s="824"/>
      <c r="N87" s="52">
        <f>L84+L85+L86</f>
        <v>12286.927183617236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53243.351129008021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241</v>
      </c>
      <c r="B36" s="871" t="str">
        <f>VLOOKUP(A36,EQUIPOS!A6:D154,3,FALSE)</f>
        <v>Grúa (capacidad 15 ton)</v>
      </c>
      <c r="C36" s="872"/>
      <c r="D36" s="872"/>
      <c r="E36" s="872"/>
      <c r="F36" s="872"/>
      <c r="G36" s="872"/>
      <c r="H36" s="873"/>
      <c r="I36" s="267"/>
      <c r="J36" s="268"/>
      <c r="K36" s="269">
        <f>VLOOKUP(A36,EQUIPOS!A6:D163,4,FALSE)</f>
        <v>145358.21760246964</v>
      </c>
      <c r="L36" s="270"/>
      <c r="M36" s="336">
        <v>0.75</v>
      </c>
      <c r="N36" s="272">
        <f>K36/M36</f>
        <v>193810.95680329285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9815.2576204802663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203626.21442377311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10731.558344136762</v>
      </c>
      <c r="N48" s="272">
        <f>K48*M48</f>
        <v>10731.558344136762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10731.558344136762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49076.288102401333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263434.06087031122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52686.812174062245</v>
      </c>
      <c r="M84" s="858"/>
      <c r="N84" s="51"/>
    </row>
    <row r="85" spans="1:14">
      <c r="B85" s="89" t="s">
        <v>973</v>
      </c>
      <c r="C85" s="90"/>
      <c r="D85" s="90"/>
      <c r="E85" s="90"/>
      <c r="F85" s="90"/>
      <c r="G85" s="90"/>
      <c r="H85" s="90"/>
      <c r="I85" s="87"/>
      <c r="J85" s="88"/>
      <c r="K85" s="304">
        <v>0.05</v>
      </c>
      <c r="L85" s="857">
        <f>N79*K85</f>
        <v>13171.703043515561</v>
      </c>
      <c r="M85" s="858"/>
      <c r="N85" s="51"/>
    </row>
    <row r="86" spans="1:14" ht="15.75" thickBot="1">
      <c r="B86" s="91" t="s">
        <v>974</v>
      </c>
      <c r="C86" s="92"/>
      <c r="D86" s="92"/>
      <c r="E86" s="92"/>
      <c r="F86" s="92"/>
      <c r="G86" s="92"/>
      <c r="H86" s="92"/>
      <c r="I86" s="93"/>
      <c r="J86" s="94"/>
      <c r="K86" s="305">
        <v>0.05</v>
      </c>
      <c r="L86" s="859">
        <f>N79*K86</f>
        <v>13171.703043515561</v>
      </c>
      <c r="M86" s="860"/>
      <c r="N86" s="51"/>
    </row>
    <row r="87" spans="1:14" ht="15.75" thickBot="1">
      <c r="B87" s="822" t="s">
        <v>953</v>
      </c>
      <c r="C87" s="823"/>
      <c r="D87" s="823"/>
      <c r="E87" s="823"/>
      <c r="F87" s="823"/>
      <c r="G87" s="823"/>
      <c r="H87" s="823"/>
      <c r="I87" s="823"/>
      <c r="J87" s="823"/>
      <c r="K87" s="823"/>
      <c r="L87" s="823"/>
      <c r="M87" s="824"/>
      <c r="N87" s="52">
        <f>L84+L85+L86</f>
        <v>79030.218261093367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342464.27913140459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7361.4432153601992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10731.558344136762</v>
      </c>
      <c r="N48" s="272">
        <f>K48*M48</f>
        <v>10731.558344136762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10731.558344136762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36807.216076800993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54900.217636297952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10980.043527259591</v>
      </c>
      <c r="M84" s="858"/>
      <c r="N84" s="51"/>
    </row>
    <row r="85" spans="1:14">
      <c r="B85" s="89" t="s">
        <v>973</v>
      </c>
      <c r="C85" s="90"/>
      <c r="D85" s="90"/>
      <c r="E85" s="90"/>
      <c r="F85" s="90"/>
      <c r="G85" s="90"/>
      <c r="H85" s="90"/>
      <c r="I85" s="87"/>
      <c r="J85" s="88"/>
      <c r="K85" s="304">
        <v>0.05</v>
      </c>
      <c r="L85" s="857">
        <f>N79*K85</f>
        <v>2745.0108818148979</v>
      </c>
      <c r="M85" s="858"/>
      <c r="N85" s="51"/>
    </row>
    <row r="86" spans="1:14" ht="15.75" thickBot="1">
      <c r="B86" s="91" t="s">
        <v>974</v>
      </c>
      <c r="C86" s="92"/>
      <c r="D86" s="92"/>
      <c r="E86" s="92"/>
      <c r="F86" s="92"/>
      <c r="G86" s="92"/>
      <c r="H86" s="92"/>
      <c r="I86" s="93"/>
      <c r="J86" s="94"/>
      <c r="K86" s="305">
        <v>0.05</v>
      </c>
      <c r="L86" s="859">
        <f>N79*K86</f>
        <v>2745.0108818148979</v>
      </c>
      <c r="M86" s="860"/>
      <c r="N86" s="51"/>
    </row>
    <row r="87" spans="1:14" ht="15.75" thickBot="1">
      <c r="B87" s="822" t="s">
        <v>953</v>
      </c>
      <c r="C87" s="823"/>
      <c r="D87" s="823"/>
      <c r="E87" s="823"/>
      <c r="F87" s="823"/>
      <c r="G87" s="823"/>
      <c r="H87" s="823"/>
      <c r="I87" s="823"/>
      <c r="J87" s="823"/>
      <c r="K87" s="823"/>
      <c r="L87" s="823"/>
      <c r="M87" s="824"/>
      <c r="N87" s="52">
        <f>L84+L85+L86</f>
        <v>16470.065290889386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71370.282927187334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2898.3404201801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10731.558344136762</v>
      </c>
      <c r="N48" s="272">
        <f>K48*M48</f>
        <v>10731.558344136762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10731.558344136762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19322.269467867332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32952.168232184194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6590.4336464368389</v>
      </c>
      <c r="M84" s="858"/>
      <c r="N84" s="51"/>
    </row>
    <row r="85" spans="1:14">
      <c r="B85" s="89" t="s">
        <v>973</v>
      </c>
      <c r="C85" s="90"/>
      <c r="D85" s="90"/>
      <c r="E85" s="90"/>
      <c r="F85" s="90"/>
      <c r="G85" s="90"/>
      <c r="H85" s="90"/>
      <c r="I85" s="87"/>
      <c r="J85" s="88"/>
      <c r="K85" s="304">
        <v>0.05</v>
      </c>
      <c r="L85" s="857">
        <f>N79*K85</f>
        <v>1647.6084116092097</v>
      </c>
      <c r="M85" s="858"/>
      <c r="N85" s="51"/>
    </row>
    <row r="86" spans="1:14" ht="15.75" thickBot="1">
      <c r="B86" s="91" t="s">
        <v>974</v>
      </c>
      <c r="C86" s="92"/>
      <c r="D86" s="92"/>
      <c r="E86" s="92"/>
      <c r="F86" s="92"/>
      <c r="G86" s="92"/>
      <c r="H86" s="92"/>
      <c r="I86" s="93"/>
      <c r="J86" s="94"/>
      <c r="K86" s="305">
        <v>0.05</v>
      </c>
      <c r="L86" s="859">
        <f>N79*K86</f>
        <v>1647.6084116092097</v>
      </c>
      <c r="M86" s="860"/>
      <c r="N86" s="51"/>
    </row>
    <row r="87" spans="1:14" ht="15.75" thickBot="1">
      <c r="B87" s="822" t="s">
        <v>953</v>
      </c>
      <c r="C87" s="823"/>
      <c r="D87" s="823"/>
      <c r="E87" s="823"/>
      <c r="F87" s="823"/>
      <c r="G87" s="823"/>
      <c r="H87" s="823"/>
      <c r="I87" s="823"/>
      <c r="J87" s="823"/>
      <c r="K87" s="823"/>
      <c r="L87" s="823"/>
      <c r="M87" s="824"/>
      <c r="N87" s="52">
        <f>L84+L85+L86</f>
        <v>9885.6504696552583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42837.818701839453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2173.7553151350749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10731.558344136762</v>
      </c>
      <c r="N48" s="272">
        <f>K48*M48</f>
        <v>10731.558344136762</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10731.558344136762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14491.702100900498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27397.015760172333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5479.403152034467</v>
      </c>
      <c r="M84" s="858"/>
      <c r="N84" s="51"/>
    </row>
    <row r="85" spans="1:14">
      <c r="B85" s="89" t="s">
        <v>973</v>
      </c>
      <c r="C85" s="90"/>
      <c r="D85" s="90"/>
      <c r="E85" s="90"/>
      <c r="F85" s="90"/>
      <c r="G85" s="90"/>
      <c r="H85" s="90"/>
      <c r="I85" s="87"/>
      <c r="J85" s="88"/>
      <c r="K85" s="304">
        <v>0.05</v>
      </c>
      <c r="L85" s="857">
        <f>N79*K85</f>
        <v>1369.8507880086167</v>
      </c>
      <c r="M85" s="858"/>
      <c r="N85" s="51"/>
    </row>
    <row r="86" spans="1:14" ht="15.75" thickBot="1">
      <c r="B86" s="91" t="s">
        <v>974</v>
      </c>
      <c r="C86" s="92"/>
      <c r="D86" s="92"/>
      <c r="E86" s="92"/>
      <c r="F86" s="92"/>
      <c r="G86" s="92"/>
      <c r="H86" s="92"/>
      <c r="I86" s="93"/>
      <c r="J86" s="94"/>
      <c r="K86" s="305">
        <v>0.05</v>
      </c>
      <c r="L86" s="859">
        <f>N79*K86</f>
        <v>1369.8507880086167</v>
      </c>
      <c r="M86" s="860"/>
      <c r="N86" s="51"/>
    </row>
    <row r="87" spans="1:14" ht="15.75" thickBot="1">
      <c r="B87" s="822" t="s">
        <v>953</v>
      </c>
      <c r="C87" s="823"/>
      <c r="D87" s="823"/>
      <c r="E87" s="823"/>
      <c r="F87" s="823"/>
      <c r="G87" s="823"/>
      <c r="H87" s="823"/>
      <c r="I87" s="823"/>
      <c r="J87" s="823"/>
      <c r="K87" s="823"/>
      <c r="L87" s="823"/>
      <c r="M87" s="824"/>
      <c r="N87" s="52">
        <f>L84+L85+L86</f>
        <v>8219.1047280516996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35616.120488224034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12372.173471193613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46189.683593618982</v>
      </c>
      <c r="N48" s="272">
        <f>K48*M48</f>
        <v>96998.335546599861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10731.558344136762</v>
      </c>
      <c r="N49" s="272">
        <f>K49*M49</f>
        <v>10731.558344136762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107729.89389073662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82481.156474624091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202583.22383655433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40516.644767310871</v>
      </c>
      <c r="M84" s="858"/>
      <c r="N84" s="51"/>
    </row>
    <row r="85" spans="1:14">
      <c r="B85" s="89" t="s">
        <v>973</v>
      </c>
      <c r="C85" s="90"/>
      <c r="D85" s="90"/>
      <c r="E85" s="90"/>
      <c r="F85" s="90"/>
      <c r="G85" s="90"/>
      <c r="H85" s="90"/>
      <c r="I85" s="87"/>
      <c r="J85" s="88"/>
      <c r="K85" s="304">
        <v>0.05</v>
      </c>
      <c r="L85" s="857">
        <f>N79*K85</f>
        <v>10129.161191827718</v>
      </c>
      <c r="M85" s="858"/>
      <c r="N85" s="51"/>
    </row>
    <row r="86" spans="1:14" ht="15.75" thickBot="1">
      <c r="B86" s="91" t="s">
        <v>974</v>
      </c>
      <c r="C86" s="92"/>
      <c r="D86" s="92"/>
      <c r="E86" s="92"/>
      <c r="F86" s="92"/>
      <c r="G86" s="92"/>
      <c r="H86" s="92"/>
      <c r="I86" s="93"/>
      <c r="J86" s="94"/>
      <c r="K86" s="305">
        <v>0.05</v>
      </c>
      <c r="L86" s="859">
        <f>N79*K86</f>
        <v>10129.161191827718</v>
      </c>
      <c r="M86" s="860"/>
      <c r="N86" s="51"/>
    </row>
    <row r="87" spans="1:14" ht="15.75" thickBot="1">
      <c r="B87" s="822" t="s">
        <v>953</v>
      </c>
      <c r="C87" s="823"/>
      <c r="D87" s="823"/>
      <c r="E87" s="823"/>
      <c r="F87" s="823"/>
      <c r="G87" s="823"/>
      <c r="H87" s="823"/>
      <c r="I87" s="823"/>
      <c r="J87" s="823"/>
      <c r="K87" s="823"/>
      <c r="L87" s="823"/>
      <c r="M87" s="824"/>
      <c r="N87" s="52">
        <f>L84+L85+L86</f>
        <v>60774.967150966309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263358.19098752062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12372.173471193613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46189.683593618982</v>
      </c>
      <c r="N48" s="272">
        <f>K48*M48</f>
        <v>92379.367187237964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10731.558344136762</v>
      </c>
      <c r="N49" s="272">
        <f>K49*M49</f>
        <v>10731.558344136762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103110.92553137473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82481.156474624091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197964.25547719243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39592.851095438491</v>
      </c>
      <c r="M84" s="858"/>
      <c r="N84" s="51"/>
    </row>
    <row r="85" spans="1:14">
      <c r="B85" s="89" t="s">
        <v>973</v>
      </c>
      <c r="C85" s="90"/>
      <c r="D85" s="90"/>
      <c r="E85" s="90"/>
      <c r="F85" s="90"/>
      <c r="G85" s="90"/>
      <c r="H85" s="90"/>
      <c r="I85" s="87"/>
      <c r="J85" s="88"/>
      <c r="K85" s="304">
        <v>0.05</v>
      </c>
      <c r="L85" s="857">
        <f>N79*K85</f>
        <v>9898.2127738596228</v>
      </c>
      <c r="M85" s="858"/>
      <c r="N85" s="51"/>
    </row>
    <row r="86" spans="1:14" ht="15.75" thickBot="1">
      <c r="B86" s="91" t="s">
        <v>974</v>
      </c>
      <c r="C86" s="92"/>
      <c r="D86" s="92"/>
      <c r="E86" s="92"/>
      <c r="F86" s="92"/>
      <c r="G86" s="92"/>
      <c r="H86" s="92"/>
      <c r="I86" s="93"/>
      <c r="J86" s="94"/>
      <c r="K86" s="305">
        <v>0.05</v>
      </c>
      <c r="L86" s="859">
        <f>N79*K86</f>
        <v>9898.2127738596228</v>
      </c>
      <c r="M86" s="860"/>
      <c r="N86" s="51"/>
    </row>
    <row r="87" spans="1:14" ht="15.75" thickBot="1">
      <c r="B87" s="822" t="s">
        <v>953</v>
      </c>
      <c r="C87" s="823"/>
      <c r="D87" s="823"/>
      <c r="E87" s="823"/>
      <c r="F87" s="823"/>
      <c r="G87" s="823"/>
      <c r="H87" s="823"/>
      <c r="I87" s="823"/>
      <c r="J87" s="823"/>
      <c r="K87" s="823"/>
      <c r="L87" s="823"/>
      <c r="M87" s="824"/>
      <c r="N87" s="52">
        <f>L84+L85+L86</f>
        <v>59389.27664315774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257353.53212035017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5165.9250634106666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46189.683593618982</v>
      </c>
      <c r="N48" s="272">
        <f>K48*M48</f>
        <v>60508.485507640871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10731.558344136762</v>
      </c>
      <c r="N49" s="272">
        <f>K49*M49</f>
        <v>10731.558344136762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71240.043851777635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51659.250634106662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128065.21954929497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25613.043909858996</v>
      </c>
      <c r="M84" s="858"/>
      <c r="N84" s="51"/>
    </row>
    <row r="85" spans="1:14">
      <c r="B85" s="89" t="s">
        <v>973</v>
      </c>
      <c r="C85" s="90"/>
      <c r="D85" s="90"/>
      <c r="E85" s="90"/>
      <c r="F85" s="90"/>
      <c r="G85" s="90"/>
      <c r="H85" s="90"/>
      <c r="I85" s="87"/>
      <c r="J85" s="88"/>
      <c r="K85" s="304">
        <v>0.05</v>
      </c>
      <c r="L85" s="857">
        <f>N79*K85</f>
        <v>6403.260977464749</v>
      </c>
      <c r="M85" s="858"/>
      <c r="N85" s="51"/>
    </row>
    <row r="86" spans="1:14" ht="15.75" thickBot="1">
      <c r="B86" s="91" t="s">
        <v>974</v>
      </c>
      <c r="C86" s="92"/>
      <c r="D86" s="92"/>
      <c r="E86" s="92"/>
      <c r="F86" s="92"/>
      <c r="G86" s="92"/>
      <c r="H86" s="92"/>
      <c r="I86" s="93"/>
      <c r="J86" s="94"/>
      <c r="K86" s="305">
        <v>0.05</v>
      </c>
      <c r="L86" s="859">
        <f>N79*K86</f>
        <v>6403.260977464749</v>
      </c>
      <c r="M86" s="860"/>
      <c r="N86" s="51"/>
    </row>
    <row r="87" spans="1:14" ht="15.75" thickBot="1">
      <c r="B87" s="822" t="s">
        <v>953</v>
      </c>
      <c r="C87" s="823"/>
      <c r="D87" s="823"/>
      <c r="E87" s="823"/>
      <c r="F87" s="823"/>
      <c r="G87" s="823"/>
      <c r="H87" s="823"/>
      <c r="I87" s="823"/>
      <c r="J87" s="823"/>
      <c r="K87" s="823"/>
      <c r="L87" s="823"/>
      <c r="M87" s="824"/>
      <c r="N87" s="52">
        <f>L84+L85+L86</f>
        <v>38419.565864788492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166484.78541408345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4330.2607149177647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46189.683593618982</v>
      </c>
      <c r="N48" s="272">
        <f>K48*M48</f>
        <v>50808.651952980887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10731.558344136762</v>
      </c>
      <c r="N49" s="272">
        <f>K49*M49</f>
        <v>10731.558344136762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61540.21029711765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43302.607149177646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109173.07816121305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21834.61563224261</v>
      </c>
      <c r="M84" s="858"/>
      <c r="N84" s="51"/>
    </row>
    <row r="85" spans="1:14">
      <c r="B85" s="89" t="s">
        <v>973</v>
      </c>
      <c r="C85" s="90"/>
      <c r="D85" s="90"/>
      <c r="E85" s="90"/>
      <c r="F85" s="90"/>
      <c r="G85" s="90"/>
      <c r="H85" s="90"/>
      <c r="I85" s="87"/>
      <c r="J85" s="88"/>
      <c r="K85" s="304">
        <v>0.05</v>
      </c>
      <c r="L85" s="857">
        <f>N79*K85</f>
        <v>5458.6539080606526</v>
      </c>
      <c r="M85" s="858"/>
      <c r="N85" s="51"/>
    </row>
    <row r="86" spans="1:14" ht="15.75" thickBot="1">
      <c r="B86" s="91" t="s">
        <v>974</v>
      </c>
      <c r="C86" s="92"/>
      <c r="D86" s="92"/>
      <c r="E86" s="92"/>
      <c r="F86" s="92"/>
      <c r="G86" s="92"/>
      <c r="H86" s="92"/>
      <c r="I86" s="93"/>
      <c r="J86" s="94"/>
      <c r="K86" s="305">
        <v>0.05</v>
      </c>
      <c r="L86" s="859">
        <f>N79*K86</f>
        <v>5458.6539080606526</v>
      </c>
      <c r="M86" s="860"/>
      <c r="N86" s="51"/>
    </row>
    <row r="87" spans="1:14" ht="15.75" thickBot="1">
      <c r="B87" s="822" t="s">
        <v>953</v>
      </c>
      <c r="C87" s="823"/>
      <c r="D87" s="823"/>
      <c r="E87" s="823"/>
      <c r="F87" s="823"/>
      <c r="G87" s="823"/>
      <c r="H87" s="823"/>
      <c r="I87" s="823"/>
      <c r="J87" s="823"/>
      <c r="K87" s="823"/>
      <c r="L87" s="823"/>
      <c r="M87" s="824"/>
      <c r="N87" s="52">
        <f>L84+L85+L86</f>
        <v>32751.923448363916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141925.00160957698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294.45772861440798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46189.683593618982</v>
      </c>
      <c r="N48" s="272">
        <f>K48*M48</f>
        <v>2309.4841796809492</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78.340711658105462</v>
      </c>
      <c r="N49" s="272">
        <f>K49*M49</f>
        <v>391.70355829052733</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8520.1119693308119</v>
      </c>
      <c r="N50" s="272">
        <f>K50*M50</f>
        <v>8520.1119693308119</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11221.299707302289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14460.334722060777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2892.0669444121559</v>
      </c>
      <c r="M84" s="858"/>
      <c r="N84" s="51"/>
    </row>
    <row r="85" spans="1:14">
      <c r="B85" s="89" t="s">
        <v>973</v>
      </c>
      <c r="C85" s="90"/>
      <c r="D85" s="90"/>
      <c r="E85" s="90"/>
      <c r="F85" s="90"/>
      <c r="G85" s="90"/>
      <c r="H85" s="90"/>
      <c r="I85" s="87"/>
      <c r="J85" s="88"/>
      <c r="K85" s="304">
        <v>0.05</v>
      </c>
      <c r="L85" s="857">
        <f>N79*K85</f>
        <v>723.01673610303897</v>
      </c>
      <c r="M85" s="858"/>
      <c r="N85" s="51"/>
    </row>
    <row r="86" spans="1:14" ht="15.75" thickBot="1">
      <c r="B86" s="91" t="s">
        <v>974</v>
      </c>
      <c r="C86" s="92"/>
      <c r="D86" s="92"/>
      <c r="E86" s="92"/>
      <c r="F86" s="92"/>
      <c r="G86" s="92"/>
      <c r="H86" s="92"/>
      <c r="I86" s="93"/>
      <c r="J86" s="94"/>
      <c r="K86" s="305">
        <v>0.05</v>
      </c>
      <c r="L86" s="859">
        <f>N79*K86</f>
        <v>723.01673610303897</v>
      </c>
      <c r="M86" s="860"/>
      <c r="N86" s="51"/>
    </row>
    <row r="87" spans="1:14" ht="15.75" thickBot="1">
      <c r="B87" s="822" t="s">
        <v>953</v>
      </c>
      <c r="C87" s="823"/>
      <c r="D87" s="823"/>
      <c r="E87" s="823"/>
      <c r="F87" s="823"/>
      <c r="G87" s="823"/>
      <c r="H87" s="823"/>
      <c r="I87" s="823"/>
      <c r="J87" s="823"/>
      <c r="K87" s="823"/>
      <c r="L87" s="823"/>
      <c r="M87" s="824"/>
      <c r="N87" s="52">
        <f>L84+L85+L86</f>
        <v>4338.1004166182338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18798.435138679011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125.18099000000001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1337.119266580544</v>
      </c>
      <c r="N48" s="272">
        <f>K48*M48</f>
        <v>1337.119266580544</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15612.184680436732</v>
      </c>
      <c r="N49" s="272">
        <f>K49*M49</f>
        <v>780.60923402183664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46189.683593618982</v>
      </c>
      <c r="N50" s="272">
        <f>K50*M50</f>
        <v>3464.2262695214235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78.340711658105462</v>
      </c>
      <c r="N51" s="272">
        <f>K51*M51</f>
        <v>391.70355829052733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5973.6583284143317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1251.8099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7350.6492184143317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1470.1298436828665</v>
      </c>
      <c r="M84" s="858"/>
      <c r="N84" s="51"/>
    </row>
    <row r="85" spans="1:14">
      <c r="B85" s="89" t="s">
        <v>973</v>
      </c>
      <c r="C85" s="90"/>
      <c r="D85" s="90"/>
      <c r="E85" s="90"/>
      <c r="F85" s="90"/>
      <c r="G85" s="90"/>
      <c r="H85" s="90"/>
      <c r="I85" s="87"/>
      <c r="J85" s="88"/>
      <c r="K85" s="304">
        <v>0.05</v>
      </c>
      <c r="L85" s="857">
        <f>N79*K85</f>
        <v>367.53246092071663</v>
      </c>
      <c r="M85" s="858"/>
      <c r="N85" s="51"/>
    </row>
    <row r="86" spans="1:14" ht="15.75" thickBot="1">
      <c r="B86" s="91" t="s">
        <v>974</v>
      </c>
      <c r="C86" s="92"/>
      <c r="D86" s="92"/>
      <c r="E86" s="92"/>
      <c r="F86" s="92"/>
      <c r="G86" s="92"/>
      <c r="H86" s="92"/>
      <c r="I86" s="93"/>
      <c r="J86" s="94"/>
      <c r="K86" s="305">
        <v>0.05</v>
      </c>
      <c r="L86" s="859">
        <f>N79*K86</f>
        <v>367.53246092071663</v>
      </c>
      <c r="M86" s="860"/>
      <c r="N86" s="51"/>
    </row>
    <row r="87" spans="1:14" ht="15.75" thickBot="1">
      <c r="B87" s="822" t="s">
        <v>953</v>
      </c>
      <c r="C87" s="823"/>
      <c r="D87" s="823"/>
      <c r="E87" s="823"/>
      <c r="F87" s="823"/>
      <c r="G87" s="823"/>
      <c r="H87" s="823"/>
      <c r="I87" s="823"/>
      <c r="J87" s="823"/>
      <c r="K87" s="823"/>
      <c r="L87" s="823"/>
      <c r="M87" s="824"/>
      <c r="N87" s="52">
        <f>L84+L85+L86</f>
        <v>2205.1947655242998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9555.8439839386319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253</v>
      </c>
      <c r="B36" s="871" t="str">
        <f>VLOOKUP(A36,EQUIPOS!A6:D154,3,FALSE)</f>
        <v>Máquina hidrosembradora</v>
      </c>
      <c r="C36" s="872"/>
      <c r="D36" s="872"/>
      <c r="E36" s="872"/>
      <c r="F36" s="872"/>
      <c r="G36" s="872"/>
      <c r="H36" s="873"/>
      <c r="I36" s="267"/>
      <c r="J36" s="268"/>
      <c r="K36" s="269">
        <f>VLOOKUP(A36,EQUIPOS!A6:D163,4,FALSE)</f>
        <v>68516.927919298221</v>
      </c>
      <c r="L36" s="270"/>
      <c r="M36" s="336">
        <v>350</v>
      </c>
      <c r="N36" s="272">
        <f>K36/M36</f>
        <v>195.76265119799493</v>
      </c>
    </row>
    <row r="37" spans="1:14">
      <c r="A37" s="113" t="s">
        <v>138</v>
      </c>
      <c r="B37" s="871" t="str">
        <f>VLOOKUP(A37,EQUIPOS!A7:D154,3,FALSE)</f>
        <v>Camioneta D-300</v>
      </c>
      <c r="C37" s="872"/>
      <c r="D37" s="872"/>
      <c r="E37" s="872"/>
      <c r="F37" s="872"/>
      <c r="G37" s="872"/>
      <c r="H37" s="873"/>
      <c r="I37" s="421"/>
      <c r="J37" s="422"/>
      <c r="K37" s="269">
        <f>VLOOKUP(A37,EQUIPOS!A7:D164,4,FALSE)</f>
        <v>56965.143848773812</v>
      </c>
      <c r="L37" s="335"/>
      <c r="M37" s="336">
        <v>350</v>
      </c>
      <c r="N37" s="272">
        <f>K37/M37</f>
        <v>162.75755385363945</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5.2581737252572855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363.77837877689166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1337.119266580544</v>
      </c>
      <c r="N48" s="272">
        <f>K48*M48</f>
        <v>1337.119266580544</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2806.0232783123533</v>
      </c>
      <c r="N49" s="272">
        <f>K49*M49</f>
        <v>1122.4093113249414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78.340711658105462</v>
      </c>
      <c r="N50" s="272">
        <f>K50*M50</f>
        <v>391.70355829052733</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15612.184680436732</v>
      </c>
      <c r="N51" s="272">
        <f>K51*M51</f>
        <v>780.60923402183664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3631.8413702178495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105.1634745051457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4100.7832234998868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820.15664469997739</v>
      </c>
      <c r="M84" s="858"/>
      <c r="N84" s="51"/>
    </row>
    <row r="85" spans="1:14">
      <c r="B85" s="89" t="s">
        <v>973</v>
      </c>
      <c r="C85" s="90"/>
      <c r="D85" s="90"/>
      <c r="E85" s="90"/>
      <c r="F85" s="90"/>
      <c r="G85" s="90"/>
      <c r="H85" s="90"/>
      <c r="I85" s="87"/>
      <c r="J85" s="88"/>
      <c r="K85" s="304">
        <v>0.05</v>
      </c>
      <c r="L85" s="857">
        <f>N79*K85</f>
        <v>205.03916117499435</v>
      </c>
      <c r="M85" s="858"/>
      <c r="N85" s="51"/>
    </row>
    <row r="86" spans="1:14" ht="15.75" thickBot="1">
      <c r="B86" s="91" t="s">
        <v>974</v>
      </c>
      <c r="C86" s="92"/>
      <c r="D86" s="92"/>
      <c r="E86" s="92"/>
      <c r="F86" s="92"/>
      <c r="G86" s="92"/>
      <c r="H86" s="92"/>
      <c r="I86" s="93"/>
      <c r="J86" s="94"/>
      <c r="K86" s="305">
        <v>0.05</v>
      </c>
      <c r="L86" s="859">
        <f>N79*K86</f>
        <v>205.03916117499435</v>
      </c>
      <c r="M86" s="860"/>
      <c r="N86" s="51"/>
    </row>
    <row r="87" spans="1:14" ht="15.75" thickBot="1">
      <c r="B87" s="822" t="s">
        <v>953</v>
      </c>
      <c r="C87" s="823"/>
      <c r="D87" s="823"/>
      <c r="E87" s="823"/>
      <c r="F87" s="823"/>
      <c r="G87" s="823"/>
      <c r="H87" s="823"/>
      <c r="I87" s="823"/>
      <c r="J87" s="823"/>
      <c r="K87" s="823"/>
      <c r="L87" s="823"/>
      <c r="M87" s="824"/>
      <c r="N87" s="52">
        <f>L84+L85+L86</f>
        <v>1230.2349670499661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5331.018190549853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8000</v>
      </c>
      <c r="N36" s="272">
        <f>K36/M36</f>
        <v>7.1206429810967267</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29.445772861440798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36.566415842537523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7110.5521191906255</v>
      </c>
      <c r="N48" s="272">
        <f>K48*M48</f>
        <v>7466.0797251501572</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22972.85411722758</v>
      </c>
      <c r="N49" s="272">
        <f>K49*M49</f>
        <v>22972.85411722758</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1373.20076006422</v>
      </c>
      <c r="N50" s="272">
        <f>K50*M50</f>
        <v>2746.4015201284401</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33185.335362506179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36166.479064492793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7233.2958128985592</v>
      </c>
      <c r="M84" s="858"/>
      <c r="N84" s="51"/>
    </row>
    <row r="85" spans="1:14">
      <c r="B85" s="89" t="s">
        <v>973</v>
      </c>
      <c r="C85" s="90"/>
      <c r="D85" s="90"/>
      <c r="E85" s="90"/>
      <c r="F85" s="90"/>
      <c r="G85" s="90"/>
      <c r="H85" s="90"/>
      <c r="I85" s="87"/>
      <c r="J85" s="88"/>
      <c r="K85" s="304">
        <v>0.05</v>
      </c>
      <c r="L85" s="857">
        <f>N79*K85</f>
        <v>1808.3239532246398</v>
      </c>
      <c r="M85" s="858"/>
      <c r="N85" s="51"/>
    </row>
    <row r="86" spans="1:14" ht="15.75" thickBot="1">
      <c r="B86" s="91" t="s">
        <v>974</v>
      </c>
      <c r="C86" s="92"/>
      <c r="D86" s="92"/>
      <c r="E86" s="92"/>
      <c r="F86" s="92"/>
      <c r="G86" s="92"/>
      <c r="H86" s="92"/>
      <c r="I86" s="93"/>
      <c r="J86" s="94"/>
      <c r="K86" s="305">
        <v>0.05</v>
      </c>
      <c r="L86" s="859">
        <f>N79*K86</f>
        <v>1808.3239532246398</v>
      </c>
      <c r="M86" s="860"/>
      <c r="N86" s="51"/>
    </row>
    <row r="87" spans="1:14" ht="15.75" thickBot="1">
      <c r="B87" s="822" t="s">
        <v>953</v>
      </c>
      <c r="C87" s="823"/>
      <c r="D87" s="823"/>
      <c r="E87" s="823"/>
      <c r="F87" s="823"/>
      <c r="G87" s="823"/>
      <c r="H87" s="823"/>
      <c r="I87" s="823"/>
      <c r="J87" s="823"/>
      <c r="K87" s="823"/>
      <c r="L87" s="823"/>
      <c r="M87" s="824"/>
      <c r="N87" s="52">
        <f>L84+L85+L86</f>
        <v>10849.943719347841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47016.422783840637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56965.143848773812</v>
      </c>
      <c r="L36" s="270"/>
      <c r="M36" s="336">
        <v>8000</v>
      </c>
      <c r="N36" s="272">
        <f>K36/M36</f>
        <v>7.1206429810967267</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29.445772861440798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36.566415842537523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24272.685371546198</v>
      </c>
      <c r="N48" s="272">
        <f>K48*M48</f>
        <v>25486.319640123511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22972.85411722758</v>
      </c>
      <c r="N49" s="272">
        <f>K49*M49</f>
        <v>22972.85411722758</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1373.20076006422</v>
      </c>
      <c r="N50" s="272">
        <f>K50*M50</f>
        <v>2746.4015201284401</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51205.575277479533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2944.5772861440796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54186.718979466146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10837.34379589323</v>
      </c>
      <c r="M84" s="858"/>
      <c r="N84" s="51"/>
    </row>
    <row r="85" spans="1:14">
      <c r="B85" s="89" t="s">
        <v>973</v>
      </c>
      <c r="C85" s="90"/>
      <c r="D85" s="90"/>
      <c r="E85" s="90"/>
      <c r="F85" s="90"/>
      <c r="G85" s="90"/>
      <c r="H85" s="90"/>
      <c r="I85" s="87"/>
      <c r="J85" s="88"/>
      <c r="K85" s="304">
        <v>0.05</v>
      </c>
      <c r="L85" s="857">
        <f>N79*K85</f>
        <v>2709.3359489733075</v>
      </c>
      <c r="M85" s="858"/>
      <c r="N85" s="51"/>
    </row>
    <row r="86" spans="1:14" ht="15.75" thickBot="1">
      <c r="B86" s="91" t="s">
        <v>974</v>
      </c>
      <c r="C86" s="92"/>
      <c r="D86" s="92"/>
      <c r="E86" s="92"/>
      <c r="F86" s="92"/>
      <c r="G86" s="92"/>
      <c r="H86" s="92"/>
      <c r="I86" s="93"/>
      <c r="J86" s="94"/>
      <c r="K86" s="305">
        <v>0.05</v>
      </c>
      <c r="L86" s="859">
        <f>N79*K86</f>
        <v>2709.3359489733075</v>
      </c>
      <c r="M86" s="860"/>
      <c r="N86" s="51"/>
    </row>
    <row r="87" spans="1:14" ht="15.75" thickBot="1">
      <c r="B87" s="822" t="s">
        <v>953</v>
      </c>
      <c r="C87" s="823"/>
      <c r="D87" s="823"/>
      <c r="E87" s="823"/>
      <c r="F87" s="823"/>
      <c r="G87" s="823"/>
      <c r="H87" s="823"/>
      <c r="I87" s="823"/>
      <c r="J87" s="823"/>
      <c r="K87" s="823"/>
      <c r="L87" s="823"/>
      <c r="M87" s="824"/>
      <c r="N87" s="52">
        <f>L84+L85+L86</f>
        <v>16256.015693839847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70442.734673305997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119</v>
      </c>
      <c r="B36" s="871" t="str">
        <f>VLOOKUP(A36,EQUIPOS!A6:D154,3,FALSE)</f>
        <v xml:space="preserve">Bomba de concreto, Producción: 30 m3/h, POTENCIA: 67 HP, MAX PRESION DE CONCRETO: 1150 PSI
</v>
      </c>
      <c r="C36" s="872"/>
      <c r="D36" s="872"/>
      <c r="E36" s="872"/>
      <c r="F36" s="872"/>
      <c r="G36" s="872"/>
      <c r="H36" s="873"/>
      <c r="I36" s="267"/>
      <c r="J36" s="268"/>
      <c r="K36" s="269">
        <f>VLOOKUP(A36,EQUIPOS!A6:D163,4,FALSE)</f>
        <v>47332.028200518005</v>
      </c>
      <c r="L36" s="270"/>
      <c r="M36" s="336">
        <v>100</v>
      </c>
      <c r="N36" s="272">
        <f>K36/M36</f>
        <v>473.32028200518005</v>
      </c>
    </row>
    <row r="37" spans="1:14">
      <c r="A37" s="113" t="s">
        <v>138</v>
      </c>
      <c r="B37" s="871" t="str">
        <f>VLOOKUP(A37,EQUIPOS!A7:D154,3,FALSE)</f>
        <v>Camioneta D-300</v>
      </c>
      <c r="C37" s="872"/>
      <c r="D37" s="872"/>
      <c r="E37" s="872"/>
      <c r="F37" s="872"/>
      <c r="G37" s="872"/>
      <c r="H37" s="873"/>
      <c r="I37" s="421"/>
      <c r="J37" s="422"/>
      <c r="K37" s="269">
        <f>VLOOKUP(A37,EQUIPOS!A7:D164,4,FALSE)</f>
        <v>56965.143848773812</v>
      </c>
      <c r="L37" s="335"/>
      <c r="M37" s="336">
        <v>1000</v>
      </c>
      <c r="N37" s="272">
        <f>K37/M37</f>
        <v>56.965143848773813</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4.4631027951800997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534.74852864913396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416858.76080394501</v>
      </c>
      <c r="N48" s="272">
        <f>K48*M48</f>
        <v>41685.876080394504</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5115.7939611673655</v>
      </c>
      <c r="N49" s="272">
        <f>K49*M49</f>
        <v>5627.3733572841029</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200337.56659600246</v>
      </c>
      <c r="N50" s="272">
        <f>K50*M50</f>
        <v>200337.56659600246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247650.81603368107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446.31027951800996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248631.87484184821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49726.374968369644</v>
      </c>
      <c r="M84" s="858"/>
      <c r="N84" s="51"/>
    </row>
    <row r="85" spans="1:14">
      <c r="B85" s="89" t="s">
        <v>973</v>
      </c>
      <c r="C85" s="90"/>
      <c r="D85" s="90"/>
      <c r="E85" s="90"/>
      <c r="F85" s="90"/>
      <c r="G85" s="90"/>
      <c r="H85" s="90"/>
      <c r="I85" s="87"/>
      <c r="J85" s="88"/>
      <c r="K85" s="304">
        <v>0.05</v>
      </c>
      <c r="L85" s="857">
        <f>N79*K85</f>
        <v>12431.593742092411</v>
      </c>
      <c r="M85" s="858"/>
      <c r="N85" s="51"/>
    </row>
    <row r="86" spans="1:14" ht="15.75" thickBot="1">
      <c r="B86" s="91" t="s">
        <v>974</v>
      </c>
      <c r="C86" s="92"/>
      <c r="D86" s="92"/>
      <c r="E86" s="92"/>
      <c r="F86" s="92"/>
      <c r="G86" s="92"/>
      <c r="H86" s="92"/>
      <c r="I86" s="93"/>
      <c r="J86" s="94"/>
      <c r="K86" s="305">
        <v>0.05</v>
      </c>
      <c r="L86" s="859">
        <f>N79*K86</f>
        <v>12431.593742092411</v>
      </c>
      <c r="M86" s="860"/>
      <c r="N86" s="51"/>
    </row>
    <row r="87" spans="1:14" ht="15.75" thickBot="1">
      <c r="B87" s="822" t="s">
        <v>953</v>
      </c>
      <c r="C87" s="823"/>
      <c r="D87" s="823"/>
      <c r="E87" s="823"/>
      <c r="F87" s="823"/>
      <c r="G87" s="823"/>
      <c r="H87" s="823"/>
      <c r="I87" s="823"/>
      <c r="J87" s="823"/>
      <c r="K87" s="823"/>
      <c r="L87" s="823"/>
      <c r="M87" s="824"/>
      <c r="N87" s="52">
        <f>L84+L85+L86</f>
        <v>74589.56245255447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323221.43729440268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312.95247499999999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46189.683593618982</v>
      </c>
      <c r="N48" s="272">
        <f>K48*M48</f>
        <v>23094.841796809491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16424.689775633655</v>
      </c>
      <c r="N49" s="272">
        <f>K49*M49</f>
        <v>16424.689775633655</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39519.531572443142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6259.0494999999992</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46091.533547443141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9218.3067094886283</v>
      </c>
      <c r="M84" s="858"/>
      <c r="N84" s="51"/>
    </row>
    <row r="85" spans="1:14">
      <c r="B85" s="89" t="s">
        <v>973</v>
      </c>
      <c r="C85" s="90"/>
      <c r="D85" s="90"/>
      <c r="E85" s="90"/>
      <c r="F85" s="90"/>
      <c r="G85" s="90"/>
      <c r="H85" s="90"/>
      <c r="I85" s="87"/>
      <c r="J85" s="88"/>
      <c r="K85" s="304">
        <v>0.05</v>
      </c>
      <c r="L85" s="857">
        <f>N79*K85</f>
        <v>2304.5766773721571</v>
      </c>
      <c r="M85" s="858"/>
      <c r="N85" s="51"/>
    </row>
    <row r="86" spans="1:14" ht="15.75" thickBot="1">
      <c r="B86" s="91" t="s">
        <v>974</v>
      </c>
      <c r="C86" s="92"/>
      <c r="D86" s="92"/>
      <c r="E86" s="92"/>
      <c r="F86" s="92"/>
      <c r="G86" s="92"/>
      <c r="H86" s="92"/>
      <c r="I86" s="93"/>
      <c r="J86" s="94"/>
      <c r="K86" s="305">
        <v>0.05</v>
      </c>
      <c r="L86" s="859">
        <f>N79*K86</f>
        <v>2304.5766773721571</v>
      </c>
      <c r="M86" s="860"/>
      <c r="N86" s="51"/>
    </row>
    <row r="87" spans="1:14" ht="15.75" thickBot="1">
      <c r="B87" s="822" t="s">
        <v>953</v>
      </c>
      <c r="C87" s="823"/>
      <c r="D87" s="823"/>
      <c r="E87" s="823"/>
      <c r="F87" s="823"/>
      <c r="G87" s="823"/>
      <c r="H87" s="823"/>
      <c r="I87" s="823"/>
      <c r="J87" s="823"/>
      <c r="K87" s="823"/>
      <c r="L87" s="823"/>
      <c r="M87" s="824"/>
      <c r="N87" s="52">
        <f>L84+L85+L86</f>
        <v>13827.460064232942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59918.99361167608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N76*M41</f>
        <v>104317.49166666667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769.97728029680809</v>
      </c>
      <c r="N48" s="272">
        <f>K48*M48</f>
        <v>846975.0083264889</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2" t="s">
        <v>953</v>
      </c>
      <c r="C54" s="823"/>
      <c r="D54" s="823"/>
      <c r="E54" s="823"/>
      <c r="F54" s="823"/>
      <c r="G54" s="823"/>
      <c r="H54" s="823"/>
      <c r="I54" s="823"/>
      <c r="J54" s="823"/>
      <c r="K54" s="823"/>
      <c r="L54" s="823"/>
      <c r="M54" s="824"/>
      <c r="N54" s="394">
        <f>SUM(N48:N53)</f>
        <v>846975.0083264889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2"/>
      <c r="M64" s="993"/>
      <c r="N64" s="485"/>
    </row>
    <row r="65" spans="1:15" ht="15.75" thickBot="1">
      <c r="B65" s="822" t="s">
        <v>953</v>
      </c>
      <c r="C65" s="823"/>
      <c r="D65" s="823"/>
      <c r="E65" s="823"/>
      <c r="F65" s="823"/>
      <c r="G65" s="823"/>
      <c r="H65" s="823"/>
      <c r="I65" s="823"/>
      <c r="J65" s="823"/>
      <c r="K65" s="823"/>
      <c r="L65" s="823"/>
      <c r="M65" s="824"/>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976"/>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2" t="s">
        <v>953</v>
      </c>
      <c r="C76" s="823"/>
      <c r="D76" s="823"/>
      <c r="E76" s="823"/>
      <c r="F76" s="823"/>
      <c r="G76" s="823"/>
      <c r="H76" s="823"/>
      <c r="I76" s="823"/>
      <c r="J76" s="823"/>
      <c r="K76" s="823"/>
      <c r="L76" s="823"/>
      <c r="M76" s="824"/>
      <c r="N76" s="301">
        <f>SUM(N70:N75)</f>
        <v>2086349.8333333333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3037642.3333264887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607528.46666529775</v>
      </c>
      <c r="M83" s="858"/>
      <c r="N83" s="51"/>
    </row>
    <row r="84" spans="1:14">
      <c r="B84" s="89" t="s">
        <v>973</v>
      </c>
      <c r="C84" s="90"/>
      <c r="D84" s="90"/>
      <c r="E84" s="90"/>
      <c r="F84" s="90"/>
      <c r="G84" s="90"/>
      <c r="H84" s="90"/>
      <c r="I84" s="87"/>
      <c r="J84" s="88"/>
      <c r="K84" s="304">
        <v>0.05</v>
      </c>
      <c r="L84" s="857">
        <f>N78*K84</f>
        <v>151882.11666632444</v>
      </c>
      <c r="M84" s="858"/>
      <c r="N84" s="51"/>
    </row>
    <row r="85" spans="1:14" ht="15.75" thickBot="1">
      <c r="B85" s="91" t="s">
        <v>974</v>
      </c>
      <c r="C85" s="92"/>
      <c r="D85" s="92"/>
      <c r="E85" s="92"/>
      <c r="F85" s="92"/>
      <c r="G85" s="92"/>
      <c r="H85" s="92"/>
      <c r="I85" s="93"/>
      <c r="J85" s="94"/>
      <c r="K85" s="305">
        <v>0.05</v>
      </c>
      <c r="L85" s="859">
        <f>N78*K85</f>
        <v>151882.11666632444</v>
      </c>
      <c r="M85" s="860"/>
      <c r="N85" s="51"/>
    </row>
    <row r="86" spans="1:14" ht="15.75" thickBot="1">
      <c r="B86" s="822" t="s">
        <v>953</v>
      </c>
      <c r="C86" s="823"/>
      <c r="D86" s="823"/>
      <c r="E86" s="823"/>
      <c r="F86" s="823"/>
      <c r="G86" s="823"/>
      <c r="H86" s="823"/>
      <c r="I86" s="823"/>
      <c r="J86" s="823"/>
      <c r="K86" s="823"/>
      <c r="L86" s="823"/>
      <c r="M86" s="824"/>
      <c r="N86" s="52">
        <f>L83+L84+L85</f>
        <v>911292.69999794662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3948935.0333244354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71" t="s">
        <v>373</v>
      </c>
      <c r="B36" s="871" t="str">
        <f>VLOOKUP(A36,EQUIPOS!A6:D154,3,FALSE)</f>
        <v>Volqueta 6 m3</v>
      </c>
      <c r="C36" s="872"/>
      <c r="D36" s="872"/>
      <c r="E36" s="872"/>
      <c r="F36" s="872"/>
      <c r="G36" s="872"/>
      <c r="H36" s="873"/>
      <c r="I36" s="267"/>
      <c r="J36" s="268"/>
      <c r="K36" s="269">
        <f>VLOOKUP(A36,EQUIPOS!A6:D161,4,FALSE)</f>
        <v>83892.286778656504</v>
      </c>
      <c r="L36" s="270"/>
      <c r="M36" s="455">
        <v>81</v>
      </c>
      <c r="N36" s="272">
        <f>K36/M36</f>
        <v>1035.7072441809446</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1035.7072441809446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1035.7072441809446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207.14144883618894</v>
      </c>
      <c r="M83" s="858"/>
      <c r="N83" s="51"/>
    </row>
    <row r="84" spans="1:14">
      <c r="B84" s="89" t="s">
        <v>973</v>
      </c>
      <c r="C84" s="90"/>
      <c r="D84" s="90"/>
      <c r="E84" s="90"/>
      <c r="F84" s="90"/>
      <c r="G84" s="90"/>
      <c r="H84" s="90"/>
      <c r="I84" s="87"/>
      <c r="J84" s="88"/>
      <c r="K84" s="304">
        <v>0.05</v>
      </c>
      <c r="L84" s="857">
        <f>N78*K84</f>
        <v>51.785362209047236</v>
      </c>
      <c r="M84" s="858"/>
      <c r="N84" s="51"/>
    </row>
    <row r="85" spans="1:14" ht="15.75" thickBot="1">
      <c r="B85" s="91" t="s">
        <v>974</v>
      </c>
      <c r="C85" s="92"/>
      <c r="D85" s="92"/>
      <c r="E85" s="92"/>
      <c r="F85" s="92"/>
      <c r="G85" s="92"/>
      <c r="H85" s="92"/>
      <c r="I85" s="93"/>
      <c r="J85" s="94"/>
      <c r="K85" s="305">
        <v>0.05</v>
      </c>
      <c r="L85" s="859">
        <f>N78*K85</f>
        <v>51.785362209047236</v>
      </c>
      <c r="M85" s="860"/>
      <c r="N85" s="51"/>
    </row>
    <row r="86" spans="1:14" ht="15.75" thickBot="1">
      <c r="B86" s="822" t="s">
        <v>953</v>
      </c>
      <c r="C86" s="823"/>
      <c r="D86" s="823"/>
      <c r="E86" s="823"/>
      <c r="F86" s="823"/>
      <c r="G86" s="823"/>
      <c r="H86" s="823"/>
      <c r="I86" s="823"/>
      <c r="J86" s="823"/>
      <c r="K86" s="823"/>
      <c r="L86" s="823"/>
      <c r="M86" s="824"/>
      <c r="N86" s="52">
        <f>L83+L84+L85</f>
        <v>310.71217325428336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1346.4194174352278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83892.286778656504</v>
      </c>
      <c r="L36" s="270"/>
      <c r="M36" s="283">
        <v>66</v>
      </c>
      <c r="N36" s="272">
        <f>K36/M36</f>
        <v>1271.0952542220682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1271.0952542220682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1271.0952542220682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254.21905084441366</v>
      </c>
      <c r="M83" s="858"/>
      <c r="N83" s="51"/>
    </row>
    <row r="84" spans="1:14">
      <c r="B84" s="89" t="s">
        <v>973</v>
      </c>
      <c r="C84" s="90"/>
      <c r="D84" s="90"/>
      <c r="E84" s="90"/>
      <c r="F84" s="90"/>
      <c r="G84" s="90"/>
      <c r="H84" s="90"/>
      <c r="I84" s="87"/>
      <c r="J84" s="88"/>
      <c r="K84" s="304">
        <v>0.05</v>
      </c>
      <c r="L84" s="857">
        <f>N78*K84</f>
        <v>63.554762711103415</v>
      </c>
      <c r="M84" s="858"/>
      <c r="N84" s="51"/>
    </row>
    <row r="85" spans="1:14" ht="15.75" thickBot="1">
      <c r="B85" s="91" t="s">
        <v>974</v>
      </c>
      <c r="C85" s="92"/>
      <c r="D85" s="92"/>
      <c r="E85" s="92"/>
      <c r="F85" s="92"/>
      <c r="G85" s="92"/>
      <c r="H85" s="92"/>
      <c r="I85" s="93"/>
      <c r="J85" s="94"/>
      <c r="K85" s="305">
        <v>0.05</v>
      </c>
      <c r="L85" s="859">
        <f>N78*K85</f>
        <v>63.554762711103415</v>
      </c>
      <c r="M85" s="860"/>
      <c r="N85" s="51"/>
    </row>
    <row r="86" spans="1:14" ht="15.75" thickBot="1">
      <c r="B86" s="822" t="s">
        <v>953</v>
      </c>
      <c r="C86" s="823"/>
      <c r="D86" s="823"/>
      <c r="E86" s="823"/>
      <c r="F86" s="823"/>
      <c r="G86" s="823"/>
      <c r="H86" s="823"/>
      <c r="I86" s="823"/>
      <c r="J86" s="823"/>
      <c r="K86" s="823"/>
      <c r="L86" s="823"/>
      <c r="M86" s="824"/>
      <c r="N86" s="52">
        <f>L83+L84+L85</f>
        <v>381.32857626662047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1652.4238304886887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1005" t="s">
        <v>944</v>
      </c>
      <c r="D29" s="1006"/>
      <c r="E29" s="1006"/>
      <c r="F29" s="1006"/>
      <c r="G29" s="1006"/>
      <c r="H29" s="1006"/>
      <c r="I29" s="1006"/>
      <c r="J29" s="72"/>
      <c r="K29" s="342" t="s">
        <v>2215</v>
      </c>
      <c r="L29" s="1003" t="s">
        <v>945</v>
      </c>
      <c r="M29" s="1004"/>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83892.286778656504</v>
      </c>
      <c r="L36" s="270"/>
      <c r="M36" s="283">
        <v>66</v>
      </c>
      <c r="N36" s="272">
        <f>K36/M36</f>
        <v>1271.0952542220682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1271.0952542220682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1271.0952542220682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254.21905084441366</v>
      </c>
      <c r="M83" s="858"/>
      <c r="N83" s="51"/>
    </row>
    <row r="84" spans="1:14">
      <c r="B84" s="89" t="s">
        <v>973</v>
      </c>
      <c r="C84" s="90"/>
      <c r="D84" s="90"/>
      <c r="E84" s="90"/>
      <c r="F84" s="90"/>
      <c r="G84" s="90"/>
      <c r="H84" s="90"/>
      <c r="I84" s="87"/>
      <c r="J84" s="88"/>
      <c r="K84" s="304">
        <v>0.05</v>
      </c>
      <c r="L84" s="857">
        <f>N78*K84</f>
        <v>63.554762711103415</v>
      </c>
      <c r="M84" s="858"/>
      <c r="N84" s="51"/>
    </row>
    <row r="85" spans="1:14" ht="15.75" thickBot="1">
      <c r="B85" s="91" t="s">
        <v>974</v>
      </c>
      <c r="C85" s="92"/>
      <c r="D85" s="92"/>
      <c r="E85" s="92"/>
      <c r="F85" s="92"/>
      <c r="G85" s="92"/>
      <c r="H85" s="92"/>
      <c r="I85" s="93"/>
      <c r="J85" s="94"/>
      <c r="K85" s="305">
        <v>0.05</v>
      </c>
      <c r="L85" s="859">
        <f>N78*K85</f>
        <v>63.554762711103415</v>
      </c>
      <c r="M85" s="860"/>
      <c r="N85" s="51"/>
    </row>
    <row r="86" spans="1:14" ht="15.75" thickBot="1">
      <c r="B86" s="822" t="s">
        <v>953</v>
      </c>
      <c r="C86" s="823"/>
      <c r="D86" s="823"/>
      <c r="E86" s="823"/>
      <c r="F86" s="823"/>
      <c r="G86" s="823"/>
      <c r="H86" s="823"/>
      <c r="I86" s="823"/>
      <c r="J86" s="823"/>
      <c r="K86" s="823"/>
      <c r="L86" s="823"/>
      <c r="M86" s="824"/>
      <c r="N86" s="52">
        <f>L83+L84+L85</f>
        <v>381.32857626662047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1652.4238304886887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39F77A0F-5566-4DD9-ABF3-3968BC8BCD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B6EE6ED-794F-4B11-9A0C-AE806741114E}">
  <ds:schemaRefs>
    <ds:schemaRef ds:uri="http://schemas.microsoft.com/sharepoint/v3/contenttype/forms"/>
  </ds:schemaRefs>
</ds:datastoreItem>
</file>

<file path=customXml/itemProps3.xml><?xml version="1.0" encoding="utf-8"?>
<ds:datastoreItem xmlns:ds="http://schemas.openxmlformats.org/officeDocument/2006/customXml" ds:itemID="{79999F3B-3A43-4880-8E45-93239A05F4F5}">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2021-08-10T20:32:32Z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