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9C69FA50-CE02-4B33-A667-CE1F8C852E74}" xr6:coauthVersionLast="45" xr6:coauthVersionMax="45" xr10:uidLastSave="{00000000-0000-0000-0000-000000000000}"/>
  <bookViews>
    <workbookView xWindow="1770" yWindow="177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6" i="2" s="1"/>
  <c r="D51" i="2"/>
  <c r="D52" i="2" s="1"/>
  <c r="D47" i="2"/>
  <c r="D46" i="2"/>
  <c r="D45" i="2"/>
  <c r="D9" i="2"/>
  <c r="D33" i="2" l="1"/>
  <c r="D37" i="2"/>
  <c r="D29" i="2"/>
  <c r="D34" i="2"/>
  <c r="D38" i="2"/>
  <c r="D31" i="2"/>
  <c r="D35" i="2"/>
  <c r="D39" i="2"/>
  <c r="D32"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6" i="63"/>
  <c r="N41" i="63" s="1"/>
  <c r="N43" i="63" s="1"/>
  <c r="N76" i="95"/>
  <c r="N41" i="95" s="1"/>
  <c r="N76" i="99"/>
  <c r="N41" i="99" s="1"/>
  <c r="N77" i="258"/>
  <c r="N41" i="258" s="1"/>
  <c r="N75" i="292"/>
  <c r="N41" i="292" s="1"/>
  <c r="N43" i="292" s="1"/>
  <c r="N77" i="308"/>
  <c r="N41" i="308" s="1"/>
  <c r="N77" i="333"/>
  <c r="N41" i="333" s="1"/>
  <c r="N43" i="333" s="1"/>
  <c r="N77" i="362"/>
  <c r="N41" i="362" s="1"/>
  <c r="N76" i="82"/>
  <c r="N41" i="82" s="1"/>
  <c r="N77" i="259"/>
  <c r="N41" i="259" s="1"/>
  <c r="N81" i="267"/>
  <c r="N41" i="267" s="1"/>
  <c r="N79" i="50"/>
  <c r="N42" i="50" s="1"/>
  <c r="N43" i="50" s="1"/>
  <c r="N76" i="88"/>
  <c r="N41" i="88" s="1"/>
  <c r="N76" i="94"/>
  <c r="N41" i="94" s="1"/>
  <c r="N76" i="105"/>
  <c r="N41" i="105" s="1"/>
  <c r="N43" i="105" s="1"/>
  <c r="N76" i="108"/>
  <c r="N41" i="108" s="1"/>
  <c r="N77" i="329"/>
  <c r="N41" i="329" s="1"/>
  <c r="N76" i="231"/>
  <c r="N40" i="231" s="1"/>
  <c r="N76" i="26"/>
  <c r="N42" i="26" s="1"/>
  <c r="N76" i="56"/>
  <c r="N42" i="56" s="1"/>
  <c r="N43" i="56" s="1"/>
  <c r="N76" i="67"/>
  <c r="N41" i="67" s="1"/>
  <c r="N76" i="68"/>
  <c r="N41" i="68" s="1"/>
  <c r="N75" i="75"/>
  <c r="N41" i="75" s="1"/>
  <c r="N43" i="75" s="1"/>
  <c r="N76" i="80"/>
  <c r="N41" i="80" s="1"/>
  <c r="N76" i="84"/>
  <c r="N41" i="84" s="1"/>
  <c r="N76" i="86"/>
  <c r="N41" i="86" s="1"/>
  <c r="N76" i="90"/>
  <c r="N41" i="90" s="1"/>
  <c r="N76" i="102"/>
  <c r="N41" i="102" s="1"/>
  <c r="N80" i="164"/>
  <c r="N46" i="164" s="1"/>
  <c r="N83" i="165"/>
  <c r="N49" i="165" s="1"/>
  <c r="N81" i="170"/>
  <c r="N47" i="170" s="1"/>
  <c r="N49" i="170" s="1"/>
  <c r="N81" i="176"/>
  <c r="N47" i="176" s="1"/>
  <c r="N81" i="171"/>
  <c r="N47" i="171" s="1"/>
  <c r="N81" i="178"/>
  <c r="N47" i="178" s="1"/>
  <c r="N80" i="179"/>
  <c r="N46" i="179" s="1"/>
  <c r="N80" i="180"/>
  <c r="N46" i="180" s="1"/>
  <c r="N80" i="177"/>
  <c r="N46" i="177" s="1"/>
  <c r="N80" i="181"/>
  <c r="N46" i="181" s="1"/>
  <c r="N80" i="183"/>
  <c r="N46" i="183" s="1"/>
  <c r="N48" i="183" s="1"/>
  <c r="N80" i="184"/>
  <c r="N46" i="184" s="1"/>
  <c r="N81" i="185"/>
  <c r="N47" i="185" s="1"/>
  <c r="N81" i="186"/>
  <c r="N47" i="186" s="1"/>
  <c r="N80" i="188"/>
  <c r="N46" i="188" s="1"/>
  <c r="N81" i="187"/>
  <c r="N47" i="187" s="1"/>
  <c r="N77" i="233"/>
  <c r="N41" i="233" s="1"/>
  <c r="N76" i="243"/>
  <c r="N40" i="243" s="1"/>
  <c r="N75" i="283"/>
  <c r="N41" i="283" s="1"/>
  <c r="N43" i="283" s="1"/>
  <c r="N77" i="193"/>
  <c r="N43" i="193" s="1"/>
  <c r="N87" i="246"/>
  <c r="N45" i="246" s="1"/>
  <c r="N83" i="279"/>
  <c r="N46" i="279" s="1"/>
  <c r="N76" i="97"/>
  <c r="N41" i="97" s="1"/>
  <c r="N76" i="103"/>
  <c r="N41" i="103" s="1"/>
  <c r="N81" i="154"/>
  <c r="N47" i="154" s="1"/>
  <c r="N75" i="291"/>
  <c r="N41" i="291" s="1"/>
  <c r="N43" i="291" s="1"/>
  <c r="N75" i="302"/>
  <c r="N41" i="302" s="1"/>
  <c r="N43" i="302" s="1"/>
  <c r="N77" i="323"/>
  <c r="N77" i="328"/>
  <c r="N41" i="328" s="1"/>
  <c r="N43" i="328" s="1"/>
  <c r="N77" i="337"/>
  <c r="N41" i="337" s="1"/>
  <c r="N61" i="221"/>
  <c r="N53" i="325"/>
  <c r="N76" i="65"/>
  <c r="N41" i="65" s="1"/>
  <c r="N43" i="65" s="1"/>
  <c r="N76" i="92"/>
  <c r="N41" i="92" s="1"/>
  <c r="N43" i="92" s="1"/>
  <c r="N76" i="96"/>
  <c r="N41" i="96" s="1"/>
  <c r="N43" i="96" s="1"/>
  <c r="N76" i="98"/>
  <c r="N41" i="98" s="1"/>
  <c r="N76" i="101"/>
  <c r="N41" i="101" s="1"/>
  <c r="N76" i="107"/>
  <c r="N41" i="107" s="1"/>
  <c r="N75" i="133"/>
  <c r="N41" i="133" s="1"/>
  <c r="N76" i="134"/>
  <c r="N41" i="134" s="1"/>
  <c r="N76" i="135"/>
  <c r="N41" i="135" s="1"/>
  <c r="N76" i="137"/>
  <c r="N41" i="137" s="1"/>
  <c r="N76" i="242"/>
  <c r="N40" i="242" s="1"/>
  <c r="N42" i="242" s="1"/>
  <c r="N78" i="273"/>
  <c r="N41" i="273" s="1"/>
  <c r="N81" i="282"/>
  <c r="N44" i="282" s="1"/>
  <c r="N77" i="295"/>
  <c r="N41" i="295" s="1"/>
  <c r="N43" i="295" s="1"/>
  <c r="N43" i="306"/>
  <c r="N76" i="19"/>
  <c r="N42" i="19" s="1"/>
  <c r="N43" i="22"/>
  <c r="N76" i="24"/>
  <c r="N42" i="24" s="1"/>
  <c r="N76" i="25"/>
  <c r="N42" i="25" s="1"/>
  <c r="N43" i="25" s="1"/>
  <c r="N76" i="61"/>
  <c r="N42" i="61" s="1"/>
  <c r="N76" i="64"/>
  <c r="N41" i="64" s="1"/>
  <c r="N43" i="64" s="1"/>
  <c r="N75" i="72"/>
  <c r="N41" i="72" s="1"/>
  <c r="N75" i="74"/>
  <c r="N41" i="74" s="1"/>
  <c r="N76" i="79"/>
  <c r="N41" i="79" s="1"/>
  <c r="N76" i="81"/>
  <c r="N41" i="81" s="1"/>
  <c r="N43" i="81" s="1"/>
  <c r="N76" i="83"/>
  <c r="N41" i="83" s="1"/>
  <c r="N43" i="83" s="1"/>
  <c r="N76" i="85"/>
  <c r="N41" i="85" s="1"/>
  <c r="N43" i="85" s="1"/>
  <c r="N76" i="87"/>
  <c r="N41" i="87" s="1"/>
  <c r="N76" i="89"/>
  <c r="N41" i="89" s="1"/>
  <c r="N76" i="91"/>
  <c r="N41" i="91" s="1"/>
  <c r="N76" i="100"/>
  <c r="N41" i="100" s="1"/>
  <c r="N76" i="106"/>
  <c r="N41" i="106" s="1"/>
  <c r="N43" i="106" s="1"/>
  <c r="N80" i="160"/>
  <c r="N46" i="160" s="1"/>
  <c r="N48" i="160" s="1"/>
  <c r="N78" i="232"/>
  <c r="N41" i="232" s="1"/>
  <c r="N43" i="232" s="1"/>
  <c r="N76" i="234"/>
  <c r="N40" i="234" s="1"/>
  <c r="N42" i="234" s="1"/>
  <c r="N79" i="244"/>
  <c r="N45" i="244" s="1"/>
  <c r="N77" i="250"/>
  <c r="N41" i="250" s="1"/>
  <c r="N77" i="254"/>
  <c r="N41" i="254" s="1"/>
  <c r="N91" i="260"/>
  <c r="N47" i="260" s="1"/>
  <c r="N81" i="266"/>
  <c r="N41" i="266" s="1"/>
  <c r="N43" i="267"/>
  <c r="N78" i="272"/>
  <c r="N41" i="272" s="1"/>
  <c r="N43" i="272" s="1"/>
  <c r="N81" i="280"/>
  <c r="N44" i="280" s="1"/>
  <c r="N46" i="280" s="1"/>
  <c r="N75" i="290"/>
  <c r="N41" i="290" s="1"/>
  <c r="N43" i="290" s="1"/>
  <c r="N77" i="294"/>
  <c r="N41" i="294" s="1"/>
  <c r="N75" i="299"/>
  <c r="N41" i="299" s="1"/>
  <c r="N43" i="299" s="1"/>
  <c r="N77" i="321"/>
  <c r="N77" i="342"/>
  <c r="N41" i="342" s="1"/>
  <c r="N77" i="347"/>
  <c r="N41" i="347" s="1"/>
  <c r="N43" i="347" s="1"/>
  <c r="N77" i="364"/>
  <c r="N41" i="364" s="1"/>
  <c r="N43" i="364" s="1"/>
  <c r="N73" i="229"/>
  <c r="N40" i="229" s="1"/>
  <c r="N42" i="229" s="1"/>
  <c r="N78" i="270"/>
  <c r="N41" i="270" s="1"/>
  <c r="N78" i="271"/>
  <c r="N41" i="271" s="1"/>
  <c r="N77" i="334"/>
  <c r="N41" i="334" s="1"/>
  <c r="N77" i="348"/>
  <c r="N41" i="348" s="1"/>
  <c r="N43" i="348" s="1"/>
  <c r="N77" i="354"/>
  <c r="N41" i="354" s="1"/>
  <c r="N43" i="354" s="1"/>
  <c r="N77" i="363"/>
  <c r="N41" i="363" s="1"/>
  <c r="N43" i="363" s="1"/>
  <c r="N77" i="365"/>
  <c r="N41" i="365" s="1"/>
  <c r="N43" i="365" s="1"/>
  <c r="N76" i="146"/>
  <c r="N41" i="146" s="1"/>
  <c r="N76" i="144"/>
  <c r="N41" i="144" s="1"/>
  <c r="N84" i="220"/>
  <c r="N46" i="220" s="1"/>
  <c r="N83" i="221"/>
  <c r="N46" i="221" s="1"/>
  <c r="N72" i="227"/>
  <c r="N41" i="227" s="1"/>
  <c r="N77" i="262"/>
  <c r="N41" i="262" s="1"/>
  <c r="N75" i="293"/>
  <c r="N41" i="293" s="1"/>
  <c r="N43" i="293" s="1"/>
  <c r="N43" i="31"/>
  <c r="N76" i="136"/>
  <c r="N41" i="136" s="1"/>
  <c r="N43" i="136" s="1"/>
  <c r="N75" i="286"/>
  <c r="N41" i="286" s="1"/>
  <c r="N43" i="286" s="1"/>
  <c r="N75" i="289"/>
  <c r="N41" i="289" s="1"/>
  <c r="N43" i="289"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I70" i="96"/>
  <c r="I71" i="96"/>
  <c r="N43" i="100"/>
  <c r="N43" i="102"/>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1"/>
  <c r="N48" i="179"/>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N43" i="250"/>
  <c r="N79" i="250" s="1"/>
  <c r="I79" i="252"/>
  <c r="I80" i="252"/>
  <c r="I82" i="252"/>
  <c r="N79" i="253"/>
  <c r="L86" i="253" s="1"/>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8"/>
  <c r="N43" i="90"/>
  <c r="N43" i="91"/>
  <c r="N43" i="95"/>
  <c r="N43" i="98"/>
  <c r="N43" i="101"/>
  <c r="N43" i="103"/>
  <c r="N43" i="107"/>
  <c r="N43" i="108"/>
  <c r="N43" i="133"/>
  <c r="N43" i="135"/>
  <c r="N43" i="138"/>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43" i="143"/>
  <c r="N75" i="158"/>
  <c r="I75" i="158"/>
  <c r="N76" i="158"/>
  <c r="I76" i="158"/>
  <c r="N77" i="158"/>
  <c r="I77" i="158"/>
  <c r="N75" i="168"/>
  <c r="I75" i="168"/>
  <c r="N76" i="168"/>
  <c r="I76" i="168"/>
  <c r="N77" i="168"/>
  <c r="I77" i="168"/>
  <c r="N49" i="176"/>
  <c r="N49" i="178"/>
  <c r="N48" i="180"/>
  <c r="N48" i="181"/>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6"/>
  <c r="N81" i="268"/>
  <c r="N41" i="268" s="1"/>
  <c r="N43" i="268" s="1"/>
  <c r="N43" i="27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L83" i="47" l="1"/>
  <c r="L83" i="65"/>
  <c r="N81" i="248"/>
  <c r="N43" i="248" s="1"/>
  <c r="N45" i="248" s="1"/>
  <c r="N93" i="260"/>
  <c r="N78" i="22"/>
  <c r="N78" i="34"/>
  <c r="L83" i="34" s="1"/>
  <c r="N79" i="364"/>
  <c r="L84" i="364" s="1"/>
  <c r="N78" i="25"/>
  <c r="L85" i="25" s="1"/>
  <c r="L83" i="67"/>
  <c r="L84" i="67"/>
  <c r="N81" i="50"/>
  <c r="L87" i="50" s="1"/>
  <c r="L84" i="289"/>
  <c r="N78" i="37"/>
  <c r="L85" i="37" s="1"/>
  <c r="L83" i="7"/>
  <c r="N79" i="347"/>
  <c r="L84" i="347" s="1"/>
  <c r="N43" i="137"/>
  <c r="N78" i="43"/>
  <c r="L85" i="43" s="1"/>
  <c r="N80" i="275"/>
  <c r="L87" i="275" s="1"/>
  <c r="L83" i="289"/>
  <c r="L84" i="78"/>
  <c r="L86" i="323"/>
  <c r="N79" i="306"/>
  <c r="L86" i="306" s="1"/>
  <c r="L85" i="51"/>
  <c r="N78" i="31"/>
  <c r="L83" i="31" s="1"/>
  <c r="N78" i="39"/>
  <c r="L85" i="39" s="1"/>
  <c r="L83" i="51"/>
  <c r="L84" i="65"/>
  <c r="N86" i="65" s="1"/>
  <c r="N88" i="65" s="1"/>
  <c r="D56" i="5" s="1"/>
  <c r="L84" i="208"/>
  <c r="N78" i="21"/>
  <c r="L83" i="21" s="1"/>
  <c r="L83" i="78"/>
  <c r="L86" i="356"/>
  <c r="L84" i="226"/>
  <c r="N86" i="226" s="1"/>
  <c r="N88" i="226" s="1"/>
  <c r="D187" i="5" s="1"/>
  <c r="L84" i="63"/>
  <c r="L84" i="74"/>
  <c r="L82" i="74"/>
  <c r="L83" i="74"/>
  <c r="N78" i="42"/>
  <c r="L85" i="42" s="1"/>
  <c r="L84" i="253"/>
  <c r="N79" i="333"/>
  <c r="L85" i="333" s="1"/>
  <c r="L85" i="46"/>
  <c r="L83" i="46"/>
  <c r="N78" i="38"/>
  <c r="L85" i="38" s="1"/>
  <c r="L85" i="63"/>
  <c r="L82" i="72"/>
  <c r="N79" i="363"/>
  <c r="L86" i="363" s="1"/>
  <c r="L86" i="340"/>
  <c r="L86" i="327"/>
  <c r="L84" i="303"/>
  <c r="N85" i="303" s="1"/>
  <c r="N87" i="303" s="1"/>
  <c r="D259" i="5" s="1"/>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L59" i="96"/>
  <c r="N59" i="96" s="1"/>
  <c r="N65" i="96" s="1"/>
  <c r="N78" i="96" s="1"/>
  <c r="L8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N78" i="95" s="1"/>
  <c r="L59" i="94"/>
  <c r="N59" i="94" s="1"/>
  <c r="N6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8" i="219"/>
  <c r="L89" i="219"/>
  <c r="L87" i="219"/>
  <c r="L85" i="7"/>
  <c r="N86" i="7" s="1"/>
  <c r="N88" i="7" s="1"/>
  <c r="D3" i="5" s="1"/>
  <c r="L84" i="46"/>
  <c r="L84" i="339"/>
  <c r="N83" i="282"/>
  <c r="L90" i="282" s="1"/>
  <c r="N79" i="256"/>
  <c r="L84" i="256" s="1"/>
  <c r="N78" i="35"/>
  <c r="N77" i="284"/>
  <c r="L84" i="284" s="1"/>
  <c r="L88" i="218"/>
  <c r="L85" i="253"/>
  <c r="N87" i="253" s="1"/>
  <c r="N89" i="253" s="1"/>
  <c r="D213" i="5" s="1"/>
  <c r="N78" i="33"/>
  <c r="L83" i="33" s="1"/>
  <c r="L84" i="64"/>
  <c r="N78" i="53"/>
  <c r="L85" i="53" s="1"/>
  <c r="L84" i="348"/>
  <c r="L86" i="328"/>
  <c r="N80" i="272"/>
  <c r="L85" i="272" s="1"/>
  <c r="L84" i="27"/>
  <c r="L85" i="32"/>
  <c r="L84" i="32"/>
  <c r="N78" i="97"/>
  <c r="L84" i="97" s="1"/>
  <c r="L83" i="30"/>
  <c r="N79" i="264"/>
  <c r="L86" i="264" s="1"/>
  <c r="N74" i="227"/>
  <c r="L79" i="227" s="1"/>
  <c r="N69" i="188"/>
  <c r="N82" i="188" s="1"/>
  <c r="L87" i="188" s="1"/>
  <c r="N79" i="233"/>
  <c r="L84" i="233" s="1"/>
  <c r="N70" i="182"/>
  <c r="N79" i="261"/>
  <c r="L84" i="261" s="1"/>
  <c r="L82" i="305"/>
  <c r="L83" i="305"/>
  <c r="L87" i="281"/>
  <c r="N78" i="243"/>
  <c r="L83" i="243" s="1"/>
  <c r="N70" i="187"/>
  <c r="N83" i="187" s="1"/>
  <c r="L88" i="187" s="1"/>
  <c r="N70" i="170"/>
  <c r="N83" i="170" s="1"/>
  <c r="L90" i="170" s="1"/>
  <c r="N78" i="94"/>
  <c r="L85" i="94" s="1"/>
  <c r="L85" i="128"/>
  <c r="L84" i="306"/>
  <c r="N78" i="231"/>
  <c r="L84" i="231" s="1"/>
  <c r="N77" i="190"/>
  <c r="L83" i="190" s="1"/>
  <c r="N79" i="332"/>
  <c r="L85"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86" i="208" s="1"/>
  <c r="N88" i="208" s="1"/>
  <c r="D119" i="5" s="1"/>
  <c r="N79" i="342"/>
  <c r="L85" i="342" s="1"/>
  <c r="L99" i="260"/>
  <c r="L100" i="260"/>
  <c r="N78" i="40"/>
  <c r="L84" i="40" s="1"/>
  <c r="L87" i="277"/>
  <c r="L86" i="277"/>
  <c r="L85" i="250"/>
  <c r="L84" i="250"/>
  <c r="N78" i="45"/>
  <c r="L85" i="45" s="1"/>
  <c r="N78" i="36"/>
  <c r="N80" i="274"/>
  <c r="L86" i="274" s="1"/>
  <c r="N79" i="259"/>
  <c r="L84" i="259" s="1"/>
  <c r="N78" i="99"/>
  <c r="L85" i="99" s="1"/>
  <c r="N77" i="283"/>
  <c r="N85" i="279"/>
  <c r="N81" i="244"/>
  <c r="L88" i="244" s="1"/>
  <c r="N79" i="346"/>
  <c r="L86" i="346" s="1"/>
  <c r="N78" i="17"/>
  <c r="N78" i="23"/>
  <c r="L85" i="367"/>
  <c r="L83" i="367"/>
  <c r="L84" i="367"/>
  <c r="N78" i="20"/>
  <c r="L83" i="20" s="1"/>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57"/>
  <c r="L85" i="371"/>
  <c r="L86" i="343"/>
  <c r="L86" i="321"/>
  <c r="L85" i="328"/>
  <c r="N87" i="328" s="1"/>
  <c r="N89" i="328" s="1"/>
  <c r="D282" i="5" s="1"/>
  <c r="L84" i="323"/>
  <c r="N87" i="323" s="1"/>
  <c r="N89" i="323" s="1"/>
  <c r="D279" i="5" s="1"/>
  <c r="L86" i="250"/>
  <c r="L85" i="224"/>
  <c r="L84" i="132"/>
  <c r="L83" i="131"/>
  <c r="L83" i="127"/>
  <c r="L83" i="129"/>
  <c r="L84" i="129"/>
  <c r="L85" i="129"/>
  <c r="L84" i="52"/>
  <c r="L85" i="52"/>
  <c r="L83" i="52"/>
  <c r="L85" i="306"/>
  <c r="N79" i="337"/>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6" i="251"/>
  <c r="L84" i="216"/>
  <c r="L83" i="216"/>
  <c r="L83" i="128"/>
  <c r="L83" i="125"/>
  <c r="L84" i="125"/>
  <c r="L84" i="124"/>
  <c r="L85" i="110"/>
  <c r="N87" i="340"/>
  <c r="N89" i="340" s="1"/>
  <c r="D294" i="5" s="1"/>
  <c r="L86"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5" i="18"/>
  <c r="L83" i="18"/>
  <c r="L85" i="15"/>
  <c r="L83" i="15"/>
  <c r="N78" i="12"/>
  <c r="L85" i="12" s="1"/>
  <c r="L86" i="347" l="1"/>
  <c r="L85" i="105"/>
  <c r="L85" i="347"/>
  <c r="L85" i="364"/>
  <c r="L84" i="25"/>
  <c r="L84" i="31"/>
  <c r="N69" i="179"/>
  <c r="N82" i="179" s="1"/>
  <c r="L89" i="179" s="1"/>
  <c r="L83" i="25"/>
  <c r="N79" i="315"/>
  <c r="L84" i="315" s="1"/>
  <c r="N77" i="287"/>
  <c r="N70" i="266"/>
  <c r="N83" i="266" s="1"/>
  <c r="L90" i="266" s="1"/>
  <c r="L88" i="50"/>
  <c r="L86" i="50"/>
  <c r="L84" i="42"/>
  <c r="L84" i="363"/>
  <c r="N87" i="363" s="1"/>
  <c r="N89" i="363" s="1"/>
  <c r="D313" i="5" s="1"/>
  <c r="L85" i="240"/>
  <c r="N70" i="267"/>
  <c r="N83" i="267" s="1"/>
  <c r="L88" i="267" s="1"/>
  <c r="N85" i="289"/>
  <c r="N87" i="289" s="1"/>
  <c r="D245" i="5" s="1"/>
  <c r="N87" i="356"/>
  <c r="N89" i="356" s="1"/>
  <c r="D308" i="5" s="1"/>
  <c r="L86" i="254"/>
  <c r="L83" i="37"/>
  <c r="L85" i="254"/>
  <c r="L84" i="37"/>
  <c r="N86" i="51"/>
  <c r="N88" i="51" s="1"/>
  <c r="D43" i="5" s="1"/>
  <c r="N86" i="63"/>
  <c r="N88" i="63" s="1"/>
  <c r="D54" i="5" s="1"/>
  <c r="N86" i="64"/>
  <c r="N88" i="64" s="1"/>
  <c r="D55" i="5" s="1"/>
  <c r="N70" i="176"/>
  <c r="N83" i="176" s="1"/>
  <c r="L88" i="176" s="1"/>
  <c r="N78" i="137"/>
  <c r="L83" i="137" s="1"/>
  <c r="L85" i="31"/>
  <c r="L83" i="24"/>
  <c r="L84" i="332"/>
  <c r="L86" i="332"/>
  <c r="L84" i="43"/>
  <c r="L85" i="215"/>
  <c r="N69" i="184"/>
  <c r="N82" i="184" s="1"/>
  <c r="L88" i="184" s="1"/>
  <c r="N66" i="294"/>
  <c r="N79" i="294" s="1"/>
  <c r="L86" i="294" s="1"/>
  <c r="N79" i="318"/>
  <c r="L86" i="318" s="1"/>
  <c r="N77" i="285"/>
  <c r="L82" i="285" s="1"/>
  <c r="N69" i="183"/>
  <c r="N82" i="183" s="1"/>
  <c r="L88" i="183" s="1"/>
  <c r="N79" i="316"/>
  <c r="L85" i="316" s="1"/>
  <c r="N64" i="297"/>
  <c r="N77" i="297" s="1"/>
  <c r="L82" i="297" s="1"/>
  <c r="N69" i="164"/>
  <c r="N82" i="164" s="1"/>
  <c r="L88" i="164" s="1"/>
  <c r="N72" i="165"/>
  <c r="N85" i="165" s="1"/>
  <c r="L91" i="165" s="1"/>
  <c r="N69" i="177"/>
  <c r="N82" i="177" s="1"/>
  <c r="L89" i="177" s="1"/>
  <c r="N70" i="171"/>
  <c r="N83" i="171" s="1"/>
  <c r="L90" i="171" s="1"/>
  <c r="L85" i="275"/>
  <c r="L83" i="43"/>
  <c r="L84" i="365"/>
  <c r="N87" i="371"/>
  <c r="N89" i="371" s="1"/>
  <c r="D293" i="5" s="1"/>
  <c r="L84" i="38"/>
  <c r="L82" i="75"/>
  <c r="L83" i="102"/>
  <c r="L83" i="286"/>
  <c r="L83" i="59"/>
  <c r="N90" i="218"/>
  <c r="N92" i="218" s="1"/>
  <c r="D180" i="5" s="1"/>
  <c r="L84" i="75"/>
  <c r="L83" i="38"/>
  <c r="L86" i="275"/>
  <c r="N87" i="321"/>
  <c r="N89" i="321" s="1"/>
  <c r="D277" i="5" s="1"/>
  <c r="L84" i="346"/>
  <c r="N86" i="124"/>
  <c r="N88" i="124" s="1"/>
  <c r="D113" i="5" s="1"/>
  <c r="N79" i="319"/>
  <c r="L84" i="319" s="1"/>
  <c r="L84" i="30"/>
  <c r="N86" i="30" s="1"/>
  <c r="N88" i="30" s="1"/>
  <c r="D22" i="5" s="1"/>
  <c r="N86" i="123"/>
  <c r="N88" i="123" s="1"/>
  <c r="D114" i="5" s="1"/>
  <c r="N86" i="121"/>
  <c r="N88" i="121" s="1"/>
  <c r="D111" i="5" s="1"/>
  <c r="N79" i="314"/>
  <c r="L86" i="314" s="1"/>
  <c r="L86" i="256"/>
  <c r="N70" i="268"/>
  <c r="N83" i="268" s="1"/>
  <c r="L90" i="268" s="1"/>
  <c r="N70" i="157"/>
  <c r="N83" i="157" s="1"/>
  <c r="L90" i="157" s="1"/>
  <c r="L82" i="284"/>
  <c r="L85" i="92"/>
  <c r="L83" i="39"/>
  <c r="N86" i="46"/>
  <c r="N88" i="46" s="1"/>
  <c r="D38" i="5" s="1"/>
  <c r="L84" i="21"/>
  <c r="L84" i="39"/>
  <c r="L84" i="26"/>
  <c r="L85" i="336"/>
  <c r="L83" i="92"/>
  <c r="L85" i="21"/>
  <c r="N86" i="130"/>
  <c r="N88" i="130" s="1"/>
  <c r="D121" i="5" s="1"/>
  <c r="N85" i="72"/>
  <c r="N87" i="72" s="1"/>
  <c r="D63" i="5" s="1"/>
  <c r="L83" i="105"/>
  <c r="N86" i="105" s="1"/>
  <c r="N88" i="105" s="1"/>
  <c r="D95" i="5" s="1"/>
  <c r="N79" i="311"/>
  <c r="L84" i="311" s="1"/>
  <c r="L83" i="284"/>
  <c r="L85" i="69"/>
  <c r="L85" i="241"/>
  <c r="N90" i="219"/>
  <c r="N92" i="219" s="1"/>
  <c r="D181" i="5" s="1"/>
  <c r="N87" i="327"/>
  <c r="N89" i="327" s="1"/>
  <c r="D281" i="5" s="1"/>
  <c r="L85" i="41"/>
  <c r="L84" i="103"/>
  <c r="N85" i="74"/>
  <c r="N87" i="74" s="1"/>
  <c r="D65" i="5" s="1"/>
  <c r="N69" i="172"/>
  <c r="N82" i="172" s="1"/>
  <c r="L88" i="172" s="1"/>
  <c r="N69" i="180"/>
  <c r="N82" i="180" s="1"/>
  <c r="L89" i="180" s="1"/>
  <c r="N70" i="168"/>
  <c r="N83" i="168" s="1"/>
  <c r="L90" i="168" s="1"/>
  <c r="L88" i="282"/>
  <c r="L85" i="147"/>
  <c r="L86" i="241"/>
  <c r="L83" i="302"/>
  <c r="L82" i="302"/>
  <c r="N83" i="155"/>
  <c r="L88" i="155" s="1"/>
  <c r="N79" i="313"/>
  <c r="L84" i="313" s="1"/>
  <c r="N79" i="317"/>
  <c r="L86" i="317" s="1"/>
  <c r="L92" i="221"/>
  <c r="L84" i="342"/>
  <c r="L91" i="221"/>
  <c r="L84" i="298"/>
  <c r="L83" i="26"/>
  <c r="N86" i="58"/>
  <c r="N88" i="58" s="1"/>
  <c r="D49" i="5" s="1"/>
  <c r="L82" i="286"/>
  <c r="L84" i="102"/>
  <c r="N70" i="178"/>
  <c r="N83" i="178" s="1"/>
  <c r="L90" i="178" s="1"/>
  <c r="N87" i="339"/>
  <c r="N89" i="339" s="1"/>
  <c r="D292" i="5" s="1"/>
  <c r="L89" i="282"/>
  <c r="L85" i="363"/>
  <c r="L86" i="232"/>
  <c r="L85" i="138"/>
  <c r="L87" i="274"/>
  <c r="N87" i="343"/>
  <c r="N89" i="343" s="1"/>
  <c r="D296" i="5" s="1"/>
  <c r="N86" i="131"/>
  <c r="N88" i="131" s="1"/>
  <c r="D122" i="5" s="1"/>
  <c r="N86" i="224"/>
  <c r="N88" i="224" s="1"/>
  <c r="D185" i="5" s="1"/>
  <c r="L86" i="365"/>
  <c r="N87" i="365" s="1"/>
  <c r="N89" i="365" s="1"/>
  <c r="D315" i="5" s="1"/>
  <c r="L83" i="42"/>
  <c r="L84" i="251"/>
  <c r="N87" i="251" s="1"/>
  <c r="N89" i="251" s="1"/>
  <c r="D211" i="5" s="1"/>
  <c r="L84" i="135"/>
  <c r="L84" i="100"/>
  <c r="L83" i="142"/>
  <c r="L84" i="142"/>
  <c r="L85" i="142"/>
  <c r="L84" i="262"/>
  <c r="L85" i="262"/>
  <c r="L86" i="262"/>
  <c r="L84" i="24"/>
  <c r="L85" i="232"/>
  <c r="L85" i="213"/>
  <c r="L84" i="147"/>
  <c r="L83" i="215"/>
  <c r="L84" i="19"/>
  <c r="L83" i="19"/>
  <c r="N79" i="239"/>
  <c r="L84" i="239" s="1"/>
  <c r="N86" i="132"/>
  <c r="N88" i="132" s="1"/>
  <c r="D123" i="5" s="1"/>
  <c r="L86" i="240"/>
  <c r="N87" i="240" s="1"/>
  <c r="N89" i="240" s="1"/>
  <c r="D200" i="5" s="1"/>
  <c r="L85" i="135"/>
  <c r="L82" i="298"/>
  <c r="L85" i="27"/>
  <c r="N86" i="27" s="1"/>
  <c r="N88" i="27" s="1"/>
  <c r="D19" i="5" s="1"/>
  <c r="L84" i="333"/>
  <c r="L86" i="333"/>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89" i="267"/>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N87" i="332"/>
  <c r="N89" i="332" s="1"/>
  <c r="D286" i="5" s="1"/>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35"/>
  <c r="L85" i="335"/>
  <c r="L84" i="335"/>
  <c r="L84" i="357"/>
  <c r="L85" i="357"/>
  <c r="L86" i="357"/>
  <c r="L82" i="310"/>
  <c r="L84" i="310"/>
  <c r="L83" i="310"/>
  <c r="L85" i="331"/>
  <c r="L84" i="331"/>
  <c r="L86" i="331"/>
  <c r="L84" i="316"/>
  <c r="L86"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11"/>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L89" i="178" l="1"/>
  <c r="L88" i="179"/>
  <c r="L87" i="179"/>
  <c r="N86" i="19"/>
  <c r="N88" i="19" s="1"/>
  <c r="D11" i="5" s="1"/>
  <c r="L84" i="137"/>
  <c r="L88" i="268"/>
  <c r="N89" i="50"/>
  <c r="N91" i="50" s="1"/>
  <c r="D42" i="5" s="1"/>
  <c r="N86" i="42"/>
  <c r="N88" i="42" s="1"/>
  <c r="D33" i="5" s="1"/>
  <c r="L89" i="266"/>
  <c r="N86" i="26"/>
  <c r="N88" i="26" s="1"/>
  <c r="D18" i="5" s="1"/>
  <c r="L84" i="317"/>
  <c r="N86" i="213"/>
  <c r="N88" i="213" s="1"/>
  <c r="D175" i="5" s="1"/>
  <c r="L85" i="317"/>
  <c r="N86" i="37"/>
  <c r="N88" i="37" s="1"/>
  <c r="D28" i="5" s="1"/>
  <c r="N87" i="254"/>
  <c r="N89" i="254" s="1"/>
  <c r="D214" i="5" s="1"/>
  <c r="L89" i="171"/>
  <c r="L88" i="157"/>
  <c r="N86" i="38"/>
  <c r="N88" i="38" s="1"/>
  <c r="D29" i="5" s="1"/>
  <c r="L85" i="318"/>
  <c r="L84" i="294"/>
  <c r="N87" i="346"/>
  <c r="N89" i="346" s="1"/>
  <c r="D299" i="5" s="1"/>
  <c r="L87" i="177"/>
  <c r="L85" i="294"/>
  <c r="L88" i="177"/>
  <c r="L85" i="137"/>
  <c r="N86" i="24"/>
  <c r="N88" i="24" s="1"/>
  <c r="D16" i="5" s="1"/>
  <c r="L85" i="311"/>
  <c r="N87" i="311" s="1"/>
  <c r="N89" i="311" s="1"/>
  <c r="D267" i="5" s="1"/>
  <c r="L92" i="165"/>
  <c r="N87" i="256"/>
  <c r="N89" i="256" s="1"/>
  <c r="D215" i="5" s="1"/>
  <c r="L90" i="165"/>
  <c r="L87" i="184"/>
  <c r="L89" i="184"/>
  <c r="L90" i="176"/>
  <c r="L89" i="176"/>
  <c r="N86" i="43"/>
  <c r="N88" i="43" s="1"/>
  <c r="D34" i="5" s="1"/>
  <c r="L89" i="183"/>
  <c r="L87" i="183"/>
  <c r="N85" i="298"/>
  <c r="N87" i="298" s="1"/>
  <c r="D254" i="5" s="1"/>
  <c r="L87" i="164"/>
  <c r="N87" i="241"/>
  <c r="N89" i="241" s="1"/>
  <c r="D201" i="5" s="1"/>
  <c r="N85" i="284"/>
  <c r="N87" i="284" s="1"/>
  <c r="D241" i="5" s="1"/>
  <c r="L85" i="314"/>
  <c r="N87" i="314" s="1"/>
  <c r="N89" i="314" s="1"/>
  <c r="D270" i="5" s="1"/>
  <c r="L89" i="164"/>
  <c r="N86" i="103"/>
  <c r="N88" i="103" s="1"/>
  <c r="D93" i="5" s="1"/>
  <c r="N86" i="215"/>
  <c r="N88" i="215" s="1"/>
  <c r="D177" i="5" s="1"/>
  <c r="N86" i="21"/>
  <c r="N88" i="21" s="1"/>
  <c r="D13" i="5" s="1"/>
  <c r="L84" i="318"/>
  <c r="N87" i="336"/>
  <c r="N89" i="336" s="1"/>
  <c r="D290" i="5" s="1"/>
  <c r="N85" i="302"/>
  <c r="N87" i="302" s="1"/>
  <c r="N86" i="99"/>
  <c r="N88" i="99" s="1"/>
  <c r="D89" i="5" s="1"/>
  <c r="N88" i="275"/>
  <c r="N90" i="275" s="1"/>
  <c r="D233" i="5" s="1"/>
  <c r="L84" i="285"/>
  <c r="L88" i="171"/>
  <c r="L86" i="313"/>
  <c r="L85" i="313"/>
  <c r="L87" i="180"/>
  <c r="N86" i="59"/>
  <c r="N88" i="59" s="1"/>
  <c r="D50" i="5" s="1"/>
  <c r="L83" i="297"/>
  <c r="L85" i="319"/>
  <c r="L83" i="285"/>
  <c r="N85" i="285" s="1"/>
  <c r="N87" i="285" s="1"/>
  <c r="D242" i="5" s="1"/>
  <c r="L89" i="189"/>
  <c r="L84" i="297"/>
  <c r="L86" i="319"/>
  <c r="L85" i="239"/>
  <c r="L86" i="239"/>
  <c r="N86" i="39"/>
  <c r="N88" i="39" s="1"/>
  <c r="D30" i="5" s="1"/>
  <c r="L89" i="157"/>
  <c r="N86" i="102"/>
  <c r="N88" i="102" s="1"/>
  <c r="D92" i="5" s="1"/>
  <c r="N85" i="75"/>
  <c r="N87" i="75" s="1"/>
  <c r="D66" i="5" s="1"/>
  <c r="N88" i="232"/>
  <c r="N90" i="232" s="1"/>
  <c r="D192" i="5" s="1"/>
  <c r="N85" i="286"/>
  <c r="N87" i="286" s="1"/>
  <c r="D243" i="5" s="1"/>
  <c r="L89" i="268"/>
  <c r="N91" i="249"/>
  <c r="N93" i="249" s="1"/>
  <c r="D209" i="5" s="1"/>
  <c r="N88" i="274"/>
  <c r="N90" i="274" s="1"/>
  <c r="D232" i="5" s="1"/>
  <c r="N86" i="140"/>
  <c r="N88" i="140" s="1"/>
  <c r="D132" i="5" s="1"/>
  <c r="L88" i="178"/>
  <c r="N91" i="178" s="1"/>
  <c r="N93" i="178" s="1"/>
  <c r="D157" i="5" s="1"/>
  <c r="N86" i="96"/>
  <c r="N88" i="96" s="1"/>
  <c r="D86" i="5" s="1"/>
  <c r="N86" i="92"/>
  <c r="N88" i="92" s="1"/>
  <c r="D83" i="5" s="1"/>
  <c r="L87" i="189"/>
  <c r="N91" i="268"/>
  <c r="N93" i="268" s="1"/>
  <c r="D227" i="5" s="1"/>
  <c r="N87" i="238"/>
  <c r="N89" i="238" s="1"/>
  <c r="D198" i="5" s="1"/>
  <c r="N91" i="282"/>
  <c r="N93" i="282" s="1"/>
  <c r="D239" i="5" s="1"/>
  <c r="N86" i="135"/>
  <c r="N88" i="135" s="1"/>
  <c r="D126" i="5" s="1"/>
  <c r="N86" i="41"/>
  <c r="N88" i="41" s="1"/>
  <c r="D32" i="5" s="1"/>
  <c r="L90" i="155"/>
  <c r="N86" i="147"/>
  <c r="N88" i="147" s="1"/>
  <c r="D137" i="5" s="1"/>
  <c r="N86" i="69"/>
  <c r="N88" i="69" s="1"/>
  <c r="D60" i="5" s="1"/>
  <c r="N86" i="138"/>
  <c r="N88" i="138" s="1"/>
  <c r="D129" i="5" s="1"/>
  <c r="N86" i="53"/>
  <c r="N88" i="53" s="1"/>
  <c r="D45" i="5" s="1"/>
  <c r="L89" i="155"/>
  <c r="N87" i="235"/>
  <c r="N89" i="235" s="1"/>
  <c r="D195" i="5" s="1"/>
  <c r="N86" i="149"/>
  <c r="N88" i="149" s="1"/>
  <c r="D135" i="5" s="1"/>
  <c r="N86" i="33"/>
  <c r="N88" i="33" s="1"/>
  <c r="D25" i="5" s="1"/>
  <c r="N87" i="342"/>
  <c r="N89" i="342" s="1"/>
  <c r="D295" i="5" s="1"/>
  <c r="N86" i="100"/>
  <c r="N88" i="100" s="1"/>
  <c r="D90" i="5" s="1"/>
  <c r="N93" i="221"/>
  <c r="N95" i="221" s="1"/>
  <c r="D184" i="5" s="1"/>
  <c r="L88" i="180"/>
  <c r="N90" i="217"/>
  <c r="N92" i="217" s="1"/>
  <c r="D179" i="5" s="1"/>
  <c r="N86" i="80"/>
  <c r="N88" i="80" s="1"/>
  <c r="D71" i="5" s="1"/>
  <c r="N87" i="295"/>
  <c r="N89" i="295" s="1"/>
  <c r="D251" i="5" s="1"/>
  <c r="N86" i="231"/>
  <c r="N88" i="231" s="1"/>
  <c r="D191" i="5" s="1"/>
  <c r="N87" i="264"/>
  <c r="N89" i="264" s="1"/>
  <c r="D223" i="5" s="1"/>
  <c r="N86" i="9"/>
  <c r="N88" i="9" s="1"/>
  <c r="D4" i="5" s="1"/>
  <c r="N86" i="29"/>
  <c r="N88" i="29" s="1"/>
  <c r="D21" i="5" s="1"/>
  <c r="N87" i="333"/>
  <c r="N89" i="333" s="1"/>
  <c r="D287" i="5" s="1"/>
  <c r="N86" i="88"/>
  <c r="N88" i="88" s="1"/>
  <c r="D79" i="5" s="1"/>
  <c r="N86" i="214"/>
  <c r="N88" i="214" s="1"/>
  <c r="D176" i="5" s="1"/>
  <c r="N85" i="325"/>
  <c r="N87" i="325" s="1"/>
  <c r="D280" i="5" s="1"/>
  <c r="N82" i="227"/>
  <c r="N84" i="227" s="1"/>
  <c r="D188" i="5" s="1"/>
  <c r="N87" i="262"/>
  <c r="N89" i="262" s="1"/>
  <c r="D221" i="5" s="1"/>
  <c r="N86" i="142"/>
  <c r="N88" i="142" s="1"/>
  <c r="D134"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8" l="1"/>
  <c r="N89" i="318" s="1"/>
  <c r="D274" i="5" s="1"/>
  <c r="N87" i="294"/>
  <c r="N89" i="294" s="1"/>
  <c r="D250" i="5" s="1"/>
  <c r="N90" i="177"/>
  <c r="N92" i="177" s="1"/>
  <c r="N91" i="171"/>
  <c r="N93" i="171" s="1"/>
  <c r="D156" i="5" s="1"/>
  <c r="N87" i="239"/>
  <c r="N89" i="239" s="1"/>
  <c r="D199" i="5" s="1"/>
  <c r="N91" i="176"/>
  <c r="N93" i="176" s="1"/>
  <c r="D155" i="5" s="1"/>
  <c r="N87" i="313"/>
  <c r="N89" i="313" s="1"/>
  <c r="D269" i="5" s="1"/>
  <c r="N91" i="157"/>
  <c r="N93" i="157" s="1"/>
  <c r="D145" i="5" s="1"/>
  <c r="N93" i="165"/>
  <c r="N95" i="165" s="1"/>
  <c r="D150" i="5" s="1"/>
  <c r="N90" i="184"/>
  <c r="N92" i="184" s="1"/>
  <c r="D164" i="5" s="1"/>
  <c r="N87" i="319"/>
  <c r="N89" i="319" s="1"/>
  <c r="D275" i="5" s="1"/>
  <c r="N90" i="189"/>
  <c r="N92" i="189" s="1"/>
  <c r="D169" i="5" s="1"/>
  <c r="N90" i="164"/>
  <c r="N92" i="164" s="1"/>
  <c r="D149" i="5" s="1"/>
  <c r="N85" i="297"/>
  <c r="N87" i="297" s="1"/>
  <c r="D253" i="5" s="1"/>
  <c r="N90" i="180"/>
  <c r="N92" i="180" s="1"/>
  <c r="D159" i="5" s="1"/>
  <c r="N91" i="155"/>
  <c r="N93" i="155" s="1"/>
  <c r="D144" i="5" s="1"/>
  <c r="N86" i="60"/>
  <c r="N88" i="60" s="1"/>
  <c r="D51" i="5" s="1"/>
  <c r="N90" i="172"/>
  <c r="N92" i="172" s="1"/>
  <c r="D153"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<sst xmlns="http://schemas.openxmlformats.org/spreadsheetml/2006/main" count="38539" uniqueCount="2344">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</sst>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0">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0" xfId="0" applyFill="1" applyBorder="1" applyProtection="1"/>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0" xfId="0" applyFill="1" applyBorder="1" applyProtection="1"/>
    <xf numFmtId="0" fontId="0" fillId="17" borderId="74" xfId="0" applyFill="1" applyBorder="1" applyProtection="1"/>
    <xf numFmtId="0" fontId="0" fillId="17" borderId="75"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6"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8"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8"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8"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8"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9" xfId="0" applyNumberFormat="1" applyFont="1" applyFill="1" applyBorder="1" applyAlignment="1" applyProtection="1">
      <alignment wrapText="1"/>
    </xf>
    <xf numFmtId="3" fontId="21" fillId="5" borderId="69"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7" xfId="0" applyFont="1" applyFill="1" applyBorder="1" applyAlignment="1" applyProtection="1">
      <alignment horizontal="center" vertical="center" wrapText="1"/>
    </xf>
    <xf numFmtId="0" fontId="23" fillId="4" borderId="78"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8" xfId="10" applyFont="1" applyFill="1" applyBorder="1" applyAlignment="1" applyProtection="1">
      <alignment horizontal="left" wrapText="1"/>
    </xf>
    <xf numFmtId="0" fontId="32" fillId="5" borderId="68"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69"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79"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7"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6"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6"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4" xfId="0" applyNumberFormat="1" applyFont="1" applyFill="1" applyBorder="1" applyAlignment="1">
      <alignment horizontal="right"/>
    </xf>
    <xf numFmtId="165" fontId="8" fillId="7" borderId="40" xfId="9" applyFont="1" applyFill="1" applyBorder="1" applyAlignment="1">
      <alignment horizontal="right"/>
    </xf>
    <xf numFmtId="170" fontId="8" fillId="7" borderId="76" xfId="0" applyNumberFormat="1" applyFont="1" applyFill="1" applyBorder="1" applyAlignment="1">
      <alignment horizontal="right"/>
    </xf>
    <xf numFmtId="0" fontId="8" fillId="7" borderId="19" xfId="0" applyFont="1" applyFill="1" applyBorder="1" applyAlignment="1"/>
    <xf numFmtId="0" fontId="8" fillId="7" borderId="104"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6"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3" fontId="7" fillId="0" borderId="0" xfId="1" applyNumberFormat="1" applyFont="1" applyFill="1" applyBorder="1" applyProtection="1"/>
    <xf numFmtId="0" fontId="0" fillId="17" borderId="0" xfId="0" applyFill="1" applyBorder="1" applyAlignment="1" applyProtection="1">
      <alignment horizontal="center"/>
    </xf>
    <xf numFmtId="0" fontId="28" fillId="19" borderId="80" xfId="0" applyFont="1" applyFill="1" applyBorder="1" applyAlignment="1" applyProtection="1">
      <alignment horizontal="center" vertical="top" wrapText="1"/>
    </xf>
    <xf numFmtId="0" fontId="29"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3" xfId="0" applyFont="1" applyFill="1" applyBorder="1" applyAlignment="1" applyProtection="1">
      <alignment horizontal="center" vertical="center" wrapText="1"/>
    </xf>
    <xf numFmtId="0" fontId="0" fillId="21" borderId="84" xfId="0" applyFill="1" applyBorder="1" applyAlignment="1" applyProtection="1">
      <alignment horizontal="center" vertical="center"/>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7" xfId="0" applyFill="1" applyBorder="1" applyAlignment="1" applyProtection="1">
      <alignment horizontal="center" vertical="center"/>
    </xf>
    <xf numFmtId="0" fontId="6" fillId="6" borderId="98" xfId="3" applyFont="1"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30" fillId="22" borderId="88" xfId="0" applyFont="1" applyFill="1" applyBorder="1" applyAlignment="1" applyProtection="1">
      <alignment horizontal="center" vertical="center" wrapText="1"/>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6" fillId="24" borderId="93" xfId="3" applyFont="1" applyFill="1" applyBorder="1" applyAlignment="1" applyProtection="1">
      <alignment horizontal="center" vertical="center"/>
    </xf>
    <xf numFmtId="0" fontId="31" fillId="23" borderId="94" xfId="0" applyFont="1" applyFill="1" applyBorder="1" applyAlignment="1" applyProtection="1">
      <alignment horizontal="center" vertical="center" wrapText="1"/>
    </xf>
    <xf numFmtId="0" fontId="31" fillId="23" borderId="95" xfId="0" applyFont="1" applyFill="1" applyBorder="1" applyAlignment="1" applyProtection="1">
      <alignment horizontal="center" vertical="center"/>
    </xf>
    <xf numFmtId="0" fontId="31" fillId="23" borderId="96"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8"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2"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4"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1" xfId="19" applyFont="1" applyBorder="1" applyAlignment="1">
      <alignment horizontal="center"/>
    </xf>
    <xf numFmtId="0" fontId="8" fillId="0" borderId="103" xfId="19" applyFont="1" applyBorder="1" applyAlignment="1">
      <alignment horizontal="center"/>
    </xf>
    <xf numFmtId="0" fontId="8" fillId="0" borderId="105" xfId="19" applyFont="1" applyBorder="1" applyAlignment="1">
      <alignment horizontal="center"/>
    </xf>
    <xf numFmtId="0" fontId="9" fillId="18" borderId="102"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6" xfId="19" applyFont="1" applyFill="1" applyBorder="1" applyAlignment="1">
      <alignment horizontal="center"/>
    </xf>
    <xf numFmtId="0" fontId="14" fillId="18" borderId="42" xfId="19" applyFont="1" applyFill="1" applyBorder="1" applyAlignment="1">
      <alignment horizontal="center"/>
    </xf>
    <xf numFmtId="0" fontId="14" fillId="18" borderId="107"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1" xfId="0" applyFont="1" applyFill="1" applyBorder="1" applyAlignment="1">
      <alignment horizontal="center"/>
    </xf>
    <xf numFmtId="0" fontId="8" fillId="13" borderId="103" xfId="0" applyFont="1" applyFill="1" applyBorder="1" applyAlignment="1">
      <alignment horizontal="center"/>
    </xf>
    <xf numFmtId="0" fontId="8" fillId="13" borderId="105"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4"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6" xfId="0" applyFont="1" applyFill="1" applyBorder="1" applyAlignment="1">
      <alignment horizontal="center"/>
    </xf>
    <xf numFmtId="0" fontId="14" fillId="12" borderId="42" xfId="0" applyFont="1" applyFill="1" applyBorder="1" applyAlignment="1">
      <alignment horizontal="center"/>
    </xf>
    <xf numFmtId="0" fontId="14" fillId="12" borderId="107"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2"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2"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8"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1" xfId="0" applyFont="1" applyFill="1" applyBorder="1" applyAlignment="1">
      <alignment horizontal="center"/>
    </xf>
    <xf numFmtId="0" fontId="8" fillId="26" borderId="103" xfId="0" applyFont="1" applyFill="1" applyBorder="1" applyAlignment="1">
      <alignment horizontal="center"/>
    </xf>
    <xf numFmtId="0" fontId="8" fillId="26" borderId="105"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4"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6" xfId="0" applyFont="1" applyFill="1" applyBorder="1" applyAlignment="1">
      <alignment horizontal="center"/>
    </xf>
    <xf numFmtId="0" fontId="14" fillId="28" borderId="42" xfId="0" applyFont="1" applyFill="1" applyBorder="1" applyAlignment="1">
      <alignment horizontal="center"/>
    </xf>
    <xf numFmtId="0" fontId="14" fillId="28" borderId="107" xfId="0" applyFont="1" applyFill="1" applyBorder="1" applyAlignment="1">
      <alignment horizontal="center"/>
    </xf>
    <xf numFmtId="0" fontId="14" fillId="28" borderId="102"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2"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09"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 ANDRÉS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5" sqref="B15"/>
    </sheetView>
  </sheetViews>
  <sheetFormatPr baseColWidth="10" defaultRowHeight="15"/>
  <cols>
    <col min="2" max="2" width="9" customWidth="1"/>
    <col min="8" max="8" width="83" customWidth="1"/>
    <col min="26" max="26" width="8.570312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65"/>
      <c r="B32" s="665"/>
      <c r="C32" s="665"/>
      <c r="D32" s="665"/>
      <c r="E32" s="665"/>
      <c r="F32" s="665"/>
      <c r="G32" s="665"/>
      <c r="H32" s="665"/>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65"/>
      <c r="B33" s="665"/>
      <c r="C33" s="665"/>
      <c r="D33" s="665"/>
      <c r="E33" s="665"/>
      <c r="F33" s="665"/>
      <c r="G33" s="665"/>
      <c r="H33" s="665"/>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65"/>
      <c r="B34" s="665"/>
      <c r="C34" s="665"/>
      <c r="D34" s="665"/>
      <c r="E34" s="665"/>
      <c r="F34" s="665"/>
      <c r="G34" s="665"/>
      <c r="H34" s="665"/>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65"/>
      <c r="B35" s="665"/>
      <c r="C35" s="665"/>
      <c r="D35" s="665"/>
      <c r="E35" s="665"/>
      <c r="F35" s="665"/>
      <c r="G35" s="665"/>
      <c r="H35" s="665"/>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65"/>
      <c r="B36" s="665"/>
      <c r="C36" s="665"/>
      <c r="D36" s="665"/>
      <c r="E36" s="665"/>
      <c r="F36" s="665"/>
      <c r="G36" s="665"/>
      <c r="H36" s="665"/>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65"/>
      <c r="B37" s="665"/>
      <c r="C37" s="665"/>
      <c r="D37" s="665"/>
      <c r="E37" s="665"/>
      <c r="F37" s="665"/>
      <c r="G37" s="665"/>
      <c r="H37" s="665"/>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65"/>
      <c r="B38" s="665"/>
      <c r="C38" s="665"/>
      <c r="D38" s="665"/>
      <c r="E38" s="665"/>
      <c r="F38" s="665"/>
      <c r="G38" s="665"/>
      <c r="H38" s="665"/>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3.5703125" style="180" customWidth="1"/>
    <col min="5" max="5" width="30" style="201"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5776817.9682386657</v>
      </c>
      <c r="G3" t="s">
        <v>980</v>
      </c>
      <c r="J3" s="1"/>
    </row>
    <row r="4" spans="1:10" ht="54" thickTop="1" thickBot="1">
      <c r="A4" s="131" t="s">
        <v>985</v>
      </c>
      <c r="B4" s="132" t="s">
        <v>1169</v>
      </c>
      <c r="C4" s="130" t="s">
        <v>984</v>
      </c>
      <c r="D4" s="177">
        <f>VLOOKUP('200.2'!A88,'200.2'!A37:N108,14,FALSE)</f>
        <v>426106.25233647996</v>
      </c>
      <c r="J4" s="1"/>
    </row>
    <row r="5" spans="1:10" ht="54" thickTop="1" thickBot="1">
      <c r="A5" s="131" t="s">
        <v>986</v>
      </c>
      <c r="B5" s="132" t="s">
        <v>1170</v>
      </c>
      <c r="C5" s="133" t="s">
        <v>987</v>
      </c>
      <c r="D5" s="177">
        <f>VLOOKUP('201.1'!A88,'201.1'!A38:N109,14,FALSE)</f>
        <v>328437.53964073193</v>
      </c>
    </row>
    <row r="6" spans="1:10" ht="54" thickTop="1" thickBot="1">
      <c r="A6" s="131" t="s">
        <v>988</v>
      </c>
      <c r="B6" s="132" t="s">
        <v>1171</v>
      </c>
      <c r="C6" s="133" t="s">
        <v>987</v>
      </c>
      <c r="D6" s="177">
        <f>VLOOKUP('201.2'!A88,'201.2'!A39:N110,14,FALSE)</f>
        <v>348478.4145762088</v>
      </c>
    </row>
    <row r="7" spans="1:10" ht="70.5" customHeight="1" thickTop="1" thickBot="1">
      <c r="A7" s="131" t="s">
        <v>989</v>
      </c>
      <c r="B7" s="132" t="s">
        <v>1172</v>
      </c>
      <c r="C7" s="133" t="s">
        <v>987</v>
      </c>
      <c r="D7" s="177">
        <f>VLOOKUP('201.3'!A88,'201.3'!A40:N111,14,FALSE)</f>
        <v>78829.097662283122</v>
      </c>
    </row>
    <row r="8" spans="1:10" ht="54" thickTop="1" thickBot="1">
      <c r="A8" s="131" t="s">
        <v>990</v>
      </c>
      <c r="B8" s="132" t="s">
        <v>1173</v>
      </c>
      <c r="C8" s="133" t="s">
        <v>987</v>
      </c>
      <c r="D8" s="177">
        <f>VLOOKUP('201.4'!A88,'201.4'!A41:N112,14,FALSE)</f>
        <v>136159.24364172222</v>
      </c>
    </row>
    <row r="9" spans="1:10" ht="54" thickTop="1" thickBot="1">
      <c r="A9" s="131" t="s">
        <v>991</v>
      </c>
      <c r="B9" s="132" t="s">
        <v>1170</v>
      </c>
      <c r="C9" s="133" t="s">
        <v>1845</v>
      </c>
      <c r="D9" s="177">
        <f>VLOOKUP('201.5'!A88,'201.5'!A42:N113,14,FALSE)</f>
        <v>328437.53964073193</v>
      </c>
    </row>
    <row r="10" spans="1:10" ht="54" thickTop="1" thickBot="1">
      <c r="A10" s="131" t="s">
        <v>992</v>
      </c>
      <c r="B10" s="132" t="s">
        <v>1171</v>
      </c>
      <c r="C10" s="133" t="s">
        <v>1845</v>
      </c>
      <c r="D10" s="177">
        <f>VLOOKUP('201.6'!A88,'201.6'!A43:N114,14,FALSE)</f>
        <v>348478.4145762088</v>
      </c>
    </row>
    <row r="11" spans="1:10" ht="54" thickTop="1" thickBot="1">
      <c r="A11" s="131" t="s">
        <v>993</v>
      </c>
      <c r="B11" s="132" t="s">
        <v>1171</v>
      </c>
      <c r="C11" s="133" t="s">
        <v>387</v>
      </c>
      <c r="D11" s="177">
        <f>VLOOKUP('201.7'!A88,'201.7'!A44:N115,14,FALSE)</f>
        <v>345298.38848008582</v>
      </c>
    </row>
    <row r="12" spans="1:10" ht="54" thickTop="1" thickBot="1">
      <c r="A12" s="131" t="s">
        <v>994</v>
      </c>
      <c r="B12" s="132" t="s">
        <v>1174</v>
      </c>
      <c r="C12" s="133" t="s">
        <v>233</v>
      </c>
      <c r="D12" s="177">
        <f>VLOOKUP('201.8'!A88,'201.8'!A45:N116,14,FALSE)</f>
        <v>33142.950467411792</v>
      </c>
    </row>
    <row r="13" spans="1:10" ht="54" thickTop="1" thickBot="1">
      <c r="A13" s="131" t="s">
        <v>995</v>
      </c>
      <c r="B13" s="132" t="s">
        <v>1175</v>
      </c>
      <c r="C13" s="133" t="s">
        <v>233</v>
      </c>
      <c r="D13" s="177">
        <f>VLOOKUP('201.9'!A88,'201.9'!A46:N117,14,FALSE)</f>
        <v>32633.845513163847</v>
      </c>
    </row>
    <row r="14" spans="1:10" ht="54" thickTop="1" thickBot="1">
      <c r="A14" s="131" t="s">
        <v>996</v>
      </c>
      <c r="B14" s="132" t="s">
        <v>1176</v>
      </c>
      <c r="C14" s="133" t="s">
        <v>144</v>
      </c>
      <c r="D14" s="177">
        <f>VLOOKUP('201.10'!A88,'201.10'!A47:N118,14,FALSE)</f>
        <v>15792.006438322858</v>
      </c>
    </row>
    <row r="15" spans="1:10" ht="54" thickTop="1" thickBot="1">
      <c r="A15" s="131" t="s">
        <v>997</v>
      </c>
      <c r="B15" s="132" t="s">
        <v>1177</v>
      </c>
      <c r="C15" s="133" t="s">
        <v>998</v>
      </c>
      <c r="D15" s="177">
        <f>VLOOKUP('201.11'!A88,'201.11'!A48:N119,14,FALSE)</f>
        <v>1698.3525261234404</v>
      </c>
    </row>
    <row r="16" spans="1:10" ht="54" thickTop="1" thickBot="1">
      <c r="A16" s="131" t="s">
        <v>999</v>
      </c>
      <c r="B16" s="132" t="s">
        <v>1178</v>
      </c>
      <c r="C16" s="133" t="s">
        <v>1845</v>
      </c>
      <c r="D16" s="177">
        <f>VLOOKUP('201.12'!A88,'201.12'!A49:N120,14,FALSE)</f>
        <v>198760.55128040101</v>
      </c>
    </row>
    <row r="17" spans="1:4" ht="64.5" thickTop="1" thickBot="1">
      <c r="A17" s="134" t="s">
        <v>1000</v>
      </c>
      <c r="B17" s="135" t="s">
        <v>1179</v>
      </c>
      <c r="C17" s="133" t="s">
        <v>1845</v>
      </c>
      <c r="D17" s="177">
        <f>VLOOKUP('201.13'!A88,'201.13'!A50:N121,14,FALSE)</f>
        <v>129840.28096553942</v>
      </c>
    </row>
    <row r="18" spans="1:4" ht="54" thickTop="1" thickBot="1">
      <c r="A18" s="131" t="s">
        <v>1001</v>
      </c>
      <c r="B18" s="132" t="s">
        <v>1180</v>
      </c>
      <c r="C18" s="133" t="s">
        <v>144</v>
      </c>
      <c r="D18" s="177">
        <f>VLOOKUP('201.14'!A88,'201.14'!A51:N122,14,FALSE)</f>
        <v>42019.982342958203</v>
      </c>
    </row>
    <row r="19" spans="1:4" ht="54" thickTop="1" thickBot="1">
      <c r="A19" s="131" t="s">
        <v>1002</v>
      </c>
      <c r="B19" s="132" t="s">
        <v>1181</v>
      </c>
      <c r="C19" s="133" t="s">
        <v>144</v>
      </c>
      <c r="D19" s="177">
        <f>VLOOKUP('201.15'!A88,'201.15'!A52:N123,14,FALSE)</f>
        <v>53203.877746527018</v>
      </c>
    </row>
    <row r="20" spans="1:4" ht="54" thickTop="1" thickBot="1">
      <c r="A20" s="131" t="s">
        <v>1003</v>
      </c>
      <c r="B20" s="132" t="s">
        <v>1182</v>
      </c>
      <c r="C20" s="133" t="s">
        <v>144</v>
      </c>
      <c r="D20" s="177">
        <f>VLOOKUP('201.16'!A88,'201.16'!A53:N124,14,FALSE)</f>
        <v>2386.7842093333329</v>
      </c>
    </row>
    <row r="21" spans="1:4" ht="54" thickTop="1" thickBot="1">
      <c r="A21" s="131" t="s">
        <v>1004</v>
      </c>
      <c r="B21" s="132" t="s">
        <v>1183</v>
      </c>
      <c r="C21" s="133" t="s">
        <v>1845</v>
      </c>
      <c r="D21" s="177">
        <f>VLOOKUP('201.17'!A88,'201.17'!A54:N125,14,FALSE)</f>
        <v>133677.31253357744</v>
      </c>
    </row>
    <row r="22" spans="1:4" ht="54" thickTop="1" thickBot="1">
      <c r="A22" s="131" t="s">
        <v>1005</v>
      </c>
      <c r="B22" s="132" t="s">
        <v>1184</v>
      </c>
      <c r="C22" s="133" t="s">
        <v>1845</v>
      </c>
      <c r="D22" s="177">
        <f>VLOOKUP('201.18'!A88,'201.18'!A55:N126,14,FALSE)</f>
        <v>133677.31253357744</v>
      </c>
    </row>
    <row r="23" spans="1:4" ht="54" thickTop="1" thickBot="1">
      <c r="A23" s="131" t="s">
        <v>1006</v>
      </c>
      <c r="B23" s="132" t="s">
        <v>1185</v>
      </c>
      <c r="C23" s="133" t="s">
        <v>144</v>
      </c>
      <c r="D23" s="177">
        <f>VLOOKUP('201.19'!A88,'201.19'!A56:N127,14,FALSE)</f>
        <v>10762.895556827079</v>
      </c>
    </row>
    <row r="24" spans="1:4" ht="54" thickTop="1" thickBot="1">
      <c r="A24" s="131" t="s">
        <v>1007</v>
      </c>
      <c r="B24" s="132" t="s">
        <v>1186</v>
      </c>
      <c r="C24" s="133" t="s">
        <v>144</v>
      </c>
      <c r="D24" s="177">
        <f>VLOOKUP('201.20'!A88,'201.20'!A57:N128,14,FALSE)</f>
        <v>998.63219415667891</v>
      </c>
    </row>
    <row r="25" spans="1:4" ht="54" thickTop="1" thickBot="1">
      <c r="A25" s="131" t="s">
        <v>1008</v>
      </c>
      <c r="B25" s="132" t="s">
        <v>1187</v>
      </c>
      <c r="C25" s="133" t="s">
        <v>144</v>
      </c>
      <c r="D25" s="177">
        <f>VLOOKUP('201.21'!A88,'201.21'!A58:N129,14,FALSE)</f>
        <v>11535.117410950701</v>
      </c>
    </row>
    <row r="26" spans="1:4" ht="54" thickTop="1" thickBot="1">
      <c r="A26" s="131" t="s">
        <v>1425</v>
      </c>
      <c r="B26" s="132" t="s">
        <v>1413</v>
      </c>
      <c r="C26" s="133" t="s">
        <v>1845</v>
      </c>
      <c r="D26" s="177">
        <f>VLOOKUP('203.1'!A88,'203.1'!A59:N130,14,FALSE)</f>
        <v>1295252.7746727108</v>
      </c>
    </row>
    <row r="27" spans="1:4" ht="54" thickTop="1" thickBot="1">
      <c r="A27" s="131" t="s">
        <v>1426</v>
      </c>
      <c r="B27" s="132" t="s">
        <v>1417</v>
      </c>
      <c r="C27" s="133" t="s">
        <v>1845</v>
      </c>
      <c r="D27" s="177">
        <f>VLOOKUP('203.2'!A88,'203.2'!A60:N131,14,FALSE)</f>
        <v>1535048.5882654185</v>
      </c>
    </row>
    <row r="28" spans="1:4" ht="54" thickTop="1" thickBot="1">
      <c r="A28" s="131" t="s">
        <v>1427</v>
      </c>
      <c r="B28" s="132" t="s">
        <v>1418</v>
      </c>
      <c r="C28" s="133" t="s">
        <v>1845</v>
      </c>
      <c r="D28" s="177">
        <f>VLOOKUP('203.3'!A88,'203.3'!A61:N132,14,FALSE)</f>
        <v>1706331.3122602098</v>
      </c>
    </row>
    <row r="29" spans="1:4" ht="54" thickTop="1" thickBot="1">
      <c r="A29" s="131" t="s">
        <v>1428</v>
      </c>
      <c r="B29" s="132" t="s">
        <v>1419</v>
      </c>
      <c r="C29" s="133" t="s">
        <v>1845</v>
      </c>
      <c r="D29" s="177">
        <f>VLOOKUP('203.4'!A88,'203.4'!A62:N133,14,FALSE)</f>
        <v>765897.67401150707</v>
      </c>
    </row>
    <row r="30" spans="1:4" ht="54" thickTop="1" thickBot="1">
      <c r="A30" s="131" t="s">
        <v>1429</v>
      </c>
      <c r="B30" s="132" t="s">
        <v>1420</v>
      </c>
      <c r="C30" s="133" t="s">
        <v>1845</v>
      </c>
      <c r="D30" s="177">
        <f>VLOOKUP('203.5'!A88,'203.5'!A63:N134,14,FALSE)</f>
        <v>878051.9655872013</v>
      </c>
    </row>
    <row r="31" spans="1:4" ht="54" thickTop="1" thickBot="1">
      <c r="A31" s="131" t="s">
        <v>1430</v>
      </c>
      <c r="B31" s="132" t="s">
        <v>1421</v>
      </c>
      <c r="C31" s="133" t="s">
        <v>1845</v>
      </c>
      <c r="D31" s="177">
        <f>VLOOKUP('203.6'!A88,'203.6'!A64:N135,14,FALSE)</f>
        <v>949422.87840809766</v>
      </c>
    </row>
    <row r="32" spans="1:4" ht="54" thickTop="1" thickBot="1">
      <c r="A32" s="131" t="s">
        <v>1431</v>
      </c>
      <c r="B32" s="132" t="s">
        <v>1422</v>
      </c>
      <c r="C32" s="133" t="s">
        <v>1845</v>
      </c>
      <c r="D32" s="177">
        <f>VLOOKUP('203.7'!A88,'203.7'!A65:N136,14,FALSE)</f>
        <v>345451.6739131842</v>
      </c>
    </row>
    <row r="33" spans="1:4" ht="54" thickTop="1" thickBot="1">
      <c r="A33" s="131" t="s">
        <v>1432</v>
      </c>
      <c r="B33" s="132" t="s">
        <v>1871</v>
      </c>
      <c r="C33" s="133" t="s">
        <v>1845</v>
      </c>
      <c r="D33" s="177">
        <f>VLOOKUP('203.8'!A88,'203.8'!A66:N137,14,FALSE)</f>
        <v>537016.05677487724</v>
      </c>
    </row>
    <row r="34" spans="1:4" ht="54" thickTop="1" thickBot="1">
      <c r="A34" s="131" t="s">
        <v>1433</v>
      </c>
      <c r="B34" s="132" t="s">
        <v>1424</v>
      </c>
      <c r="C34" s="133" t="s">
        <v>1845</v>
      </c>
      <c r="D34" s="177">
        <f>VLOOKUP('203.9'!A88,'203.9'!A67:N138,14,FALSE)</f>
        <v>566618.99892271287</v>
      </c>
    </row>
    <row r="35" spans="1:4" ht="54" thickTop="1" thickBot="1">
      <c r="A35" s="131" t="s">
        <v>1434</v>
      </c>
      <c r="B35" s="132" t="s">
        <v>1414</v>
      </c>
      <c r="C35" s="133" t="s">
        <v>1845</v>
      </c>
      <c r="D35" s="177">
        <f>VLOOKUP('203.10'!A88,'203.10'!A68:N139,14,FALSE)</f>
        <v>282331.73657422361</v>
      </c>
    </row>
    <row r="36" spans="1:4" ht="54" thickTop="1" thickBot="1">
      <c r="A36" s="131" t="s">
        <v>1435</v>
      </c>
      <c r="B36" s="132" t="s">
        <v>1415</v>
      </c>
      <c r="C36" s="133" t="s">
        <v>1845</v>
      </c>
      <c r="D36" s="177">
        <f>VLOOKUP('203.11'!A88,'203.11'!A69:N140,14,FALSE)</f>
        <v>415913.1116246403</v>
      </c>
    </row>
    <row r="37" spans="1:4" ht="54" thickTop="1" thickBot="1">
      <c r="A37" s="131" t="s">
        <v>1436</v>
      </c>
      <c r="B37" s="215" t="s">
        <v>1416</v>
      </c>
      <c r="C37" s="133" t="s">
        <v>1845</v>
      </c>
      <c r="D37" s="177">
        <f>VLOOKUP('203.12'!A88,'203.12'!A70:N141,14,FALSE)</f>
        <v>431291.2633897498</v>
      </c>
    </row>
    <row r="38" spans="1:4" ht="54" thickTop="1" thickBot="1">
      <c r="A38" s="131" t="s">
        <v>1009</v>
      </c>
      <c r="B38" s="132" t="s">
        <v>1188</v>
      </c>
      <c r="C38" s="133" t="s">
        <v>387</v>
      </c>
      <c r="D38" s="177">
        <f>VLOOKUP('210.1.1'!A88,'210.1.1'!A71:N142,14,FALSE)</f>
        <v>18412.285912608761</v>
      </c>
    </row>
    <row r="39" spans="1:4" ht="54" thickTop="1" thickBot="1">
      <c r="A39" s="131" t="s">
        <v>1010</v>
      </c>
      <c r="B39" s="132" t="s">
        <v>1189</v>
      </c>
      <c r="C39" s="133" t="s">
        <v>387</v>
      </c>
      <c r="D39" s="177">
        <f>VLOOKUP('210.1.2'!A88,'210.1.2'!A72:N143,14,FALSE)</f>
        <v>7328.5094394623611</v>
      </c>
    </row>
    <row r="40" spans="1:4" ht="54" thickTop="1" thickBot="1">
      <c r="A40" s="131" t="s">
        <v>1011</v>
      </c>
      <c r="B40" s="132" t="s">
        <v>1190</v>
      </c>
      <c r="C40" s="133" t="s">
        <v>387</v>
      </c>
      <c r="D40" s="177">
        <f>VLOOKUP('210.2.1'!A90,'210.2.1'!A73:N144,14,FALSE)</f>
        <v>45254.815159166857</v>
      </c>
    </row>
    <row r="41" spans="1:4" ht="54" thickTop="1" thickBot="1">
      <c r="A41" s="131" t="s">
        <v>1012</v>
      </c>
      <c r="B41" s="132" t="s">
        <v>1191</v>
      </c>
      <c r="C41" s="133" t="s">
        <v>387</v>
      </c>
      <c r="D41" s="177">
        <f>VLOOKUP('210.2.2'!A88,'210.2.2'!A74:N145,14,FALSE)</f>
        <v>18412.285912608761</v>
      </c>
    </row>
    <row r="42" spans="1:4" ht="54" thickTop="1" thickBot="1">
      <c r="A42" s="131" t="s">
        <v>1013</v>
      </c>
      <c r="B42" s="132" t="s">
        <v>1192</v>
      </c>
      <c r="C42" s="133" t="s">
        <v>387</v>
      </c>
      <c r="D42" s="177">
        <f>VLOOKUP('210.2.3'!A91,'210.2.3'!A91:N146,14,FALSE)</f>
        <v>34171.038686020453</v>
      </c>
    </row>
    <row r="43" spans="1:4" ht="54" thickTop="1" thickBot="1">
      <c r="A43" s="131" t="s">
        <v>1014</v>
      </c>
      <c r="B43" s="132" t="s">
        <v>1193</v>
      </c>
      <c r="C43" s="133" t="s">
        <v>387</v>
      </c>
      <c r="D43" s="177">
        <f>VLOOKUP('210.2.4'!A88,'210.2.4'!A88:N147,14,FALSE)</f>
        <v>7328.5094394623611</v>
      </c>
    </row>
    <row r="44" spans="1:4" ht="54" thickTop="1" thickBot="1">
      <c r="A44" s="131" t="s">
        <v>1015</v>
      </c>
      <c r="B44" s="132" t="s">
        <v>1194</v>
      </c>
      <c r="C44" s="133" t="s">
        <v>387</v>
      </c>
      <c r="D44" s="177">
        <f>VLOOKUP('211.1'!A88,'211.1'!A88:N148,14,FALSE)</f>
        <v>13553.596612266685</v>
      </c>
    </row>
    <row r="45" spans="1:4" ht="54" thickTop="1" thickBot="1">
      <c r="A45" s="131" t="s">
        <v>1016</v>
      </c>
      <c r="B45" s="132" t="s">
        <v>1195</v>
      </c>
      <c r="C45" s="133" t="s">
        <v>387</v>
      </c>
      <c r="D45" s="177">
        <f>VLOOKUP('220.1'!A88,'220.1'!A88:N149,14,FALSE)</f>
        <v>26288.398513393622</v>
      </c>
    </row>
    <row r="46" spans="1:4" ht="54" thickTop="1" thickBot="1">
      <c r="A46" s="131" t="s">
        <v>1017</v>
      </c>
      <c r="B46" s="132" t="s">
        <v>1196</v>
      </c>
      <c r="C46" s="133" t="s">
        <v>387</v>
      </c>
      <c r="D46" s="177">
        <f>VLOOKUP('221.1'!A88,'221.1'!A88:N150,14,FALSE)</f>
        <v>17197.208880997197</v>
      </c>
    </row>
    <row r="47" spans="1:4" ht="54" thickTop="1" thickBot="1">
      <c r="A47" s="131" t="s">
        <v>1018</v>
      </c>
      <c r="B47" s="132" t="s">
        <v>1197</v>
      </c>
      <c r="C47" s="133" t="s">
        <v>387</v>
      </c>
      <c r="D47" s="177">
        <f>VLOOKUP('221.2'!A88,'221.2'!A88:N151,14,FALSE)</f>
        <v>11164.166251301627</v>
      </c>
    </row>
    <row r="48" spans="1:4" ht="64.5" thickTop="1" thickBot="1">
      <c r="A48" s="131" t="s">
        <v>1441</v>
      </c>
      <c r="B48" s="132" t="s">
        <v>1438</v>
      </c>
      <c r="C48" s="133" t="s">
        <v>233</v>
      </c>
      <c r="D48" s="177">
        <f>VLOOKUP('223.1'!A88,'223.1'!A88:N152,14,FALSE)</f>
        <v>9162.8616116053108</v>
      </c>
    </row>
    <row r="49" spans="1:4" ht="54" thickTop="1" thickBot="1">
      <c r="A49" s="131" t="s">
        <v>1442</v>
      </c>
      <c r="B49" s="132" t="s">
        <v>1439</v>
      </c>
      <c r="C49" s="133" t="s">
        <v>233</v>
      </c>
      <c r="D49" s="177">
        <f>VLOOKUP('223.2'!A88,'223.2'!A88:N153,14,FALSE)</f>
        <v>13366.40204609893</v>
      </c>
    </row>
    <row r="50" spans="1:4" ht="54" thickTop="1" thickBot="1">
      <c r="A50" s="131" t="s">
        <v>1443</v>
      </c>
      <c r="B50" s="132" t="s">
        <v>1440</v>
      </c>
      <c r="C50" s="133" t="s">
        <v>387</v>
      </c>
      <c r="D50" s="177">
        <f>VLOOKUP('223.3.1'!A88,'223.3.1'!A88:N154,14,FALSE)</f>
        <v>485954</v>
      </c>
    </row>
    <row r="51" spans="1:4" ht="64.5" thickTop="1" thickBot="1">
      <c r="A51" s="131" t="s">
        <v>1444</v>
      </c>
      <c r="B51" s="132" t="s">
        <v>1446</v>
      </c>
      <c r="C51" s="133" t="s">
        <v>387</v>
      </c>
      <c r="D51" s="177">
        <f>VLOOKUP('223.3.2'!A88,'223.3.2'!A88:N155,14,FALSE)</f>
        <v>819599.68864624901</v>
      </c>
    </row>
    <row r="52" spans="1:4" ht="54" thickTop="1" thickBot="1">
      <c r="A52" s="131" t="s">
        <v>1445</v>
      </c>
      <c r="B52" s="132" t="s">
        <v>1447</v>
      </c>
      <c r="C52" s="133" t="s">
        <v>387</v>
      </c>
      <c r="D52" s="177">
        <f>VLOOKUP('223.3.3'!A88,'223.3.3'!A88:N156,14,FALSE)</f>
        <v>819599.68864624901</v>
      </c>
    </row>
    <row r="53" spans="1:4" ht="54" thickTop="1" thickBot="1">
      <c r="A53" s="137" t="s">
        <v>1019</v>
      </c>
      <c r="B53" s="138" t="s">
        <v>1956</v>
      </c>
      <c r="C53" s="133" t="s">
        <v>233</v>
      </c>
      <c r="D53" s="177">
        <f>VLOOKUP('230.1'!A88,'230.1'!A88:N157,14,FALSE)</f>
        <v>5579.0742980140785</v>
      </c>
    </row>
    <row r="54" spans="1:4" ht="54" thickTop="1" thickBot="1">
      <c r="A54" s="137" t="s">
        <v>1020</v>
      </c>
      <c r="B54" s="138" t="s">
        <v>1198</v>
      </c>
      <c r="C54" s="133" t="s">
        <v>233</v>
      </c>
      <c r="D54" s="177">
        <f>VLOOKUP('231.1'!A88,'231.1'!A88:N159,14,FALSE)</f>
        <v>9419.5362728280415</v>
      </c>
    </row>
    <row r="55" spans="1:4" ht="54" thickTop="1" thickBot="1">
      <c r="A55" s="137" t="s">
        <v>1021</v>
      </c>
      <c r="B55" s="138" t="s">
        <v>1448</v>
      </c>
      <c r="C55" s="133" t="s">
        <v>233</v>
      </c>
      <c r="D55" s="177">
        <f>VLOOKUP('232.1'!A88,'232.1'!A88:N160,14,FALSE)</f>
        <v>7565.409677735719</v>
      </c>
    </row>
    <row r="56" spans="1:4" ht="54" thickTop="1" thickBot="1">
      <c r="A56" s="137" t="s">
        <v>1449</v>
      </c>
      <c r="B56" s="138" t="s">
        <v>1872</v>
      </c>
      <c r="C56" s="133" t="s">
        <v>233</v>
      </c>
      <c r="D56" s="177">
        <f>VLOOKUP('233.1'!A88,'233.1'!A88:N161,14,FALSE)</f>
        <v>14013.386053836057</v>
      </c>
    </row>
    <row r="57" spans="1:4" ht="54" thickTop="1" thickBot="1">
      <c r="A57" s="137" t="s">
        <v>1451</v>
      </c>
      <c r="B57" s="138" t="s">
        <v>1452</v>
      </c>
      <c r="C57" s="133" t="s">
        <v>233</v>
      </c>
      <c r="D57" s="177">
        <f>VLOOKUP('233.10'!A88,'233.10'!A88:N162,14,FALSE)</f>
        <v>21417.822061518582</v>
      </c>
    </row>
    <row r="58" spans="1:4" ht="54" thickTop="1" thickBot="1">
      <c r="A58" s="137" t="s">
        <v>1022</v>
      </c>
      <c r="B58" s="138" t="s">
        <v>1453</v>
      </c>
      <c r="C58" s="133" t="s">
        <v>233</v>
      </c>
      <c r="D58" s="177">
        <f>VLOOKUP('234.1'!A88,'234.1'!A88:N163,14,FALSE)</f>
        <v>2085.0987352226462</v>
      </c>
    </row>
    <row r="59" spans="1:4" ht="54" thickTop="1" thickBot="1">
      <c r="A59" s="137" t="s">
        <v>1456</v>
      </c>
      <c r="B59" s="138" t="s">
        <v>1457</v>
      </c>
      <c r="C59" s="133" t="s">
        <v>387</v>
      </c>
      <c r="D59" s="177">
        <f>VLOOKUP('235.1'!A88,'235.1'!A88:N164,14,FALSE)</f>
        <v>114718.05975693034</v>
      </c>
    </row>
    <row r="60" spans="1:4" ht="54" thickTop="1" thickBot="1">
      <c r="A60" s="139" t="s">
        <v>1458</v>
      </c>
      <c r="B60" s="138" t="s">
        <v>1459</v>
      </c>
      <c r="C60" s="133" t="s">
        <v>387</v>
      </c>
      <c r="D60" s="177">
        <f>VLOOKUP('235.10'!A88,'235.10'!A88:N165,14,FALSE)</f>
        <v>47491.02153912808</v>
      </c>
    </row>
    <row r="61" spans="1:4" ht="54" thickTop="1" thickBot="1">
      <c r="A61" s="139" t="s">
        <v>1460</v>
      </c>
      <c r="B61" s="138" t="s">
        <v>1461</v>
      </c>
      <c r="C61" s="133" t="s">
        <v>377</v>
      </c>
      <c r="D61" s="177">
        <f>VLOOKUP('235.11'!A88,'235.11'!A88:N166,14,FALSE)</f>
        <v>840.33797772252854</v>
      </c>
    </row>
    <row r="62" spans="1:4" ht="54" thickTop="1" thickBot="1">
      <c r="A62" s="139" t="s">
        <v>1462</v>
      </c>
      <c r="B62" s="138" t="s">
        <v>1873</v>
      </c>
      <c r="C62" s="133" t="s">
        <v>387</v>
      </c>
      <c r="D62" s="177">
        <f>VLOOKUP('236.1'!A88,'236.1'!A88:N167,14,FALSE)</f>
        <v>261186.57649406081</v>
      </c>
    </row>
    <row r="63" spans="1:4" ht="54" thickTop="1" thickBot="1">
      <c r="A63" s="139" t="s">
        <v>1465</v>
      </c>
      <c r="B63" s="138" t="s">
        <v>1874</v>
      </c>
      <c r="C63" s="133" t="s">
        <v>387</v>
      </c>
      <c r="D63" s="177">
        <f>VLOOKUP('236.10'!A87,'236.10'!A87:N168,14,FALSE)</f>
        <v>47491.02153912808</v>
      </c>
    </row>
    <row r="64" spans="1:4" ht="54" thickTop="1" thickBot="1">
      <c r="A64" s="139" t="s">
        <v>1466</v>
      </c>
      <c r="B64" s="140" t="s">
        <v>1467</v>
      </c>
      <c r="C64" s="174" t="s">
        <v>377</v>
      </c>
      <c r="D64" s="177">
        <f>VLOOKUP('236.11'!A88,'236.11'!A88:N169,14,FALSE)</f>
        <v>2671.1944369366588</v>
      </c>
    </row>
    <row r="65" spans="1:4" ht="54" thickTop="1" thickBot="1">
      <c r="A65" s="137" t="s">
        <v>1023</v>
      </c>
      <c r="B65" s="138" t="s">
        <v>1199</v>
      </c>
      <c r="C65" s="133" t="s">
        <v>233</v>
      </c>
      <c r="D65" s="177">
        <f>VLOOKUP('310.1'!A87,'310.1'!A87:N170,14,FALSE)</f>
        <v>4101.5062788043042</v>
      </c>
    </row>
    <row r="66" spans="1:4" ht="54" thickTop="1" thickBot="1">
      <c r="A66" s="137" t="s">
        <v>1024</v>
      </c>
      <c r="B66" s="138" t="s">
        <v>1200</v>
      </c>
      <c r="C66" s="133" t="s">
        <v>387</v>
      </c>
      <c r="D66" s="177">
        <f>VLOOKUP('311.1'!A87,'311.1'!A87:N171,14,FALSE)</f>
        <v>498238.62458702386</v>
      </c>
    </row>
    <row r="67" spans="1:4" ht="54" thickTop="1" thickBot="1">
      <c r="A67" s="137" t="s">
        <v>1025</v>
      </c>
      <c r="B67" s="138" t="s">
        <v>1201</v>
      </c>
      <c r="C67" s="133" t="s">
        <v>998</v>
      </c>
      <c r="D67" s="177">
        <f>VLOOKUP('312.1'!A88,'312.1'!A88:N172,14,FALSE)</f>
        <v>8120.5309168395634</v>
      </c>
    </row>
    <row r="68" spans="1:4" ht="54" thickTop="1" thickBot="1">
      <c r="A68" s="137" t="s">
        <v>1026</v>
      </c>
      <c r="B68" s="138" t="s">
        <v>1202</v>
      </c>
      <c r="C68" s="133" t="s">
        <v>998</v>
      </c>
      <c r="D68" s="177">
        <f>VLOOKUP('312.2'!A88,'312.2'!A88:N173,14,FALSE)</f>
        <v>5183.3176064933386</v>
      </c>
    </row>
    <row r="69" spans="1:4" ht="54" thickTop="1" thickBot="1">
      <c r="A69" s="137" t="s">
        <v>1027</v>
      </c>
      <c r="B69" s="138" t="s">
        <v>1203</v>
      </c>
      <c r="C69" s="133" t="s">
        <v>1464</v>
      </c>
      <c r="D69" s="177">
        <f>VLOOKUP('312.3'!A87,'312.3'!A87:N174,14,FALSE)</f>
        <v>2729.8806060864922</v>
      </c>
    </row>
    <row r="70" spans="1:4" ht="54" thickTop="1" thickBot="1">
      <c r="A70" s="137" t="s">
        <v>1028</v>
      </c>
      <c r="B70" s="138" t="s">
        <v>1204</v>
      </c>
      <c r="C70" s="133" t="s">
        <v>387</v>
      </c>
      <c r="D70" s="178">
        <f>VLOOKUP('312.4'!A88,'312.4'!A88:N175,14,FALSE)</f>
        <v>498230.25160358776</v>
      </c>
    </row>
    <row r="71" spans="1:4" ht="54" thickTop="1" thickBot="1">
      <c r="A71" s="137" t="s">
        <v>1029</v>
      </c>
      <c r="B71" s="138" t="s">
        <v>1469</v>
      </c>
      <c r="C71" s="133" t="s">
        <v>387</v>
      </c>
      <c r="D71" s="178">
        <f>VLOOKUP('320.1'!A88,'320.1'!A88:N176,14,FALSE)</f>
        <v>862618.06345659448</v>
      </c>
    </row>
    <row r="72" spans="1:4" ht="54" thickTop="1" thickBot="1">
      <c r="A72" s="137" t="s">
        <v>1030</v>
      </c>
      <c r="B72" s="138" t="s">
        <v>1470</v>
      </c>
      <c r="C72" s="133" t="s">
        <v>387</v>
      </c>
      <c r="D72" s="178">
        <f>VLOOKUP('320.2'!A88,'320.2'!A88:N177,14,FALSE)</f>
        <v>862618.06345659448</v>
      </c>
    </row>
    <row r="73" spans="1:4" ht="54" thickTop="1" thickBot="1">
      <c r="A73" s="137" t="s">
        <v>1473</v>
      </c>
      <c r="B73" s="138" t="s">
        <v>1474</v>
      </c>
      <c r="C73" s="133" t="s">
        <v>387</v>
      </c>
      <c r="D73" s="178">
        <f>VLOOKUP('320.3'!A88,'320.3'!A88:N178,14,FALSE)</f>
        <v>862618.06345659448</v>
      </c>
    </row>
    <row r="74" spans="1:4" ht="54" thickTop="1" thickBot="1">
      <c r="A74" s="137" t="s">
        <v>1475</v>
      </c>
      <c r="B74" s="138" t="s">
        <v>1476</v>
      </c>
      <c r="C74" s="133" t="s">
        <v>387</v>
      </c>
      <c r="D74" s="178">
        <f>VLOOKUP('320.4'!A88,'320.4'!A88:N179,14,FALSE)</f>
        <v>896451.55011504446</v>
      </c>
    </row>
    <row r="75" spans="1:4" ht="54" thickTop="1" thickBot="1">
      <c r="A75" s="137" t="s">
        <v>1477</v>
      </c>
      <c r="B75" s="138" t="s">
        <v>1478</v>
      </c>
      <c r="C75" s="133" t="s">
        <v>387</v>
      </c>
      <c r="D75" s="178">
        <f>VLOOKUP('320.5'!A88,'320.5'!A88:N180,14,FALSE)</f>
        <v>896451.55011504446</v>
      </c>
    </row>
    <row r="76" spans="1:4" ht="54" thickTop="1" thickBot="1">
      <c r="A76" s="137" t="s">
        <v>1479</v>
      </c>
      <c r="B76" s="138" t="s">
        <v>1480</v>
      </c>
      <c r="C76" s="133" t="s">
        <v>387</v>
      </c>
      <c r="D76" s="178">
        <f>VLOOKUP('320.6'!A88,'320.6'!A88:N181,14,FALSE)</f>
        <v>896451.55011504446</v>
      </c>
    </row>
    <row r="77" spans="1:4" ht="54" thickTop="1" thickBot="1">
      <c r="A77" s="137" t="s">
        <v>1031</v>
      </c>
      <c r="B77" s="138" t="s">
        <v>1481</v>
      </c>
      <c r="C77" s="133" t="s">
        <v>387</v>
      </c>
      <c r="D77" s="178">
        <f>VLOOKUP('330.1'!A88,'330.1'!A88:N182,14,FALSE)</f>
        <v>862618.06345659448</v>
      </c>
    </row>
    <row r="78" spans="1:4" ht="54" thickTop="1" thickBot="1">
      <c r="A78" s="139" t="s">
        <v>1032</v>
      </c>
      <c r="B78" s="138" t="s">
        <v>1482</v>
      </c>
      <c r="C78" s="133" t="s">
        <v>387</v>
      </c>
      <c r="D78" s="178">
        <f>VLOOKUP('330.2'!A88,'330.1'!A88:N183,14,FALSE)</f>
        <v>862618.06345659448</v>
      </c>
    </row>
    <row r="79" spans="1:4" ht="54" thickTop="1" thickBot="1">
      <c r="A79" s="139" t="s">
        <v>1483</v>
      </c>
      <c r="B79" s="140" t="s">
        <v>1484</v>
      </c>
      <c r="C79" s="133" t="s">
        <v>387</v>
      </c>
      <c r="D79" s="178">
        <f>VLOOKUP('330.3'!A88,'330.3'!A88:N184,14,FALSE)</f>
        <v>862618.06345659448</v>
      </c>
    </row>
    <row r="80" spans="1:4" ht="54" thickTop="1" thickBot="1">
      <c r="A80" s="139" t="s">
        <v>1485</v>
      </c>
      <c r="B80" s="140" t="s">
        <v>1486</v>
      </c>
      <c r="C80" s="133" t="s">
        <v>387</v>
      </c>
      <c r="D80" s="178">
        <f>VLOOKUP('330.4'!A88,'330.4'!A88:N185,14,FALSE)</f>
        <v>896451.55011504446</v>
      </c>
    </row>
    <row r="81" spans="1:4" ht="54" thickTop="1" thickBot="1">
      <c r="A81" s="139" t="s">
        <v>1487</v>
      </c>
      <c r="B81" s="140" t="s">
        <v>1488</v>
      </c>
      <c r="C81" s="133" t="s">
        <v>387</v>
      </c>
      <c r="D81" s="178">
        <f>VLOOKUP('330.5'!A88,'330.5'!A88:N186,14,FALSE)</f>
        <v>896451.55011504446</v>
      </c>
    </row>
    <row r="82" spans="1:4" ht="54" thickTop="1" thickBot="1">
      <c r="A82" s="139" t="s">
        <v>1489</v>
      </c>
      <c r="B82" s="140" t="s">
        <v>1490</v>
      </c>
      <c r="C82" s="133" t="s">
        <v>387</v>
      </c>
      <c r="D82" s="178">
        <f>VLOOKUP('330.6'!A88,'330.6'!A88:N187,14,FALSE)</f>
        <v>896451.55011504446</v>
      </c>
    </row>
    <row r="83" spans="1:4" ht="54" thickTop="1" thickBot="1">
      <c r="A83" s="137" t="s">
        <v>1033</v>
      </c>
      <c r="B83" s="138" t="s">
        <v>1491</v>
      </c>
      <c r="C83" s="133" t="s">
        <v>387</v>
      </c>
      <c r="D83" s="178">
        <f>VLOOKUP('340.1'!A88,'340.1'!A88:N188,14,FALSE)</f>
        <v>823587.80335518683</v>
      </c>
    </row>
    <row r="84" spans="1:4" ht="54" thickTop="1" thickBot="1">
      <c r="A84" s="137" t="s">
        <v>1034</v>
      </c>
      <c r="B84" s="138" t="s">
        <v>1492</v>
      </c>
      <c r="C84" s="133" t="s">
        <v>387</v>
      </c>
      <c r="D84" s="178">
        <f>VLOOKUP('340.2'!A88,'340.2'!A88:N190,14,FALSE)</f>
        <v>823587.80335518683</v>
      </c>
    </row>
    <row r="85" spans="1:4" ht="54" thickTop="1" thickBot="1">
      <c r="A85" s="137" t="s">
        <v>1035</v>
      </c>
      <c r="B85" s="138" t="s">
        <v>1493</v>
      </c>
      <c r="C85" s="133" t="s">
        <v>387</v>
      </c>
      <c r="D85" s="178">
        <f>VLOOKUP('340.3'!A88,'340.3'!A88:N191,14,FALSE)</f>
        <v>823587.80335518683</v>
      </c>
    </row>
    <row r="86" spans="1:4" ht="54" thickTop="1" thickBot="1">
      <c r="A86" s="137" t="s">
        <v>1494</v>
      </c>
      <c r="B86" s="138" t="s">
        <v>2021</v>
      </c>
      <c r="C86" s="133" t="s">
        <v>387</v>
      </c>
      <c r="D86" s="178">
        <f>VLOOKUP('350.1'!A88,'350.1'!A88:N192,14,FALSE)</f>
        <v>918361.79522772389</v>
      </c>
    </row>
    <row r="87" spans="1:4" ht="54" thickTop="1" thickBot="1">
      <c r="A87" s="194" t="s">
        <v>1495</v>
      </c>
      <c r="B87" s="138" t="s">
        <v>2022</v>
      </c>
      <c r="C87" s="133" t="s">
        <v>387</v>
      </c>
      <c r="D87" s="178">
        <f>VLOOKUP('350.2'!A88,'350.2'!A88:N193,14,FALSE)</f>
        <v>918361.79522772389</v>
      </c>
    </row>
    <row r="88" spans="1:4" ht="54" thickTop="1" thickBot="1">
      <c r="A88" s="139" t="s">
        <v>1496</v>
      </c>
      <c r="B88" s="140" t="s">
        <v>1497</v>
      </c>
      <c r="C88" s="133" t="s">
        <v>387</v>
      </c>
      <c r="D88" s="178">
        <f>VLOOKUP('350.3'!A88,'350.3'!A88:N194,14,FALSE)</f>
        <v>918361.79522772389</v>
      </c>
    </row>
    <row r="89" spans="1:4" ht="54" thickTop="1" thickBot="1">
      <c r="A89" s="137" t="s">
        <v>1498</v>
      </c>
      <c r="B89" s="138" t="s">
        <v>1499</v>
      </c>
      <c r="C89" s="133" t="s">
        <v>387</v>
      </c>
      <c r="D89" s="178">
        <f>VLOOKUP('350.4'!A88,'350.4'!A88:N195,14,FALSE)</f>
        <v>918361.79522772389</v>
      </c>
    </row>
    <row r="90" spans="1:4" ht="54" thickTop="1" thickBot="1">
      <c r="A90" s="139" t="s">
        <v>1500</v>
      </c>
      <c r="B90" s="140" t="s">
        <v>1501</v>
      </c>
      <c r="C90" s="133" t="s">
        <v>387</v>
      </c>
      <c r="D90" s="178">
        <f>VLOOKUP('350.10'!A88,'350.10'!A88:N196,14,FALSE)</f>
        <v>842731.3772326964</v>
      </c>
    </row>
    <row r="91" spans="1:4" ht="54" thickTop="1" thickBot="1">
      <c r="A91" s="139" t="s">
        <v>1502</v>
      </c>
      <c r="B91" s="140" t="s">
        <v>1503</v>
      </c>
      <c r="C91" s="133" t="s">
        <v>387</v>
      </c>
      <c r="D91" s="178">
        <f>VLOOKUP('350.11'!A88,'350.11'!A88:N197,14,FALSE)</f>
        <v>842731.3772326964</v>
      </c>
    </row>
    <row r="92" spans="1:4" ht="54" thickTop="1" thickBot="1">
      <c r="A92" s="139" t="s">
        <v>1504</v>
      </c>
      <c r="B92" s="140" t="s">
        <v>1505</v>
      </c>
      <c r="C92" s="133" t="s">
        <v>387</v>
      </c>
      <c r="D92" s="178">
        <f>VLOOKUP('350.12'!A88,'350.12'!A88:N198,14,FALSE)</f>
        <v>842731.3772326964</v>
      </c>
    </row>
    <row r="93" spans="1:4" ht="54" thickTop="1" thickBot="1">
      <c r="A93" s="139" t="s">
        <v>1506</v>
      </c>
      <c r="B93" s="140" t="s">
        <v>1507</v>
      </c>
      <c r="C93" s="133" t="s">
        <v>387</v>
      </c>
      <c r="D93" s="178">
        <f>VLOOKUP('350.13'!A88,'350.13'!A88:N199,14,FALSE)</f>
        <v>842731.3772326964</v>
      </c>
    </row>
    <row r="94" spans="1:4" ht="54" thickTop="1" thickBot="1">
      <c r="A94" s="137" t="s">
        <v>1508</v>
      </c>
      <c r="B94" s="138" t="s">
        <v>1509</v>
      </c>
      <c r="C94" s="133" t="s">
        <v>998</v>
      </c>
      <c r="D94" s="178">
        <f>VLOOKUP('350.14'!A88,'350.14'!A88:N200,14,FALSE)</f>
        <v>840.33797772252854</v>
      </c>
    </row>
    <row r="95" spans="1:4" ht="54" thickTop="1" thickBot="1">
      <c r="A95" s="139" t="s">
        <v>1510</v>
      </c>
      <c r="B95" s="140" t="s">
        <v>1511</v>
      </c>
      <c r="C95" s="133" t="s">
        <v>387</v>
      </c>
      <c r="D95" s="178">
        <f>VLOOKUP('351.1'!A88,'351.1'!A88:N201,14,FALSE)</f>
        <v>918361.79522772389</v>
      </c>
    </row>
    <row r="96" spans="1:4" ht="54" thickTop="1" thickBot="1">
      <c r="A96" s="139" t="s">
        <v>1512</v>
      </c>
      <c r="B96" s="140" t="s">
        <v>1513</v>
      </c>
      <c r="C96" s="133" t="s">
        <v>387</v>
      </c>
      <c r="D96" s="178">
        <f>VLOOKUP('351.2'!A88,'351.2'!A88:N202,14,FALSE)</f>
        <v>918361.79522772389</v>
      </c>
    </row>
    <row r="97" spans="1:4" ht="54" thickTop="1" thickBot="1">
      <c r="A97" s="139" t="s">
        <v>1514</v>
      </c>
      <c r="B97" s="140" t="s">
        <v>1515</v>
      </c>
      <c r="C97" s="133" t="s">
        <v>387</v>
      </c>
      <c r="D97" s="178">
        <f>VLOOKUP('351.10'!A88,'351.10'!A88:N203,14,FALSE)</f>
        <v>842731.3772326964</v>
      </c>
    </row>
    <row r="98" spans="1:4" ht="54" thickTop="1" thickBot="1">
      <c r="A98" s="139" t="s">
        <v>1516</v>
      </c>
      <c r="B98" s="140" t="s">
        <v>1517</v>
      </c>
      <c r="C98" s="133" t="s">
        <v>387</v>
      </c>
      <c r="D98" s="178">
        <f>VLOOKUP('351.11'!A88,'351.11'!A88:N204,14,FALSE)</f>
        <v>842731.3772326964</v>
      </c>
    </row>
    <row r="99" spans="1:4" ht="54" thickTop="1" thickBot="1">
      <c r="A99" s="139" t="s">
        <v>1518</v>
      </c>
      <c r="B99" s="140" t="s">
        <v>1519</v>
      </c>
      <c r="C99" s="133" t="s">
        <v>998</v>
      </c>
      <c r="D99" s="178">
        <f>VLOOKUP('351.12'!A88,'351.12'!A88:N205,14,FALSE)</f>
        <v>840.33797772252854</v>
      </c>
    </row>
    <row r="100" spans="1:4" ht="54" thickTop="1" thickBot="1">
      <c r="A100" s="139" t="s">
        <v>1522</v>
      </c>
      <c r="B100" s="140" t="s">
        <v>1520</v>
      </c>
      <c r="C100" s="133" t="s">
        <v>998</v>
      </c>
      <c r="D100" s="178">
        <f>VLOOKUP('410.1'!A88,'410.1'!A88:N206,14,FALSE)</f>
        <v>38935.153010671296</v>
      </c>
    </row>
    <row r="101" spans="1:4" ht="54" thickTop="1" thickBot="1">
      <c r="A101" s="139" t="s">
        <v>1523</v>
      </c>
      <c r="B101" s="140" t="s">
        <v>1521</v>
      </c>
      <c r="C101" s="133" t="s">
        <v>998</v>
      </c>
      <c r="D101" s="178">
        <f>VLOOKUP('410.2'!A88,'410.2'!A88:N207,14,FALSE)</f>
        <v>3109.990563896004</v>
      </c>
    </row>
    <row r="102" spans="1:4" ht="54" thickTop="1" thickBot="1">
      <c r="A102" s="139" t="s">
        <v>1525</v>
      </c>
      <c r="B102" s="140" t="s">
        <v>1524</v>
      </c>
      <c r="C102" s="133" t="s">
        <v>377</v>
      </c>
      <c r="D102" s="178">
        <f>VLOOKUP('410.3'!A88,'410.3'!A88:N208,14,FALSE)</f>
        <v>2937.2133103462252</v>
      </c>
    </row>
    <row r="103" spans="1:4" ht="54" thickTop="1" thickBot="1">
      <c r="A103" s="139" t="s">
        <v>1527</v>
      </c>
      <c r="B103" s="140" t="s">
        <v>1526</v>
      </c>
      <c r="C103" s="133" t="s">
        <v>1464</v>
      </c>
      <c r="D103" s="178">
        <f>VLOOKUP('411.1'!A88,'411.1'!A88:N209,14,FALSE)</f>
        <v>9070.8058113633433</v>
      </c>
    </row>
    <row r="104" spans="1:4" ht="54" thickTop="1" thickBot="1">
      <c r="A104" s="137" t="s">
        <v>1036</v>
      </c>
      <c r="B104" s="138" t="s">
        <v>1958</v>
      </c>
      <c r="C104" s="133" t="s">
        <v>1464</v>
      </c>
      <c r="D104" s="178">
        <f>VLOOKUP('411.2'!A88,'411.2'!A88:N210,14,FALSE)</f>
        <v>2764.4360567964477</v>
      </c>
    </row>
    <row r="105" spans="1:4" ht="54" thickTop="1" thickBot="1">
      <c r="A105" s="137" t="s">
        <v>1037</v>
      </c>
      <c r="B105" s="138" t="s">
        <v>2054</v>
      </c>
      <c r="C105" s="133" t="s">
        <v>1464</v>
      </c>
      <c r="D105" s="178">
        <f>VLOOKUP('411.3'!A88,'411.3'!A88:N211,14,FALSE)</f>
        <v>9070.8058113633433</v>
      </c>
    </row>
    <row r="106" spans="1:4" ht="54" thickTop="1" thickBot="1">
      <c r="A106" s="137" t="s">
        <v>1528</v>
      </c>
      <c r="B106" s="138" t="s">
        <v>2055</v>
      </c>
      <c r="C106" s="133" t="s">
        <v>1464</v>
      </c>
      <c r="D106" s="178">
        <f>VLOOKUP('411.4'!A88,'411.4'!A88:N212,14,FALSE)</f>
        <v>9070.8058113633433</v>
      </c>
    </row>
    <row r="107" spans="1:4" ht="54" thickTop="1" thickBot="1">
      <c r="A107" s="137" t="s">
        <v>1535</v>
      </c>
      <c r="B107" s="190" t="s">
        <v>1606</v>
      </c>
      <c r="C107" s="133" t="s">
        <v>998</v>
      </c>
      <c r="D107" s="178">
        <f>VLOOKUP('413.1'!A88,'413.1'!A88:N213,14,FALSE)</f>
        <v>3574.1834625098554</v>
      </c>
    </row>
    <row r="108" spans="1:4" ht="54" thickTop="1" thickBot="1">
      <c r="A108" s="137" t="s">
        <v>1537</v>
      </c>
      <c r="B108" s="138" t="s">
        <v>1607</v>
      </c>
      <c r="C108" s="133" t="s">
        <v>998</v>
      </c>
      <c r="D108" s="178">
        <f>VLOOKUP('413.2'!A88,'413.2'!A88:N214,14,FALSE)</f>
        <v>3628.3223245453382</v>
      </c>
    </row>
    <row r="109" spans="1:4" ht="54" thickTop="1" thickBot="1">
      <c r="A109" s="137" t="s">
        <v>1539</v>
      </c>
      <c r="B109" s="138" t="s">
        <v>1608</v>
      </c>
      <c r="C109" s="133" t="s">
        <v>998</v>
      </c>
      <c r="D109" s="178">
        <f>VLOOKUP('413.3'!A88,'413.3'!A88:N215,14,FALSE)</f>
        <v>3455.5450709955603</v>
      </c>
    </row>
    <row r="110" spans="1:4" ht="54" thickTop="1" thickBot="1">
      <c r="A110" s="137" t="s">
        <v>1038</v>
      </c>
      <c r="B110" s="138" t="s">
        <v>1205</v>
      </c>
      <c r="C110" s="133" t="s">
        <v>998</v>
      </c>
      <c r="D110" s="178">
        <f>VLOOKUP('414.1'!A88,'414.1'!A88:N216,14,FALSE)</f>
        <v>4664.9858458440058</v>
      </c>
    </row>
    <row r="111" spans="1:4" ht="54" thickTop="1" thickBot="1">
      <c r="A111" s="137" t="s">
        <v>1039</v>
      </c>
      <c r="B111" s="138" t="s">
        <v>1959</v>
      </c>
      <c r="C111" s="133" t="s">
        <v>998</v>
      </c>
      <c r="D111" s="178">
        <f>VLOOKUP('414.2'!A88,'414.2'!A88:N217,14,FALSE)</f>
        <v>4837.7630993937837</v>
      </c>
    </row>
    <row r="112" spans="1:4" ht="54" thickTop="1" thickBot="1">
      <c r="A112" s="137" t="s">
        <v>1040</v>
      </c>
      <c r="B112" s="138" t="s">
        <v>1960</v>
      </c>
      <c r="C112" s="133" t="s">
        <v>998</v>
      </c>
      <c r="D112" s="178">
        <f>VLOOKUP('414.3'!A88,'414.3'!A88:N218,14,FALSE)</f>
        <v>4837.7630993937837</v>
      </c>
    </row>
    <row r="113" spans="1:4" ht="54" thickTop="1" thickBot="1">
      <c r="A113" s="137" t="s">
        <v>1041</v>
      </c>
      <c r="B113" s="138" t="s">
        <v>1206</v>
      </c>
      <c r="C113" s="133" t="s">
        <v>998</v>
      </c>
      <c r="D113" s="178">
        <f>VLOOKUP('414.4'!A88,'414.4'!A88:N219,14,FALSE)</f>
        <v>5010.5403529435607</v>
      </c>
    </row>
    <row r="114" spans="1:4" ht="54" thickTop="1" thickBot="1">
      <c r="A114" s="137" t="s">
        <v>1042</v>
      </c>
      <c r="B114" s="138" t="s">
        <v>1207</v>
      </c>
      <c r="C114" s="133" t="s">
        <v>998</v>
      </c>
      <c r="D114" s="178">
        <f>VLOOKUP('414.5'!A88,'414.5'!A88:N220,14,FALSE)</f>
        <v>5183.3176064933386</v>
      </c>
    </row>
    <row r="115" spans="1:4" ht="54" thickTop="1" thickBot="1">
      <c r="A115" s="137" t="s">
        <v>1546</v>
      </c>
      <c r="B115" s="138" t="s">
        <v>2056</v>
      </c>
      <c r="C115" s="133" t="s">
        <v>998</v>
      </c>
      <c r="D115" s="178">
        <f>VLOOKUP('414.6'!A88,'414.6'!A88:N221,14,FALSE)</f>
        <v>6047.2038742422292</v>
      </c>
    </row>
    <row r="116" spans="1:4" ht="54" thickTop="1" thickBot="1">
      <c r="A116" s="137" t="s">
        <v>1043</v>
      </c>
      <c r="B116" s="138" t="s">
        <v>1961</v>
      </c>
      <c r="C116" s="133" t="s">
        <v>1464</v>
      </c>
      <c r="D116" s="178">
        <f>VLOOKUP('415.1'!A88,'415.1'!A88:N222,14,FALSE)</f>
        <v>9157.1944381382327</v>
      </c>
    </row>
    <row r="117" spans="1:4" ht="54" thickTop="1" thickBot="1">
      <c r="A117" s="137" t="s">
        <v>1044</v>
      </c>
      <c r="B117" s="138" t="s">
        <v>2058</v>
      </c>
      <c r="C117" s="133" t="s">
        <v>233</v>
      </c>
      <c r="D117" s="178">
        <f>VLOOKUP('420.1'!A87,'420.1'!A87:N223,14,FALSE)</f>
        <v>10204.499568932037</v>
      </c>
    </row>
    <row r="118" spans="1:4" ht="54" thickTop="1" thickBot="1">
      <c r="A118" s="137" t="s">
        <v>1045</v>
      </c>
      <c r="B118" s="138" t="s">
        <v>2057</v>
      </c>
      <c r="C118" s="142" t="s">
        <v>233</v>
      </c>
      <c r="D118" s="178">
        <f>VLOOKUP('420.2 '!A88,'420.2 '!A59:N107,14,FALSE)</f>
        <v>10204.499568932037</v>
      </c>
    </row>
    <row r="119" spans="1:4" ht="54" thickTop="1" thickBot="1">
      <c r="A119" s="137" t="s">
        <v>1551</v>
      </c>
      <c r="B119" s="138" t="s">
        <v>1552</v>
      </c>
      <c r="C119" s="133" t="s">
        <v>233</v>
      </c>
      <c r="D119" s="178">
        <f>VLOOKUP('420.3'!A88,'420.3'!A88:N225,14,FALSE)</f>
        <v>5384.0141948932305</v>
      </c>
    </row>
    <row r="120" spans="1:4" ht="54" thickTop="1" thickBot="1">
      <c r="A120" s="137" t="s">
        <v>1046</v>
      </c>
      <c r="B120" s="138" t="s">
        <v>1208</v>
      </c>
      <c r="C120" s="133" t="s">
        <v>233</v>
      </c>
      <c r="D120" s="178">
        <f>VLOOKUP('421.1'!A88,'421.1'!A88:N226,14,FALSE)</f>
        <v>5215.5563726821974</v>
      </c>
    </row>
    <row r="121" spans="1:4" ht="54" thickTop="1" thickBot="1">
      <c r="A121" s="137" t="s">
        <v>1047</v>
      </c>
      <c r="B121" s="138" t="s">
        <v>1209</v>
      </c>
      <c r="C121" s="133" t="s">
        <v>233</v>
      </c>
      <c r="D121" s="178">
        <f>VLOOKUP('421.2'!A88,'421.2'!A88:N227,14,FALSE)</f>
        <v>5215.5563726821974</v>
      </c>
    </row>
    <row r="122" spans="1:4" ht="54" thickTop="1" thickBot="1">
      <c r="A122" s="137" t="s">
        <v>1048</v>
      </c>
      <c r="B122" s="138" t="s">
        <v>1962</v>
      </c>
      <c r="C122" s="133" t="s">
        <v>233</v>
      </c>
      <c r="D122" s="178">
        <f>VLOOKUP('421.3'!A88,'421.3'!A88:N228,14,FALSE)</f>
        <v>5215.5563726821974</v>
      </c>
    </row>
    <row r="123" spans="1:4" ht="54" thickTop="1" thickBot="1">
      <c r="A123" s="137" t="s">
        <v>1049</v>
      </c>
      <c r="B123" s="138" t="s">
        <v>1963</v>
      </c>
      <c r="C123" s="133" t="s">
        <v>233</v>
      </c>
      <c r="D123" s="178">
        <f>VLOOKUP('421.4'!A88,'421.4'!A88:N229,14,FALSE)</f>
        <v>5215.5563726821974</v>
      </c>
    </row>
    <row r="124" spans="1:4" ht="54" thickTop="1" thickBot="1">
      <c r="A124" s="137" t="s">
        <v>1556</v>
      </c>
      <c r="B124" s="140" t="s">
        <v>1557</v>
      </c>
      <c r="C124" s="133" t="s">
        <v>233</v>
      </c>
      <c r="D124" s="178">
        <f>VLOOKUP('430.1.1'!A87,'430.1.1'!A87:N230,14,FALSE)</f>
        <v>30968.163225847653</v>
      </c>
    </row>
    <row r="125" spans="1:4" ht="54" thickTop="1" thickBot="1">
      <c r="A125" s="137" t="s">
        <v>1558</v>
      </c>
      <c r="B125" s="138" t="s">
        <v>1559</v>
      </c>
      <c r="C125" s="133" t="s">
        <v>233</v>
      </c>
      <c r="D125" s="178">
        <f>VLOOKUP('430.1.2'!A88,'430.1.2'!A88:N231,14,FALSE)</f>
        <v>24182.088877221511</v>
      </c>
    </row>
    <row r="126" spans="1:4" ht="54" thickTop="1" thickBot="1">
      <c r="A126" s="137" t="s">
        <v>1560</v>
      </c>
      <c r="B126" s="138" t="s">
        <v>1609</v>
      </c>
      <c r="C126" s="133" t="s">
        <v>233</v>
      </c>
      <c r="D126" s="178">
        <f>VLOOKUP('430.2.1'!A88,'430.2.1'!A88:N232,14,FALSE)</f>
        <v>30968.163225847653</v>
      </c>
    </row>
    <row r="127" spans="1:4" ht="54" thickTop="1" thickBot="1">
      <c r="A127" s="137" t="s">
        <v>1562</v>
      </c>
      <c r="B127" s="138" t="s">
        <v>1610</v>
      </c>
      <c r="C127" s="133" t="s">
        <v>233</v>
      </c>
      <c r="D127" s="178">
        <f>VLOOKUP('430.2.2'!A88,'430.2.2'!A88:N233,14,FALSE)</f>
        <v>24182.088877221511</v>
      </c>
    </row>
    <row r="128" spans="1:4" ht="54" thickTop="1" thickBot="1">
      <c r="A128" s="137" t="s">
        <v>1563</v>
      </c>
      <c r="B128" s="138" t="s">
        <v>1611</v>
      </c>
      <c r="C128" s="133" t="s">
        <v>233</v>
      </c>
      <c r="D128" s="178">
        <f>VLOOKUP('431.1.1'!A88,'431.1.1'!A88:N234,14,FALSE)</f>
        <v>65911.023698679899</v>
      </c>
    </row>
    <row r="129" spans="1:4" ht="54" thickTop="1" thickBot="1">
      <c r="A129" s="137" t="s">
        <v>1565</v>
      </c>
      <c r="B129" s="138" t="s">
        <v>1612</v>
      </c>
      <c r="C129" s="133" t="s">
        <v>233</v>
      </c>
      <c r="D129" s="178">
        <f>VLOOKUP('431.1.2'!A88,'431.1.2'!A88:N235,14,FALSE)</f>
        <v>51151.155241002169</v>
      </c>
    </row>
    <row r="130" spans="1:4" ht="54" thickTop="1" thickBot="1">
      <c r="A130" s="137" t="s">
        <v>1568</v>
      </c>
      <c r="B130" s="138" t="s">
        <v>1613</v>
      </c>
      <c r="C130" s="133" t="s">
        <v>233</v>
      </c>
      <c r="D130" s="178">
        <f>VLOOKUP('431.2.1'!A88,'431.2.1'!A88:N236,14,FALSE)</f>
        <v>65911.023698679899</v>
      </c>
    </row>
    <row r="131" spans="1:4" ht="54" thickTop="1" thickBot="1">
      <c r="A131" s="137" t="s">
        <v>1569</v>
      </c>
      <c r="B131" s="138" t="s">
        <v>1614</v>
      </c>
      <c r="C131" s="133" t="s">
        <v>233</v>
      </c>
      <c r="D131" s="178">
        <f>VLOOKUP('431.2.2'!A88,'431.2.2'!A88:N237,14,FALSE)</f>
        <v>51151.155241002169</v>
      </c>
    </row>
    <row r="132" spans="1:4" ht="54" thickTop="1" thickBot="1">
      <c r="A132" s="137" t="s">
        <v>1050</v>
      </c>
      <c r="B132" s="138" t="s">
        <v>1210</v>
      </c>
      <c r="C132" s="133" t="s">
        <v>233</v>
      </c>
      <c r="D132" s="178">
        <f>VLOOKUP('432.1'!A88,'432.1'!A88:N238,14,FALSE)</f>
        <v>19570.082151617164</v>
      </c>
    </row>
    <row r="133" spans="1:4" ht="54" thickTop="1" thickBot="1">
      <c r="A133" s="137" t="s">
        <v>1051</v>
      </c>
      <c r="B133" s="138" t="s">
        <v>1964</v>
      </c>
      <c r="C133" s="133" t="s">
        <v>233</v>
      </c>
      <c r="D133" s="178">
        <f>VLOOKUP('432.2'!A88,'432.2'!A88:N239,14,FALSE)</f>
        <v>19570.082151617164</v>
      </c>
    </row>
    <row r="134" spans="1:4" ht="54" thickTop="1" thickBot="1">
      <c r="A134" s="137" t="s">
        <v>1052</v>
      </c>
      <c r="B134" s="138" t="s">
        <v>1965</v>
      </c>
      <c r="C134" s="133" t="s">
        <v>233</v>
      </c>
      <c r="D134" s="178">
        <f>VLOOKUP('433.1'!A88,'433.1'!A88:N240,14,FALSE)</f>
        <v>21860.578467660027</v>
      </c>
    </row>
    <row r="135" spans="1:4" ht="54" thickTop="1" thickBot="1">
      <c r="A135" s="137" t="s">
        <v>1053</v>
      </c>
      <c r="B135" s="138" t="s">
        <v>1966</v>
      </c>
      <c r="C135" s="133" t="s">
        <v>233</v>
      </c>
      <c r="D135" s="178">
        <f>VLOOKUP('433.2'!A88,'433.2'!A88:N241,14,FALSE)</f>
        <v>19494.810051483848</v>
      </c>
    </row>
    <row r="136" spans="1:4" ht="54" thickTop="1" thickBot="1">
      <c r="A136" s="137" t="s">
        <v>1054</v>
      </c>
      <c r="B136" s="138" t="s">
        <v>1967</v>
      </c>
      <c r="C136" s="133" t="s">
        <v>233</v>
      </c>
      <c r="D136" s="178">
        <f>VLOOKUP('433.3'!A88,'433.3'!A88:N242,14,FALSE)</f>
        <v>22209.248690534332</v>
      </c>
    </row>
    <row r="137" spans="1:4" ht="54" thickTop="1" thickBot="1">
      <c r="A137" s="137" t="s">
        <v>1055</v>
      </c>
      <c r="B137" s="138" t="s">
        <v>1211</v>
      </c>
      <c r="C137" s="133" t="s">
        <v>233</v>
      </c>
      <c r="D137" s="178">
        <f>VLOOKUP('433.4'!A88,'433.4'!A88:N243,14,FALSE)</f>
        <v>13390.033622887226</v>
      </c>
    </row>
    <row r="138" spans="1:4" ht="54" thickTop="1" thickBot="1">
      <c r="A138" s="137" t="s">
        <v>1056</v>
      </c>
      <c r="B138" s="138" t="s">
        <v>1968</v>
      </c>
      <c r="C138" s="133" t="s">
        <v>233</v>
      </c>
      <c r="D138" s="178">
        <f>VLOOKUP('433.5'!A88,'433.5'!A88:N244,14,FALSE)</f>
        <v>21860.578467660027</v>
      </c>
    </row>
    <row r="139" spans="1:4" ht="54" thickTop="1" thickBot="1">
      <c r="A139" s="137" t="s">
        <v>1057</v>
      </c>
      <c r="B139" s="138" t="s">
        <v>1969</v>
      </c>
      <c r="C139" s="133" t="s">
        <v>233</v>
      </c>
      <c r="D139" s="178">
        <f>VLOOKUP('433.6'!A88,'433.6'!A88:N245,14,FALSE)</f>
        <v>19494.810051483848</v>
      </c>
    </row>
    <row r="140" spans="1:4" ht="54" thickTop="1" thickBot="1">
      <c r="A140" s="137" t="s">
        <v>1058</v>
      </c>
      <c r="B140" s="138" t="s">
        <v>1970</v>
      </c>
      <c r="C140" s="133" t="s">
        <v>233</v>
      </c>
      <c r="D140" s="178">
        <f>VLOOKUP('433.7'!A88,'433.7'!A88:N246,14,FALSE)</f>
        <v>22209.248690534332</v>
      </c>
    </row>
    <row r="141" spans="1:4" ht="54" thickTop="1" thickBot="1">
      <c r="A141" s="137" t="s">
        <v>1059</v>
      </c>
      <c r="B141" s="138" t="s">
        <v>1212</v>
      </c>
      <c r="C141" s="133" t="s">
        <v>233</v>
      </c>
      <c r="D141" s="178">
        <f>VLOOKUP('433.8'!A88,'433.8'!A88:N247,14,FALSE)</f>
        <v>13390.033622887226</v>
      </c>
    </row>
    <row r="142" spans="1:4" ht="54" thickTop="1" thickBot="1">
      <c r="A142" s="137" t="s">
        <v>1060</v>
      </c>
      <c r="B142" s="138" t="s">
        <v>1971</v>
      </c>
      <c r="C142" s="133" t="s">
        <v>387</v>
      </c>
      <c r="D142" s="178">
        <f>VLOOKUP('440.1'!A89,'440.1'!A89:N248,14,FALSE)</f>
        <v>1124745.1522437276</v>
      </c>
    </row>
    <row r="143" spans="1:4" ht="54" thickTop="1" thickBot="1">
      <c r="A143" s="137" t="s">
        <v>1061</v>
      </c>
      <c r="B143" s="138" t="s">
        <v>1972</v>
      </c>
      <c r="C143" s="133" t="s">
        <v>387</v>
      </c>
      <c r="D143" s="178">
        <f>VLOOKUP('440.2'!A93,'440.2'!A93:N250,14,FALSE)</f>
        <v>1124745.1522437276</v>
      </c>
    </row>
    <row r="144" spans="1:4" ht="54" thickTop="1" thickBot="1">
      <c r="A144" s="137" t="s">
        <v>1062</v>
      </c>
      <c r="B144" s="138" t="s">
        <v>1973</v>
      </c>
      <c r="C144" s="133" t="s">
        <v>387</v>
      </c>
      <c r="D144" s="178">
        <f>VLOOKUP('440.3'!A93,'440.3'!A93:N252,14,FALSE)</f>
        <v>1124745.1522437276</v>
      </c>
    </row>
    <row r="145" spans="1:4" ht="54" thickTop="1" thickBot="1">
      <c r="A145" s="137" t="s">
        <v>1063</v>
      </c>
      <c r="B145" s="138" t="s">
        <v>1213</v>
      </c>
      <c r="C145" s="133" t="s">
        <v>387</v>
      </c>
      <c r="D145" s="178">
        <f>VLOOKUP('440.4'!A93,'440.4'!A93:N254,14,FALSE)</f>
        <v>1154876.3363412332</v>
      </c>
    </row>
    <row r="146" spans="1:4" ht="54" thickTop="1" thickBot="1">
      <c r="A146" s="137" t="s">
        <v>1064</v>
      </c>
      <c r="B146" s="138" t="s">
        <v>1974</v>
      </c>
      <c r="C146" s="133" t="s">
        <v>387</v>
      </c>
      <c r="D146" s="178">
        <f>VLOOKUP('441.1'!A93,'441.1'!A93:N256,14,FALSE)</f>
        <v>1124745.1522437276</v>
      </c>
    </row>
    <row r="147" spans="1:4" ht="54" thickTop="1" thickBot="1">
      <c r="A147" s="137" t="s">
        <v>1065</v>
      </c>
      <c r="B147" s="138" t="s">
        <v>1975</v>
      </c>
      <c r="C147" s="133" t="s">
        <v>387</v>
      </c>
      <c r="D147" s="178">
        <f>VLOOKUP('441.2'!A92,'441.2'!A92:N258,14,FALSE)</f>
        <v>1124745.1522437276</v>
      </c>
    </row>
    <row r="148" spans="1:4" ht="54" thickTop="1" thickBot="1">
      <c r="A148" s="137" t="s">
        <v>1066</v>
      </c>
      <c r="B148" s="138" t="s">
        <v>1976</v>
      </c>
      <c r="C148" s="133" t="s">
        <v>387</v>
      </c>
      <c r="D148" s="178">
        <f>VLOOKUP('441.3'!A93,'441.3'!A93:N260,14,FALSE)</f>
        <v>1124745.1522437276</v>
      </c>
    </row>
    <row r="149" spans="1:4" ht="54" thickTop="1" thickBot="1">
      <c r="A149" s="137" t="s">
        <v>1067</v>
      </c>
      <c r="B149" s="138" t="s">
        <v>1977</v>
      </c>
      <c r="C149" s="133" t="s">
        <v>387</v>
      </c>
      <c r="D149" s="178">
        <f>VLOOKUP('441.4'!A92,'441.4'!A92:N262,14,FALSE)</f>
        <v>1154876.3363412332</v>
      </c>
    </row>
    <row r="150" spans="1:4" ht="54" thickTop="1" thickBot="1">
      <c r="A150" s="137" t="s">
        <v>1068</v>
      </c>
      <c r="B150" s="138" t="s">
        <v>1957</v>
      </c>
      <c r="C150" s="133" t="s">
        <v>387</v>
      </c>
      <c r="D150" s="178">
        <f>VLOOKUP('450.1'!A95,'450.1'!A95:N264,14,FALSE)</f>
        <v>1165435.5022306948</v>
      </c>
    </row>
    <row r="151" spans="1:4" ht="54" thickTop="1" thickBot="1">
      <c r="A151" s="137" t="s">
        <v>1069</v>
      </c>
      <c r="B151" s="138" t="s">
        <v>1978</v>
      </c>
      <c r="C151" s="133" t="s">
        <v>387</v>
      </c>
      <c r="D151" s="178">
        <f>VLOOKUP('450.2'!A93,'450.2'!A93:N266,14,FALSE)</f>
        <v>1165435.5022306948</v>
      </c>
    </row>
    <row r="152" spans="1:4" ht="54" thickTop="1" thickBot="1">
      <c r="A152" s="137" t="s">
        <v>1070</v>
      </c>
      <c r="B152" s="138" t="s">
        <v>1979</v>
      </c>
      <c r="C152" s="133" t="s">
        <v>387</v>
      </c>
      <c r="D152" s="178">
        <f>VLOOKUP('450.3'!A93,'450.3'!A93:N268,14,FALSE)</f>
        <v>1165435.5022306948</v>
      </c>
    </row>
    <row r="153" spans="1:4" ht="54" thickTop="1" thickBot="1">
      <c r="A153" s="137" t="s">
        <v>1071</v>
      </c>
      <c r="B153" s="138" t="s">
        <v>1980</v>
      </c>
      <c r="C153" s="133" t="s">
        <v>387</v>
      </c>
      <c r="D153" s="178">
        <f>VLOOKUP('450.4'!A92,'450.4'!A92:N270,14,FALSE)</f>
        <v>1165435.5022306948</v>
      </c>
    </row>
    <row r="154" spans="1:4" ht="63.75" customHeight="1" thickTop="1" thickBot="1">
      <c r="A154" s="137" t="s">
        <v>1072</v>
      </c>
      <c r="B154" s="138" t="s">
        <v>1981</v>
      </c>
      <c r="C154" s="133" t="s">
        <v>387</v>
      </c>
      <c r="D154" s="178">
        <f>VLOOKUP('450.5'!A92,'450.5'!A92:N272,14,FALSE)</f>
        <v>1165435.5022306948</v>
      </c>
    </row>
    <row r="155" spans="1:4" ht="54" thickTop="1" thickBot="1">
      <c r="A155" s="137" t="s">
        <v>1073</v>
      </c>
      <c r="B155" s="138" t="s">
        <v>1982</v>
      </c>
      <c r="C155" s="133" t="s">
        <v>387</v>
      </c>
      <c r="D155" s="178">
        <f>VLOOKUP('450.6'!A93,'450.6'!A93:N274,14,FALSE)</f>
        <v>1165435.5022306948</v>
      </c>
    </row>
    <row r="156" spans="1:4" ht="54" thickTop="1" thickBot="1">
      <c r="A156" s="137" t="s">
        <v>1074</v>
      </c>
      <c r="B156" s="138" t="s">
        <v>1983</v>
      </c>
      <c r="C156" s="133" t="s">
        <v>387</v>
      </c>
      <c r="D156" s="178">
        <f>VLOOKUP('450.7'!A93,'450.7'!A93:N275,14,FALSE)</f>
        <v>1165435.5022306948</v>
      </c>
    </row>
    <row r="157" spans="1:4" ht="54" thickTop="1" thickBot="1">
      <c r="A157" s="137" t="s">
        <v>1075</v>
      </c>
      <c r="B157" s="138" t="s">
        <v>1984</v>
      </c>
      <c r="C157" s="133" t="s">
        <v>387</v>
      </c>
      <c r="D157" s="178">
        <f>VLOOKUP('450.8'!A93,'450.8'!A93:N276,14,FALSE)</f>
        <v>1165435.5022306948</v>
      </c>
    </row>
    <row r="158" spans="1:4" ht="54" thickTop="1" thickBot="1">
      <c r="A158" s="137" t="s">
        <v>1584</v>
      </c>
      <c r="B158" s="138" t="s">
        <v>1615</v>
      </c>
      <c r="C158" s="133" t="s">
        <v>387</v>
      </c>
      <c r="D158" s="178">
        <f>VLOOKUP('450.10'!A92,'450.10'!A92:N277,14,FALSE)</f>
        <v>1215802.1673873337</v>
      </c>
    </row>
    <row r="159" spans="1:4" ht="54" thickTop="1" thickBot="1">
      <c r="A159" s="137" t="s">
        <v>1586</v>
      </c>
      <c r="B159" s="138" t="s">
        <v>1616</v>
      </c>
      <c r="C159" s="133" t="s">
        <v>387</v>
      </c>
      <c r="D159" s="178">
        <f>VLOOKUP('450.11'!A92,'450.11'!A92:N278,14,FALSE)</f>
        <v>1215802.1673873337</v>
      </c>
    </row>
    <row r="160" spans="1:4" ht="54" thickTop="1" thickBot="1">
      <c r="A160" s="137" t="s">
        <v>1588</v>
      </c>
      <c r="B160" s="138" t="s">
        <v>1617</v>
      </c>
      <c r="C160" s="133" t="s">
        <v>387</v>
      </c>
      <c r="D160" s="178">
        <f>VLOOKUP('450.12'!A92,'450.11'!A92:N279,14,FALSE)</f>
        <v>1215802.1673873337</v>
      </c>
    </row>
    <row r="161" spans="1:4" ht="54" thickTop="1" thickBot="1">
      <c r="A161" s="137" t="s">
        <v>1076</v>
      </c>
      <c r="B161" s="138" t="s">
        <v>1985</v>
      </c>
      <c r="C161" s="133" t="s">
        <v>387</v>
      </c>
      <c r="D161" s="178">
        <f>VLOOKUP('451.1'!A92,'451.1'!A92:N280,14,FALSE)</f>
        <v>1165435.5022306948</v>
      </c>
    </row>
    <row r="162" spans="1:4" ht="54" thickTop="1" thickBot="1">
      <c r="A162" s="137" t="s">
        <v>1077</v>
      </c>
      <c r="B162" s="138" t="s">
        <v>1986</v>
      </c>
      <c r="C162" s="133" t="s">
        <v>387</v>
      </c>
      <c r="D162" s="178">
        <f>VLOOKUP('451.2'!A93,'451.2'!A93:N281,14,FALSE)</f>
        <v>1165435.5022306948</v>
      </c>
    </row>
    <row r="163" spans="1:4" ht="54" thickTop="1" thickBot="1">
      <c r="A163" s="137" t="s">
        <v>1078</v>
      </c>
      <c r="B163" s="138" t="s">
        <v>1987</v>
      </c>
      <c r="C163" s="133" t="s">
        <v>387</v>
      </c>
      <c r="D163" s="178">
        <f>VLOOKUP('451.3'!A92,'451.3'!A92:N282,14,FALSE)</f>
        <v>1165435.5022306948</v>
      </c>
    </row>
    <row r="164" spans="1:4" ht="54" thickTop="1" thickBot="1">
      <c r="A164" s="137" t="s">
        <v>1079</v>
      </c>
      <c r="B164" s="138" t="s">
        <v>1988</v>
      </c>
      <c r="C164" s="133" t="s">
        <v>387</v>
      </c>
      <c r="D164" s="178">
        <f>VLOOKUP('451.4'!A92,'451.4'!A92:N283,14,FALSE)</f>
        <v>1215802.1673873337</v>
      </c>
    </row>
    <row r="165" spans="1:4" ht="54" thickTop="1" thickBot="1">
      <c r="A165" s="137" t="s">
        <v>1080</v>
      </c>
      <c r="B165" s="138" t="s">
        <v>1989</v>
      </c>
      <c r="C165" s="133" t="s">
        <v>387</v>
      </c>
      <c r="D165" s="178">
        <f>VLOOKUP('452.1'!A93,'452.1'!A93:N284,14,FALSE)</f>
        <v>1165435.5022306948</v>
      </c>
    </row>
    <row r="166" spans="1:4" ht="54" thickTop="1" thickBot="1">
      <c r="A166" s="137" t="s">
        <v>1081</v>
      </c>
      <c r="B166" s="138" t="s">
        <v>1990</v>
      </c>
      <c r="C166" s="133" t="s">
        <v>387</v>
      </c>
      <c r="D166" s="178">
        <f>VLOOKUP('452.2'!A93,'452.2'!A93:N285,14,FALSE)</f>
        <v>1165435.5022306948</v>
      </c>
    </row>
    <row r="167" spans="1:4" ht="54" thickTop="1" thickBot="1">
      <c r="A167" s="137" t="s">
        <v>1082</v>
      </c>
      <c r="B167" s="138" t="s">
        <v>1991</v>
      </c>
      <c r="C167" s="133" t="s">
        <v>387</v>
      </c>
      <c r="D167" s="178">
        <f>VLOOKUP('452.3'!A92,'452.3'!A92:N286,14,FALSE)</f>
        <v>1165435.5022306948</v>
      </c>
    </row>
    <row r="168" spans="1:4" ht="54" thickTop="1" thickBot="1">
      <c r="A168" s="137" t="s">
        <v>1083</v>
      </c>
      <c r="B168" s="138" t="s">
        <v>1992</v>
      </c>
      <c r="C168" s="133" t="s">
        <v>387</v>
      </c>
      <c r="D168" s="178">
        <f>VLOOKUP('452.4'!A93,'452.4'!A93:N287,14,FALSE)</f>
        <v>1165435.5022306948</v>
      </c>
    </row>
    <row r="169" spans="1:4" ht="54" thickTop="1" thickBot="1">
      <c r="A169" s="137" t="s">
        <v>1084</v>
      </c>
      <c r="B169" s="138" t="s">
        <v>1214</v>
      </c>
      <c r="C169" s="133" t="s">
        <v>387</v>
      </c>
      <c r="D169" s="178">
        <f>VLOOKUP('453.1'!A92,'453.1'!A92:N288,14,FALSE)</f>
        <v>1144522.5421321145</v>
      </c>
    </row>
    <row r="170" spans="1:4" ht="54" thickTop="1" thickBot="1">
      <c r="A170" s="137" t="s">
        <v>1085</v>
      </c>
      <c r="B170" s="138" t="s">
        <v>1993</v>
      </c>
      <c r="C170" s="133" t="s">
        <v>233</v>
      </c>
      <c r="D170" s="178">
        <f>VLOOKUP('460.1'!A87,'460.1'!A87:N289,14,FALSE)</f>
        <v>6310.9037331896252</v>
      </c>
    </row>
    <row r="171" spans="1:4" ht="54" thickTop="1" thickBot="1">
      <c r="A171" s="195" t="s">
        <v>2017</v>
      </c>
      <c r="B171" s="138" t="s">
        <v>2073</v>
      </c>
      <c r="C171" s="133" t="s">
        <v>233</v>
      </c>
      <c r="D171" s="178">
        <f>VLOOKUP('460.2'!A87,'460.2'!A87:N290,14,FALSE)</f>
        <v>3155.4518665948126</v>
      </c>
    </row>
    <row r="172" spans="1:4" ht="51.75" customHeight="1" thickTop="1" thickBot="1">
      <c r="A172" s="137" t="s">
        <v>1086</v>
      </c>
      <c r="B172" s="138" t="s">
        <v>1215</v>
      </c>
      <c r="C172" s="133" t="s">
        <v>387</v>
      </c>
      <c r="D172" s="178">
        <f>VLOOKUP('461.1'!A87,'461.1'!A87:N291,14,FALSE)</f>
        <v>276665.05077419948</v>
      </c>
    </row>
    <row r="173" spans="1:4" ht="54" thickTop="1" thickBot="1">
      <c r="A173" s="137" t="s">
        <v>1087</v>
      </c>
      <c r="B173" s="138" t="s">
        <v>1216</v>
      </c>
      <c r="C173" s="133" t="s">
        <v>387</v>
      </c>
      <c r="D173" s="178">
        <f>VLOOKUP('461.2'!A89,'461.2'!A89:N294,14,FALSE)</f>
        <v>235914.51947803528</v>
      </c>
    </row>
    <row r="174" spans="1:4" ht="54" thickTop="1" thickBot="1">
      <c r="A174" s="137" t="s">
        <v>1598</v>
      </c>
      <c r="B174" s="138" t="s">
        <v>2078</v>
      </c>
      <c r="C174" s="133" t="s">
        <v>387</v>
      </c>
      <c r="D174" s="178">
        <f>VLOOKUP('462.1.1'!A88,'462.1.1'!A88:N293,14,FALSE)</f>
        <v>211170.35486596875</v>
      </c>
    </row>
    <row r="175" spans="1:4" ht="54" thickTop="1" thickBot="1">
      <c r="A175" s="137" t="s">
        <v>1599</v>
      </c>
      <c r="B175" s="138" t="s">
        <v>2079</v>
      </c>
      <c r="C175" s="133" t="s">
        <v>387</v>
      </c>
      <c r="D175" s="178">
        <f>VLOOKUP('462.1.2'!A88,'462.1.2'!A88:N294,14,FALSE)</f>
        <v>200789.36186321208</v>
      </c>
    </row>
    <row r="176" spans="1:4" ht="54" thickTop="1" thickBot="1">
      <c r="A176" s="137" t="s">
        <v>1600</v>
      </c>
      <c r="B176" s="138" t="s">
        <v>2082</v>
      </c>
      <c r="C176" s="133" t="s">
        <v>387</v>
      </c>
      <c r="D176" s="178">
        <f>VLOOKUP('462.2.1'!A88,'462.2.1'!A88:N295,14,FALSE)</f>
        <v>233369.33417393029</v>
      </c>
    </row>
    <row r="177" spans="1:4" ht="54" thickTop="1" thickBot="1">
      <c r="A177" s="137" t="s">
        <v>1601</v>
      </c>
      <c r="B177" s="138" t="s">
        <v>2083</v>
      </c>
      <c r="C177" s="133" t="s">
        <v>387</v>
      </c>
      <c r="D177" s="178">
        <f>VLOOKUP('462.2.2'!A88,'462.2.2'!A88:N296,14,FALSE)</f>
        <v>222988.34117117361</v>
      </c>
    </row>
    <row r="178" spans="1:4" ht="54" thickTop="1" thickBot="1">
      <c r="A178" s="137" t="s">
        <v>1088</v>
      </c>
      <c r="B178" s="138" t="s">
        <v>1618</v>
      </c>
      <c r="C178" s="133" t="s">
        <v>233</v>
      </c>
      <c r="D178" s="178">
        <f>VLOOKUP('464.1'!A88,'464.1'!A88:N297,14,FALSE)</f>
        <v>4532.2065509483937</v>
      </c>
    </row>
    <row r="179" spans="1:4" ht="54" thickTop="1" thickBot="1">
      <c r="A179" s="137" t="s">
        <v>1089</v>
      </c>
      <c r="B179" s="138" t="s">
        <v>1619</v>
      </c>
      <c r="C179" s="133" t="s">
        <v>387</v>
      </c>
      <c r="D179" s="178">
        <f>VLOOKUP('465.1'!A92,'465.1'!A92:N298,14,FALSE)</f>
        <v>190153.81048096469</v>
      </c>
    </row>
    <row r="180" spans="1:4" ht="54" thickTop="1" thickBot="1">
      <c r="A180" s="137" t="s">
        <v>1602</v>
      </c>
      <c r="B180" s="138" t="s">
        <v>1620</v>
      </c>
      <c r="C180" s="133" t="s">
        <v>387</v>
      </c>
      <c r="D180" s="178">
        <f>VLOOKUP('465.2'!A92,'465.2'!A92:N299,14,FALSE)</f>
        <v>51970.131007104035</v>
      </c>
    </row>
    <row r="181" spans="1:4" ht="54" thickTop="1" thickBot="1">
      <c r="A181" s="137" t="s">
        <v>1090</v>
      </c>
      <c r="B181" s="138" t="s">
        <v>1621</v>
      </c>
      <c r="C181" s="133" t="s">
        <v>144</v>
      </c>
      <c r="D181" s="178">
        <f>VLOOKUP('466.1'!A92,'466.1'!A92:N300,14,FALSE)</f>
        <v>5578.1305513191401</v>
      </c>
    </row>
    <row r="182" spans="1:4" ht="54" thickTop="1" thickBot="1">
      <c r="A182" s="137" t="s">
        <v>1091</v>
      </c>
      <c r="B182" s="138" t="s">
        <v>1622</v>
      </c>
      <c r="C182" s="133" t="s">
        <v>144</v>
      </c>
      <c r="D182" s="178">
        <f>VLOOKUP('466.2'!A96,'466.2'!A96:N301,14,FALSE)</f>
        <v>8426.087329088672</v>
      </c>
    </row>
    <row r="183" spans="1:4" ht="54" thickTop="1" thickBot="1">
      <c r="A183" s="139" t="s">
        <v>1092</v>
      </c>
      <c r="B183" s="140" t="s">
        <v>1735</v>
      </c>
      <c r="C183" s="133" t="s">
        <v>387</v>
      </c>
      <c r="D183" s="178">
        <f>VLOOKUP('500.1'!A95,'500.1'!A95:N302,14,FALSE)</f>
        <v>1627293.2333834025</v>
      </c>
    </row>
    <row r="184" spans="1:4" ht="54" thickTop="1" thickBot="1">
      <c r="A184" s="137" t="s">
        <v>1624</v>
      </c>
      <c r="B184" s="138" t="s">
        <v>1736</v>
      </c>
      <c r="C184" s="133" t="s">
        <v>387</v>
      </c>
      <c r="D184" s="178">
        <f>VLOOKUP('500.2'!A95,'500.2'!A95:N303,14,FALSE)</f>
        <v>1653193.2501786945</v>
      </c>
    </row>
    <row r="185" spans="1:4" ht="57.75" thickTop="1" thickBot="1">
      <c r="A185" s="137" t="s">
        <v>1093</v>
      </c>
      <c r="B185" s="138" t="s">
        <v>1875</v>
      </c>
      <c r="C185" s="133" t="s">
        <v>377</v>
      </c>
      <c r="D185" s="178">
        <f>VLOOKUP('501.1'!A88,'501.1'!A88:N304,14,FALSE)</f>
        <v>1180.0686417449838</v>
      </c>
    </row>
    <row r="186" spans="1:4" ht="57.75" thickTop="1" thickBot="1">
      <c r="A186" s="137" t="s">
        <v>1626</v>
      </c>
      <c r="B186" s="138" t="s">
        <v>1876</v>
      </c>
      <c r="C186" s="133" t="s">
        <v>377</v>
      </c>
      <c r="D186" s="178">
        <f>VLOOKUP('501.10'!A88,'501.10'!A88:N305,14,FALSE)</f>
        <v>1278.5516762683574</v>
      </c>
    </row>
    <row r="187" spans="1:4" ht="57.75" thickTop="1" thickBot="1">
      <c r="A187" s="137" t="s">
        <v>1627</v>
      </c>
      <c r="B187" s="138" t="s">
        <v>1877</v>
      </c>
      <c r="C187" s="133" t="s">
        <v>377</v>
      </c>
      <c r="D187" s="178">
        <f>VLOOKUP('501.20'!A88,'501.20'!A88:N306,14,FALSE)</f>
        <v>840.33797772252854</v>
      </c>
    </row>
    <row r="188" spans="1:4" ht="54" thickTop="1" thickBot="1">
      <c r="A188" s="137" t="s">
        <v>1628</v>
      </c>
      <c r="B188" s="138" t="s">
        <v>1737</v>
      </c>
      <c r="C188" s="133" t="s">
        <v>387</v>
      </c>
      <c r="D188" s="178">
        <f>VLOOKUP('505.1'!A84,'505.1'!A84:N307,14,FALSE)</f>
        <v>1501677.8086500391</v>
      </c>
    </row>
    <row r="189" spans="1:4" ht="54" thickTop="1" thickBot="1">
      <c r="A189" s="137" t="s">
        <v>1094</v>
      </c>
      <c r="B189" s="138" t="s">
        <v>1738</v>
      </c>
      <c r="C189" s="133" t="s">
        <v>233</v>
      </c>
      <c r="D189" s="178">
        <f>VLOOKUP('510.1'!A84,'510.1'!A84:N308,14,FALSE)</f>
        <v>147025.07345929061</v>
      </c>
    </row>
    <row r="190" spans="1:4" ht="54" thickTop="1" thickBot="1">
      <c r="A190" s="137" t="s">
        <v>1632</v>
      </c>
      <c r="B190" s="138" t="s">
        <v>1217</v>
      </c>
      <c r="C190" s="133" t="s">
        <v>387</v>
      </c>
      <c r="D190" s="178">
        <f>VLOOKUP('600.1.1'!A85,'600.1.1'!A85:N311,14,FALSE)</f>
        <v>34928.227776009837</v>
      </c>
    </row>
    <row r="191" spans="1:4" ht="54" thickTop="1" thickBot="1">
      <c r="A191" s="137" t="s">
        <v>1633</v>
      </c>
      <c r="B191" s="138" t="s">
        <v>1739</v>
      </c>
      <c r="C191" s="133" t="s">
        <v>387</v>
      </c>
      <c r="D191" s="178">
        <f>VLOOKUP('600.2.1'!A88,'600.2.1'!A88:N310,14,FALSE)</f>
        <v>196962.89680882636</v>
      </c>
    </row>
    <row r="192" spans="1:4" ht="54" thickTop="1" thickBot="1">
      <c r="A192" s="137" t="s">
        <v>1634</v>
      </c>
      <c r="B192" s="138" t="s">
        <v>1740</v>
      </c>
      <c r="C192" s="133" t="s">
        <v>387</v>
      </c>
      <c r="D192" s="178">
        <f>VLOOKUP('600.2.2'!A90,'600.2.2'!A90:N312,14,FALSE)</f>
        <v>256556.92152112004</v>
      </c>
    </row>
    <row r="193" spans="1:4" ht="54" thickTop="1" thickBot="1">
      <c r="A193" s="137" t="s">
        <v>1635</v>
      </c>
      <c r="B193" s="138" t="s">
        <v>1741</v>
      </c>
      <c r="C193" s="133" t="s">
        <v>387</v>
      </c>
      <c r="D193" s="178">
        <f>VLOOKUP('600.2.3'!A89,'600.2.3'!A89:N312,14,FALSE)</f>
        <v>30844.958664440674</v>
      </c>
    </row>
    <row r="194" spans="1:4" ht="54" thickTop="1" thickBot="1">
      <c r="A194" s="137" t="s">
        <v>1636</v>
      </c>
      <c r="B194" s="138" t="s">
        <v>1742</v>
      </c>
      <c r="C194" s="133" t="s">
        <v>387</v>
      </c>
      <c r="D194" s="178">
        <f>VLOOKUP('600.2.4'!A88,'600.2.4'!A88:N312,14,FALSE)</f>
        <v>41583.079131303057</v>
      </c>
    </row>
    <row r="195" spans="1:4" ht="54" thickTop="1" thickBot="1">
      <c r="A195" s="137" t="s">
        <v>1095</v>
      </c>
      <c r="B195" s="138" t="s">
        <v>2094</v>
      </c>
      <c r="C195" s="133" t="s">
        <v>387</v>
      </c>
      <c r="D195" s="178">
        <f>VLOOKUP('610.1'!A89,'610.1'!A89:N314,14,FALSE)</f>
        <v>543090.10399977921</v>
      </c>
    </row>
    <row r="196" spans="1:4" ht="54" thickTop="1" thickBot="1">
      <c r="A196" s="137" t="s">
        <v>1096</v>
      </c>
      <c r="B196" s="138" t="s">
        <v>1743</v>
      </c>
      <c r="C196" s="133" t="s">
        <v>387</v>
      </c>
      <c r="D196" s="178">
        <f>VLOOKUP('610.2'!A89,'610.2'!A89:N315,14,FALSE)</f>
        <v>890081.73031110421</v>
      </c>
    </row>
    <row r="197" spans="1:4" ht="54" thickTop="1" thickBot="1">
      <c r="A197" s="137" t="s">
        <v>1638</v>
      </c>
      <c r="B197" s="138" t="s">
        <v>1744</v>
      </c>
      <c r="C197" s="133" t="s">
        <v>387</v>
      </c>
      <c r="D197" s="178">
        <f>VLOOKUP('610.3'!A89,'610.3'!A89:N316,14,FALSE)</f>
        <v>890081.73031110421</v>
      </c>
    </row>
    <row r="198" spans="1:4" ht="54" thickTop="1" thickBot="1">
      <c r="A198" s="137" t="s">
        <v>1640</v>
      </c>
      <c r="B198" s="138" t="s">
        <v>1745</v>
      </c>
      <c r="C198" s="133" t="s">
        <v>387</v>
      </c>
      <c r="D198" s="178">
        <f>VLOOKUP('610.4'!A89,'610.4'!A89:N317,14,FALSE)</f>
        <v>890081.73031110421</v>
      </c>
    </row>
    <row r="199" spans="1:4" ht="54" thickTop="1" thickBot="1">
      <c r="A199" s="137" t="s">
        <v>1642</v>
      </c>
      <c r="B199" s="138" t="s">
        <v>1218</v>
      </c>
      <c r="C199" s="133" t="s">
        <v>387</v>
      </c>
      <c r="D199" s="178">
        <f>VLOOKUP('610.5'!A89,'610.5'!A89:N318,14,FALSE)</f>
        <v>834568.89720776933</v>
      </c>
    </row>
    <row r="200" spans="1:4" ht="54" thickTop="1" thickBot="1">
      <c r="A200" s="137" t="s">
        <v>1644</v>
      </c>
      <c r="B200" s="138" t="s">
        <v>1746</v>
      </c>
      <c r="C200" s="133" t="s">
        <v>387</v>
      </c>
      <c r="D200" s="178">
        <f>VLOOKUP('610.6'!A89,'610.6'!A89:N319,14,FALSE)</f>
        <v>481474.66575088078</v>
      </c>
    </row>
    <row r="201" spans="1:4" ht="54" thickTop="1" thickBot="1">
      <c r="A201" s="137" t="s">
        <v>1646</v>
      </c>
      <c r="B201" s="138" t="s">
        <v>1747</v>
      </c>
      <c r="C201" s="133" t="s">
        <v>387</v>
      </c>
      <c r="D201" s="178">
        <f>VLOOKUP('610.7'!A89,'610.7'!A89:N320,14,FALSE)</f>
        <v>699042.89953835867</v>
      </c>
    </row>
    <row r="202" spans="1:4" ht="54" thickTop="1" thickBot="1">
      <c r="A202" s="137" t="s">
        <v>1097</v>
      </c>
      <c r="B202" s="138" t="s">
        <v>1748</v>
      </c>
      <c r="C202" s="133" t="s">
        <v>144</v>
      </c>
      <c r="D202" s="178">
        <f>VLOOKUP('620.1'!A88,'620.1'!A88:N321,14,FALSE)</f>
        <v>477666.80470253731</v>
      </c>
    </row>
    <row r="203" spans="1:4" ht="54" thickTop="1" thickBot="1">
      <c r="A203" s="137" t="s">
        <v>1098</v>
      </c>
      <c r="B203" s="138" t="s">
        <v>1878</v>
      </c>
      <c r="C203" s="133" t="s">
        <v>144</v>
      </c>
      <c r="D203" s="178">
        <f>VLOOKUP('620.2'!A88,'620.2'!A88:N322,14,FALSE)</f>
        <v>477666.80470253731</v>
      </c>
    </row>
    <row r="204" spans="1:4" ht="54" thickTop="1" thickBot="1">
      <c r="A204" s="137" t="s">
        <v>1099</v>
      </c>
      <c r="B204" s="138" t="s">
        <v>1749</v>
      </c>
      <c r="C204" s="133" t="s">
        <v>1845</v>
      </c>
      <c r="D204" s="178">
        <f>VLOOKUP('620.3'!A91,'620.3'!A91:N321,14,FALSE)</f>
        <v>95782682.605430186</v>
      </c>
    </row>
    <row r="205" spans="1:4" ht="54" thickTop="1" thickBot="1">
      <c r="A205" s="137" t="s">
        <v>1650</v>
      </c>
      <c r="B205" s="138" t="s">
        <v>1750</v>
      </c>
      <c r="C205" s="133" t="s">
        <v>144</v>
      </c>
      <c r="D205" s="178">
        <f>VLOOKUP('621.1.1'!A95,'621.1.1'!A95:N325,14,FALSE)</f>
        <v>3260385.223908795</v>
      </c>
    </row>
    <row r="206" spans="1:4" ht="54" thickTop="1" thickBot="1">
      <c r="A206" s="137" t="s">
        <v>1652</v>
      </c>
      <c r="B206" s="138" t="s">
        <v>1751</v>
      </c>
      <c r="C206" s="133" t="s">
        <v>144</v>
      </c>
      <c r="D206" s="178">
        <f>VLOOKUP('621.1.2'!A99,'621.1.2'!A99:N326,14,FALSE)</f>
        <v>7061164.196176108</v>
      </c>
    </row>
    <row r="207" spans="1:4" ht="54" thickTop="1" thickBot="1">
      <c r="A207" s="137" t="s">
        <v>1100</v>
      </c>
      <c r="B207" s="138" t="s">
        <v>1752</v>
      </c>
      <c r="C207" s="133" t="s">
        <v>387</v>
      </c>
      <c r="D207" s="178">
        <f>VLOOKUP('621.2'!A89,'621.2'!A89:N326,14,FALSE)</f>
        <v>4322443.1976746572</v>
      </c>
    </row>
    <row r="208" spans="1:4" ht="54" thickTop="1" thickBot="1">
      <c r="A208" s="137" t="s">
        <v>1101</v>
      </c>
      <c r="B208" s="138" t="s">
        <v>1753</v>
      </c>
      <c r="C208" s="133" t="s">
        <v>144</v>
      </c>
      <c r="D208" s="178">
        <f>VLOOKUP('621.3'!A93,'621.3'!A93:N327,14,FALSE)</f>
        <v>57262256.839134753</v>
      </c>
    </row>
    <row r="209" spans="1:4" ht="54" thickTop="1" thickBot="1">
      <c r="A209" s="137" t="s">
        <v>1102</v>
      </c>
      <c r="B209" s="138" t="s">
        <v>1754</v>
      </c>
      <c r="C209" s="133" t="s">
        <v>387</v>
      </c>
      <c r="D209" s="178">
        <f>VLOOKUP('621.4'!A93,'621.4'!A93:N328,14,FALSE)</f>
        <v>47422938.841661252</v>
      </c>
    </row>
    <row r="210" spans="1:4" ht="54" thickTop="1" thickBot="1">
      <c r="A210" s="137" t="s">
        <v>1103</v>
      </c>
      <c r="B210" s="138" t="s">
        <v>1755</v>
      </c>
      <c r="C210" s="133" t="s">
        <v>144</v>
      </c>
      <c r="D210" s="178">
        <f>VLOOKUP('621.5'!A89,'621.5'!A89:N329,14,FALSE)</f>
        <v>4583776.8000253346</v>
      </c>
    </row>
    <row r="211" spans="1:4" ht="54" thickTop="1" thickBot="1">
      <c r="A211" s="137" t="s">
        <v>1656</v>
      </c>
      <c r="B211" s="138" t="s">
        <v>1756</v>
      </c>
      <c r="C211" s="133" t="s">
        <v>144</v>
      </c>
      <c r="D211" s="178">
        <f>VLOOKUP('621.5.1'!A89,'621.5.1'!A89:N330,14,FALSE)</f>
        <v>1131748.1801276007</v>
      </c>
    </row>
    <row r="212" spans="1:4" ht="54" thickTop="1" thickBot="1">
      <c r="A212" s="137" t="s">
        <v>1104</v>
      </c>
      <c r="B212" s="138" t="s">
        <v>1757</v>
      </c>
      <c r="C212" s="133" t="s">
        <v>1845</v>
      </c>
      <c r="D212" s="178">
        <f>VLOOKUP('621.6'!A98,'621.6'!A98:N331,14,FALSE)</f>
        <v>58926372.225835368</v>
      </c>
    </row>
    <row r="213" spans="1:4" ht="54" thickTop="1" thickBot="1">
      <c r="A213" s="137" t="s">
        <v>1731</v>
      </c>
      <c r="B213" s="138" t="s">
        <v>1758</v>
      </c>
      <c r="C213" s="133" t="s">
        <v>1845</v>
      </c>
      <c r="D213" s="178">
        <f>VLOOKUP('621.7'!A89,'621.7'!A89:N332,14,FALSE)</f>
        <v>688969.01844300237</v>
      </c>
    </row>
    <row r="214" spans="1:4" ht="54" thickTop="1" thickBot="1">
      <c r="A214" s="137" t="s">
        <v>1105</v>
      </c>
      <c r="B214" s="138" t="s">
        <v>1994</v>
      </c>
      <c r="C214" s="133" t="s">
        <v>233</v>
      </c>
      <c r="D214" s="178">
        <f>VLOOKUP('622.1'!A89,'622.1'!A89:N333,14,FALSE)</f>
        <v>130191.92465855621</v>
      </c>
    </row>
    <row r="215" spans="1:4" ht="54" thickTop="1" thickBot="1">
      <c r="A215" s="137" t="s">
        <v>1106</v>
      </c>
      <c r="B215" s="138" t="s">
        <v>1759</v>
      </c>
      <c r="C215" s="133" t="s">
        <v>233</v>
      </c>
      <c r="D215" s="178">
        <f>VLOOKUP('622.2'!A89,'622.2'!A89:N335,14,FALSE)</f>
        <v>687007.58236108487</v>
      </c>
    </row>
    <row r="216" spans="1:4" ht="54" thickTop="1" thickBot="1">
      <c r="A216" s="137" t="s">
        <v>1107</v>
      </c>
      <c r="B216" s="138" t="s">
        <v>1760</v>
      </c>
      <c r="C216" s="133" t="s">
        <v>233</v>
      </c>
      <c r="D216" s="178">
        <f>VLOOKUP('622.3'!A89,'622.3'!A89:N336,14,FALSE)</f>
        <v>1247733.4815699952</v>
      </c>
    </row>
    <row r="217" spans="1:4" ht="54" thickTop="1" thickBot="1">
      <c r="A217" s="137" t="s">
        <v>1108</v>
      </c>
      <c r="B217" s="138" t="s">
        <v>1761</v>
      </c>
      <c r="C217" s="133" t="s">
        <v>233</v>
      </c>
      <c r="D217" s="178">
        <f>VLOOKUP('622.4'!A89,'622.4'!A89:N337,14,FALSE)</f>
        <v>1209178.5682860378</v>
      </c>
    </row>
    <row r="218" spans="1:4" ht="54" thickTop="1" thickBot="1">
      <c r="A218" s="137" t="s">
        <v>1109</v>
      </c>
      <c r="B218" s="138" t="s">
        <v>1762</v>
      </c>
      <c r="C218" s="133" t="s">
        <v>144</v>
      </c>
      <c r="D218" s="178">
        <f>VLOOKUP('622.5'!A89,'622.5'!A89:N338,14,FALSE)</f>
        <v>126302.55509533233</v>
      </c>
    </row>
    <row r="219" spans="1:4" ht="54" thickTop="1" thickBot="1">
      <c r="A219" s="137" t="s">
        <v>1110</v>
      </c>
      <c r="B219" s="138" t="s">
        <v>1763</v>
      </c>
      <c r="C219" s="133" t="s">
        <v>144</v>
      </c>
      <c r="D219" s="178">
        <f>VLOOKUP('623.1'!A103,'623.1'!A103:N339,14,FALSE)</f>
        <v>675350.33371665201</v>
      </c>
    </row>
    <row r="220" spans="1:4" ht="54" thickTop="1" thickBot="1">
      <c r="A220" s="137" t="s">
        <v>1111</v>
      </c>
      <c r="B220" s="138" t="s">
        <v>1219</v>
      </c>
      <c r="C220" s="133" t="s">
        <v>1995</v>
      </c>
      <c r="D220" s="178">
        <f>VLOOKUP('623.2'!A89,'623.2'!A89:N340,14,FALSE)</f>
        <v>3103865.0122327674</v>
      </c>
    </row>
    <row r="221" spans="1:4" ht="54" thickTop="1" thickBot="1">
      <c r="A221" s="137" t="s">
        <v>1112</v>
      </c>
      <c r="B221" s="138" t="s">
        <v>2114</v>
      </c>
      <c r="C221" s="133" t="s">
        <v>387</v>
      </c>
      <c r="D221" s="178">
        <f>VLOOKUP('630.1'!A89,'630.1'!A89:N341,14,FALSE)</f>
        <v>1994373.9495581309</v>
      </c>
    </row>
    <row r="222" spans="1:4" ht="54" thickTop="1" thickBot="1">
      <c r="A222" s="137" t="s">
        <v>1113</v>
      </c>
      <c r="B222" s="138" t="s">
        <v>2115</v>
      </c>
      <c r="C222" s="133" t="s">
        <v>387</v>
      </c>
      <c r="D222" s="178">
        <f>VLOOKUP('630.2'!A89,'630.2'!A89:N342,14,FALSE)</f>
        <v>1949543.6238843629</v>
      </c>
    </row>
    <row r="223" spans="1:4" ht="54" thickTop="1" thickBot="1">
      <c r="A223" s="137" t="s">
        <v>1114</v>
      </c>
      <c r="B223" s="138" t="s">
        <v>2116</v>
      </c>
      <c r="C223" s="133" t="s">
        <v>387</v>
      </c>
      <c r="D223" s="178">
        <f>VLOOKUP('630.3'!A89,'630.3'!A89:N343,14,FALSE)</f>
        <v>1560905.7169433704</v>
      </c>
    </row>
    <row r="224" spans="1:4" ht="54" thickTop="1" thickBot="1">
      <c r="A224" s="137" t="s">
        <v>1115</v>
      </c>
      <c r="B224" s="138" t="s">
        <v>2117</v>
      </c>
      <c r="C224" s="133" t="s">
        <v>387</v>
      </c>
      <c r="D224" s="178">
        <f>VLOOKUP('630.4'!A89,'630.4'!A89:N344,14,FALSE)</f>
        <v>1549432.2625641208</v>
      </c>
    </row>
    <row r="225" spans="1:4" ht="54" thickTop="1" thickBot="1">
      <c r="A225" s="137" t="s">
        <v>1116</v>
      </c>
      <c r="B225" s="138" t="s">
        <v>2118</v>
      </c>
      <c r="C225" s="133" t="s">
        <v>387</v>
      </c>
      <c r="D225" s="178">
        <f>VLOOKUP('630.5'!A93,'630.5'!A93:N345,14,FALSE)</f>
        <v>1507511.2918809629</v>
      </c>
    </row>
    <row r="226" spans="1:4" ht="54" thickTop="1" thickBot="1">
      <c r="A226" s="137" t="s">
        <v>1117</v>
      </c>
      <c r="B226" s="138" t="s">
        <v>2119</v>
      </c>
      <c r="C226" s="133" t="s">
        <v>387</v>
      </c>
      <c r="D226" s="178">
        <f>VLOOKUP('630.6'!A93,'630.6'!A89:N346,14,FALSE)</f>
        <v>1336916.7165584571</v>
      </c>
    </row>
    <row r="227" spans="1:4" ht="54" thickTop="1" thickBot="1">
      <c r="A227" s="137" t="s">
        <v>1118</v>
      </c>
      <c r="B227" s="138" t="s">
        <v>2120</v>
      </c>
      <c r="C227" s="133" t="s">
        <v>387</v>
      </c>
      <c r="D227" s="178">
        <f>VLOOKUP('630.7'!A93,'630.7'!A90:N347,14,FALSE)</f>
        <v>1002927.1766318786</v>
      </c>
    </row>
    <row r="228" spans="1:4" ht="54" thickTop="1" thickBot="1">
      <c r="A228" s="137" t="s">
        <v>1119</v>
      </c>
      <c r="B228" s="138" t="s">
        <v>1764</v>
      </c>
      <c r="C228" s="133" t="s">
        <v>144</v>
      </c>
      <c r="D228" s="178">
        <f>VLOOKUP('632.1'!A90,'632.1'!A90:N349,14,FALSE)</f>
        <v>527017.7270693793</v>
      </c>
    </row>
    <row r="229" spans="1:4" ht="54" thickTop="1" thickBot="1">
      <c r="A229" s="137" t="s">
        <v>1659</v>
      </c>
      <c r="B229" s="138" t="s">
        <v>1765</v>
      </c>
      <c r="C229" s="133" t="s">
        <v>144</v>
      </c>
      <c r="D229" s="178">
        <f>VLOOKUP('632.2'!A90,'632.2'!A90:N350,14,FALSE)</f>
        <v>528818.45130735612</v>
      </c>
    </row>
    <row r="230" spans="1:4" ht="54" thickTop="1" thickBot="1">
      <c r="A230" s="137" t="s">
        <v>1662</v>
      </c>
      <c r="B230" s="138" t="s">
        <v>1766</v>
      </c>
      <c r="C230" s="133" t="s">
        <v>377</v>
      </c>
      <c r="D230" s="178">
        <f>VLOOKUP('640.1'!A90,'640.1'!A90:N351,14,FALSE)</f>
        <v>6075.7946033720264</v>
      </c>
    </row>
    <row r="231" spans="1:4" ht="54" thickTop="1" thickBot="1">
      <c r="A231" s="137" t="s">
        <v>1663</v>
      </c>
      <c r="B231" s="138" t="s">
        <v>1767</v>
      </c>
      <c r="C231" s="133" t="s">
        <v>377</v>
      </c>
      <c r="D231" s="178">
        <f>VLOOKUP('640.2'!A90,'640.2'!A90:N352,14,FALSE)</f>
        <v>6111.9976501161127</v>
      </c>
    </row>
    <row r="232" spans="1:4" ht="54" thickTop="1" thickBot="1">
      <c r="A232" s="137" t="s">
        <v>1120</v>
      </c>
      <c r="B232" s="138" t="s">
        <v>1768</v>
      </c>
      <c r="C232" s="133" t="s">
        <v>1664</v>
      </c>
      <c r="D232" s="178">
        <f>VLOOKUP('641.1'!A90,'641.1'!A90:N353,14,FALSE)</f>
        <v>2231.7644060378334</v>
      </c>
    </row>
    <row r="233" spans="1:4" ht="54" thickTop="1" thickBot="1">
      <c r="A233" s="137" t="s">
        <v>1121</v>
      </c>
      <c r="B233" s="138" t="s">
        <v>1768</v>
      </c>
      <c r="C233" s="133" t="s">
        <v>377</v>
      </c>
      <c r="D233" s="178">
        <f>VLOOKUP('641.2'!A90,'641.2'!A90:N354,14,FALSE)</f>
        <v>47229.105109934593</v>
      </c>
    </row>
    <row r="234" spans="1:4" ht="54" thickTop="1" thickBot="1">
      <c r="A234" s="137" t="s">
        <v>1122</v>
      </c>
      <c r="B234" s="138" t="s">
        <v>1769</v>
      </c>
      <c r="C234" s="133" t="s">
        <v>1845</v>
      </c>
      <c r="D234" s="178">
        <f>VLOOKUP('642.1'!A90,'642.1'!A90:N355,14,FALSE)</f>
        <v>693677.18044708087</v>
      </c>
    </row>
    <row r="235" spans="1:4" ht="54" thickTop="1" thickBot="1">
      <c r="A235" s="137" t="s">
        <v>1123</v>
      </c>
      <c r="B235" s="138" t="s">
        <v>1770</v>
      </c>
      <c r="C235" s="133" t="s">
        <v>144</v>
      </c>
      <c r="D235" s="178">
        <f>VLOOKUP('642.2'!A90,'642.2'!A90:N356,14,FALSE)</f>
        <v>33071.334324930081</v>
      </c>
    </row>
    <row r="236" spans="1:4" ht="54" thickTop="1" thickBot="1">
      <c r="A236" s="137" t="s">
        <v>1124</v>
      </c>
      <c r="B236" s="138" t="s">
        <v>1771</v>
      </c>
      <c r="C236" s="133" t="s">
        <v>377</v>
      </c>
      <c r="D236" s="178">
        <f>VLOOKUP('650.1'!A95,'650.1'!A95:N358,14,FALSE)</f>
        <v>13429.439835070898</v>
      </c>
    </row>
    <row r="237" spans="1:4" ht="54" thickTop="1" thickBot="1">
      <c r="A237" s="137" t="s">
        <v>1125</v>
      </c>
      <c r="B237" s="138" t="s">
        <v>2127</v>
      </c>
      <c r="C237" s="133" t="s">
        <v>377</v>
      </c>
      <c r="D237" s="178">
        <f>VLOOKUP('650.2'!A93,'650.2'!A93:N359,14,FALSE)</f>
        <v>13232.520588165669</v>
      </c>
    </row>
    <row r="238" spans="1:4" ht="54" thickTop="1" thickBot="1">
      <c r="A238" s="137" t="s">
        <v>1126</v>
      </c>
      <c r="B238" s="138" t="s">
        <v>1772</v>
      </c>
      <c r="C238" s="133" t="s">
        <v>377</v>
      </c>
      <c r="D238" s="200">
        <f>VLOOKUP('650.3'!A90,'650.3'!A90:N360,14,FALSE)</f>
        <v>0.40378279035350606</v>
      </c>
    </row>
    <row r="239" spans="1:4" ht="54" thickTop="1" thickBot="1">
      <c r="A239" s="137" t="s">
        <v>1127</v>
      </c>
      <c r="B239" s="138" t="s">
        <v>2131</v>
      </c>
      <c r="C239" s="133" t="s">
        <v>377</v>
      </c>
      <c r="D239" s="178">
        <f>VLOOKUP('650.4'!A93,'650.4'!A93:N361,14,FALSE)</f>
        <v>5177.0725533073073</v>
      </c>
    </row>
    <row r="240" spans="1:4" ht="57.75" thickTop="1" thickBot="1">
      <c r="A240" s="137" t="s">
        <v>1128</v>
      </c>
      <c r="B240" s="138" t="s">
        <v>1773</v>
      </c>
      <c r="C240" s="133" t="s">
        <v>233</v>
      </c>
      <c r="D240" s="178">
        <f>VLOOKUP('660.1'!A87,'660.1'!A87:N362,14,FALSE)</f>
        <v>687357.41312481626</v>
      </c>
    </row>
    <row r="241" spans="1:4" ht="76.5" thickTop="1" thickBot="1">
      <c r="A241" s="137" t="s">
        <v>1129</v>
      </c>
      <c r="B241" s="138" t="s">
        <v>1880</v>
      </c>
      <c r="C241" s="133" t="s">
        <v>144</v>
      </c>
      <c r="D241" s="178">
        <f>VLOOKUP('660.2'!A87,'660.2'!A87:N363,14,FALSE)</f>
        <v>826925.98488202982</v>
      </c>
    </row>
    <row r="242" spans="1:4" ht="54" thickTop="1" thickBot="1">
      <c r="A242" s="137" t="s">
        <v>1677</v>
      </c>
      <c r="B242" s="138" t="s">
        <v>1774</v>
      </c>
      <c r="C242" s="133" t="s">
        <v>144</v>
      </c>
      <c r="D242" s="178">
        <f>VLOOKUP('661.1'!A87,'661.1'!A87:N364,14,FALSE)</f>
        <v>1298285.850178859</v>
      </c>
    </row>
    <row r="243" spans="1:4" ht="54" thickTop="1" thickBot="1">
      <c r="A243" s="137" t="s">
        <v>1130</v>
      </c>
      <c r="B243" s="138" t="s">
        <v>1775</v>
      </c>
      <c r="C243" s="133" t="s">
        <v>144</v>
      </c>
      <c r="D243" s="178">
        <f>VLOOKUP('662.1'!A87,'662.1'!A87:N365,14,FALSE)</f>
        <v>798121.42107323953</v>
      </c>
    </row>
    <row r="244" spans="1:4" ht="54" thickTop="1" thickBot="1">
      <c r="A244" s="137" t="s">
        <v>1131</v>
      </c>
      <c r="B244" s="138" t="s">
        <v>1776</v>
      </c>
      <c r="C244" s="133" t="s">
        <v>144</v>
      </c>
      <c r="D244" s="178">
        <f>VLOOKUP('662.2'!A87,'662.2'!A87:N366,14,FALSE)</f>
        <v>775233.31300196843</v>
      </c>
    </row>
    <row r="245" spans="1:4" ht="54" thickTop="1" thickBot="1">
      <c r="A245" s="137" t="s">
        <v>1678</v>
      </c>
      <c r="B245" s="138" t="s">
        <v>1777</v>
      </c>
      <c r="C245" s="133" t="s">
        <v>144</v>
      </c>
      <c r="D245" s="178">
        <f>VLOOKUP('663.1'!A87,'663.1'!A87:N367,14,FALSE)</f>
        <v>30257.824118550983</v>
      </c>
    </row>
    <row r="246" spans="1:4" ht="54" thickTop="1" thickBot="1">
      <c r="A246" s="137" t="s">
        <v>1132</v>
      </c>
      <c r="B246" s="138" t="s">
        <v>1778</v>
      </c>
      <c r="C246" s="133" t="s">
        <v>387</v>
      </c>
      <c r="D246" s="178">
        <f>VLOOKUP('670.1'!A87,'670.1'!A87:N368,14,FALSE)</f>
        <v>850508.67388386931</v>
      </c>
    </row>
    <row r="247" spans="1:4" ht="54" thickTop="1" thickBot="1">
      <c r="A247" s="137" t="s">
        <v>1133</v>
      </c>
      <c r="B247" s="138" t="s">
        <v>1779</v>
      </c>
      <c r="C247" s="133" t="s">
        <v>387</v>
      </c>
      <c r="D247" s="178">
        <f>VLOOKUP('670.2'!A87,'670.2'!A87:N369,14,FALSE)</f>
        <v>880699.78369093768</v>
      </c>
    </row>
    <row r="248" spans="1:4" ht="54" thickTop="1" thickBot="1">
      <c r="A248" s="137" t="s">
        <v>1680</v>
      </c>
      <c r="B248" s="138" t="s">
        <v>1780</v>
      </c>
      <c r="C248" s="133" t="s">
        <v>387</v>
      </c>
      <c r="D248" s="178">
        <f>VLOOKUP('670.3'!A87,'670.3'!A87:N370,14,FALSE)</f>
        <v>888766.6416412415</v>
      </c>
    </row>
    <row r="249" spans="1:4" ht="54" thickTop="1" thickBot="1">
      <c r="A249" s="137" t="s">
        <v>1681</v>
      </c>
      <c r="B249" s="138" t="s">
        <v>1781</v>
      </c>
      <c r="C249" s="133" t="s">
        <v>387</v>
      </c>
      <c r="D249" s="178">
        <f>VLOOKUP('670.4'!A87,'670.4'!A87:N371,14,FALSE)</f>
        <v>892704.34842479625</v>
      </c>
    </row>
    <row r="250" spans="1:4" ht="54" thickTop="1" thickBot="1">
      <c r="A250" s="137" t="s">
        <v>1682</v>
      </c>
      <c r="B250" s="138" t="s">
        <v>1782</v>
      </c>
      <c r="C250" s="133" t="s">
        <v>387</v>
      </c>
      <c r="D250" s="178">
        <f>VLOOKUP('670.5'!A89,'670.5'!A89:N372,14,FALSE)</f>
        <v>1096221.4963211268</v>
      </c>
    </row>
    <row r="251" spans="1:4" ht="54" thickTop="1" thickBot="1">
      <c r="A251" s="137" t="s">
        <v>1134</v>
      </c>
      <c r="B251" s="138" t="s">
        <v>1783</v>
      </c>
      <c r="C251" s="133" t="s">
        <v>387</v>
      </c>
      <c r="D251" s="178">
        <f>VLOOKUP('671.1'!A89,'671.1'!A89:N373,14,FALSE)</f>
        <v>1375771.8177656489</v>
      </c>
    </row>
    <row r="252" spans="1:4" ht="54" thickTop="1" thickBot="1">
      <c r="A252" s="137" t="s">
        <v>1135</v>
      </c>
      <c r="B252" s="138" t="s">
        <v>1784</v>
      </c>
      <c r="C252" s="133" t="s">
        <v>144</v>
      </c>
      <c r="D252" s="178">
        <f>VLOOKUP('671.2'!A89,'671.2'!A89:N374,14,FALSE)</f>
        <v>73638.08427058236</v>
      </c>
    </row>
    <row r="253" spans="1:4" ht="54" thickTop="1" thickBot="1">
      <c r="A253" s="137" t="s">
        <v>1683</v>
      </c>
      <c r="B253" s="138" t="s">
        <v>1785</v>
      </c>
      <c r="C253" s="133" t="s">
        <v>387</v>
      </c>
      <c r="D253" s="178">
        <f>VLOOKUP('671.3'!A87,'671.3'!A87:N375,14,FALSE)</f>
        <v>1593973.8254141691</v>
      </c>
    </row>
    <row r="254" spans="1:4" ht="54" thickTop="1" thickBot="1">
      <c r="A254" s="137" t="s">
        <v>1684</v>
      </c>
      <c r="B254" s="138" t="s">
        <v>1786</v>
      </c>
      <c r="C254" s="133" t="s">
        <v>144</v>
      </c>
      <c r="D254" s="178">
        <f>VLOOKUP('671.4'!A87,'671.4'!A87:N376,14,FALSE)</f>
        <v>94271.575383627205</v>
      </c>
    </row>
    <row r="255" spans="1:4" ht="54" thickTop="1" thickBot="1">
      <c r="A255" s="137" t="s">
        <v>1136</v>
      </c>
      <c r="B255" s="138" t="s">
        <v>1787</v>
      </c>
      <c r="C255" s="133" t="s">
        <v>144</v>
      </c>
      <c r="D255" s="178">
        <f>VLOOKUP('672.1'!A87,'672.1'!A87:N377,14,FALSE)</f>
        <v>106606.97466109779</v>
      </c>
    </row>
    <row r="256" spans="1:4" ht="54" thickTop="1" thickBot="1">
      <c r="A256" s="137" t="s">
        <v>1685</v>
      </c>
      <c r="B256" s="138" t="s">
        <v>1788</v>
      </c>
      <c r="C256" s="133" t="s">
        <v>144</v>
      </c>
      <c r="D256" s="178">
        <f>VLOOKUP('672.2'!A87,'672.2'!A87:N378,14,FALSE)</f>
        <v>120894.35364136349</v>
      </c>
    </row>
    <row r="257" spans="1:4" ht="54" thickTop="1" thickBot="1">
      <c r="A257" s="137" t="s">
        <v>1686</v>
      </c>
      <c r="B257" s="138" t="s">
        <v>1789</v>
      </c>
      <c r="C257" s="133" t="s">
        <v>144</v>
      </c>
      <c r="D257" s="178">
        <f>VLOOKUP('672.3'!A87,'672.3'!A87:N379,14,FALSE)</f>
        <v>110534.08063134002</v>
      </c>
    </row>
    <row r="258" spans="1:4" ht="54" thickTop="1" thickBot="1">
      <c r="A258" s="137" t="s">
        <v>1687</v>
      </c>
      <c r="B258" s="138" t="s">
        <v>1790</v>
      </c>
      <c r="C258" s="133" t="s">
        <v>144</v>
      </c>
      <c r="D258" s="178">
        <f>VLOOKUP('672.4'!A87,'672.3'!A87:N380,14,FALSE)</f>
        <v>110534.08063134002</v>
      </c>
    </row>
    <row r="259" spans="1:4" ht="54" thickTop="1" thickBot="1">
      <c r="A259" s="137" t="s">
        <v>1732</v>
      </c>
      <c r="B259" s="138" t="s">
        <v>1791</v>
      </c>
      <c r="C259" s="133" t="s">
        <v>233</v>
      </c>
      <c r="D259" s="178">
        <f>VLOOKUP('673.1.1'!A87,'673.1.1'!A87:N381,14,FALSE)</f>
        <v>8207.5529785146555</v>
      </c>
    </row>
    <row r="260" spans="1:4" ht="54" thickTop="1" thickBot="1">
      <c r="A260" s="137" t="s">
        <v>1733</v>
      </c>
      <c r="B260" s="138" t="s">
        <v>2046</v>
      </c>
      <c r="C260" s="133" t="s">
        <v>233</v>
      </c>
      <c r="D260" s="178">
        <f>VLOOKUP('673.1.2'!A87,'673.1.2'!A87:N382,14,FALSE)</f>
        <v>9067.4702594596311</v>
      </c>
    </row>
    <row r="261" spans="1:4" ht="54" thickTop="1" thickBot="1">
      <c r="A261" s="137" t="s">
        <v>1137</v>
      </c>
      <c r="B261" s="138" t="s">
        <v>1792</v>
      </c>
      <c r="C261" s="133" t="s">
        <v>387</v>
      </c>
      <c r="D261" s="178">
        <f>VLOOKUP('673.2'!A87,'673.2'!A87:N383,14,FALSE)</f>
        <v>705582.20207497803</v>
      </c>
    </row>
    <row r="262" spans="1:4" ht="54" thickTop="1" thickBot="1">
      <c r="A262" s="137" t="s">
        <v>1138</v>
      </c>
      <c r="B262" s="138" t="s">
        <v>1793</v>
      </c>
      <c r="C262" s="133" t="s">
        <v>387</v>
      </c>
      <c r="D262" s="178">
        <f>VLOOKUP('673.3'!A89,'673.3'!A89:N384,14,FALSE)</f>
        <v>805320.49226139032</v>
      </c>
    </row>
    <row r="263" spans="1:4" ht="54" thickTop="1" thickBot="1">
      <c r="A263" s="137" t="s">
        <v>1139</v>
      </c>
      <c r="B263" s="138" t="s">
        <v>1996</v>
      </c>
      <c r="C263" s="133" t="s">
        <v>144</v>
      </c>
      <c r="D263" s="178">
        <f>VLOOKUP('674.1'!A89,'674.1'!A89:N385,14,FALSE)</f>
        <v>129597.18346689224</v>
      </c>
    </row>
    <row r="264" spans="1:4" ht="54" thickTop="1" thickBot="1">
      <c r="A264" s="137" t="s">
        <v>1140</v>
      </c>
      <c r="B264" s="138" t="s">
        <v>1794</v>
      </c>
      <c r="C264" s="133" t="s">
        <v>144</v>
      </c>
      <c r="D264" s="178">
        <f>VLOOKUP('674.2'!A89,'674.2'!A89:N386,14,FALSE)</f>
        <v>229346.8637625238</v>
      </c>
    </row>
    <row r="265" spans="1:4" ht="54" thickTop="1" thickBot="1">
      <c r="A265" s="137" t="s">
        <v>1141</v>
      </c>
      <c r="B265" s="138" t="s">
        <v>1795</v>
      </c>
      <c r="C265" s="133" t="s">
        <v>233</v>
      </c>
      <c r="D265" s="178">
        <f>VLOOKUP('680.1'!A87,'680.1'!A87:N387,14,FALSE)</f>
        <v>337631.19037316379</v>
      </c>
    </row>
    <row r="266" spans="1:4" ht="54" thickTop="1" thickBot="1">
      <c r="A266" s="137" t="s">
        <v>1142</v>
      </c>
      <c r="B266" s="138" t="s">
        <v>1796</v>
      </c>
      <c r="C266" s="133" t="s">
        <v>144</v>
      </c>
      <c r="D266" s="178">
        <f>VLOOKUP('680.2'!A87,'680.2'!A87:N388,14,FALSE)</f>
        <v>15723.293460574803</v>
      </c>
    </row>
    <row r="267" spans="1:4" ht="54" thickTop="1" thickBot="1">
      <c r="A267" s="137" t="s">
        <v>1143</v>
      </c>
      <c r="B267" s="138" t="s">
        <v>1797</v>
      </c>
      <c r="C267" s="133" t="s">
        <v>387</v>
      </c>
      <c r="D267" s="178">
        <f>VLOOKUP('680.3'!A89,'680.3'!A89:N389,14,FALSE)</f>
        <v>449133.6872224902</v>
      </c>
    </row>
    <row r="268" spans="1:4" ht="54" thickTop="1" thickBot="1">
      <c r="A268" s="137" t="s">
        <v>1144</v>
      </c>
      <c r="B268" s="138" t="s">
        <v>1798</v>
      </c>
      <c r="C268" s="133" t="s">
        <v>387</v>
      </c>
      <c r="D268" s="178">
        <f>VLOOKUP('681.1'!A89,'681.1'!A89:N390,14,FALSE)</f>
        <v>645570.70311124285</v>
      </c>
    </row>
    <row r="269" spans="1:4" ht="54" thickTop="1" thickBot="1">
      <c r="A269" s="137" t="s">
        <v>1692</v>
      </c>
      <c r="B269" s="138" t="s">
        <v>1799</v>
      </c>
      <c r="C269" s="133" t="s">
        <v>387</v>
      </c>
      <c r="D269" s="178">
        <f>VLOOKUP('681.2'!A89,'681.2'!A89:N391,14,FALSE)</f>
        <v>675761.81291831133</v>
      </c>
    </row>
    <row r="270" spans="1:4" ht="54" thickTop="1" thickBot="1">
      <c r="A270" s="137" t="s">
        <v>1693</v>
      </c>
      <c r="B270" s="138" t="s">
        <v>1800</v>
      </c>
      <c r="C270" s="133" t="s">
        <v>387</v>
      </c>
      <c r="D270" s="178">
        <f>VLOOKUP('681.3'!A89,'681.3'!A89:N392,14,FALSE)</f>
        <v>683828.67086861515</v>
      </c>
    </row>
    <row r="271" spans="1:4" ht="54" thickTop="1" thickBot="1">
      <c r="A271" s="137" t="s">
        <v>1694</v>
      </c>
      <c r="B271" s="138" t="s">
        <v>1801</v>
      </c>
      <c r="C271" s="133" t="s">
        <v>387</v>
      </c>
      <c r="D271" s="178">
        <f>VLOOKUP('681.4'!A89,'681.4'!A89:N393,14,FALSE)</f>
        <v>687766.3776521699</v>
      </c>
    </row>
    <row r="272" spans="1:4" ht="54" thickTop="1" thickBot="1">
      <c r="A272" s="137" t="s">
        <v>1145</v>
      </c>
      <c r="B272" s="138" t="s">
        <v>1802</v>
      </c>
      <c r="C272" s="133" t="s">
        <v>387</v>
      </c>
      <c r="D272" s="178">
        <f>VLOOKUP('682.1'!A89,'682.1'!A89:N394,14,FALSE)</f>
        <v>667879.75910783757</v>
      </c>
    </row>
    <row r="273" spans="1:4" ht="54" thickTop="1" thickBot="1">
      <c r="A273" s="137" t="s">
        <v>1695</v>
      </c>
      <c r="B273" s="138" t="s">
        <v>1803</v>
      </c>
      <c r="C273" s="133" t="s">
        <v>387</v>
      </c>
      <c r="D273" s="178">
        <f>VLOOKUP('682.2'!A89,'682.2'!A89:N395,14,FALSE)</f>
        <v>667879.75910783757</v>
      </c>
    </row>
    <row r="274" spans="1:4" ht="54" thickTop="1" thickBot="1">
      <c r="A274" s="137" t="s">
        <v>1697</v>
      </c>
      <c r="B274" s="138" t="s">
        <v>1804</v>
      </c>
      <c r="C274" s="133" t="s">
        <v>387</v>
      </c>
      <c r="D274" s="178">
        <f>VLOOKUP('682.3'!A89,'682.3'!A89:N396,14,FALSE)</f>
        <v>667879.75910783757</v>
      </c>
    </row>
    <row r="275" spans="1:4" ht="54" thickTop="1" thickBot="1">
      <c r="A275" s="137" t="s">
        <v>1699</v>
      </c>
      <c r="B275" s="138" t="s">
        <v>1997</v>
      </c>
      <c r="C275" s="133" t="s">
        <v>387</v>
      </c>
      <c r="D275" s="178">
        <f>VLOOKUP('682.4'!A89,'682.4'!A89:N397,14,FALSE)</f>
        <v>667879.75910783757</v>
      </c>
    </row>
    <row r="276" spans="1:4" ht="54" thickTop="1" thickBot="1">
      <c r="A276" s="137" t="s">
        <v>1701</v>
      </c>
      <c r="B276" s="138" t="s">
        <v>1805</v>
      </c>
      <c r="C276" s="133" t="s">
        <v>233</v>
      </c>
      <c r="D276" s="178">
        <f>VLOOKUP('683.1'!A89,'683.1'!A89:N398,14,FALSE)</f>
        <v>11305.230638082108</v>
      </c>
    </row>
    <row r="277" spans="1:4" ht="54" thickTop="1" thickBot="1">
      <c r="A277" s="137" t="s">
        <v>1703</v>
      </c>
      <c r="B277" s="138" t="s">
        <v>1806</v>
      </c>
      <c r="C277" s="133" t="s">
        <v>233</v>
      </c>
      <c r="D277" s="178">
        <f>VLOOKUP('683.2'!A89,'683.2'!A89:N399,14,FALSE)</f>
        <v>23434.193837276518</v>
      </c>
    </row>
    <row r="278" spans="1:4" ht="54" thickTop="1" thickBot="1">
      <c r="A278" s="137" t="s">
        <v>1705</v>
      </c>
      <c r="B278" s="138" t="s">
        <v>1807</v>
      </c>
      <c r="C278" s="133" t="s">
        <v>233</v>
      </c>
      <c r="D278" s="178">
        <f>VLOOKUP('683.3'!A89,'683.3'!A89:N400,14,FALSE)</f>
        <v>11305.230638082108</v>
      </c>
    </row>
    <row r="279" spans="1:4" ht="54" thickTop="1" thickBot="1">
      <c r="A279" s="137" t="s">
        <v>1706</v>
      </c>
      <c r="B279" s="138" t="s">
        <v>1808</v>
      </c>
      <c r="C279" s="133" t="s">
        <v>233</v>
      </c>
      <c r="D279" s="178">
        <f>VLOOKUP('683.4'!A89,'683.4'!A89:N401,14,FALSE)</f>
        <v>23434.193837276518</v>
      </c>
    </row>
    <row r="280" spans="1:4" ht="54" thickTop="1" thickBot="1">
      <c r="A280" s="137" t="s">
        <v>1707</v>
      </c>
      <c r="B280" s="138" t="s">
        <v>1809</v>
      </c>
      <c r="C280" s="133" t="s">
        <v>233</v>
      </c>
      <c r="D280" s="178">
        <f>VLOOKUP('683.5'!A87,'683.5'!A87:N402,14,FALSE)</f>
        <v>563740.34864673787</v>
      </c>
    </row>
    <row r="281" spans="1:4" ht="54" thickTop="1" thickBot="1">
      <c r="A281" s="137" t="s">
        <v>2047</v>
      </c>
      <c r="B281" s="138" t="s">
        <v>1810</v>
      </c>
      <c r="C281" s="133" t="s">
        <v>233</v>
      </c>
      <c r="D281" s="178">
        <f>VLOOKUP('690.1.1'!A89,'690.1.1'!A89:N403,14,FALSE)</f>
        <v>14917.362703852314</v>
      </c>
    </row>
    <row r="282" spans="1:4" ht="54" thickTop="1" thickBot="1">
      <c r="A282" s="137" t="s">
        <v>1710</v>
      </c>
      <c r="B282" s="138" t="s">
        <v>1811</v>
      </c>
      <c r="C282" s="133" t="s">
        <v>233</v>
      </c>
      <c r="D282" s="178">
        <f>VLOOKUP('690.1.2'!A89,'690.1.2'!A89:N404,14,FALSE)</f>
        <v>35146.459305945857</v>
      </c>
    </row>
    <row r="283" spans="1:4" ht="54" thickTop="1" thickBot="1">
      <c r="A283" s="137" t="s">
        <v>1146</v>
      </c>
      <c r="B283" s="138" t="s">
        <v>1812</v>
      </c>
      <c r="C283" s="133" t="s">
        <v>144</v>
      </c>
      <c r="D283" s="178">
        <f>VLOOKUP('700.1'!A89,'700.1'!A89:N405,14,FALSE)</f>
        <v>1728.8642044841599</v>
      </c>
    </row>
    <row r="284" spans="1:4" ht="54" thickTop="1" thickBot="1">
      <c r="A284" s="137" t="s">
        <v>1147</v>
      </c>
      <c r="B284" s="138" t="s">
        <v>1813</v>
      </c>
      <c r="C284" s="133" t="s">
        <v>144</v>
      </c>
      <c r="D284" s="178">
        <f>VLOOKUP('700.2'!A89,'700.2'!A89:N406,14,FALSE)</f>
        <v>3754.3814845722877</v>
      </c>
    </row>
    <row r="285" spans="1:4" ht="54" thickTop="1" thickBot="1">
      <c r="A285" s="137" t="s">
        <v>1148</v>
      </c>
      <c r="B285" s="138" t="s">
        <v>1814</v>
      </c>
      <c r="C285" s="133" t="s">
        <v>233</v>
      </c>
      <c r="D285" s="178">
        <f>VLOOKUP('700.3'!A89,'700.3'!A89:N407,14,FALSE)</f>
        <v>51609.496732217121</v>
      </c>
    </row>
    <row r="286" spans="1:4" ht="54" thickTop="1" thickBot="1">
      <c r="A286" s="137" t="s">
        <v>1149</v>
      </c>
      <c r="B286" s="138" t="s">
        <v>1815</v>
      </c>
      <c r="C286" s="133" t="s">
        <v>233</v>
      </c>
      <c r="D286" s="178">
        <f>VLOOKUP('700.4'!A89,'700.4'!A89:N408,14,FALSE)</f>
        <v>70057.441596527584</v>
      </c>
    </row>
    <row r="287" spans="1:4" ht="54" thickTop="1" thickBot="1">
      <c r="A287" s="137" t="s">
        <v>1150</v>
      </c>
      <c r="B287" s="138" t="s">
        <v>1816</v>
      </c>
      <c r="C287" s="133" t="s">
        <v>1845</v>
      </c>
      <c r="D287" s="178">
        <f>VLOOKUP('701.1'!A89,'701.1'!A89:N409,14,FALSE)</f>
        <v>9684.329058489704</v>
      </c>
    </row>
    <row r="288" spans="1:4" ht="54" thickTop="1" thickBot="1">
      <c r="A288" s="137" t="s">
        <v>1713</v>
      </c>
      <c r="B288" s="138" t="s">
        <v>1817</v>
      </c>
      <c r="C288" s="133" t="s">
        <v>1845</v>
      </c>
      <c r="D288" s="178">
        <f>VLOOKUP('710.1'!A89,'710.1'!A89:N410,14,FALSE)</f>
        <v>427162.09202406777</v>
      </c>
    </row>
    <row r="289" spans="1:4" ht="54" thickTop="1" thickBot="1">
      <c r="A289" s="137" t="s">
        <v>1151</v>
      </c>
      <c r="B289" s="138" t="s">
        <v>1818</v>
      </c>
      <c r="C289" s="133" t="s">
        <v>233</v>
      </c>
      <c r="D289" s="178">
        <f>VLOOKUP('710.2'!A89,'710.2'!A89:N411,14,FALSE)</f>
        <v>470036.47864256415</v>
      </c>
    </row>
    <row r="290" spans="1:4" ht="54" thickTop="1" thickBot="1">
      <c r="A290" s="137" t="s">
        <v>1152</v>
      </c>
      <c r="B290" s="138" t="s">
        <v>1819</v>
      </c>
      <c r="C290" s="133" t="s">
        <v>1845</v>
      </c>
      <c r="D290" s="178">
        <f>VLOOKUP('720.1'!A89,'720.1'!A89:N412,14,FALSE)</f>
        <v>293538.37918251922</v>
      </c>
    </row>
    <row r="291" spans="1:4" ht="54" thickTop="1" thickBot="1">
      <c r="A291" s="137" t="s">
        <v>1153</v>
      </c>
      <c r="B291" s="138" t="s">
        <v>1820</v>
      </c>
      <c r="C291" s="133" t="s">
        <v>144</v>
      </c>
      <c r="D291" s="178">
        <f>VLOOKUP('730.1'!A89,'730.1'!A89:N413,14,FALSE)</f>
        <v>213592.81049612246</v>
      </c>
    </row>
    <row r="292" spans="1:4" ht="54" thickTop="1" thickBot="1">
      <c r="A292" s="137" t="s">
        <v>1154</v>
      </c>
      <c r="B292" s="138" t="s">
        <v>1821</v>
      </c>
      <c r="C292" s="133" t="s">
        <v>1845</v>
      </c>
      <c r="D292" s="178">
        <f>VLOOKUP('730.2'!A89,'730.2'!A89:N414,14,FALSE)</f>
        <v>66093.133317342857</v>
      </c>
    </row>
    <row r="293" spans="1:4" ht="54" thickTop="1" thickBot="1">
      <c r="A293" s="137" t="s">
        <v>1155</v>
      </c>
      <c r="B293" s="138" t="s">
        <v>1822</v>
      </c>
      <c r="C293" s="133" t="s">
        <v>1845</v>
      </c>
      <c r="D293" s="178">
        <f>VLOOKUP('730.3'!A89,'730.3'!A89:N415,14,FALSE)</f>
        <v>37210.363472124314</v>
      </c>
    </row>
    <row r="294" spans="1:4" ht="54" thickTop="1" thickBot="1">
      <c r="A294" s="137" t="s">
        <v>1714</v>
      </c>
      <c r="B294" s="138" t="s">
        <v>1823</v>
      </c>
      <c r="C294" s="133" t="s">
        <v>1845</v>
      </c>
      <c r="D294" s="178">
        <f>VLOOKUP('730.4'!A89,'730.4'!A89:N416,14,FALSE)</f>
        <v>141305.89497690919</v>
      </c>
    </row>
    <row r="295" spans="1:4" ht="54" thickTop="1" thickBot="1">
      <c r="A295" s="137" t="s">
        <v>1156</v>
      </c>
      <c r="B295" s="138" t="s">
        <v>1824</v>
      </c>
      <c r="C295" s="133" t="s">
        <v>144</v>
      </c>
      <c r="D295" s="178">
        <f>VLOOKUP('731.1'!A89,'731.1'!A89:N417,14,FALSE)</f>
        <v>287169.48358952161</v>
      </c>
    </row>
    <row r="296" spans="1:4" ht="54" thickTop="1" thickBot="1">
      <c r="A296" s="137" t="s">
        <v>1157</v>
      </c>
      <c r="B296" s="138" t="s">
        <v>1825</v>
      </c>
      <c r="C296" s="133" t="s">
        <v>1995</v>
      </c>
      <c r="D296" s="178">
        <f>VLOOKUP('740.1'!A89,'740.1'!A89:N418,14,FALSE)</f>
        <v>15465.481062379735</v>
      </c>
    </row>
    <row r="297" spans="1:4" ht="54" thickTop="1" thickBot="1">
      <c r="A297" s="137" t="s">
        <v>1717</v>
      </c>
      <c r="B297" s="138" t="s">
        <v>1826</v>
      </c>
      <c r="C297" s="133" t="s">
        <v>1845</v>
      </c>
      <c r="D297" s="178">
        <f>VLOOKUP('741.1'!A89,'741.1'!A89:N419,14,FALSE)</f>
        <v>307724.15915450774</v>
      </c>
    </row>
    <row r="298" spans="1:4" ht="54" thickTop="1" thickBot="1">
      <c r="A298" s="137" t="s">
        <v>1158</v>
      </c>
      <c r="B298" s="138" t="s">
        <v>1827</v>
      </c>
      <c r="C298" s="133" t="s">
        <v>144</v>
      </c>
      <c r="D298" s="178">
        <f>VLOOKUP('800.1'!A89,'800.1'!A89:N420,14,FALSE)</f>
        <v>11887.288480111329</v>
      </c>
    </row>
    <row r="299" spans="1:4" ht="54" thickTop="1" thickBot="1">
      <c r="A299" s="137" t="s">
        <v>1159</v>
      </c>
      <c r="B299" s="138" t="s">
        <v>1828</v>
      </c>
      <c r="C299" s="133" t="s">
        <v>144</v>
      </c>
      <c r="D299" s="178">
        <f>VLOOKUP('800.2'!A89,'800.2'!A89:N421,14,FALSE)</f>
        <v>29508.434937118436</v>
      </c>
    </row>
    <row r="300" spans="1:4" ht="54" thickTop="1" thickBot="1">
      <c r="A300" s="137" t="s">
        <v>1160</v>
      </c>
      <c r="B300" s="138" t="s">
        <v>1829</v>
      </c>
      <c r="C300" s="133" t="s">
        <v>144</v>
      </c>
      <c r="D300" s="178">
        <f>VLOOKUP('800.3'!A89,'800.3'!A89:N422,14,FALSE)</f>
        <v>76504.723220999076</v>
      </c>
    </row>
    <row r="301" spans="1:4" ht="54" thickTop="1" thickBot="1">
      <c r="A301" s="137" t="s">
        <v>1161</v>
      </c>
      <c r="B301" s="138" t="s">
        <v>1830</v>
      </c>
      <c r="C301" s="133" t="s">
        <v>144</v>
      </c>
      <c r="D301" s="178">
        <f>VLOOKUP('800.4'!A89,'800.4'!A89:N423,14,FALSE)</f>
        <v>93639.959962996538</v>
      </c>
    </row>
    <row r="302" spans="1:4" ht="54" thickTop="1" thickBot="1">
      <c r="A302" s="137" t="s">
        <v>1718</v>
      </c>
      <c r="B302" s="138" t="s">
        <v>1831</v>
      </c>
      <c r="C302" s="133" t="s">
        <v>1845</v>
      </c>
      <c r="D302" s="178">
        <f>VLOOKUP('802.1'!A89,'802.1'!A89:N424,14,FALSE)</f>
        <v>430112.29767666891</v>
      </c>
    </row>
    <row r="303" spans="1:4" ht="54" thickTop="1" thickBot="1">
      <c r="A303" s="137" t="s">
        <v>1719</v>
      </c>
      <c r="B303" s="138" t="s">
        <v>1881</v>
      </c>
      <c r="C303" s="133" t="s">
        <v>1845</v>
      </c>
      <c r="D303" s="178">
        <f>VLOOKUP('802.2'!A89,'802.2'!A89:N425,14,FALSE)</f>
        <v>89210.2717329687</v>
      </c>
    </row>
    <row r="304" spans="1:4" ht="54" thickTop="1" thickBot="1">
      <c r="A304" s="137" t="s">
        <v>1720</v>
      </c>
      <c r="B304" s="138" t="s">
        <v>1832</v>
      </c>
      <c r="C304" s="133" t="s">
        <v>1845</v>
      </c>
      <c r="D304" s="178">
        <f>VLOOKUP('802.3'!A89,'802.3'!A89:N426,14,FALSE)</f>
        <v>60677.807507620812</v>
      </c>
    </row>
    <row r="305" spans="1:4" ht="54" thickTop="1" thickBot="1">
      <c r="A305" s="137" t="s">
        <v>1721</v>
      </c>
      <c r="B305" s="138" t="s">
        <v>1833</v>
      </c>
      <c r="C305" s="133" t="s">
        <v>1845</v>
      </c>
      <c r="D305" s="178">
        <f>VLOOKUP('802.4'!A89,'802.4'!A89:N427,14,FALSE)</f>
        <v>53456.109294005393</v>
      </c>
    </row>
    <row r="306" spans="1:4" ht="54" thickTop="1" thickBot="1">
      <c r="A306" s="137" t="s">
        <v>1722</v>
      </c>
      <c r="B306" s="138" t="s">
        <v>1834</v>
      </c>
      <c r="C306" s="133" t="s">
        <v>1845</v>
      </c>
      <c r="D306" s="178">
        <f>VLOOKUP('802.5'!A89,'802.5'!A89:N428,14,FALSE)</f>
        <v>410352.81911448669</v>
      </c>
    </row>
    <row r="307" spans="1:4" ht="54" thickTop="1" thickBot="1">
      <c r="A307" s="137" t="s">
        <v>1723</v>
      </c>
      <c r="B307" s="138" t="s">
        <v>1835</v>
      </c>
      <c r="C307" s="133" t="s">
        <v>1845</v>
      </c>
      <c r="D307" s="178">
        <f>VLOOKUP('802.6'!A89,'802.6'!A89:N429,14,FALSE)</f>
        <v>398197.93932725984</v>
      </c>
    </row>
    <row r="308" spans="1:4" ht="54" thickTop="1" thickBot="1">
      <c r="A308" s="137" t="s">
        <v>1724</v>
      </c>
      <c r="B308" s="138" t="s">
        <v>1836</v>
      </c>
      <c r="C308" s="133" t="s">
        <v>1845</v>
      </c>
      <c r="D308" s="178">
        <f>VLOOKUP('802.7'!A89,'802.7'!A89:N430,14,FALSE)</f>
        <v>264892.66827260383</v>
      </c>
    </row>
    <row r="309" spans="1:4" ht="54" thickTop="1" thickBot="1">
      <c r="A309" s="137" t="s">
        <v>1725</v>
      </c>
      <c r="B309" s="138" t="s">
        <v>1837</v>
      </c>
      <c r="C309" s="133" t="s">
        <v>1845</v>
      </c>
      <c r="D309" s="178">
        <f>VLOOKUP('802.8'!A89,'802.8'!A89:N431,14,FALSE)</f>
        <v>227417.42053597889</v>
      </c>
    </row>
    <row r="310" spans="1:4" ht="54" thickTop="1" thickBot="1">
      <c r="A310" s="137" t="s">
        <v>1162</v>
      </c>
      <c r="B310" s="138" t="s">
        <v>1838</v>
      </c>
      <c r="C310" s="133" t="s">
        <v>233</v>
      </c>
      <c r="D310" s="178">
        <f>VLOOKUP('810.1'!A89,'810.1'!A89:N432,14,FALSE)</f>
        <v>27565.91076777727</v>
      </c>
    </row>
    <row r="311" spans="1:4" ht="54" thickTop="1" thickBot="1">
      <c r="A311" s="137" t="s">
        <v>1163</v>
      </c>
      <c r="B311" s="138" t="s">
        <v>1839</v>
      </c>
      <c r="C311" s="133" t="s">
        <v>233</v>
      </c>
      <c r="D311" s="178">
        <f>VLOOKUP('810.2'!A89,'810.2'!A89:N433,14,FALSE)</f>
        <v>22854.370858651419</v>
      </c>
    </row>
    <row r="312" spans="1:4" ht="54" thickTop="1" thickBot="1">
      <c r="A312" s="137" t="s">
        <v>1164</v>
      </c>
      <c r="B312" s="138" t="s">
        <v>1840</v>
      </c>
      <c r="C312" s="133" t="s">
        <v>233</v>
      </c>
      <c r="D312" s="178">
        <f>VLOOKUP('810.3'!A89,'810.3'!A89:N435,14,FALSE)</f>
        <v>14251.308595319166</v>
      </c>
    </row>
    <row r="313" spans="1:4" ht="57.75" thickTop="1" thickBot="1">
      <c r="A313" s="137" t="s">
        <v>1726</v>
      </c>
      <c r="B313" s="138" t="s">
        <v>2050</v>
      </c>
      <c r="C313" s="133" t="s">
        <v>233</v>
      </c>
      <c r="D313" s="178">
        <f>VLOOKUP('811.1'!A89,'811.1'!A89:N436,14,FALSE)</f>
        <v>52833.123589751907</v>
      </c>
    </row>
    <row r="314" spans="1:4" ht="57.75" thickTop="1" thickBot="1">
      <c r="A314" s="137" t="s">
        <v>1727</v>
      </c>
      <c r="B314" s="138" t="s">
        <v>2051</v>
      </c>
      <c r="C314" s="133" t="s">
        <v>233</v>
      </c>
      <c r="D314" s="178">
        <f>VLOOKUP('811.2'!A89,'811.2'!A89:N437,14,FALSE)</f>
        <v>62448.177749797054</v>
      </c>
    </row>
    <row r="315" spans="1:4" ht="54" thickTop="1" thickBot="1">
      <c r="A315" s="137" t="s">
        <v>1165</v>
      </c>
      <c r="B315" s="138" t="s">
        <v>2053</v>
      </c>
      <c r="C315" s="133" t="s">
        <v>233</v>
      </c>
      <c r="D315" s="178">
        <f>VLOOKUP('812.1'!A89,'812.1'!A89:N438,14,FALSE)</f>
        <v>355456.70531875035</v>
      </c>
    </row>
    <row r="316" spans="1:4" ht="54" thickTop="1" thickBot="1">
      <c r="A316" s="137" t="s">
        <v>1728</v>
      </c>
      <c r="B316" s="138" t="s">
        <v>1841</v>
      </c>
      <c r="C316" s="133" t="s">
        <v>1995</v>
      </c>
      <c r="D316" s="178">
        <f>VLOOKUP('820.1'!A89,'820.1'!A89:N439,14,FALSE)</f>
        <v>96616.807564499322</v>
      </c>
    </row>
    <row r="317" spans="1:4" ht="54" thickTop="1" thickBot="1">
      <c r="A317" s="137" t="s">
        <v>1729</v>
      </c>
      <c r="B317" s="138" t="s">
        <v>1842</v>
      </c>
      <c r="C317" s="133" t="s">
        <v>984</v>
      </c>
      <c r="D317" s="178">
        <f>VLOOKUP('820.1.2'!A88,'820.1.2'!A88:N440,14,FALSE)</f>
        <v>19952815.623928018</v>
      </c>
    </row>
    <row r="318" spans="1:4" ht="57.75" thickTop="1" thickBot="1">
      <c r="A318" s="137" t="s">
        <v>1166</v>
      </c>
      <c r="B318" s="138" t="s">
        <v>1843</v>
      </c>
      <c r="C318" s="133" t="s">
        <v>1998</v>
      </c>
      <c r="D318" s="178">
        <f>VLOOKUP('900.1'!A88,'900.1'!A88:N441,14,FALSE)</f>
        <v>1975.3631381754662</v>
      </c>
    </row>
    <row r="319" spans="1:4" ht="57.75" thickTop="1" thickBot="1">
      <c r="A319" s="137" t="s">
        <v>1167</v>
      </c>
      <c r="B319" s="138" t="s">
        <v>2195</v>
      </c>
      <c r="C319" s="133" t="s">
        <v>1999</v>
      </c>
      <c r="D319" s="178">
        <f>VLOOKUP('900.2'!A88,'900.2'!A88:N442,14,FALSE)</f>
        <v>2424.3093059426178</v>
      </c>
    </row>
    <row r="320" spans="1:4" ht="54" thickTop="1" thickBot="1">
      <c r="A320" s="137" t="s">
        <v>1168</v>
      </c>
      <c r="B320" s="138" t="s">
        <v>1844</v>
      </c>
      <c r="C320" s="133" t="s">
        <v>1999</v>
      </c>
      <c r="D320" s="178">
        <f>VLOOKUP('900.3'!A88,'900.3'!A88:N443,14,FALSE)</f>
        <v>2424.3093059426178</v>
      </c>
    </row>
    <row r="321" spans="1:4" ht="53.25" thickTop="1">
      <c r="A321" s="112"/>
      <c r="B321" s="109"/>
      <c r="C321" s="136"/>
      <c r="D321" s="179" t="s">
        <v>2018</v>
      </c>
    </row>
    <row r="322" spans="1:4">
      <c r="A322" s="112"/>
      <c r="B322" s="109"/>
      <c r="C322" s="136"/>
      <c r="D322" s="179"/>
    </row>
    <row r="323" spans="1:4">
      <c r="A323" s="112"/>
      <c r="B323" s="109"/>
      <c r="C323" s="136"/>
      <c r="D323" s="179"/>
    </row>
    <row r="324" spans="1:4">
      <c r="A324" s="112"/>
      <c r="B324" s="109"/>
      <c r="C324" s="136"/>
      <c r="D324" s="179"/>
    </row>
    <row r="325" spans="1:4">
      <c r="A325" s="112"/>
      <c r="B325" s="109"/>
      <c r="C325" s="136"/>
      <c r="D325" s="179"/>
    </row>
    <row r="326" spans="1:4">
      <c r="A326" s="112"/>
      <c r="B326" s="109"/>
      <c r="C326" s="136"/>
      <c r="D326" s="179"/>
    </row>
    <row r="327" spans="1:4">
      <c r="A327" s="112"/>
      <c r="B327" s="109"/>
      <c r="C327" s="136"/>
      <c r="D327" s="179"/>
    </row>
    <row r="328" spans="1:4">
      <c r="A328" s="112"/>
      <c r="B328" s="109"/>
      <c r="C328" s="136"/>
      <c r="D328" s="179"/>
    </row>
    <row r="329" spans="1:4">
      <c r="A329" s="112"/>
      <c r="B329" s="109"/>
      <c r="C329" s="136"/>
      <c r="D329" s="179"/>
    </row>
    <row r="330" spans="1:4">
      <c r="A330" s="112"/>
      <c r="B330" s="109"/>
      <c r="C330" s="136"/>
      <c r="D330" s="179"/>
    </row>
    <row r="331" spans="1:4">
      <c r="A331" s="112"/>
      <c r="B331" s="109"/>
      <c r="C331" s="136"/>
      <c r="D331" s="179"/>
    </row>
    <row r="332" spans="1:4">
      <c r="A332" s="112"/>
      <c r="B332" s="109"/>
      <c r="C332" s="136"/>
      <c r="D332" s="179"/>
    </row>
    <row r="333" spans="1:4">
      <c r="A333" s="112"/>
      <c r="B333" s="109"/>
      <c r="C333" s="136"/>
      <c r="D333" s="179"/>
    </row>
    <row r="334" spans="1:4">
      <c r="A334" s="112"/>
      <c r="B334" s="109"/>
      <c r="C334" s="136"/>
      <c r="D334" s="179"/>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7109375" style="182" customWidth="1"/>
    <col min="5" max="5" width="10.710937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48" t="s">
        <v>2237</v>
      </c>
      <c r="B6" s="649" t="s">
        <v>1882</v>
      </c>
      <c r="C6" s="650" t="s">
        <v>2343</v>
      </c>
      <c r="D6" s="651">
        <v>33832.699999999997</v>
      </c>
    </row>
    <row r="7" spans="1:4" ht="16.5" thickTop="1" thickBot="1">
      <c r="A7" s="652"/>
      <c r="B7" s="653"/>
      <c r="C7" s="654"/>
      <c r="D7" s="655" t="s">
        <v>1848</v>
      </c>
    </row>
    <row r="8" spans="1:4" ht="16.5" thickTop="1" thickBot="1">
      <c r="A8" s="656" t="s">
        <v>98</v>
      </c>
      <c r="B8" s="657" t="s">
        <v>1882</v>
      </c>
      <c r="C8" s="658" t="s">
        <v>99</v>
      </c>
      <c r="D8" s="659">
        <v>58677.433987924393</v>
      </c>
    </row>
    <row r="9" spans="1:4" ht="16.5" thickTop="1" thickBot="1">
      <c r="A9" s="656" t="s">
        <v>102</v>
      </c>
      <c r="B9" s="657" t="s">
        <v>1882</v>
      </c>
      <c r="C9" s="658" t="s">
        <v>103</v>
      </c>
      <c r="D9" s="659">
        <f>$D$6*1.85</f>
        <v>62590.494999999995</v>
      </c>
    </row>
    <row r="10" spans="1:4" ht="16.5" thickTop="1" thickBot="1">
      <c r="A10" s="656" t="s">
        <v>0</v>
      </c>
      <c r="B10" s="657" t="s">
        <v>1882</v>
      </c>
      <c r="C10" s="658" t="s">
        <v>1</v>
      </c>
      <c r="D10" s="659">
        <v>69346.058349365194</v>
      </c>
    </row>
    <row r="11" spans="1:4" ht="16.5" thickTop="1" thickBot="1">
      <c r="A11" s="656" t="s">
        <v>1674</v>
      </c>
      <c r="B11" s="657" t="s">
        <v>1882</v>
      </c>
      <c r="C11" s="658" t="s">
        <v>1673</v>
      </c>
      <c r="D11" s="659">
        <v>320058.73084322392</v>
      </c>
    </row>
    <row r="12" spans="1:4" ht="16.5" thickTop="1" thickBot="1">
      <c r="A12" s="656" t="s">
        <v>100</v>
      </c>
      <c r="B12" s="657" t="s">
        <v>1882</v>
      </c>
      <c r="C12" s="658" t="s">
        <v>101</v>
      </c>
      <c r="D12" s="659">
        <v>80014.682710805981</v>
      </c>
    </row>
    <row r="13" spans="1:4" ht="16.5" thickTop="1" thickBot="1">
      <c r="A13" s="656" t="s">
        <v>62</v>
      </c>
      <c r="B13" s="657" t="s">
        <v>1882</v>
      </c>
      <c r="C13" s="658" t="s">
        <v>63</v>
      </c>
      <c r="D13" s="659">
        <v>586774.33987924387</v>
      </c>
    </row>
    <row r="14" spans="1:4" ht="16.5" thickTop="1" thickBot="1">
      <c r="A14" s="656" t="s">
        <v>108</v>
      </c>
      <c r="B14" s="657" t="s">
        <v>1882</v>
      </c>
      <c r="C14" s="658" t="s">
        <v>109</v>
      </c>
      <c r="D14" s="659">
        <v>320058.73084322392</v>
      </c>
    </row>
    <row r="15" spans="1:4" ht="16.5" thickTop="1" thickBot="1">
      <c r="A15" s="656" t="s">
        <v>41</v>
      </c>
      <c r="B15" s="657" t="s">
        <v>1882</v>
      </c>
      <c r="C15" s="658" t="s">
        <v>42</v>
      </c>
      <c r="D15" s="659">
        <v>213372.48722881597</v>
      </c>
    </row>
    <row r="16" spans="1:4" ht="16.5" thickTop="1" thickBot="1">
      <c r="A16" s="656" t="s">
        <v>43</v>
      </c>
      <c r="B16" s="657" t="s">
        <v>1882</v>
      </c>
      <c r="C16" s="658" t="s">
        <v>44</v>
      </c>
      <c r="D16" s="659">
        <v>320058.73084322392</v>
      </c>
    </row>
    <row r="17" spans="1:4" ht="16.5" thickTop="1" thickBot="1">
      <c r="A17" s="656" t="s">
        <v>106</v>
      </c>
      <c r="B17" s="657" t="s">
        <v>1882</v>
      </c>
      <c r="C17" s="658" t="s">
        <v>107</v>
      </c>
      <c r="D17" s="659">
        <v>106686.24361440798</v>
      </c>
    </row>
    <row r="18" spans="1:4" ht="16.5" thickTop="1" thickBot="1">
      <c r="A18" s="656" t="s">
        <v>1675</v>
      </c>
      <c r="B18" s="657" t="s">
        <v>1882</v>
      </c>
      <c r="C18" s="658" t="s">
        <v>2000</v>
      </c>
      <c r="D18" s="659">
        <v>96017.619252967183</v>
      </c>
    </row>
    <row r="19" spans="1:4" ht="16.5" thickTop="1" thickBot="1">
      <c r="A19" s="656" t="s">
        <v>96</v>
      </c>
      <c r="B19" s="657" t="s">
        <v>92</v>
      </c>
      <c r="C19" s="658" t="s">
        <v>97</v>
      </c>
      <c r="D19" s="659">
        <v>2133724.8722881596</v>
      </c>
    </row>
    <row r="20" spans="1:4" ht="16.5" thickTop="1" thickBot="1">
      <c r="A20" s="656" t="s">
        <v>76</v>
      </c>
      <c r="B20" s="657" t="s">
        <v>1882</v>
      </c>
      <c r="C20" s="658" t="s">
        <v>77</v>
      </c>
      <c r="D20" s="659">
        <v>485912.31941843667</v>
      </c>
    </row>
    <row r="21" spans="1:4" ht="16.5" thickTop="1" thickBot="1">
      <c r="A21" s="656" t="s">
        <v>74</v>
      </c>
      <c r="B21" s="657" t="s">
        <v>1882</v>
      </c>
      <c r="C21" s="658" t="s">
        <v>75</v>
      </c>
      <c r="D21" s="659">
        <v>477235.31371453602</v>
      </c>
    </row>
    <row r="22" spans="1:4" ht="16.5" thickTop="1" thickBot="1">
      <c r="A22" s="656" t="s">
        <v>84</v>
      </c>
      <c r="B22" s="657" t="s">
        <v>1882</v>
      </c>
      <c r="C22" s="658" t="s">
        <v>85</v>
      </c>
      <c r="D22" s="659">
        <v>544482.10791976599</v>
      </c>
    </row>
    <row r="23" spans="1:4" ht="16.5" thickTop="1" thickBot="1">
      <c r="A23" s="656" t="s">
        <v>78</v>
      </c>
      <c r="B23" s="657" t="s">
        <v>1882</v>
      </c>
      <c r="C23" s="658" t="s">
        <v>79</v>
      </c>
      <c r="D23" s="659">
        <v>605221.14784707059</v>
      </c>
    </row>
    <row r="24" spans="1:4" ht="16.5" thickTop="1" thickBot="1">
      <c r="A24" s="656" t="s">
        <v>64</v>
      </c>
      <c r="B24" s="657" t="s">
        <v>1882</v>
      </c>
      <c r="C24" s="658" t="s">
        <v>65</v>
      </c>
      <c r="D24" s="659">
        <v>468558.30801063532</v>
      </c>
    </row>
    <row r="25" spans="1:4" ht="16.5" thickTop="1" thickBot="1">
      <c r="A25" s="656" t="s">
        <v>80</v>
      </c>
      <c r="B25" s="657" t="s">
        <v>1882</v>
      </c>
      <c r="C25" s="658" t="s">
        <v>81</v>
      </c>
      <c r="D25" s="659">
        <v>557497.61647561705</v>
      </c>
    </row>
    <row r="26" spans="1:4" ht="16.5" thickTop="1" thickBot="1">
      <c r="A26" s="656" t="s">
        <v>82</v>
      </c>
      <c r="B26" s="657" t="s">
        <v>1882</v>
      </c>
      <c r="C26" s="658" t="s">
        <v>83</v>
      </c>
      <c r="D26" s="659">
        <v>577020.87930939358</v>
      </c>
    </row>
    <row r="27" spans="1:4" ht="16.5" thickTop="1" thickBot="1">
      <c r="A27" s="656" t="s">
        <v>104</v>
      </c>
      <c r="B27" s="657" t="s">
        <v>1882</v>
      </c>
      <c r="C27" s="658" t="s">
        <v>105</v>
      </c>
      <c r="D27" s="659">
        <v>145339.84554033595</v>
      </c>
    </row>
    <row r="28" spans="1:4" ht="16.5" thickTop="1" thickBot="1">
      <c r="A28" s="656" t="s">
        <v>4</v>
      </c>
      <c r="B28" s="657" t="s">
        <v>1882</v>
      </c>
      <c r="C28" s="658" t="s">
        <v>5</v>
      </c>
      <c r="D28" s="659">
        <v>162693.85694813728</v>
      </c>
    </row>
    <row r="29" spans="1:4" ht="16.5" customHeight="1" thickTop="1" thickBot="1">
      <c r="A29" s="656" t="s">
        <v>45</v>
      </c>
      <c r="B29" s="657" t="s">
        <v>1882</v>
      </c>
      <c r="C29" s="658" t="s">
        <v>2226</v>
      </c>
      <c r="D29" s="659">
        <f>$D$43+$D$64</f>
        <v>169276.73861440798</v>
      </c>
    </row>
    <row r="30" spans="1:4" ht="16.5" thickTop="1" thickBot="1">
      <c r="A30" s="656" t="s">
        <v>66</v>
      </c>
      <c r="B30" s="657" t="s">
        <v>1882</v>
      </c>
      <c r="C30" s="658" t="s">
        <v>67</v>
      </c>
      <c r="D30" s="659">
        <v>160029.36542161196</v>
      </c>
    </row>
    <row r="31" spans="1:4" ht="16.5" thickTop="1" thickBot="1">
      <c r="A31" s="656" t="s">
        <v>23</v>
      </c>
      <c r="B31" s="657" t="s">
        <v>1882</v>
      </c>
      <c r="C31" s="658" t="s">
        <v>24</v>
      </c>
      <c r="D31" s="659">
        <f>$D$64*10</f>
        <v>625904.94999999995</v>
      </c>
    </row>
    <row r="32" spans="1:4" ht="16.5" thickTop="1" thickBot="1">
      <c r="A32" s="656" t="s">
        <v>7</v>
      </c>
      <c r="B32" s="657" t="s">
        <v>1882</v>
      </c>
      <c r="C32" s="658" t="s">
        <v>8</v>
      </c>
      <c r="D32" s="659">
        <f>$D$64*2</f>
        <v>125180.98999999999</v>
      </c>
    </row>
    <row r="33" spans="1:4" ht="16.5" thickTop="1" thickBot="1">
      <c r="A33" s="656" t="s">
        <v>9</v>
      </c>
      <c r="B33" s="657" t="s">
        <v>1882</v>
      </c>
      <c r="C33" s="658" t="s">
        <v>10</v>
      </c>
      <c r="D33" s="659">
        <f>$D$64*3</f>
        <v>187771.48499999999</v>
      </c>
    </row>
    <row r="34" spans="1:4" ht="16.5" thickTop="1" thickBot="1">
      <c r="A34" s="656" t="s">
        <v>11</v>
      </c>
      <c r="B34" s="657" t="s">
        <v>1882</v>
      </c>
      <c r="C34" s="658" t="s">
        <v>12</v>
      </c>
      <c r="D34" s="659">
        <f>$D$64*4</f>
        <v>250361.97999999998</v>
      </c>
    </row>
    <row r="35" spans="1:4" ht="16.5" thickTop="1" thickBot="1">
      <c r="A35" s="656" t="s">
        <v>13</v>
      </c>
      <c r="B35" s="657" t="s">
        <v>1882</v>
      </c>
      <c r="C35" s="658" t="s">
        <v>14</v>
      </c>
      <c r="D35" s="659">
        <f>$D$64*5</f>
        <v>312952.47499999998</v>
      </c>
    </row>
    <row r="36" spans="1:4" ht="16.5" thickTop="1" thickBot="1">
      <c r="A36" s="656" t="s">
        <v>15</v>
      </c>
      <c r="B36" s="657" t="s">
        <v>1882</v>
      </c>
      <c r="C36" s="658" t="s">
        <v>16</v>
      </c>
      <c r="D36" s="659">
        <f>$D$64*6</f>
        <v>375542.97</v>
      </c>
    </row>
    <row r="37" spans="1:4" ht="16.5" thickTop="1" thickBot="1">
      <c r="A37" s="656" t="s">
        <v>17</v>
      </c>
      <c r="B37" s="657" t="s">
        <v>1882</v>
      </c>
      <c r="C37" s="658" t="s">
        <v>18</v>
      </c>
      <c r="D37" s="659">
        <f>$D$64*7</f>
        <v>438133.46499999997</v>
      </c>
    </row>
    <row r="38" spans="1:4" ht="16.5" thickTop="1" thickBot="1">
      <c r="A38" s="656" t="s">
        <v>19</v>
      </c>
      <c r="B38" s="657" t="s">
        <v>1882</v>
      </c>
      <c r="C38" s="658" t="s">
        <v>20</v>
      </c>
      <c r="D38" s="659">
        <f>$D$64*8</f>
        <v>500723.95999999996</v>
      </c>
    </row>
    <row r="39" spans="1:4" ht="16.5" thickTop="1" thickBot="1">
      <c r="A39" s="656" t="s">
        <v>21</v>
      </c>
      <c r="B39" s="657" t="s">
        <v>1882</v>
      </c>
      <c r="C39" s="658" t="s">
        <v>22</v>
      </c>
      <c r="D39" s="659">
        <f>$D$64*9</f>
        <v>563314.45499999996</v>
      </c>
    </row>
    <row r="40" spans="1:4" ht="16.5" thickTop="1" thickBot="1">
      <c r="A40" s="656" t="s">
        <v>72</v>
      </c>
      <c r="B40" s="657" t="s">
        <v>1882</v>
      </c>
      <c r="C40" s="658" t="s">
        <v>73</v>
      </c>
      <c r="D40" s="659">
        <v>58677.433987924393</v>
      </c>
    </row>
    <row r="41" spans="1:4" ht="16.5" thickTop="1" thickBot="1">
      <c r="A41" s="656" t="s">
        <v>27</v>
      </c>
      <c r="B41" s="657" t="s">
        <v>1882</v>
      </c>
      <c r="C41" s="658" t="s">
        <v>28</v>
      </c>
      <c r="D41" s="659">
        <v>117354.86797584879</v>
      </c>
    </row>
    <row r="42" spans="1:4" ht="16.5" thickTop="1" thickBot="1">
      <c r="A42" s="656" t="s">
        <v>25</v>
      </c>
      <c r="B42" s="657" t="s">
        <v>1882</v>
      </c>
      <c r="C42" s="658" t="s">
        <v>26</v>
      </c>
      <c r="D42" s="659">
        <v>117354.86797584879</v>
      </c>
    </row>
    <row r="43" spans="1:4" ht="16.5" thickTop="1" thickBot="1">
      <c r="A43" s="656" t="s">
        <v>30</v>
      </c>
      <c r="B43" s="657" t="s">
        <v>1882</v>
      </c>
      <c r="C43" s="658" t="s">
        <v>31</v>
      </c>
      <c r="D43" s="659">
        <v>106686.24361440798</v>
      </c>
    </row>
    <row r="44" spans="1:4" ht="17.25" customHeight="1" thickTop="1" thickBot="1">
      <c r="A44" s="656" t="s">
        <v>40</v>
      </c>
      <c r="B44" s="657" t="s">
        <v>1882</v>
      </c>
      <c r="C44" s="658" t="s">
        <v>2225</v>
      </c>
      <c r="D44" s="659">
        <v>266715.60903601995</v>
      </c>
    </row>
    <row r="45" spans="1:4" ht="16.5" thickTop="1" thickBot="1">
      <c r="A45" s="656" t="s">
        <v>32</v>
      </c>
      <c r="B45" s="657" t="s">
        <v>1882</v>
      </c>
      <c r="C45" s="658" t="s">
        <v>33</v>
      </c>
      <c r="D45" s="659">
        <f>D43*2</f>
        <v>213372.48722881597</v>
      </c>
    </row>
    <row r="46" spans="1:4" ht="16.5" thickTop="1" thickBot="1">
      <c r="A46" s="656" t="s">
        <v>34</v>
      </c>
      <c r="B46" s="657" t="s">
        <v>1882</v>
      </c>
      <c r="C46" s="658" t="s">
        <v>35</v>
      </c>
      <c r="D46" s="659">
        <f>D43*3</f>
        <v>320058.73084322398</v>
      </c>
    </row>
    <row r="47" spans="1:4" ht="16.5" thickTop="1" thickBot="1">
      <c r="A47" s="656" t="s">
        <v>70</v>
      </c>
      <c r="B47" s="657" t="s">
        <v>1882</v>
      </c>
      <c r="C47" s="658" t="s">
        <v>71</v>
      </c>
      <c r="D47" s="659">
        <f>D43+(3*D8)</f>
        <v>282718.54557818116</v>
      </c>
    </row>
    <row r="48" spans="1:4" ht="16.5" thickTop="1" thickBot="1">
      <c r="A48" s="656" t="s">
        <v>36</v>
      </c>
      <c r="B48" s="657" t="s">
        <v>1882</v>
      </c>
      <c r="C48" s="658" t="s">
        <v>37</v>
      </c>
      <c r="D48" s="659">
        <v>117354.86797584879</v>
      </c>
    </row>
    <row r="49" spans="1:4" ht="16.5" thickTop="1" thickBot="1">
      <c r="A49" s="656" t="s">
        <v>38</v>
      </c>
      <c r="B49" s="657" t="s">
        <v>1882</v>
      </c>
      <c r="C49" s="658" t="s">
        <v>39</v>
      </c>
      <c r="D49" s="659">
        <v>128023.49233728957</v>
      </c>
    </row>
    <row r="50" spans="1:4" ht="16.5" thickTop="1" thickBot="1">
      <c r="A50" s="656" t="s">
        <v>89</v>
      </c>
      <c r="B50" s="657" t="s">
        <v>1882</v>
      </c>
      <c r="C50" s="658" t="s">
        <v>90</v>
      </c>
      <c r="D50" s="659">
        <v>133357.80451800997</v>
      </c>
    </row>
    <row r="51" spans="1:4" ht="16.5" thickTop="1" thickBot="1">
      <c r="A51" s="656" t="s">
        <v>46</v>
      </c>
      <c r="B51" s="657" t="s">
        <v>1882</v>
      </c>
      <c r="C51" s="658" t="s">
        <v>47</v>
      </c>
      <c r="D51" s="659">
        <f>$D$6*1.85</f>
        <v>62590.494999999995</v>
      </c>
    </row>
    <row r="52" spans="1:4" ht="16.5" thickTop="1" thickBot="1">
      <c r="A52" s="656" t="s">
        <v>48</v>
      </c>
      <c r="B52" s="657" t="s">
        <v>1882</v>
      </c>
      <c r="C52" s="658" t="s">
        <v>49</v>
      </c>
      <c r="D52" s="659">
        <f>D51*2</f>
        <v>125180.98999999999</v>
      </c>
    </row>
    <row r="53" spans="1:4" ht="16.5" thickTop="1" thickBot="1">
      <c r="A53" s="656" t="s">
        <v>50</v>
      </c>
      <c r="B53" s="657" t="s">
        <v>1882</v>
      </c>
      <c r="C53" s="658" t="s">
        <v>51</v>
      </c>
      <c r="D53" s="659">
        <v>106686.24361440798</v>
      </c>
    </row>
    <row r="54" spans="1:4" ht="16.5" thickTop="1" thickBot="1">
      <c r="A54" s="656" t="s">
        <v>68</v>
      </c>
      <c r="B54" s="657" t="s">
        <v>1882</v>
      </c>
      <c r="C54" s="658" t="s">
        <v>69</v>
      </c>
      <c r="D54" s="659">
        <v>213372.48722881597</v>
      </c>
    </row>
    <row r="55" spans="1:4" ht="46.5" thickTop="1" thickBot="1">
      <c r="A55" s="656" t="s">
        <v>29</v>
      </c>
      <c r="B55" s="657" t="s">
        <v>1882</v>
      </c>
      <c r="C55" s="658" t="s">
        <v>1883</v>
      </c>
      <c r="D55" s="660">
        <v>800146.82710805978</v>
      </c>
    </row>
    <row r="56" spans="1:4" ht="16.5" thickTop="1" thickBot="1">
      <c r="A56" s="656" t="s">
        <v>52</v>
      </c>
      <c r="B56" s="657" t="s">
        <v>1882</v>
      </c>
      <c r="C56" s="658" t="s">
        <v>53</v>
      </c>
      <c r="D56" s="659">
        <v>80014.682710805981</v>
      </c>
    </row>
    <row r="57" spans="1:4" ht="16.5" thickTop="1" thickBot="1">
      <c r="A57" s="656" t="s">
        <v>54</v>
      </c>
      <c r="B57" s="657" t="s">
        <v>1882</v>
      </c>
      <c r="C57" s="658" t="s">
        <v>55</v>
      </c>
      <c r="D57" s="659">
        <v>160029.36542161196</v>
      </c>
    </row>
    <row r="58" spans="1:4" ht="16.5" thickTop="1" thickBot="1">
      <c r="A58" s="656" t="s">
        <v>56</v>
      </c>
      <c r="B58" s="657" t="s">
        <v>1882</v>
      </c>
      <c r="C58" s="658" t="s">
        <v>57</v>
      </c>
      <c r="D58" s="659">
        <v>106686.24361440798</v>
      </c>
    </row>
    <row r="59" spans="1:4" ht="16.5" thickTop="1" thickBot="1">
      <c r="A59" s="656" t="s">
        <v>2</v>
      </c>
      <c r="B59" s="657" t="s">
        <v>1882</v>
      </c>
      <c r="C59" s="658" t="s">
        <v>3</v>
      </c>
      <c r="D59" s="659">
        <v>213372.48722881597</v>
      </c>
    </row>
    <row r="60" spans="1:4" ht="16.5" thickTop="1" thickBot="1">
      <c r="A60" s="656" t="s">
        <v>58</v>
      </c>
      <c r="B60" s="657" t="s">
        <v>1882</v>
      </c>
      <c r="C60" s="658" t="s">
        <v>59</v>
      </c>
      <c r="D60" s="659">
        <v>133357.80451800997</v>
      </c>
    </row>
    <row r="61" spans="1:4" ht="16.5" thickTop="1" thickBot="1">
      <c r="A61" s="656" t="s">
        <v>86</v>
      </c>
      <c r="B61" s="657" t="s">
        <v>1882</v>
      </c>
      <c r="C61" s="658" t="s">
        <v>87</v>
      </c>
      <c r="D61" s="659">
        <v>160029.36542161196</v>
      </c>
    </row>
    <row r="62" spans="1:4" ht="16.5" thickTop="1" thickBot="1">
      <c r="A62" s="656" t="s">
        <v>88</v>
      </c>
      <c r="B62" s="657" t="s">
        <v>1882</v>
      </c>
      <c r="C62" s="658" t="s">
        <v>87</v>
      </c>
      <c r="D62" s="659">
        <v>160029.36542161196</v>
      </c>
    </row>
    <row r="63" spans="1:4" ht="16.5" thickTop="1" thickBot="1">
      <c r="A63" s="656" t="s">
        <v>60</v>
      </c>
      <c r="B63" s="657" t="s">
        <v>1882</v>
      </c>
      <c r="C63" s="658" t="s">
        <v>61</v>
      </c>
      <c r="D63" s="659">
        <v>160029.36542161196</v>
      </c>
    </row>
    <row r="64" spans="1:4" ht="17.25" customHeight="1" thickTop="1" thickBot="1">
      <c r="A64" s="656" t="s">
        <v>6</v>
      </c>
      <c r="B64" s="657" t="s">
        <v>1882</v>
      </c>
      <c r="C64" s="658" t="s">
        <v>2224</v>
      </c>
      <c r="D64" s="659">
        <f>$D$6*1.85</f>
        <v>62590.494999999995</v>
      </c>
    </row>
    <row r="65" spans="1:4" ht="16.5" thickTop="1" thickBot="1">
      <c r="A65" s="656" t="s">
        <v>91</v>
      </c>
      <c r="B65" s="657" t="s">
        <v>92</v>
      </c>
      <c r="C65" s="658" t="s">
        <v>93</v>
      </c>
      <c r="D65" s="659">
        <v>533431.21807203989</v>
      </c>
    </row>
    <row r="66" spans="1:4" ht="16.5" thickTop="1" thickBot="1">
      <c r="A66" s="656" t="s">
        <v>94</v>
      </c>
      <c r="B66" s="657" t="s">
        <v>92</v>
      </c>
      <c r="C66" s="658" t="s">
        <v>95</v>
      </c>
      <c r="D66" s="659">
        <v>266715.60903601995</v>
      </c>
    </row>
    <row r="67" spans="1:4" ht="16.5" thickTop="1" thickBot="1">
      <c r="A67" s="656" t="s">
        <v>2228</v>
      </c>
      <c r="B67" s="657" t="s">
        <v>1882</v>
      </c>
      <c r="C67" s="658" t="s">
        <v>2227</v>
      </c>
      <c r="D67" s="659">
        <f>$D$6*1.85</f>
        <v>62590.494999999995</v>
      </c>
    </row>
    <row r="68" spans="1:4" ht="15.75" thickTop="1">
      <c r="A68" s="3"/>
      <c r="B68" s="4"/>
      <c r="C68" s="5"/>
      <c r="D68" s="183"/>
    </row>
    <row r="69" spans="1:4">
      <c r="A69" s="3"/>
      <c r="B69" s="4"/>
      <c r="C69" s="5"/>
      <c r="D69" s="183"/>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2" customWidth="1"/>
  </cols>
  <sheetData>
    <row r="1" spans="1:4" ht="15.75" customHeight="1" thickTop="1">
      <c r="A1" s="679" t="s">
        <v>1850</v>
      </c>
      <c r="B1" s="680"/>
      <c r="C1" s="680"/>
      <c r="D1" s="681"/>
    </row>
    <row r="2" spans="1:4" ht="89.25" customHeight="1" thickBot="1">
      <c r="A2" s="682"/>
      <c r="B2" s="683"/>
      <c r="C2" s="683"/>
      <c r="D2" s="684"/>
    </row>
    <row r="3" spans="1:4" ht="38.25" customHeight="1" thickTop="1" thickBot="1">
      <c r="A3" s="676" t="s">
        <v>110</v>
      </c>
      <c r="B3" s="677"/>
      <c r="C3" s="677"/>
      <c r="D3" s="678"/>
    </row>
    <row r="4" spans="1:4" ht="16.5" customHeight="1" thickTop="1" thickBot="1">
      <c r="A4" s="8"/>
      <c r="B4" s="8"/>
      <c r="C4" s="9"/>
      <c r="D4" s="184"/>
    </row>
    <row r="5" spans="1:4" ht="16.5" thickTop="1" thickBot="1">
      <c r="A5" s="8"/>
      <c r="B5" s="8"/>
      <c r="C5" s="9"/>
      <c r="D5" s="184"/>
    </row>
    <row r="6" spans="1:4" ht="16.5" thickTop="1" thickBot="1">
      <c r="A6" s="10"/>
      <c r="B6" s="8"/>
      <c r="C6" s="11" t="s">
        <v>111</v>
      </c>
      <c r="D6" s="185" t="s">
        <v>1846</v>
      </c>
    </row>
    <row r="7" spans="1:4" ht="30" customHeight="1" thickTop="1" thickBot="1">
      <c r="A7" s="10" t="s">
        <v>115</v>
      </c>
      <c r="B7" s="8" t="s">
        <v>92</v>
      </c>
      <c r="C7" s="11" t="s">
        <v>116</v>
      </c>
      <c r="D7" s="646">
        <v>84397.932760727577</v>
      </c>
    </row>
    <row r="8" spans="1:4" ht="30" customHeight="1" thickTop="1" thickBot="1">
      <c r="A8" s="10" t="s">
        <v>112</v>
      </c>
      <c r="B8" s="8" t="s">
        <v>113</v>
      </c>
      <c r="C8" s="11" t="s">
        <v>114</v>
      </c>
      <c r="D8" s="646">
        <v>3943.8286336788592</v>
      </c>
    </row>
    <row r="9" spans="1:4" ht="30" customHeight="1" thickTop="1" thickBot="1">
      <c r="A9" s="10" t="s">
        <v>117</v>
      </c>
      <c r="B9" s="8" t="s">
        <v>113</v>
      </c>
      <c r="C9" s="11" t="s">
        <v>118</v>
      </c>
      <c r="D9" s="646">
        <v>67099.862170230583</v>
      </c>
    </row>
    <row r="10" spans="1:4" ht="30" customHeight="1" thickTop="1" thickBot="1">
      <c r="A10" s="10" t="s">
        <v>119</v>
      </c>
      <c r="B10" s="8" t="s">
        <v>113</v>
      </c>
      <c r="C10" s="11" t="s">
        <v>120</v>
      </c>
      <c r="D10" s="646">
        <v>83236.739870354431</v>
      </c>
    </row>
    <row r="11" spans="1:4" ht="30" customHeight="1" thickTop="1" thickBot="1">
      <c r="A11" s="10" t="s">
        <v>123</v>
      </c>
      <c r="B11" s="8" t="s">
        <v>113</v>
      </c>
      <c r="C11" s="11" t="s">
        <v>124</v>
      </c>
      <c r="D11" s="646">
        <v>28587.455335675346</v>
      </c>
    </row>
    <row r="12" spans="1:4" ht="30" customHeight="1" thickTop="1" thickBot="1">
      <c r="A12" s="10" t="s">
        <v>121</v>
      </c>
      <c r="B12" s="8" t="s">
        <v>113</v>
      </c>
      <c r="C12" s="11" t="s">
        <v>122</v>
      </c>
      <c r="D12" s="646">
        <v>68485.375266663134</v>
      </c>
    </row>
    <row r="13" spans="1:4" ht="30" customHeight="1" thickTop="1" thickBot="1">
      <c r="A13" s="10" t="s">
        <v>125</v>
      </c>
      <c r="B13" s="8" t="s">
        <v>113</v>
      </c>
      <c r="C13" s="11" t="s">
        <v>126</v>
      </c>
      <c r="D13" s="646">
        <v>54995.802935209118</v>
      </c>
    </row>
    <row r="14" spans="1:4" ht="30" customHeight="1" thickTop="1" thickBot="1">
      <c r="A14" s="10" t="s">
        <v>131</v>
      </c>
      <c r="B14" s="8" t="s">
        <v>113</v>
      </c>
      <c r="C14" s="11" t="s">
        <v>132</v>
      </c>
      <c r="D14" s="646">
        <v>351658.05316969828</v>
      </c>
    </row>
    <row r="15" spans="1:4" ht="30" customHeight="1" thickTop="1" thickBot="1">
      <c r="A15" s="10" t="s">
        <v>129</v>
      </c>
      <c r="B15" s="8" t="s">
        <v>113</v>
      </c>
      <c r="C15" s="11" t="s">
        <v>130</v>
      </c>
      <c r="D15" s="646">
        <v>322353.21540555678</v>
      </c>
    </row>
    <row r="16" spans="1:4" ht="30" customHeight="1" thickTop="1" thickBot="1">
      <c r="A16" s="10" t="s">
        <v>127</v>
      </c>
      <c r="B16" s="8" t="s">
        <v>113</v>
      </c>
      <c r="C16" s="11" t="s">
        <v>128</v>
      </c>
      <c r="D16" s="646">
        <v>293048.37764141528</v>
      </c>
    </row>
    <row r="17" spans="1:4" ht="30" customHeight="1" thickTop="1" thickBot="1">
      <c r="A17" s="10" t="s">
        <v>1711</v>
      </c>
      <c r="B17" s="8" t="s">
        <v>113</v>
      </c>
      <c r="C17" s="11" t="s">
        <v>1712</v>
      </c>
      <c r="D17" s="646">
        <v>66080.715826581159</v>
      </c>
    </row>
    <row r="18" spans="1:4" ht="30" customHeight="1" thickTop="1" thickBot="1">
      <c r="A18" s="10" t="s">
        <v>133</v>
      </c>
      <c r="B18" s="8" t="s">
        <v>113</v>
      </c>
      <c r="C18" s="11" t="s">
        <v>134</v>
      </c>
      <c r="D18" s="646">
        <v>85976.877419459546</v>
      </c>
    </row>
    <row r="19" spans="1:4" ht="30" customHeight="1" thickTop="1" thickBot="1">
      <c r="A19" s="10" t="s">
        <v>146</v>
      </c>
      <c r="B19" s="8" t="s">
        <v>113</v>
      </c>
      <c r="C19" s="11" t="s">
        <v>147</v>
      </c>
      <c r="D19" s="646">
        <v>234438.70211313223</v>
      </c>
    </row>
    <row r="20" spans="1:4" ht="30" customHeight="1" thickTop="1" thickBot="1">
      <c r="A20" s="10" t="s">
        <v>135</v>
      </c>
      <c r="B20" s="8" t="s">
        <v>113</v>
      </c>
      <c r="C20" s="11" t="s">
        <v>1884</v>
      </c>
      <c r="D20" s="646">
        <v>61040.804869196232</v>
      </c>
    </row>
    <row r="21" spans="1:4" ht="30" customHeight="1" thickTop="1" thickBot="1">
      <c r="A21" s="10" t="s">
        <v>136</v>
      </c>
      <c r="B21" s="8" t="s">
        <v>113</v>
      </c>
      <c r="C21" s="11" t="s">
        <v>137</v>
      </c>
      <c r="D21" s="646">
        <v>163411.98072742717</v>
      </c>
    </row>
    <row r="22" spans="1:4" ht="30" customHeight="1" thickTop="1" thickBot="1">
      <c r="A22" s="10" t="s">
        <v>138</v>
      </c>
      <c r="B22" s="8" t="s">
        <v>113</v>
      </c>
      <c r="C22" s="11" t="s">
        <v>139</v>
      </c>
      <c r="D22" s="646">
        <v>61877.751035740119</v>
      </c>
    </row>
    <row r="23" spans="1:4" ht="30" customHeight="1" thickTop="1" thickBot="1">
      <c r="A23" s="10" t="s">
        <v>143</v>
      </c>
      <c r="B23" s="8" t="s">
        <v>144</v>
      </c>
      <c r="C23" s="11" t="s">
        <v>145</v>
      </c>
      <c r="D23" s="646">
        <v>36556.429352316023</v>
      </c>
    </row>
    <row r="24" spans="1:4" ht="30" customHeight="1" thickTop="1" thickBot="1">
      <c r="A24" s="10" t="s">
        <v>140</v>
      </c>
      <c r="B24" s="8" t="s">
        <v>998</v>
      </c>
      <c r="C24" s="11" t="s">
        <v>142</v>
      </c>
      <c r="D24" s="646">
        <v>38679.543646369792</v>
      </c>
    </row>
    <row r="25" spans="1:4" ht="30" customHeight="1" thickTop="1" thickBot="1">
      <c r="A25" s="10" t="s">
        <v>148</v>
      </c>
      <c r="B25" s="8" t="s">
        <v>113</v>
      </c>
      <c r="C25" s="11" t="s">
        <v>149</v>
      </c>
      <c r="D25" s="646">
        <v>219101.59075993663</v>
      </c>
    </row>
    <row r="26" spans="1:4" ht="30" customHeight="1" thickTop="1" thickBot="1">
      <c r="A26" s="10" t="s">
        <v>150</v>
      </c>
      <c r="B26" s="8" t="s">
        <v>113</v>
      </c>
      <c r="C26" s="11" t="s">
        <v>151</v>
      </c>
      <c r="D26" s="646">
        <v>291328.58954624046</v>
      </c>
    </row>
    <row r="27" spans="1:4" ht="30" customHeight="1" thickTop="1" thickBot="1">
      <c r="A27" s="10" t="s">
        <v>152</v>
      </c>
      <c r="B27" s="8" t="s">
        <v>113</v>
      </c>
      <c r="C27" s="11" t="s">
        <v>153</v>
      </c>
      <c r="D27" s="646">
        <v>247508.65975593933</v>
      </c>
    </row>
    <row r="28" spans="1:4" ht="30" customHeight="1" thickTop="1" thickBot="1">
      <c r="A28" s="10" t="s">
        <v>154</v>
      </c>
      <c r="B28" s="8" t="s">
        <v>113</v>
      </c>
      <c r="C28" s="11" t="s">
        <v>155</v>
      </c>
      <c r="D28" s="646">
        <v>293048.37764141528</v>
      </c>
    </row>
    <row r="29" spans="1:4" ht="30" customHeight="1" thickTop="1" thickBot="1">
      <c r="A29" s="10" t="s">
        <v>156</v>
      </c>
      <c r="B29" s="8" t="s">
        <v>113</v>
      </c>
      <c r="C29" s="11" t="s">
        <v>157</v>
      </c>
      <c r="D29" s="646">
        <v>2104.0873514653622</v>
      </c>
    </row>
    <row r="30" spans="1:4" ht="30" customHeight="1" thickTop="1" thickBot="1">
      <c r="A30" s="10" t="s">
        <v>166</v>
      </c>
      <c r="B30" s="8" t="s">
        <v>113</v>
      </c>
      <c r="C30" s="11" t="s">
        <v>167</v>
      </c>
      <c r="D30" s="646">
        <v>228901.0346434747</v>
      </c>
    </row>
    <row r="31" spans="1:4" ht="30" customHeight="1" thickTop="1" thickBot="1">
      <c r="A31" s="10" t="s">
        <v>162</v>
      </c>
      <c r="B31" s="8" t="s">
        <v>113</v>
      </c>
      <c r="C31" s="11" t="s">
        <v>163</v>
      </c>
      <c r="D31" s="646">
        <v>56915.85590551568</v>
      </c>
    </row>
    <row r="32" spans="1:4" ht="30" customHeight="1" thickTop="1" thickBot="1">
      <c r="A32" s="10" t="s">
        <v>164</v>
      </c>
      <c r="B32" s="8" t="s">
        <v>113</v>
      </c>
      <c r="C32" s="11" t="s">
        <v>165</v>
      </c>
      <c r="D32" s="646">
        <v>61877.751035740119</v>
      </c>
    </row>
    <row r="33" spans="1:4" ht="30" customHeight="1" thickTop="1" thickBot="1">
      <c r="A33" s="10" t="s">
        <v>171</v>
      </c>
      <c r="B33" s="8" t="s">
        <v>113</v>
      </c>
      <c r="C33" s="11" t="s">
        <v>172</v>
      </c>
      <c r="D33" s="646">
        <v>56915.85590551568</v>
      </c>
    </row>
    <row r="34" spans="1:4" ht="30" customHeight="1" thickTop="1" thickBot="1">
      <c r="A34" s="10" t="s">
        <v>160</v>
      </c>
      <c r="B34" s="8" t="s">
        <v>113</v>
      </c>
      <c r="C34" s="11" t="s">
        <v>161</v>
      </c>
      <c r="D34" s="646">
        <v>17802.004249244856</v>
      </c>
    </row>
    <row r="35" spans="1:4" ht="30" customHeight="1" thickTop="1" thickBot="1">
      <c r="A35" s="10" t="s">
        <v>173</v>
      </c>
      <c r="B35" s="8" t="s">
        <v>113</v>
      </c>
      <c r="C35" s="11" t="s">
        <v>1886</v>
      </c>
      <c r="D35" s="646">
        <v>152385.15637353595</v>
      </c>
    </row>
    <row r="36" spans="1:4" ht="30" customHeight="1" thickTop="1" thickBot="1">
      <c r="A36" s="10" t="s">
        <v>170</v>
      </c>
      <c r="B36" s="8" t="s">
        <v>113</v>
      </c>
      <c r="C36" s="11" t="s">
        <v>1885</v>
      </c>
      <c r="D36" s="646">
        <v>87914.51329242457</v>
      </c>
    </row>
    <row r="37" spans="1:4" ht="30" customHeight="1" thickTop="1" thickBot="1">
      <c r="A37" s="10" t="s">
        <v>168</v>
      </c>
      <c r="B37" s="8" t="s">
        <v>113</v>
      </c>
      <c r="C37" s="11" t="s">
        <v>169</v>
      </c>
      <c r="D37" s="646">
        <v>128941.28616222271</v>
      </c>
    </row>
    <row r="38" spans="1:4" ht="30" customHeight="1" thickTop="1" thickBot="1">
      <c r="A38" s="10" t="s">
        <v>174</v>
      </c>
      <c r="B38" s="8" t="s">
        <v>113</v>
      </c>
      <c r="C38" s="11" t="s">
        <v>175</v>
      </c>
      <c r="D38" s="646">
        <v>208146.51122193984</v>
      </c>
    </row>
    <row r="39" spans="1:4" ht="30" customHeight="1" thickTop="1" thickBot="1">
      <c r="A39" s="10" t="s">
        <v>176</v>
      </c>
      <c r="B39" s="8" t="s">
        <v>113</v>
      </c>
      <c r="C39" s="11" t="s">
        <v>177</v>
      </c>
      <c r="D39" s="646">
        <v>111379.48298692801</v>
      </c>
    </row>
    <row r="40" spans="1:4" ht="30" customHeight="1" thickTop="1" thickBot="1">
      <c r="A40" s="10" t="s">
        <v>180</v>
      </c>
      <c r="B40" s="8" t="s">
        <v>113</v>
      </c>
      <c r="C40" s="11" t="s">
        <v>181</v>
      </c>
      <c r="D40" s="646">
        <v>222757.79378034538</v>
      </c>
    </row>
    <row r="41" spans="1:4" ht="30" customHeight="1" thickTop="1" thickBot="1">
      <c r="A41" s="10" t="s">
        <v>178</v>
      </c>
      <c r="B41" s="8" t="s">
        <v>113</v>
      </c>
      <c r="C41" s="11" t="s">
        <v>179</v>
      </c>
      <c r="D41" s="646">
        <v>164326.19306995248</v>
      </c>
    </row>
    <row r="42" spans="1:4" ht="30" customHeight="1" thickTop="1" thickBot="1">
      <c r="A42" s="10" t="s">
        <v>182</v>
      </c>
      <c r="B42" s="8" t="s">
        <v>113</v>
      </c>
      <c r="C42" s="11" t="s">
        <v>183</v>
      </c>
      <c r="D42" s="646">
        <v>293048.37764141528</v>
      </c>
    </row>
    <row r="43" spans="1:4" ht="30" customHeight="1" thickTop="1" thickBot="1">
      <c r="A43" s="10" t="s">
        <v>1672</v>
      </c>
      <c r="B43" s="8" t="s">
        <v>113</v>
      </c>
      <c r="C43" s="11" t="s">
        <v>1671</v>
      </c>
      <c r="D43" s="646">
        <v>8733.0381664074248</v>
      </c>
    </row>
    <row r="44" spans="1:4" ht="30" customHeight="1" thickTop="1" thickBot="1">
      <c r="A44" s="10" t="s">
        <v>184</v>
      </c>
      <c r="B44" s="8" t="s">
        <v>113</v>
      </c>
      <c r="C44" s="11" t="s">
        <v>185</v>
      </c>
      <c r="D44" s="646">
        <v>74252.597926781818</v>
      </c>
    </row>
    <row r="45" spans="1:4" ht="30" customHeight="1" thickTop="1" thickBot="1">
      <c r="A45" s="10" t="s">
        <v>1603</v>
      </c>
      <c r="B45" s="8" t="s">
        <v>113</v>
      </c>
      <c r="C45" s="11" t="s">
        <v>1604</v>
      </c>
      <c r="D45" s="646">
        <v>3524.0617480042065</v>
      </c>
    </row>
    <row r="46" spans="1:4" ht="30" customHeight="1" thickTop="1" thickBot="1">
      <c r="A46" s="10" t="s">
        <v>188</v>
      </c>
      <c r="B46" s="8" t="s">
        <v>113</v>
      </c>
      <c r="C46" s="11" t="s">
        <v>189</v>
      </c>
      <c r="D46" s="646">
        <v>3509.0323703991617</v>
      </c>
    </row>
    <row r="47" spans="1:4" ht="30" customHeight="1" thickTop="1" thickBot="1">
      <c r="A47" s="10" t="s">
        <v>186</v>
      </c>
      <c r="B47" s="8" t="s">
        <v>113</v>
      </c>
      <c r="C47" s="11" t="s">
        <v>187</v>
      </c>
      <c r="D47" s="646">
        <v>5569.0913686974563</v>
      </c>
    </row>
    <row r="48" spans="1:4" ht="30" customHeight="1" thickTop="1" thickBot="1">
      <c r="A48" s="10" t="s">
        <v>190</v>
      </c>
      <c r="B48" s="8" t="s">
        <v>113</v>
      </c>
      <c r="C48" s="11" t="s">
        <v>191</v>
      </c>
      <c r="D48" s="646">
        <v>6188.009542276126</v>
      </c>
    </row>
    <row r="49" spans="1:4" ht="30" customHeight="1" thickTop="1" thickBot="1">
      <c r="A49" s="10" t="s">
        <v>201</v>
      </c>
      <c r="B49" s="8" t="s">
        <v>113</v>
      </c>
      <c r="C49" s="11" t="s">
        <v>1888</v>
      </c>
      <c r="D49" s="646">
        <v>122674.57621484523</v>
      </c>
    </row>
    <row r="50" spans="1:4" ht="30" customHeight="1" thickTop="1" thickBot="1">
      <c r="A50" s="10" t="s">
        <v>192</v>
      </c>
      <c r="B50" s="8" t="s">
        <v>113</v>
      </c>
      <c r="C50" s="11" t="s">
        <v>193</v>
      </c>
      <c r="D50" s="646">
        <v>33759.17310429104</v>
      </c>
    </row>
    <row r="51" spans="1:4" ht="30" customHeight="1" thickTop="1" thickBot="1">
      <c r="A51" s="10" t="s">
        <v>194</v>
      </c>
      <c r="B51" s="8" t="s">
        <v>113</v>
      </c>
      <c r="C51" s="11" t="s">
        <v>1887</v>
      </c>
      <c r="D51" s="646">
        <v>6353.9461320381633</v>
      </c>
    </row>
    <row r="52" spans="1:4" ht="30" customHeight="1" thickTop="1" thickBot="1">
      <c r="A52" s="10" t="s">
        <v>224</v>
      </c>
      <c r="B52" s="8" t="s">
        <v>92</v>
      </c>
      <c r="C52" s="11" t="s">
        <v>1891</v>
      </c>
      <c r="D52" s="646">
        <v>229026.28788986916</v>
      </c>
    </row>
    <row r="53" spans="1:4" ht="30" customHeight="1" thickTop="1" thickBot="1">
      <c r="A53" s="10" t="s">
        <v>195</v>
      </c>
      <c r="B53" s="8" t="s">
        <v>113</v>
      </c>
      <c r="C53" s="11" t="s">
        <v>196</v>
      </c>
      <c r="D53" s="646">
        <v>41026.772869798129</v>
      </c>
    </row>
    <row r="54" spans="1:4" ht="30" customHeight="1" thickTop="1" thickBot="1">
      <c r="A54" s="10" t="s">
        <v>214</v>
      </c>
      <c r="B54" s="8" t="s">
        <v>113</v>
      </c>
      <c r="C54" s="11" t="s">
        <v>215</v>
      </c>
      <c r="D54" s="646">
        <v>15119.963456150124</v>
      </c>
    </row>
    <row r="55" spans="1:4" ht="30" customHeight="1" thickTop="1" thickBot="1">
      <c r="A55" s="10" t="s">
        <v>197</v>
      </c>
      <c r="B55" s="8" t="s">
        <v>113</v>
      </c>
      <c r="C55" s="11" t="s">
        <v>198</v>
      </c>
      <c r="D55" s="646">
        <v>153178.7313801889</v>
      </c>
    </row>
    <row r="56" spans="1:4" ht="30" customHeight="1" thickTop="1" thickBot="1">
      <c r="A56" s="10" t="s">
        <v>199</v>
      </c>
      <c r="B56" s="8" t="s">
        <v>113</v>
      </c>
      <c r="C56" s="11" t="s">
        <v>200</v>
      </c>
      <c r="D56" s="646">
        <v>58609.675528283056</v>
      </c>
    </row>
    <row r="57" spans="1:4" ht="30" customHeight="1" thickTop="1" thickBot="1">
      <c r="A57" s="10" t="s">
        <v>202</v>
      </c>
      <c r="B57" s="8" t="s">
        <v>113</v>
      </c>
      <c r="C57" s="11" t="s">
        <v>203</v>
      </c>
      <c r="D57" s="646">
        <v>97804.713668792363</v>
      </c>
    </row>
    <row r="58" spans="1:4" ht="30" customHeight="1" thickTop="1" thickBot="1">
      <c r="A58" s="10" t="s">
        <v>212</v>
      </c>
      <c r="B58" s="8" t="s">
        <v>113</v>
      </c>
      <c r="C58" s="11" t="s">
        <v>213</v>
      </c>
      <c r="D58" s="646">
        <v>44543.353401495129</v>
      </c>
    </row>
    <row r="59" spans="1:4" ht="30" customHeight="1" thickTop="1" thickBot="1">
      <c r="A59" s="10" t="s">
        <v>206</v>
      </c>
      <c r="B59" s="8" t="s">
        <v>113</v>
      </c>
      <c r="C59" s="11" t="s">
        <v>207</v>
      </c>
      <c r="D59" s="646">
        <v>10580.096234028624</v>
      </c>
    </row>
    <row r="60" spans="1:4" ht="30" customHeight="1" thickTop="1" thickBot="1">
      <c r="A60" s="10" t="s">
        <v>204</v>
      </c>
      <c r="B60" s="8" t="s">
        <v>113</v>
      </c>
      <c r="C60" s="11" t="s">
        <v>205</v>
      </c>
      <c r="D60" s="646">
        <v>29304.837764141528</v>
      </c>
    </row>
    <row r="61" spans="1:4" ht="30" customHeight="1" thickTop="1" thickBot="1">
      <c r="A61" s="10" t="s">
        <v>208</v>
      </c>
      <c r="B61" s="8" t="s">
        <v>113</v>
      </c>
      <c r="C61" s="11" t="s">
        <v>209</v>
      </c>
      <c r="D61" s="646">
        <v>35165.805316969832</v>
      </c>
    </row>
    <row r="62" spans="1:4" ht="30" customHeight="1" thickTop="1" thickBot="1">
      <c r="A62" s="10" t="s">
        <v>210</v>
      </c>
      <c r="B62" s="8" t="s">
        <v>113</v>
      </c>
      <c r="C62" s="11" t="s">
        <v>211</v>
      </c>
      <c r="D62" s="646">
        <v>41026.772869798129</v>
      </c>
    </row>
    <row r="63" spans="1:4" ht="30" customHeight="1" thickTop="1" thickBot="1">
      <c r="A63" s="10" t="s">
        <v>217</v>
      </c>
      <c r="B63" s="8" t="s">
        <v>113</v>
      </c>
      <c r="C63" s="11" t="s">
        <v>218</v>
      </c>
      <c r="D63" s="646">
        <v>21099.483190181894</v>
      </c>
    </row>
    <row r="64" spans="1:4" ht="30" customHeight="1" thickTop="1" thickBot="1">
      <c r="A64" s="10" t="s">
        <v>219</v>
      </c>
      <c r="B64" s="8" t="s">
        <v>113</v>
      </c>
      <c r="C64" s="11" t="s">
        <v>220</v>
      </c>
      <c r="D64" s="646">
        <v>17241.668991763094</v>
      </c>
    </row>
    <row r="65" spans="1:4" ht="30" customHeight="1" thickTop="1" thickBot="1">
      <c r="A65" s="10" t="s">
        <v>216</v>
      </c>
      <c r="B65" s="8" t="s">
        <v>113</v>
      </c>
      <c r="C65" s="11" t="s">
        <v>1889</v>
      </c>
      <c r="D65" s="646">
        <v>19719.143168394305</v>
      </c>
    </row>
    <row r="66" spans="1:4" ht="30" customHeight="1" thickTop="1" thickBot="1">
      <c r="A66" s="10" t="s">
        <v>221</v>
      </c>
      <c r="B66" s="8" t="s">
        <v>113</v>
      </c>
      <c r="C66" s="11" t="s">
        <v>1890</v>
      </c>
      <c r="D66" s="646">
        <v>218496.44215968039</v>
      </c>
    </row>
    <row r="67" spans="1:4" ht="30" customHeight="1" thickTop="1" thickBot="1">
      <c r="A67" s="10" t="s">
        <v>222</v>
      </c>
      <c r="B67" s="8" t="s">
        <v>113</v>
      </c>
      <c r="C67" s="11" t="s">
        <v>223</v>
      </c>
      <c r="D67" s="646">
        <v>76685.556765977817</v>
      </c>
    </row>
    <row r="68" spans="1:4" ht="30" customHeight="1" thickTop="1" thickBot="1">
      <c r="A68" s="10" t="s">
        <v>225</v>
      </c>
      <c r="B68" s="8" t="s">
        <v>113</v>
      </c>
      <c r="C68" s="11" t="s">
        <v>226</v>
      </c>
      <c r="D68" s="646">
        <v>123754.32987796966</v>
      </c>
    </row>
    <row r="69" spans="1:4" ht="30" customHeight="1" thickTop="1" thickBot="1">
      <c r="A69" s="10" t="s">
        <v>227</v>
      </c>
      <c r="B69" s="8" t="s">
        <v>113</v>
      </c>
      <c r="C69" s="11" t="s">
        <v>1892</v>
      </c>
      <c r="D69" s="646">
        <v>26797.515845041577</v>
      </c>
    </row>
    <row r="70" spans="1:4" ht="30" customHeight="1" thickTop="1" thickBot="1">
      <c r="A70" s="10" t="s">
        <v>232</v>
      </c>
      <c r="B70" s="8" t="s">
        <v>233</v>
      </c>
      <c r="C70" s="11" t="s">
        <v>1895</v>
      </c>
      <c r="D70" s="646">
        <v>15825.784586146992</v>
      </c>
    </row>
    <row r="71" spans="1:4" ht="30" customHeight="1" thickTop="1" thickBot="1">
      <c r="A71" s="10" t="s">
        <v>228</v>
      </c>
      <c r="B71" s="8" t="s">
        <v>113</v>
      </c>
      <c r="C71" s="11" t="s">
        <v>1893</v>
      </c>
      <c r="D71" s="646">
        <v>6740.1126857525505</v>
      </c>
    </row>
    <row r="72" spans="1:4" ht="30" customHeight="1" thickTop="1" thickBot="1">
      <c r="A72" s="10" t="s">
        <v>229</v>
      </c>
      <c r="B72" s="8" t="s">
        <v>113</v>
      </c>
      <c r="C72" s="11" t="s">
        <v>1894</v>
      </c>
      <c r="D72" s="646">
        <v>15825.784586146992</v>
      </c>
    </row>
    <row r="73" spans="1:4" ht="30" customHeight="1" thickTop="1" thickBot="1">
      <c r="A73" s="10" t="s">
        <v>230</v>
      </c>
      <c r="B73" s="8" t="s">
        <v>113</v>
      </c>
      <c r="C73" s="11" t="s">
        <v>231</v>
      </c>
      <c r="D73" s="646">
        <v>15825.784586146992</v>
      </c>
    </row>
    <row r="74" spans="1:4" ht="30" customHeight="1" thickTop="1" thickBot="1">
      <c r="A74" s="10" t="s">
        <v>234</v>
      </c>
      <c r="B74" s="8" t="s">
        <v>113</v>
      </c>
      <c r="C74" s="11" t="s">
        <v>235</v>
      </c>
      <c r="D74" s="646">
        <v>18579.267142465727</v>
      </c>
    </row>
    <row r="75" spans="1:4" ht="30" customHeight="1" thickTop="1" thickBot="1">
      <c r="A75" s="10" t="s">
        <v>236</v>
      </c>
      <c r="B75" s="8" t="s">
        <v>113</v>
      </c>
      <c r="C75" s="11" t="s">
        <v>237</v>
      </c>
      <c r="D75" s="646">
        <v>374833.49106709211</v>
      </c>
    </row>
    <row r="76" spans="1:4" ht="30" customHeight="1" thickTop="1" thickBot="1">
      <c r="A76" s="10" t="s">
        <v>238</v>
      </c>
      <c r="B76" s="8" t="s">
        <v>113</v>
      </c>
      <c r="C76" s="11" t="s">
        <v>239</v>
      </c>
      <c r="D76" s="646">
        <v>497164.77802323503</v>
      </c>
    </row>
    <row r="77" spans="1:4" ht="30" customHeight="1" thickTop="1" thickBot="1">
      <c r="A77" s="10" t="s">
        <v>240</v>
      </c>
      <c r="B77" s="8" t="s">
        <v>113</v>
      </c>
      <c r="C77" s="11" t="s">
        <v>1896</v>
      </c>
      <c r="D77" s="646">
        <v>170584.63281857836</v>
      </c>
    </row>
    <row r="78" spans="1:4" ht="30" customHeight="1" thickTop="1" thickBot="1">
      <c r="A78" s="10" t="s">
        <v>241</v>
      </c>
      <c r="B78" s="8" t="s">
        <v>113</v>
      </c>
      <c r="C78" s="11" t="s">
        <v>1897</v>
      </c>
      <c r="D78" s="646">
        <v>185632.0809137098</v>
      </c>
    </row>
    <row r="79" spans="1:4" ht="30" customHeight="1" thickTop="1" thickBot="1">
      <c r="A79" s="10" t="s">
        <v>246</v>
      </c>
      <c r="B79" s="8" t="s">
        <v>113</v>
      </c>
      <c r="C79" s="11" t="s">
        <v>1902</v>
      </c>
      <c r="D79" s="646">
        <v>161840.91574779278</v>
      </c>
    </row>
    <row r="80" spans="1:4" ht="30" customHeight="1" thickTop="1" thickBot="1">
      <c r="A80" s="10" t="s">
        <v>243</v>
      </c>
      <c r="B80" s="8" t="s">
        <v>113</v>
      </c>
      <c r="C80" s="11" t="s">
        <v>1899</v>
      </c>
      <c r="D80" s="646">
        <v>195521.87756235225</v>
      </c>
    </row>
    <row r="81" spans="1:4" ht="30" customHeight="1" thickTop="1" thickBot="1">
      <c r="A81" s="10" t="s">
        <v>244</v>
      </c>
      <c r="B81" s="8" t="s">
        <v>113</v>
      </c>
      <c r="C81" s="11" t="s">
        <v>1900</v>
      </c>
      <c r="D81" s="646">
        <v>385480.94728071848</v>
      </c>
    </row>
    <row r="82" spans="1:4" ht="30" customHeight="1" thickTop="1" thickBot="1">
      <c r="A82" s="10" t="s">
        <v>245</v>
      </c>
      <c r="B82" s="8" t="s">
        <v>113</v>
      </c>
      <c r="C82" s="11" t="s">
        <v>1901</v>
      </c>
      <c r="D82" s="646">
        <v>192250.06788301087</v>
      </c>
    </row>
    <row r="83" spans="1:4" ht="30" customHeight="1" thickTop="1" thickBot="1">
      <c r="A83" s="10" t="s">
        <v>247</v>
      </c>
      <c r="B83" s="8" t="s">
        <v>113</v>
      </c>
      <c r="C83" s="11" t="s">
        <v>1903</v>
      </c>
      <c r="D83" s="646">
        <v>166807.87667802663</v>
      </c>
    </row>
    <row r="84" spans="1:4" ht="30" customHeight="1" thickTop="1" thickBot="1">
      <c r="A84" s="10" t="s">
        <v>242</v>
      </c>
      <c r="B84" s="8" t="s">
        <v>113</v>
      </c>
      <c r="C84" s="11" t="s">
        <v>1898</v>
      </c>
      <c r="D84" s="646">
        <v>220965.50990269054</v>
      </c>
    </row>
    <row r="85" spans="1:4" ht="30" customHeight="1" thickTop="1" thickBot="1">
      <c r="A85" s="10" t="s">
        <v>248</v>
      </c>
      <c r="B85" s="8" t="s">
        <v>113</v>
      </c>
      <c r="C85" s="11" t="s">
        <v>1904</v>
      </c>
      <c r="D85" s="646">
        <v>309386.41079167952</v>
      </c>
    </row>
    <row r="86" spans="1:4" ht="30" customHeight="1" thickTop="1" thickBot="1">
      <c r="A86" s="10" t="s">
        <v>249</v>
      </c>
      <c r="B86" s="8" t="s">
        <v>113</v>
      </c>
      <c r="C86" s="11" t="s">
        <v>250</v>
      </c>
      <c r="D86" s="646">
        <v>16096.561287087659</v>
      </c>
    </row>
    <row r="87" spans="1:4" ht="30" customHeight="1" thickTop="1" thickBot="1">
      <c r="A87" s="10" t="s">
        <v>255</v>
      </c>
      <c r="B87" s="8" t="s">
        <v>113</v>
      </c>
      <c r="C87" s="11" t="s">
        <v>256</v>
      </c>
      <c r="D87" s="646">
        <v>1902207.5243821242</v>
      </c>
    </row>
    <row r="88" spans="1:4" ht="30" customHeight="1" thickTop="1" thickBot="1">
      <c r="A88" s="10" t="s">
        <v>253</v>
      </c>
      <c r="B88" s="8" t="s">
        <v>113</v>
      </c>
      <c r="C88" s="11" t="s">
        <v>254</v>
      </c>
      <c r="D88" s="646">
        <v>27236.376581955476</v>
      </c>
    </row>
    <row r="89" spans="1:4" ht="30" customHeight="1" thickTop="1" thickBot="1">
      <c r="A89" s="10" t="s">
        <v>251</v>
      </c>
      <c r="B89" s="8" t="s">
        <v>113</v>
      </c>
      <c r="C89" s="11" t="s">
        <v>252</v>
      </c>
      <c r="D89" s="646">
        <v>25725.842603125468</v>
      </c>
    </row>
    <row r="90" spans="1:4" ht="30" customHeight="1" thickTop="1" thickBot="1">
      <c r="A90" s="10" t="s">
        <v>257</v>
      </c>
      <c r="B90" s="8" t="s">
        <v>113</v>
      </c>
      <c r="C90" s="11" t="s">
        <v>258</v>
      </c>
      <c r="D90" s="646">
        <v>20119.880715537234</v>
      </c>
    </row>
    <row r="91" spans="1:4" ht="30" customHeight="1" thickTop="1" thickBot="1">
      <c r="A91" s="10" t="s">
        <v>259</v>
      </c>
      <c r="B91" s="8" t="s">
        <v>113</v>
      </c>
      <c r="C91" s="11" t="s">
        <v>260</v>
      </c>
      <c r="D91" s="646">
        <v>75229.035121082969</v>
      </c>
    </row>
    <row r="92" spans="1:4" ht="30" customHeight="1" thickTop="1" thickBot="1">
      <c r="A92" s="10" t="s">
        <v>261</v>
      </c>
      <c r="B92" s="8" t="s">
        <v>113</v>
      </c>
      <c r="C92" s="11" t="s">
        <v>262</v>
      </c>
      <c r="D92" s="646">
        <v>12370.158116999424</v>
      </c>
    </row>
    <row r="93" spans="1:4" ht="30" customHeight="1" thickTop="1" thickBot="1">
      <c r="A93" s="10" t="s">
        <v>263</v>
      </c>
      <c r="B93" s="8" t="s">
        <v>113</v>
      </c>
      <c r="C93" s="11" t="s">
        <v>264</v>
      </c>
      <c r="D93" s="646">
        <v>16088.355932513699</v>
      </c>
    </row>
    <row r="94" spans="1:4" ht="30" customHeight="1" thickTop="1" thickBot="1">
      <c r="A94" s="10" t="s">
        <v>265</v>
      </c>
      <c r="B94" s="8" t="s">
        <v>113</v>
      </c>
      <c r="C94" s="11" t="s">
        <v>266</v>
      </c>
      <c r="D94" s="646">
        <v>37126.885060146189</v>
      </c>
    </row>
    <row r="95" spans="1:4" ht="30" customHeight="1" thickTop="1" thickBot="1">
      <c r="A95" s="10" t="s">
        <v>267</v>
      </c>
      <c r="B95" s="8" t="s">
        <v>113</v>
      </c>
      <c r="C95" s="11" t="s">
        <v>268</v>
      </c>
      <c r="D95" s="646">
        <v>96483.247854659581</v>
      </c>
    </row>
    <row r="96" spans="1:4" ht="30" customHeight="1" thickTop="1" thickBot="1">
      <c r="A96" s="10" t="s">
        <v>269</v>
      </c>
      <c r="B96" s="8" t="s">
        <v>113</v>
      </c>
      <c r="C96" s="11" t="s">
        <v>270</v>
      </c>
      <c r="D96" s="646">
        <v>234438.70211313223</v>
      </c>
    </row>
    <row r="97" spans="1:4" ht="30" customHeight="1" thickTop="1" thickBot="1">
      <c r="A97" s="10" t="s">
        <v>271</v>
      </c>
      <c r="B97" s="8" t="s">
        <v>113</v>
      </c>
      <c r="C97" s="11" t="s">
        <v>272</v>
      </c>
      <c r="D97" s="646">
        <v>263743.53987727372</v>
      </c>
    </row>
    <row r="98" spans="1:4" ht="30" customHeight="1" thickTop="1" thickBot="1">
      <c r="A98" s="10" t="s">
        <v>273</v>
      </c>
      <c r="B98" s="8" t="s">
        <v>113</v>
      </c>
      <c r="C98" s="11" t="s">
        <v>274</v>
      </c>
      <c r="D98" s="646">
        <v>14850.51958535636</v>
      </c>
    </row>
    <row r="99" spans="1:4" ht="30" customHeight="1" thickTop="1" thickBot="1">
      <c r="A99" s="10" t="s">
        <v>275</v>
      </c>
      <c r="B99" s="8" t="s">
        <v>113</v>
      </c>
      <c r="C99" s="11" t="s">
        <v>276</v>
      </c>
      <c r="D99" s="646">
        <v>15784.757813277194</v>
      </c>
    </row>
    <row r="100" spans="1:4" ht="30" customHeight="1" thickTop="1" thickBot="1">
      <c r="A100" s="10" t="s">
        <v>277</v>
      </c>
      <c r="B100" s="8" t="s">
        <v>113</v>
      </c>
      <c r="C100" s="11" t="s">
        <v>278</v>
      </c>
      <c r="D100" s="646">
        <v>435310.47085770615</v>
      </c>
    </row>
    <row r="101" spans="1:4" ht="30" customHeight="1" thickTop="1" thickBot="1">
      <c r="A101" s="10" t="s">
        <v>279</v>
      </c>
      <c r="B101" s="8" t="s">
        <v>113</v>
      </c>
      <c r="C101" s="11" t="s">
        <v>1905</v>
      </c>
      <c r="D101" s="646">
        <v>435310.47085770615</v>
      </c>
    </row>
    <row r="102" spans="1:4" ht="30" customHeight="1" thickTop="1" thickBot="1">
      <c r="A102" s="10" t="s">
        <v>280</v>
      </c>
      <c r="B102" s="8" t="s">
        <v>113</v>
      </c>
      <c r="C102" s="11" t="s">
        <v>281</v>
      </c>
      <c r="D102" s="646">
        <v>638694.25029542227</v>
      </c>
    </row>
    <row r="103" spans="1:4" ht="30" customHeight="1" thickTop="1" thickBot="1">
      <c r="A103" s="10" t="s">
        <v>282</v>
      </c>
      <c r="B103" s="8" t="s">
        <v>113</v>
      </c>
      <c r="C103" s="11" t="s">
        <v>283</v>
      </c>
      <c r="D103" s="646">
        <v>638694.25029542227</v>
      </c>
    </row>
    <row r="104" spans="1:4" ht="30" customHeight="1" thickTop="1" thickBot="1">
      <c r="A104" s="10" t="s">
        <v>284</v>
      </c>
      <c r="B104" s="8" t="s">
        <v>113</v>
      </c>
      <c r="C104" s="11" t="s">
        <v>285</v>
      </c>
      <c r="D104" s="646">
        <v>602464.09327085887</v>
      </c>
    </row>
    <row r="105" spans="1:4" ht="30" customHeight="1" thickTop="1" thickBot="1">
      <c r="A105" s="10" t="s">
        <v>286</v>
      </c>
      <c r="B105" s="8" t="s">
        <v>113</v>
      </c>
      <c r="C105" s="11" t="s">
        <v>287</v>
      </c>
      <c r="D105" s="646">
        <v>259884.67884049166</v>
      </c>
    </row>
    <row r="106" spans="1:4" ht="30" customHeight="1" thickTop="1" thickBot="1">
      <c r="A106" s="10" t="s">
        <v>288</v>
      </c>
      <c r="B106" s="8" t="s">
        <v>113</v>
      </c>
      <c r="C106" s="11" t="s">
        <v>289</v>
      </c>
      <c r="D106" s="646">
        <v>61877.751035740119</v>
      </c>
    </row>
    <row r="107" spans="1:4" ht="30" customHeight="1" thickTop="1" thickBot="1">
      <c r="A107" s="10" t="s">
        <v>290</v>
      </c>
      <c r="B107" s="8" t="s">
        <v>113</v>
      </c>
      <c r="C107" s="11" t="s">
        <v>291</v>
      </c>
      <c r="D107" s="646">
        <v>515343.15498508728</v>
      </c>
    </row>
    <row r="108" spans="1:4" ht="30" customHeight="1" thickTop="1" thickBot="1">
      <c r="A108" s="10" t="s">
        <v>292</v>
      </c>
      <c r="B108" s="8" t="s">
        <v>113</v>
      </c>
      <c r="C108" s="11" t="s">
        <v>293</v>
      </c>
      <c r="D108" s="646">
        <v>17802.004249244856</v>
      </c>
    </row>
    <row r="109" spans="1:4" ht="30" customHeight="1" thickTop="1" thickBot="1">
      <c r="A109" s="10" t="s">
        <v>294</v>
      </c>
      <c r="B109" s="8" t="s">
        <v>113</v>
      </c>
      <c r="C109" s="11" t="s">
        <v>1906</v>
      </c>
      <c r="D109" s="646">
        <v>890231.15929616278</v>
      </c>
    </row>
    <row r="110" spans="1:4" ht="30" customHeight="1" thickTop="1" thickBot="1">
      <c r="A110" s="10" t="s">
        <v>295</v>
      </c>
      <c r="B110" s="8" t="s">
        <v>113</v>
      </c>
      <c r="C110" s="11" t="s">
        <v>296</v>
      </c>
      <c r="D110" s="646">
        <v>6188.009542276126</v>
      </c>
    </row>
    <row r="111" spans="1:4" ht="30" customHeight="1" thickTop="1" thickBot="1">
      <c r="A111" s="10" t="s">
        <v>297</v>
      </c>
      <c r="B111" s="8" t="s">
        <v>113</v>
      </c>
      <c r="C111" s="11" t="s">
        <v>298</v>
      </c>
      <c r="D111" s="646">
        <v>433140.74066964909</v>
      </c>
    </row>
    <row r="112" spans="1:4" ht="30" customHeight="1" thickTop="1" thickBot="1">
      <c r="A112" s="10" t="s">
        <v>299</v>
      </c>
      <c r="B112" s="8" t="s">
        <v>113</v>
      </c>
      <c r="C112" s="11" t="s">
        <v>300</v>
      </c>
      <c r="D112" s="646">
        <v>515343.15498508728</v>
      </c>
    </row>
    <row r="113" spans="1:4" ht="30" customHeight="1" thickTop="1" thickBot="1">
      <c r="A113" s="10" t="s">
        <v>301</v>
      </c>
      <c r="B113" s="8" t="s">
        <v>113</v>
      </c>
      <c r="C113" s="11" t="s">
        <v>302</v>
      </c>
      <c r="D113" s="646">
        <v>27226.538669908616</v>
      </c>
    </row>
    <row r="114" spans="1:4" ht="30" customHeight="1" thickTop="1" thickBot="1">
      <c r="A114" s="10" t="s">
        <v>305</v>
      </c>
      <c r="B114" s="8" t="s">
        <v>113</v>
      </c>
      <c r="C114" s="11" t="s">
        <v>306</v>
      </c>
      <c r="D114" s="646">
        <v>214066.66990119286</v>
      </c>
    </row>
    <row r="115" spans="1:4" ht="30" customHeight="1" thickTop="1" thickBot="1">
      <c r="A115" s="10" t="s">
        <v>303</v>
      </c>
      <c r="B115" s="8" t="s">
        <v>113</v>
      </c>
      <c r="C115" s="11" t="s">
        <v>304</v>
      </c>
      <c r="D115" s="646">
        <v>247467.63298306955</v>
      </c>
    </row>
    <row r="116" spans="1:4" ht="30" customHeight="1" thickTop="1" thickBot="1">
      <c r="A116" s="10" t="s">
        <v>309</v>
      </c>
      <c r="B116" s="8" t="s">
        <v>113</v>
      </c>
      <c r="C116" s="11" t="s">
        <v>1907</v>
      </c>
      <c r="D116" s="646">
        <v>126628.81397410532</v>
      </c>
    </row>
    <row r="117" spans="1:4" ht="30" customHeight="1" thickTop="1" thickBot="1">
      <c r="A117" s="10" t="s">
        <v>310</v>
      </c>
      <c r="B117" s="8" t="s">
        <v>113</v>
      </c>
      <c r="C117" s="11" t="s">
        <v>311</v>
      </c>
      <c r="D117" s="646">
        <v>267583.33737649105</v>
      </c>
    </row>
    <row r="118" spans="1:4" ht="30" customHeight="1" thickTop="1" thickBot="1">
      <c r="A118" s="10" t="s">
        <v>313</v>
      </c>
      <c r="B118" s="8" t="s">
        <v>113</v>
      </c>
      <c r="C118" s="11" t="s">
        <v>1909</v>
      </c>
      <c r="D118" s="646">
        <v>267583.33737649105</v>
      </c>
    </row>
    <row r="119" spans="1:4" ht="30" customHeight="1" thickTop="1" thickBot="1">
      <c r="A119" s="10" t="s">
        <v>318</v>
      </c>
      <c r="B119" s="8" t="s">
        <v>113</v>
      </c>
      <c r="C119" s="11" t="s">
        <v>319</v>
      </c>
      <c r="D119" s="646">
        <v>171135.73480054288</v>
      </c>
    </row>
    <row r="120" spans="1:4" ht="30" customHeight="1" thickTop="1" thickBot="1">
      <c r="A120" s="10" t="s">
        <v>314</v>
      </c>
      <c r="B120" s="8" t="s">
        <v>113</v>
      </c>
      <c r="C120" s="11" t="s">
        <v>315</v>
      </c>
      <c r="D120" s="646">
        <v>273876.98844992084</v>
      </c>
    </row>
    <row r="121" spans="1:4" ht="30" customHeight="1" thickTop="1" thickBot="1">
      <c r="A121" s="10" t="s">
        <v>1648</v>
      </c>
      <c r="B121" s="8" t="s">
        <v>113</v>
      </c>
      <c r="C121" s="11" t="s">
        <v>1649</v>
      </c>
      <c r="D121" s="646">
        <v>364160.73693280056</v>
      </c>
    </row>
    <row r="122" spans="1:4" ht="30" customHeight="1" thickTop="1" thickBot="1">
      <c r="A122" s="10" t="s">
        <v>322</v>
      </c>
      <c r="B122" s="8" t="s">
        <v>113</v>
      </c>
      <c r="C122" s="11" t="s">
        <v>323</v>
      </c>
      <c r="D122" s="646">
        <v>364160.73693280056</v>
      </c>
    </row>
    <row r="123" spans="1:4" ht="30" customHeight="1" thickTop="1" thickBot="1">
      <c r="A123" s="10" t="s">
        <v>320</v>
      </c>
      <c r="B123" s="8" t="s">
        <v>113</v>
      </c>
      <c r="C123" s="11" t="s">
        <v>321</v>
      </c>
      <c r="D123" s="646">
        <v>273876.98844992084</v>
      </c>
    </row>
    <row r="124" spans="1:4" ht="30" customHeight="1" thickTop="1" thickBot="1">
      <c r="A124" s="10" t="s">
        <v>312</v>
      </c>
      <c r="B124" s="8" t="s">
        <v>113</v>
      </c>
      <c r="C124" s="11" t="s">
        <v>1908</v>
      </c>
      <c r="D124" s="646">
        <v>364160.73693280056</v>
      </c>
    </row>
    <row r="125" spans="1:4" ht="30" customHeight="1" thickTop="1" thickBot="1">
      <c r="A125" s="10" t="s">
        <v>316</v>
      </c>
      <c r="B125" s="8" t="s">
        <v>113</v>
      </c>
      <c r="C125" s="11" t="s">
        <v>317</v>
      </c>
      <c r="D125" s="646">
        <v>273876.98844992084</v>
      </c>
    </row>
    <row r="126" spans="1:4" ht="30" customHeight="1" thickTop="1" thickBot="1">
      <c r="A126" s="10" t="s">
        <v>307</v>
      </c>
      <c r="B126" s="8" t="s">
        <v>113</v>
      </c>
      <c r="C126" s="11" t="s">
        <v>308</v>
      </c>
      <c r="D126" s="646">
        <v>125655.39433583975</v>
      </c>
    </row>
    <row r="127" spans="1:4" ht="30" customHeight="1" thickTop="1" thickBot="1">
      <c r="A127" s="10" t="s">
        <v>324</v>
      </c>
      <c r="B127" s="8" t="s">
        <v>113</v>
      </c>
      <c r="C127" s="11" t="s">
        <v>325</v>
      </c>
      <c r="D127" s="646">
        <v>6022.9835310530134</v>
      </c>
    </row>
    <row r="128" spans="1:4" ht="30" customHeight="1" thickTop="1" thickBot="1">
      <c r="A128" s="10" t="s">
        <v>326</v>
      </c>
      <c r="B128" s="8" t="s">
        <v>113</v>
      </c>
      <c r="C128" s="11" t="s">
        <v>327</v>
      </c>
      <c r="D128" s="646">
        <v>129902.7504783146</v>
      </c>
    </row>
    <row r="129" spans="1:4" ht="30" customHeight="1" thickTop="1" thickBot="1">
      <c r="A129" s="10" t="s">
        <v>328</v>
      </c>
      <c r="B129" s="8" t="s">
        <v>113</v>
      </c>
      <c r="C129" s="11" t="s">
        <v>329</v>
      </c>
      <c r="D129" s="646">
        <v>128.94128616222272</v>
      </c>
    </row>
    <row r="130" spans="1:4" ht="30" customHeight="1" thickTop="1" thickBot="1">
      <c r="A130" s="10" t="s">
        <v>330</v>
      </c>
      <c r="B130" s="8" t="s">
        <v>113</v>
      </c>
      <c r="C130" s="11" t="s">
        <v>331</v>
      </c>
      <c r="D130" s="646">
        <v>3604.4950449894072</v>
      </c>
    </row>
    <row r="131" spans="1:4" ht="30" customHeight="1" thickTop="1" thickBot="1">
      <c r="A131" s="10" t="s">
        <v>332</v>
      </c>
      <c r="B131" s="8" t="s">
        <v>113</v>
      </c>
      <c r="C131" s="11" t="s">
        <v>333</v>
      </c>
      <c r="D131" s="646">
        <v>3604.4950449894072</v>
      </c>
    </row>
    <row r="132" spans="1:4" ht="30" customHeight="1" thickTop="1" thickBot="1">
      <c r="A132" s="10" t="s">
        <v>334</v>
      </c>
      <c r="B132" s="8" t="s">
        <v>113</v>
      </c>
      <c r="C132" s="11" t="s">
        <v>1676</v>
      </c>
      <c r="D132" s="646">
        <v>4053.3794290588285</v>
      </c>
    </row>
    <row r="133" spans="1:4" ht="30" customHeight="1" thickTop="1" thickBot="1">
      <c r="A133" s="10" t="s">
        <v>335</v>
      </c>
      <c r="B133" s="8" t="s">
        <v>92</v>
      </c>
      <c r="C133" s="11" t="s">
        <v>1910</v>
      </c>
      <c r="D133" s="646">
        <v>361019.43629398633</v>
      </c>
    </row>
    <row r="134" spans="1:4" ht="30" customHeight="1" thickTop="1" thickBot="1">
      <c r="A134" s="10" t="s">
        <v>336</v>
      </c>
      <c r="B134" s="8" t="s">
        <v>113</v>
      </c>
      <c r="C134" s="11" t="s">
        <v>337</v>
      </c>
      <c r="D134" s="646">
        <v>70331.610633939665</v>
      </c>
    </row>
    <row r="135" spans="1:4" ht="30" customHeight="1" thickTop="1" thickBot="1">
      <c r="A135" s="10" t="s">
        <v>338</v>
      </c>
      <c r="B135" s="8" t="s">
        <v>339</v>
      </c>
      <c r="C135" s="11" t="s">
        <v>340</v>
      </c>
      <c r="D135" s="646">
        <v>2930.4837764141525</v>
      </c>
    </row>
    <row r="136" spans="1:4" ht="30" customHeight="1" thickTop="1" thickBot="1">
      <c r="A136" s="10" t="s">
        <v>352</v>
      </c>
      <c r="B136" s="8" t="s">
        <v>339</v>
      </c>
      <c r="C136" s="11" t="s">
        <v>353</v>
      </c>
      <c r="D136" s="646">
        <v>3516.5805316969836</v>
      </c>
    </row>
    <row r="137" spans="1:4" ht="30" customHeight="1" thickTop="1" thickBot="1">
      <c r="A137" s="10" t="s">
        <v>343</v>
      </c>
      <c r="B137" s="8" t="s">
        <v>344</v>
      </c>
      <c r="C137" s="11" t="s">
        <v>345</v>
      </c>
      <c r="D137" s="646">
        <v>618.96199389682101</v>
      </c>
    </row>
    <row r="138" spans="1:4" ht="30" customHeight="1" thickTop="1" thickBot="1">
      <c r="A138" s="10" t="s">
        <v>346</v>
      </c>
      <c r="B138" s="8" t="s">
        <v>344</v>
      </c>
      <c r="C138" s="11" t="s">
        <v>347</v>
      </c>
      <c r="D138" s="646">
        <v>618.96199389682101</v>
      </c>
    </row>
    <row r="139" spans="1:4" ht="30" customHeight="1" thickTop="1" thickBot="1">
      <c r="A139" s="10" t="s">
        <v>350</v>
      </c>
      <c r="B139" s="8" t="s">
        <v>339</v>
      </c>
      <c r="C139" s="11" t="s">
        <v>351</v>
      </c>
      <c r="D139" s="646">
        <v>3516.5805316969836</v>
      </c>
    </row>
    <row r="140" spans="1:4" ht="30" customHeight="1" thickTop="1" thickBot="1">
      <c r="A140" s="10" t="s">
        <v>348</v>
      </c>
      <c r="B140" s="8" t="s">
        <v>339</v>
      </c>
      <c r="C140" s="11" t="s">
        <v>349</v>
      </c>
      <c r="D140" s="646">
        <v>2930.4837764141525</v>
      </c>
    </row>
    <row r="141" spans="1:4" ht="30" customHeight="1" thickTop="1" thickBot="1">
      <c r="A141" s="10" t="s">
        <v>356</v>
      </c>
      <c r="B141" s="8" t="s">
        <v>113</v>
      </c>
      <c r="C141" s="11" t="s">
        <v>357</v>
      </c>
      <c r="D141" s="646">
        <v>79873.480976422114</v>
      </c>
    </row>
    <row r="142" spans="1:4" ht="30" customHeight="1" thickTop="1" thickBot="1">
      <c r="A142" s="10" t="s">
        <v>341</v>
      </c>
      <c r="B142" s="8" t="s">
        <v>339</v>
      </c>
      <c r="C142" s="11" t="s">
        <v>342</v>
      </c>
      <c r="D142" s="646">
        <v>2930.4837764141525</v>
      </c>
    </row>
    <row r="143" spans="1:4" ht="30" customHeight="1" thickTop="1" thickBot="1">
      <c r="A143" s="10" t="s">
        <v>354</v>
      </c>
      <c r="B143" s="8" t="s">
        <v>113</v>
      </c>
      <c r="C143" s="11" t="s">
        <v>355</v>
      </c>
      <c r="D143" s="646">
        <v>70548.850727174649</v>
      </c>
    </row>
    <row r="144" spans="1:4" ht="30" customHeight="1" thickTop="1" thickBot="1">
      <c r="A144" s="10" t="s">
        <v>359</v>
      </c>
      <c r="B144" s="8" t="s">
        <v>113</v>
      </c>
      <c r="C144" s="11" t="s">
        <v>360</v>
      </c>
      <c r="D144" s="646">
        <v>396013.85560950293</v>
      </c>
    </row>
    <row r="145" spans="1:4" ht="68.25" customHeight="1" thickTop="1" thickBot="1">
      <c r="A145" s="10" t="s">
        <v>358</v>
      </c>
      <c r="B145" s="8" t="s">
        <v>113</v>
      </c>
      <c r="C145" s="11" t="s">
        <v>2197</v>
      </c>
      <c r="D145" s="646">
        <v>396013.85560950293</v>
      </c>
    </row>
    <row r="146" spans="1:4" ht="30" customHeight="1" thickTop="1" thickBot="1">
      <c r="A146" s="10" t="s">
        <v>361</v>
      </c>
      <c r="B146" s="8" t="s">
        <v>113</v>
      </c>
      <c r="C146" s="11" t="s">
        <v>1911</v>
      </c>
      <c r="D146" s="646">
        <v>184451.68204857019</v>
      </c>
    </row>
    <row r="147" spans="1:4" ht="30" customHeight="1" thickTop="1" thickBot="1">
      <c r="A147" s="10" t="s">
        <v>362</v>
      </c>
      <c r="B147" s="8" t="s">
        <v>113</v>
      </c>
      <c r="C147" s="11" t="s">
        <v>1912</v>
      </c>
      <c r="D147" s="646">
        <v>160625.67675281258</v>
      </c>
    </row>
    <row r="148" spans="1:4" ht="30" customHeight="1" thickTop="1" thickBot="1">
      <c r="A148" s="10" t="s">
        <v>367</v>
      </c>
      <c r="B148" s="8" t="s">
        <v>113</v>
      </c>
      <c r="C148" s="11" t="s">
        <v>368</v>
      </c>
      <c r="D148" s="646">
        <v>27285.148345436901</v>
      </c>
    </row>
    <row r="149" spans="1:4" ht="30" customHeight="1" thickTop="1" thickBot="1">
      <c r="A149" s="10" t="s">
        <v>363</v>
      </c>
      <c r="B149" s="8" t="s">
        <v>113</v>
      </c>
      <c r="C149" s="11" t="s">
        <v>364</v>
      </c>
      <c r="D149" s="646">
        <v>11721.93510565661</v>
      </c>
    </row>
    <row r="150" spans="1:4" ht="30" customHeight="1" thickTop="1" thickBot="1">
      <c r="A150" s="10" t="s">
        <v>158</v>
      </c>
      <c r="B150" s="8" t="s">
        <v>113</v>
      </c>
      <c r="C150" s="11" t="s">
        <v>159</v>
      </c>
      <c r="D150" s="646">
        <v>203363.3364061332</v>
      </c>
    </row>
    <row r="151" spans="1:4" ht="30" customHeight="1" thickTop="1" thickBot="1">
      <c r="A151" s="10" t="s">
        <v>369</v>
      </c>
      <c r="B151" s="8" t="s">
        <v>113</v>
      </c>
      <c r="C151" s="11" t="s">
        <v>370</v>
      </c>
      <c r="D151" s="646">
        <v>185632.0809137098</v>
      </c>
    </row>
    <row r="152" spans="1:4" ht="30" customHeight="1" thickTop="1" thickBot="1">
      <c r="A152" s="10" t="s">
        <v>371</v>
      </c>
      <c r="B152" s="8" t="s">
        <v>113</v>
      </c>
      <c r="C152" s="11" t="s">
        <v>372</v>
      </c>
      <c r="D152" s="646">
        <v>185632.0809137098</v>
      </c>
    </row>
    <row r="153" spans="1:4" ht="30" customHeight="1" thickTop="1" thickBot="1">
      <c r="A153" s="10" t="s">
        <v>365</v>
      </c>
      <c r="B153" s="8" t="s">
        <v>113</v>
      </c>
      <c r="C153" s="11" t="s">
        <v>366</v>
      </c>
      <c r="D153" s="646">
        <v>185632.0809137098</v>
      </c>
    </row>
    <row r="154" spans="1:4" ht="30" customHeight="1" thickTop="1" thickBot="1">
      <c r="A154" s="10" t="s">
        <v>373</v>
      </c>
      <c r="B154" s="8" t="s">
        <v>113</v>
      </c>
      <c r="C154" s="11" t="s">
        <v>374</v>
      </c>
      <c r="D154" s="646">
        <v>123080.31860939444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G387"/>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7" customWidth="1"/>
    <col min="4" max="4" width="17.85546875" style="182" customWidth="1"/>
  </cols>
  <sheetData>
    <row r="1" spans="1:7" ht="81.75" customHeight="1" thickTop="1" thickBot="1">
      <c r="A1" s="686" t="s">
        <v>1850</v>
      </c>
      <c r="B1" s="687"/>
      <c r="C1" s="687"/>
      <c r="D1" s="688"/>
    </row>
    <row r="2" spans="1:7" ht="48" customHeight="1" thickTop="1" thickBot="1">
      <c r="A2" s="685" t="s">
        <v>375</v>
      </c>
      <c r="B2" s="685"/>
      <c r="C2" s="685"/>
      <c r="D2" s="685"/>
    </row>
    <row r="3" spans="1:7" ht="16.5" customHeight="1" thickTop="1" thickBot="1">
      <c r="A3" s="191"/>
      <c r="B3" s="191"/>
      <c r="C3" s="196"/>
      <c r="D3" s="192"/>
    </row>
    <row r="4" spans="1:7" ht="16.5" customHeight="1" thickTop="1" thickBot="1">
      <c r="A4" s="191"/>
      <c r="B4" s="191"/>
      <c r="C4" s="196" t="s">
        <v>375</v>
      </c>
      <c r="D4" s="192"/>
    </row>
    <row r="5" spans="1:7" ht="16.5" thickTop="1" thickBot="1">
      <c r="A5" s="191"/>
      <c r="B5" s="191"/>
      <c r="C5" s="196"/>
      <c r="D5" s="193" t="s">
        <v>1846</v>
      </c>
    </row>
    <row r="6" spans="1:7" ht="16.5" thickTop="1" thickBot="1">
      <c r="A6" s="661" t="s">
        <v>742</v>
      </c>
      <c r="B6" s="661" t="s">
        <v>377</v>
      </c>
      <c r="C6" s="662" t="s">
        <v>2238</v>
      </c>
      <c r="D6" s="645">
        <v>3415.7976079215632</v>
      </c>
      <c r="G6" s="664"/>
    </row>
    <row r="7" spans="1:7" ht="16.5" thickTop="1" thickBot="1">
      <c r="A7" s="661" t="s">
        <v>747</v>
      </c>
      <c r="B7" s="661" t="s">
        <v>377</v>
      </c>
      <c r="C7" s="662" t="s">
        <v>748</v>
      </c>
      <c r="D7" s="645">
        <v>3415.7976079215632</v>
      </c>
    </row>
    <row r="8" spans="1:7" ht="16.5" thickTop="1" thickBot="1">
      <c r="A8" s="661" t="s">
        <v>743</v>
      </c>
      <c r="B8" s="661" t="s">
        <v>377</v>
      </c>
      <c r="C8" s="662" t="s">
        <v>744</v>
      </c>
      <c r="D8" s="645">
        <v>3415.7976079215632</v>
      </c>
    </row>
    <row r="9" spans="1:7" ht="16.5" thickTop="1" thickBot="1">
      <c r="A9" s="661" t="s">
        <v>745</v>
      </c>
      <c r="B9" s="661" t="s">
        <v>377</v>
      </c>
      <c r="C9" s="662" t="s">
        <v>746</v>
      </c>
      <c r="D9" s="645">
        <v>3389.2752293544677</v>
      </c>
    </row>
    <row r="10" spans="1:7" ht="16.5" thickTop="1" thickBot="1">
      <c r="A10" s="661" t="s">
        <v>1668</v>
      </c>
      <c r="B10" s="661" t="s">
        <v>377</v>
      </c>
      <c r="C10" s="662" t="s">
        <v>1667</v>
      </c>
      <c r="D10" s="645">
        <v>3609.1339722447051</v>
      </c>
    </row>
    <row r="11" spans="1:7" ht="16.5" thickTop="1" thickBot="1">
      <c r="A11" s="661" t="s">
        <v>751</v>
      </c>
      <c r="B11" s="661" t="s">
        <v>377</v>
      </c>
      <c r="C11" s="662" t="s">
        <v>752</v>
      </c>
      <c r="D11" s="645">
        <v>17788.473073689474</v>
      </c>
    </row>
    <row r="12" spans="1:7" ht="16.5" thickTop="1" thickBot="1">
      <c r="A12" s="661" t="s">
        <v>749</v>
      </c>
      <c r="B12" s="661" t="s">
        <v>377</v>
      </c>
      <c r="C12" s="662" t="s">
        <v>750</v>
      </c>
      <c r="D12" s="645">
        <v>6512.3734030300939</v>
      </c>
    </row>
    <row r="13" spans="1:7" ht="16.5" thickTop="1" thickBot="1">
      <c r="A13" s="661" t="s">
        <v>753</v>
      </c>
      <c r="B13" s="661" t="s">
        <v>92</v>
      </c>
      <c r="C13" s="662" t="s">
        <v>1935</v>
      </c>
      <c r="D13" s="645">
        <v>42236.835113955713</v>
      </c>
    </row>
    <row r="14" spans="1:7" ht="16.5" thickTop="1" thickBot="1">
      <c r="A14" s="661" t="s">
        <v>755</v>
      </c>
      <c r="B14" s="661" t="s">
        <v>233</v>
      </c>
      <c r="C14" s="662" t="s">
        <v>1937</v>
      </c>
      <c r="D14" s="645">
        <v>67648.940043720766</v>
      </c>
    </row>
    <row r="15" spans="1:7" ht="16.5" thickTop="1" thickBot="1">
      <c r="A15" s="661" t="s">
        <v>756</v>
      </c>
      <c r="B15" s="661" t="s">
        <v>92</v>
      </c>
      <c r="C15" s="662" t="s">
        <v>1938</v>
      </c>
      <c r="D15" s="645">
        <v>1639.58285180235</v>
      </c>
    </row>
    <row r="16" spans="1:7" ht="16.5" thickTop="1" thickBot="1">
      <c r="A16" s="661" t="s">
        <v>754</v>
      </c>
      <c r="B16" s="661" t="s">
        <v>233</v>
      </c>
      <c r="C16" s="662" t="s">
        <v>1936</v>
      </c>
      <c r="D16" s="645">
        <v>60838.719880618679</v>
      </c>
    </row>
    <row r="17" spans="1:4" ht="16.5" thickTop="1" thickBot="1">
      <c r="A17" s="661" t="s">
        <v>776</v>
      </c>
      <c r="B17" s="661" t="s">
        <v>422</v>
      </c>
      <c r="C17" s="662" t="s">
        <v>777</v>
      </c>
      <c r="D17" s="645">
        <v>15391.019474729785</v>
      </c>
    </row>
    <row r="18" spans="1:4" ht="16.5" thickTop="1" thickBot="1">
      <c r="A18" s="661" t="s">
        <v>757</v>
      </c>
      <c r="B18" s="661" t="s">
        <v>387</v>
      </c>
      <c r="C18" s="662" t="s">
        <v>1939</v>
      </c>
      <c r="D18" s="645">
        <v>450730.73111752566</v>
      </c>
    </row>
    <row r="19" spans="1:4" ht="16.5" thickTop="1" thickBot="1">
      <c r="A19" s="661" t="s">
        <v>758</v>
      </c>
      <c r="B19" s="661" t="s">
        <v>387</v>
      </c>
      <c r="C19" s="662" t="s">
        <v>2239</v>
      </c>
      <c r="D19" s="645">
        <v>484422.20621433074</v>
      </c>
    </row>
    <row r="20" spans="1:4" ht="16.5" thickTop="1" thickBot="1">
      <c r="A20" s="661" t="s">
        <v>761</v>
      </c>
      <c r="B20" s="661" t="s">
        <v>387</v>
      </c>
      <c r="C20" s="662" t="s">
        <v>762</v>
      </c>
      <c r="D20" s="645">
        <v>484422.20621433074</v>
      </c>
    </row>
    <row r="21" spans="1:4" ht="16.5" thickTop="1" thickBot="1">
      <c r="A21" s="661" t="s">
        <v>759</v>
      </c>
      <c r="B21" s="661" t="s">
        <v>387</v>
      </c>
      <c r="C21" s="662" t="s">
        <v>2240</v>
      </c>
      <c r="D21" s="645">
        <v>484422.20621433074</v>
      </c>
    </row>
    <row r="22" spans="1:4" ht="16.5" thickTop="1" thickBot="1">
      <c r="A22" s="661" t="s">
        <v>760</v>
      </c>
      <c r="B22" s="661" t="s">
        <v>387</v>
      </c>
      <c r="C22" s="662" t="s">
        <v>2241</v>
      </c>
      <c r="D22" s="645">
        <v>484422.20621433074</v>
      </c>
    </row>
    <row r="23" spans="1:4" ht="16.5" thickTop="1" thickBot="1">
      <c r="A23" s="661" t="s">
        <v>763</v>
      </c>
      <c r="B23" s="661" t="s">
        <v>387</v>
      </c>
      <c r="C23" s="662" t="s">
        <v>764</v>
      </c>
      <c r="D23" s="645">
        <v>450730.73111752566</v>
      </c>
    </row>
    <row r="24" spans="1:4" ht="16.5" thickTop="1" thickBot="1">
      <c r="A24" s="661" t="s">
        <v>772</v>
      </c>
      <c r="B24" s="661" t="s">
        <v>387</v>
      </c>
      <c r="C24" s="662" t="s">
        <v>773</v>
      </c>
      <c r="D24" s="645">
        <v>484422.20621433074</v>
      </c>
    </row>
    <row r="25" spans="1:4" ht="16.5" thickTop="1" thickBot="1">
      <c r="A25" s="661" t="s">
        <v>765</v>
      </c>
      <c r="B25" s="661" t="s">
        <v>387</v>
      </c>
      <c r="C25" s="662" t="s">
        <v>766</v>
      </c>
      <c r="D25" s="645">
        <v>484422.20621433074</v>
      </c>
    </row>
    <row r="26" spans="1:4" ht="16.5" thickTop="1" thickBot="1">
      <c r="A26" s="661" t="s">
        <v>768</v>
      </c>
      <c r="B26" s="661" t="s">
        <v>387</v>
      </c>
      <c r="C26" s="662" t="s">
        <v>2002</v>
      </c>
      <c r="D26" s="645">
        <v>484422.20621433074</v>
      </c>
    </row>
    <row r="27" spans="1:4" ht="16.5" thickTop="1" thickBot="1">
      <c r="A27" s="661" t="s">
        <v>767</v>
      </c>
      <c r="B27" s="661" t="s">
        <v>387</v>
      </c>
      <c r="C27" s="662" t="s">
        <v>2004</v>
      </c>
      <c r="D27" s="645">
        <v>484422.20621433074</v>
      </c>
    </row>
    <row r="28" spans="1:4" ht="16.5" thickTop="1" thickBot="1">
      <c r="A28" s="661" t="s">
        <v>770</v>
      </c>
      <c r="B28" s="661" t="s">
        <v>387</v>
      </c>
      <c r="C28" s="662" t="s">
        <v>2003</v>
      </c>
      <c r="D28" s="645">
        <v>484422.20621433074</v>
      </c>
    </row>
    <row r="29" spans="1:4" ht="16.5" thickTop="1" thickBot="1">
      <c r="A29" s="661" t="s">
        <v>769</v>
      </c>
      <c r="B29" s="661" t="s">
        <v>387</v>
      </c>
      <c r="C29" s="662" t="s">
        <v>2001</v>
      </c>
      <c r="D29" s="645">
        <v>484422.20621433074</v>
      </c>
    </row>
    <row r="30" spans="1:4" ht="16.5" thickTop="1" thickBot="1">
      <c r="A30" s="661" t="s">
        <v>771</v>
      </c>
      <c r="B30" s="661" t="s">
        <v>387</v>
      </c>
      <c r="C30" s="662" t="s">
        <v>2242</v>
      </c>
      <c r="D30" s="645">
        <v>450730.73111752566</v>
      </c>
    </row>
    <row r="31" spans="1:4" ht="16.5" thickTop="1" thickBot="1">
      <c r="A31" s="661" t="s">
        <v>774</v>
      </c>
      <c r="B31" s="661" t="s">
        <v>422</v>
      </c>
      <c r="C31" s="662" t="s">
        <v>775</v>
      </c>
      <c r="D31" s="645">
        <v>664.52789826837693</v>
      </c>
    </row>
    <row r="32" spans="1:4" ht="16.5" thickTop="1" thickBot="1">
      <c r="A32" s="661" t="s">
        <v>779</v>
      </c>
      <c r="B32" s="661" t="s">
        <v>144</v>
      </c>
      <c r="C32" s="662" t="s">
        <v>1941</v>
      </c>
      <c r="D32" s="645">
        <v>490.94320257581938</v>
      </c>
    </row>
    <row r="33" spans="1:4" ht="16.5" thickTop="1" thickBot="1">
      <c r="A33" s="661" t="s">
        <v>780</v>
      </c>
      <c r="B33" s="661" t="s">
        <v>377</v>
      </c>
      <c r="C33" s="662" t="s">
        <v>781</v>
      </c>
      <c r="D33" s="645">
        <v>6860.5395325858499</v>
      </c>
    </row>
    <row r="34" spans="1:4" ht="16.5" thickTop="1" thickBot="1">
      <c r="A34" s="661" t="s">
        <v>786</v>
      </c>
      <c r="B34" s="661" t="s">
        <v>377</v>
      </c>
      <c r="C34" s="662" t="s">
        <v>787</v>
      </c>
      <c r="D34" s="645">
        <v>6820.5572341143106</v>
      </c>
    </row>
    <row r="35" spans="1:4" ht="16.5" thickTop="1" thickBot="1">
      <c r="A35" s="661" t="s">
        <v>782</v>
      </c>
      <c r="B35" s="661" t="s">
        <v>377</v>
      </c>
      <c r="C35" s="662" t="s">
        <v>783</v>
      </c>
      <c r="D35" s="645">
        <v>4064.7985589610844</v>
      </c>
    </row>
    <row r="36" spans="1:4" ht="16.5" thickTop="1" thickBot="1">
      <c r="A36" s="661" t="s">
        <v>784</v>
      </c>
      <c r="B36" s="661" t="s">
        <v>377</v>
      </c>
      <c r="C36" s="662" t="s">
        <v>785</v>
      </c>
      <c r="D36" s="645">
        <v>6865.9957753799699</v>
      </c>
    </row>
    <row r="37" spans="1:4" ht="16.5" thickTop="1" thickBot="1">
      <c r="A37" s="661" t="s">
        <v>898</v>
      </c>
      <c r="B37" s="661" t="s">
        <v>377</v>
      </c>
      <c r="C37" s="662" t="s">
        <v>899</v>
      </c>
      <c r="D37" s="645">
        <v>6506.7556797175021</v>
      </c>
    </row>
    <row r="38" spans="1:4" ht="16.5" thickTop="1" thickBot="1">
      <c r="A38" s="661" t="s">
        <v>788</v>
      </c>
      <c r="B38" s="661" t="s">
        <v>377</v>
      </c>
      <c r="C38" s="662" t="s">
        <v>789</v>
      </c>
      <c r="D38" s="645">
        <v>5496.7162331405571</v>
      </c>
    </row>
    <row r="39" spans="1:4" ht="16.5" thickTop="1" thickBot="1">
      <c r="A39" s="661" t="s">
        <v>917</v>
      </c>
      <c r="B39" s="661" t="s">
        <v>92</v>
      </c>
      <c r="C39" s="662" t="s">
        <v>2243</v>
      </c>
      <c r="D39" s="645">
        <v>531622.31861470162</v>
      </c>
    </row>
    <row r="40" spans="1:4" ht="16.5" thickTop="1" thickBot="1">
      <c r="A40" s="661" t="s">
        <v>896</v>
      </c>
      <c r="B40" s="661" t="s">
        <v>92</v>
      </c>
      <c r="C40" s="662" t="s">
        <v>897</v>
      </c>
      <c r="D40" s="645">
        <v>104337.09056924049</v>
      </c>
    </row>
    <row r="41" spans="1:4" ht="16.5" thickTop="1" thickBot="1">
      <c r="A41" s="661" t="s">
        <v>827</v>
      </c>
      <c r="B41" s="661" t="s">
        <v>92</v>
      </c>
      <c r="C41" s="662" t="s">
        <v>828</v>
      </c>
      <c r="D41" s="645">
        <v>2608.4272642310111</v>
      </c>
    </row>
    <row r="42" spans="1:4" ht="16.5" thickTop="1" thickBot="1">
      <c r="A42" s="661" t="s">
        <v>432</v>
      </c>
      <c r="B42" s="661" t="s">
        <v>92</v>
      </c>
      <c r="C42" s="662" t="s">
        <v>433</v>
      </c>
      <c r="D42" s="645">
        <v>30701.188899999008</v>
      </c>
    </row>
    <row r="43" spans="1:4" ht="16.5" thickTop="1" thickBot="1">
      <c r="A43" s="661" t="s">
        <v>376</v>
      </c>
      <c r="B43" s="661" t="s">
        <v>377</v>
      </c>
      <c r="C43" s="662" t="s">
        <v>378</v>
      </c>
      <c r="D43" s="645">
        <v>14885.424921211641</v>
      </c>
    </row>
    <row r="44" spans="1:4" ht="16.5" thickTop="1" thickBot="1">
      <c r="A44" s="661" t="s">
        <v>379</v>
      </c>
      <c r="B44" s="661" t="s">
        <v>144</v>
      </c>
      <c r="C44" s="662" t="s">
        <v>2244</v>
      </c>
      <c r="D44" s="645">
        <v>12824.938315163548</v>
      </c>
    </row>
    <row r="45" spans="1:4" ht="16.5" thickTop="1" thickBot="1">
      <c r="A45" s="661" t="s">
        <v>778</v>
      </c>
      <c r="B45" s="661" t="s">
        <v>377</v>
      </c>
      <c r="C45" s="662" t="s">
        <v>1940</v>
      </c>
      <c r="D45" s="645">
        <v>16283.472169055587</v>
      </c>
    </row>
    <row r="46" spans="1:4" ht="16.5" thickTop="1" thickBot="1">
      <c r="A46" s="661" t="s">
        <v>913</v>
      </c>
      <c r="B46" s="661" t="s">
        <v>92</v>
      </c>
      <c r="C46" s="662" t="s">
        <v>1954</v>
      </c>
      <c r="D46" s="645">
        <v>11961.502168830781</v>
      </c>
    </row>
    <row r="47" spans="1:4" ht="16.5" thickTop="1" thickBot="1">
      <c r="A47" s="661" t="s">
        <v>914</v>
      </c>
      <c r="B47" s="661" t="s">
        <v>92</v>
      </c>
      <c r="C47" s="662" t="s">
        <v>1955</v>
      </c>
      <c r="D47" s="645">
        <v>20999.081585280714</v>
      </c>
    </row>
    <row r="48" spans="1:4" ht="16.5" thickTop="1" thickBot="1">
      <c r="A48" s="661" t="s">
        <v>797</v>
      </c>
      <c r="B48" s="661" t="s">
        <v>387</v>
      </c>
      <c r="C48" s="662" t="s">
        <v>798</v>
      </c>
      <c r="D48" s="645">
        <v>406757.00125240127</v>
      </c>
    </row>
    <row r="49" spans="1:4" ht="16.5" thickTop="1" thickBot="1">
      <c r="A49" s="661" t="s">
        <v>800</v>
      </c>
      <c r="B49" s="661" t="s">
        <v>387</v>
      </c>
      <c r="C49" s="662" t="s">
        <v>801</v>
      </c>
      <c r="D49" s="645">
        <v>291091.70146104612</v>
      </c>
    </row>
    <row r="50" spans="1:4" ht="16.5" thickTop="1" thickBot="1">
      <c r="A50" s="661" t="s">
        <v>799</v>
      </c>
      <c r="B50" s="661" t="s">
        <v>387</v>
      </c>
      <c r="C50" s="662" t="s">
        <v>1943</v>
      </c>
      <c r="D50" s="645">
        <v>296799.38188185095</v>
      </c>
    </row>
    <row r="51" spans="1:4" ht="16.5" thickTop="1" thickBot="1">
      <c r="A51" s="661" t="s">
        <v>796</v>
      </c>
      <c r="B51" s="661" t="s">
        <v>387</v>
      </c>
      <c r="C51" s="662" t="s">
        <v>1942</v>
      </c>
      <c r="D51" s="645">
        <v>484422.20621433074</v>
      </c>
    </row>
    <row r="52" spans="1:4" ht="16.5" thickTop="1" thickBot="1">
      <c r="A52" s="661" t="s">
        <v>802</v>
      </c>
      <c r="B52" s="661" t="s">
        <v>387</v>
      </c>
      <c r="C52" s="662" t="s">
        <v>803</v>
      </c>
      <c r="D52" s="645">
        <v>406757.00125240127</v>
      </c>
    </row>
    <row r="53" spans="1:4" ht="16.5" thickTop="1" thickBot="1">
      <c r="A53" s="661" t="s">
        <v>380</v>
      </c>
      <c r="B53" s="661" t="s">
        <v>144</v>
      </c>
      <c r="C53" s="662" t="s">
        <v>381</v>
      </c>
      <c r="D53" s="645">
        <v>7204.2276821618443</v>
      </c>
    </row>
    <row r="54" spans="1:4" ht="16.5" thickTop="1" thickBot="1">
      <c r="A54" s="661" t="s">
        <v>794</v>
      </c>
      <c r="B54" s="661" t="s">
        <v>377</v>
      </c>
      <c r="C54" s="662" t="s">
        <v>795</v>
      </c>
      <c r="D54" s="645">
        <v>5589.4869947807392</v>
      </c>
    </row>
    <row r="55" spans="1:4" ht="16.5" thickTop="1" thickBot="1">
      <c r="A55" s="661" t="s">
        <v>790</v>
      </c>
      <c r="B55" s="661" t="s">
        <v>422</v>
      </c>
      <c r="C55" s="662" t="s">
        <v>791</v>
      </c>
      <c r="D55" s="645">
        <v>10898.257531601379</v>
      </c>
    </row>
    <row r="56" spans="1:4" ht="16.5" thickTop="1" thickBot="1">
      <c r="A56" s="661" t="s">
        <v>792</v>
      </c>
      <c r="B56" s="661" t="s">
        <v>606</v>
      </c>
      <c r="C56" s="662" t="s">
        <v>793</v>
      </c>
      <c r="D56" s="645">
        <v>10898.257531601379</v>
      </c>
    </row>
    <row r="57" spans="1:4" ht="16.5" thickTop="1" thickBot="1">
      <c r="A57" s="661" t="s">
        <v>382</v>
      </c>
      <c r="B57" s="661" t="s">
        <v>377</v>
      </c>
      <c r="C57" s="662" t="s">
        <v>383</v>
      </c>
      <c r="D57" s="645">
        <v>7949.4926147992737</v>
      </c>
    </row>
    <row r="58" spans="1:4" ht="16.5" thickTop="1" thickBot="1">
      <c r="A58" s="661" t="s">
        <v>384</v>
      </c>
      <c r="B58" s="661" t="s">
        <v>377</v>
      </c>
      <c r="C58" s="662" t="s">
        <v>385</v>
      </c>
      <c r="D58" s="645">
        <v>5316.2231861470154</v>
      </c>
    </row>
    <row r="59" spans="1:4" ht="16.5" thickTop="1" thickBot="1">
      <c r="A59" s="661" t="s">
        <v>386</v>
      </c>
      <c r="B59" s="661" t="s">
        <v>387</v>
      </c>
      <c r="C59" s="662" t="s">
        <v>2245</v>
      </c>
      <c r="D59" s="645">
        <v>307816.1090558712</v>
      </c>
    </row>
    <row r="60" spans="1:4" ht="16.5" thickTop="1" thickBot="1">
      <c r="A60" s="661" t="s">
        <v>388</v>
      </c>
      <c r="B60" s="661" t="s">
        <v>377</v>
      </c>
      <c r="C60" s="662" t="s">
        <v>389</v>
      </c>
      <c r="D60" s="645">
        <v>10100.824053679329</v>
      </c>
    </row>
    <row r="61" spans="1:4" ht="16.5" thickTop="1" thickBot="1">
      <c r="A61" s="661" t="s">
        <v>390</v>
      </c>
      <c r="B61" s="661" t="s">
        <v>233</v>
      </c>
      <c r="C61" s="662" t="s">
        <v>391</v>
      </c>
      <c r="D61" s="645">
        <v>129582.94016233349</v>
      </c>
    </row>
    <row r="62" spans="1:4" ht="16.5" thickTop="1" thickBot="1">
      <c r="A62" s="661" t="s">
        <v>398</v>
      </c>
      <c r="B62" s="661" t="s">
        <v>233</v>
      </c>
      <c r="C62" s="662" t="s">
        <v>399</v>
      </c>
      <c r="D62" s="645">
        <v>5189.5925194988558</v>
      </c>
    </row>
    <row r="63" spans="1:4" ht="16.5" thickTop="1" thickBot="1">
      <c r="A63" s="661" t="s">
        <v>392</v>
      </c>
      <c r="B63" s="661" t="s">
        <v>387</v>
      </c>
      <c r="C63" s="662" t="s">
        <v>393</v>
      </c>
      <c r="D63" s="645">
        <v>35884.506506492347</v>
      </c>
    </row>
    <row r="64" spans="1:4" ht="16.5" thickTop="1" thickBot="1">
      <c r="A64" s="661" t="s">
        <v>400</v>
      </c>
      <c r="B64" s="661" t="s">
        <v>92</v>
      </c>
      <c r="C64" s="662" t="s">
        <v>401</v>
      </c>
      <c r="D64" s="645">
        <v>73098.068809521457</v>
      </c>
    </row>
    <row r="65" spans="1:4" ht="16.5" thickTop="1" thickBot="1">
      <c r="A65" s="661" t="s">
        <v>394</v>
      </c>
      <c r="B65" s="661" t="s">
        <v>92</v>
      </c>
      <c r="C65" s="662" t="s">
        <v>395</v>
      </c>
      <c r="D65" s="645">
        <v>47580.197516015789</v>
      </c>
    </row>
    <row r="66" spans="1:4" ht="16.5" thickTop="1" thickBot="1">
      <c r="A66" s="661" t="s">
        <v>396</v>
      </c>
      <c r="B66" s="661" t="s">
        <v>92</v>
      </c>
      <c r="C66" s="662" t="s">
        <v>397</v>
      </c>
      <c r="D66" s="645">
        <v>186067.81151514544</v>
      </c>
    </row>
    <row r="67" spans="1:4" ht="16.5" thickTop="1" thickBot="1">
      <c r="A67" s="661" t="s">
        <v>918</v>
      </c>
      <c r="B67" s="661" t="s">
        <v>144</v>
      </c>
      <c r="C67" s="662" t="s">
        <v>919</v>
      </c>
      <c r="D67" s="645">
        <v>14220.897022943263</v>
      </c>
    </row>
    <row r="68" spans="1:4" ht="16.5" thickTop="1" thickBot="1">
      <c r="A68" s="661" t="s">
        <v>402</v>
      </c>
      <c r="B68" s="661" t="s">
        <v>377</v>
      </c>
      <c r="C68" s="662" t="s">
        <v>403</v>
      </c>
      <c r="D68" s="645">
        <v>2054.7649514897375</v>
      </c>
    </row>
    <row r="69" spans="1:4" ht="16.5" thickTop="1" thickBot="1">
      <c r="A69" s="661" t="s">
        <v>404</v>
      </c>
      <c r="B69" s="661" t="s">
        <v>377</v>
      </c>
      <c r="C69" s="662" t="s">
        <v>405</v>
      </c>
      <c r="D69" s="645">
        <v>10898.257531601379</v>
      </c>
    </row>
    <row r="70" spans="1:4" ht="16.5" thickTop="1" thickBot="1">
      <c r="A70" s="661" t="s">
        <v>406</v>
      </c>
      <c r="B70" s="661" t="s">
        <v>144</v>
      </c>
      <c r="C70" s="662" t="s">
        <v>407</v>
      </c>
      <c r="D70" s="645">
        <v>62465.62243722743</v>
      </c>
    </row>
    <row r="71" spans="1:4" ht="16.5" thickTop="1" thickBot="1">
      <c r="A71" s="661" t="s">
        <v>408</v>
      </c>
      <c r="B71" s="661" t="s">
        <v>92</v>
      </c>
      <c r="C71" s="662" t="s">
        <v>409</v>
      </c>
      <c r="D71" s="645">
        <v>10993.432466281114</v>
      </c>
    </row>
    <row r="72" spans="1:4" ht="16.5" thickTop="1" thickBot="1">
      <c r="A72" s="661" t="s">
        <v>410</v>
      </c>
      <c r="B72" s="661" t="s">
        <v>92</v>
      </c>
      <c r="C72" s="662" t="s">
        <v>411</v>
      </c>
      <c r="D72" s="645">
        <v>285746.99625540205</v>
      </c>
    </row>
    <row r="73" spans="1:4" ht="16.5" thickTop="1" thickBot="1">
      <c r="A73" s="661" t="s">
        <v>810</v>
      </c>
      <c r="B73" s="661" t="s">
        <v>377</v>
      </c>
      <c r="C73" s="662" t="s">
        <v>811</v>
      </c>
      <c r="D73" s="645">
        <v>29950.117700516381</v>
      </c>
    </row>
    <row r="74" spans="1:4" ht="16.5" thickTop="1" thickBot="1">
      <c r="A74" s="661" t="s">
        <v>805</v>
      </c>
      <c r="B74" s="661" t="s">
        <v>377</v>
      </c>
      <c r="C74" s="662" t="s">
        <v>806</v>
      </c>
      <c r="D74" s="645">
        <v>2392.3004337661569</v>
      </c>
    </row>
    <row r="75" spans="1:4" ht="16.5" thickTop="1" thickBot="1">
      <c r="A75" s="661" t="s">
        <v>808</v>
      </c>
      <c r="B75" s="661" t="s">
        <v>377</v>
      </c>
      <c r="C75" s="662" t="s">
        <v>809</v>
      </c>
      <c r="D75" s="645">
        <v>2259.394854112481</v>
      </c>
    </row>
    <row r="76" spans="1:4" ht="16.5" thickTop="1" thickBot="1">
      <c r="A76" s="661" t="s">
        <v>822</v>
      </c>
      <c r="B76" s="661" t="s">
        <v>377</v>
      </c>
      <c r="C76" s="662" t="s">
        <v>823</v>
      </c>
      <c r="D76" s="645">
        <v>3036.8495110351751</v>
      </c>
    </row>
    <row r="77" spans="1:4" ht="16.5" thickTop="1" thickBot="1">
      <c r="A77" s="661" t="s">
        <v>807</v>
      </c>
      <c r="B77" s="661" t="s">
        <v>377</v>
      </c>
      <c r="C77" s="662" t="s">
        <v>2037</v>
      </c>
      <c r="D77" s="645">
        <v>2392.3004337661569</v>
      </c>
    </row>
    <row r="78" spans="1:4" ht="16.5" thickTop="1" thickBot="1">
      <c r="A78" s="661" t="s">
        <v>817</v>
      </c>
      <c r="B78" s="661" t="s">
        <v>377</v>
      </c>
      <c r="C78" s="662" t="s">
        <v>818</v>
      </c>
      <c r="D78" s="645">
        <v>2749.3718942383503</v>
      </c>
    </row>
    <row r="79" spans="1:4" ht="16.5" thickTop="1" thickBot="1">
      <c r="A79" s="661" t="s">
        <v>819</v>
      </c>
      <c r="B79" s="661" t="s">
        <v>377</v>
      </c>
      <c r="C79" s="662" t="s">
        <v>2023</v>
      </c>
      <c r="D79" s="645">
        <v>2791.0171727271832</v>
      </c>
    </row>
    <row r="80" spans="1:4" ht="16.5" thickTop="1" thickBot="1">
      <c r="A80" s="661" t="s">
        <v>820</v>
      </c>
      <c r="B80" s="661" t="s">
        <v>377</v>
      </c>
      <c r="C80" s="662" t="s">
        <v>2024</v>
      </c>
      <c r="D80" s="645">
        <v>2658.1115930735077</v>
      </c>
    </row>
    <row r="81" spans="1:4" ht="16.5" thickTop="1" thickBot="1">
      <c r="A81" s="661" t="s">
        <v>812</v>
      </c>
      <c r="B81" s="661" t="s">
        <v>377</v>
      </c>
      <c r="C81" s="662" t="s">
        <v>2246</v>
      </c>
      <c r="D81" s="645">
        <v>3588.4506506492353</v>
      </c>
    </row>
    <row r="82" spans="1:4" ht="16.5" thickTop="1" thickBot="1">
      <c r="A82" s="661" t="s">
        <v>813</v>
      </c>
      <c r="B82" s="661" t="s">
        <v>377</v>
      </c>
      <c r="C82" s="662" t="s">
        <v>2247</v>
      </c>
      <c r="D82" s="645">
        <v>3721.3562303029103</v>
      </c>
    </row>
    <row r="83" spans="1:4" ht="16.5" thickTop="1" thickBot="1">
      <c r="A83" s="661" t="s">
        <v>814</v>
      </c>
      <c r="B83" s="661" t="s">
        <v>377</v>
      </c>
      <c r="C83" s="662" t="s">
        <v>2248</v>
      </c>
      <c r="D83" s="645">
        <v>3854.2618099565848</v>
      </c>
    </row>
    <row r="84" spans="1:4" ht="16.5" thickTop="1" thickBot="1">
      <c r="A84" s="661" t="s">
        <v>815</v>
      </c>
      <c r="B84" s="661" t="s">
        <v>377</v>
      </c>
      <c r="C84" s="662" t="s">
        <v>2249</v>
      </c>
      <c r="D84" s="645">
        <v>3987.1673896102607</v>
      </c>
    </row>
    <row r="85" spans="1:4" ht="16.5" thickTop="1" thickBot="1">
      <c r="A85" s="661" t="s">
        <v>821</v>
      </c>
      <c r="B85" s="661" t="s">
        <v>377</v>
      </c>
      <c r="C85" s="662" t="s">
        <v>1944</v>
      </c>
      <c r="D85" s="645">
        <v>4651.6952878786378</v>
      </c>
    </row>
    <row r="86" spans="1:4" ht="16.5" thickTop="1" thickBot="1">
      <c r="A86" s="661" t="s">
        <v>816</v>
      </c>
      <c r="B86" s="661" t="s">
        <v>377</v>
      </c>
      <c r="C86" s="662" t="s">
        <v>2250</v>
      </c>
      <c r="D86" s="645">
        <v>4651.6952878786378</v>
      </c>
    </row>
    <row r="87" spans="1:4" ht="16.5" thickTop="1" thickBot="1">
      <c r="A87" s="661" t="s">
        <v>804</v>
      </c>
      <c r="B87" s="661" t="s">
        <v>377</v>
      </c>
      <c r="C87" s="662" t="s">
        <v>2251</v>
      </c>
      <c r="D87" s="645">
        <v>646.41382901732959</v>
      </c>
    </row>
    <row r="88" spans="1:4" ht="16.5" thickTop="1" thickBot="1">
      <c r="A88" s="661" t="s">
        <v>826</v>
      </c>
      <c r="B88" s="661" t="s">
        <v>377</v>
      </c>
      <c r="C88" s="662" t="s">
        <v>1945</v>
      </c>
      <c r="D88" s="645">
        <v>983.5012894371979</v>
      </c>
    </row>
    <row r="89" spans="1:4" ht="16.5" thickTop="1" thickBot="1">
      <c r="A89" s="661" t="s">
        <v>824</v>
      </c>
      <c r="B89" s="661" t="s">
        <v>377</v>
      </c>
      <c r="C89" s="662" t="s">
        <v>825</v>
      </c>
      <c r="D89" s="645">
        <v>907.74510903460282</v>
      </c>
    </row>
    <row r="90" spans="1:4" ht="16.5" thickTop="1" thickBot="1">
      <c r="A90" s="661" t="s">
        <v>915</v>
      </c>
      <c r="B90" s="661" t="s">
        <v>233</v>
      </c>
      <c r="C90" s="662" t="s">
        <v>916</v>
      </c>
      <c r="D90" s="645">
        <v>9967.9184740256496</v>
      </c>
    </row>
    <row r="91" spans="1:4" ht="16.5" thickTop="1" thickBot="1">
      <c r="A91" s="661" t="s">
        <v>412</v>
      </c>
      <c r="B91" s="661" t="s">
        <v>377</v>
      </c>
      <c r="C91" s="662" t="s">
        <v>2252</v>
      </c>
      <c r="D91" s="645">
        <v>24454.626656276268</v>
      </c>
    </row>
    <row r="92" spans="1:4" ht="16.5" thickTop="1" thickBot="1">
      <c r="A92" s="661" t="s">
        <v>413</v>
      </c>
      <c r="B92" s="661" t="s">
        <v>144</v>
      </c>
      <c r="C92" s="662" t="s">
        <v>414</v>
      </c>
      <c r="D92" s="645">
        <v>22976.273854527528</v>
      </c>
    </row>
    <row r="93" spans="1:4" ht="16.5" thickTop="1" thickBot="1">
      <c r="A93" s="661" t="s">
        <v>415</v>
      </c>
      <c r="B93" s="661" t="s">
        <v>144</v>
      </c>
      <c r="C93" s="662" t="s">
        <v>416</v>
      </c>
      <c r="D93" s="645">
        <v>1049.9540792640353</v>
      </c>
    </row>
    <row r="94" spans="1:4" ht="16.5" thickTop="1" thickBot="1">
      <c r="A94" s="661" t="s">
        <v>417</v>
      </c>
      <c r="B94" s="661" t="s">
        <v>144</v>
      </c>
      <c r="C94" s="662" t="s">
        <v>418</v>
      </c>
      <c r="D94" s="645">
        <v>1049.9540792640353</v>
      </c>
    </row>
    <row r="95" spans="1:4" ht="16.5" thickTop="1" thickBot="1">
      <c r="A95" s="661" t="s">
        <v>419</v>
      </c>
      <c r="B95" s="661" t="s">
        <v>377</v>
      </c>
      <c r="C95" s="662" t="s">
        <v>420</v>
      </c>
      <c r="D95" s="645">
        <v>5922.9213105319259</v>
      </c>
    </row>
    <row r="96" spans="1:4" ht="16.5" thickTop="1" thickBot="1">
      <c r="A96" s="661" t="s">
        <v>436</v>
      </c>
      <c r="B96" s="661" t="s">
        <v>377</v>
      </c>
      <c r="C96" s="662" t="s">
        <v>437</v>
      </c>
      <c r="D96" s="645">
        <v>3987.1673896102607</v>
      </c>
    </row>
    <row r="97" spans="1:4" ht="16.5" thickTop="1" thickBot="1">
      <c r="A97" s="661" t="s">
        <v>434</v>
      </c>
      <c r="B97" s="661" t="s">
        <v>377</v>
      </c>
      <c r="C97" s="662" t="s">
        <v>435</v>
      </c>
      <c r="D97" s="645">
        <v>6246.5622437227412</v>
      </c>
    </row>
    <row r="98" spans="1:4" ht="16.5" thickTop="1" thickBot="1">
      <c r="A98" s="661" t="s">
        <v>421</v>
      </c>
      <c r="B98" s="661" t="s">
        <v>422</v>
      </c>
      <c r="C98" s="662" t="s">
        <v>423</v>
      </c>
      <c r="D98" s="645">
        <v>4129.4809611743876</v>
      </c>
    </row>
    <row r="99" spans="1:4" ht="16.5" thickTop="1" thickBot="1">
      <c r="A99" s="661" t="s">
        <v>835</v>
      </c>
      <c r="B99" s="661" t="s">
        <v>387</v>
      </c>
      <c r="C99" s="662" t="s">
        <v>2253</v>
      </c>
      <c r="D99" s="645">
        <v>447925.32007844961</v>
      </c>
    </row>
    <row r="100" spans="1:4" ht="16.5" thickTop="1" thickBot="1">
      <c r="A100" s="661" t="s">
        <v>836</v>
      </c>
      <c r="B100" s="661" t="s">
        <v>387</v>
      </c>
      <c r="C100" s="662" t="s">
        <v>2254</v>
      </c>
      <c r="D100" s="645">
        <v>490041.99712679372</v>
      </c>
    </row>
    <row r="101" spans="1:4" ht="16.5" thickTop="1" thickBot="1">
      <c r="A101" s="661" t="s">
        <v>837</v>
      </c>
      <c r="B101" s="661" t="s">
        <v>387</v>
      </c>
      <c r="C101" s="662" t="s">
        <v>2255</v>
      </c>
      <c r="D101" s="645">
        <v>1226581.8682991068</v>
      </c>
    </row>
    <row r="102" spans="1:4" ht="16.5" thickTop="1" thickBot="1">
      <c r="A102" s="661" t="s">
        <v>838</v>
      </c>
      <c r="B102" s="661" t="s">
        <v>387</v>
      </c>
      <c r="C102" s="662" t="s">
        <v>2256</v>
      </c>
      <c r="D102" s="645">
        <v>1118581.7534441033</v>
      </c>
    </row>
    <row r="103" spans="1:4" ht="16.5" thickTop="1" thickBot="1">
      <c r="A103" s="661" t="s">
        <v>839</v>
      </c>
      <c r="B103" s="661" t="s">
        <v>387</v>
      </c>
      <c r="C103" s="662" t="s">
        <v>2257</v>
      </c>
      <c r="D103" s="645">
        <v>1143316.9764932359</v>
      </c>
    </row>
    <row r="104" spans="1:4" ht="16.5" thickTop="1" thickBot="1">
      <c r="A104" s="661" t="s">
        <v>833</v>
      </c>
      <c r="B104" s="661" t="s">
        <v>387</v>
      </c>
      <c r="C104" s="662" t="s">
        <v>2006</v>
      </c>
      <c r="D104" s="645">
        <v>1005899.070664722</v>
      </c>
    </row>
    <row r="105" spans="1:4" ht="16.5" thickTop="1" thickBot="1">
      <c r="A105" s="661" t="s">
        <v>832</v>
      </c>
      <c r="B105" s="661" t="s">
        <v>387</v>
      </c>
      <c r="C105" s="662" t="s">
        <v>2007</v>
      </c>
      <c r="D105" s="645">
        <v>1005899.070664722</v>
      </c>
    </row>
    <row r="106" spans="1:4" ht="16.5" thickTop="1" thickBot="1">
      <c r="A106" s="661" t="s">
        <v>1661</v>
      </c>
      <c r="B106" s="661" t="s">
        <v>387</v>
      </c>
      <c r="C106" s="662" t="s">
        <v>2005</v>
      </c>
      <c r="D106" s="645">
        <v>1016892.5031310031</v>
      </c>
    </row>
    <row r="107" spans="1:4" ht="16.5" thickTop="1" thickBot="1">
      <c r="A107" s="661" t="s">
        <v>829</v>
      </c>
      <c r="B107" s="661" t="s">
        <v>387</v>
      </c>
      <c r="C107" s="662" t="s">
        <v>2005</v>
      </c>
      <c r="D107" s="645">
        <v>1038879.3680635653</v>
      </c>
    </row>
    <row r="108" spans="1:4" ht="16.5" thickTop="1" thickBot="1">
      <c r="A108" s="661" t="s">
        <v>831</v>
      </c>
      <c r="B108" s="661" t="s">
        <v>387</v>
      </c>
      <c r="C108" s="662" t="s">
        <v>2008</v>
      </c>
      <c r="D108" s="645">
        <v>1044376.0842967059</v>
      </c>
    </row>
    <row r="109" spans="1:4" ht="16.5" thickTop="1" thickBot="1">
      <c r="A109" s="661" t="s">
        <v>830</v>
      </c>
      <c r="B109" s="661" t="s">
        <v>387</v>
      </c>
      <c r="C109" s="662" t="s">
        <v>2009</v>
      </c>
      <c r="D109" s="645">
        <v>1071859.6654624087</v>
      </c>
    </row>
    <row r="110" spans="1:4" ht="16.5" thickTop="1" thickBot="1">
      <c r="A110" s="661" t="s">
        <v>834</v>
      </c>
      <c r="B110" s="661" t="s">
        <v>387</v>
      </c>
      <c r="C110" s="662" t="s">
        <v>2010</v>
      </c>
      <c r="D110" s="645">
        <v>952401.38379823789</v>
      </c>
    </row>
    <row r="111" spans="1:4" ht="16.5" thickTop="1" thickBot="1">
      <c r="A111" s="661" t="s">
        <v>424</v>
      </c>
      <c r="B111" s="661" t="s">
        <v>144</v>
      </c>
      <c r="C111" s="662" t="s">
        <v>425</v>
      </c>
      <c r="D111" s="645">
        <v>3477.9030189746818</v>
      </c>
    </row>
    <row r="112" spans="1:4" ht="16.5" thickTop="1" thickBot="1">
      <c r="A112" s="661" t="s">
        <v>426</v>
      </c>
      <c r="B112" s="661" t="s">
        <v>233</v>
      </c>
      <c r="C112" s="662" t="s">
        <v>427</v>
      </c>
      <c r="D112" s="645">
        <v>1472.3722010214626</v>
      </c>
    </row>
    <row r="113" spans="1:4" ht="16.5" thickTop="1" thickBot="1">
      <c r="A113" s="661" t="s">
        <v>428</v>
      </c>
      <c r="B113" s="661" t="s">
        <v>92</v>
      </c>
      <c r="C113" s="662" t="s">
        <v>427</v>
      </c>
      <c r="D113" s="645">
        <v>4347.3787737183529</v>
      </c>
    </row>
    <row r="114" spans="1:4" ht="16.5" thickTop="1" thickBot="1">
      <c r="A114" s="661" t="s">
        <v>429</v>
      </c>
      <c r="B114" s="661" t="s">
        <v>144</v>
      </c>
      <c r="C114" s="662" t="s">
        <v>2258</v>
      </c>
      <c r="D114" s="645">
        <v>54901.994551151103</v>
      </c>
    </row>
    <row r="115" spans="1:4" ht="16.5" thickTop="1" thickBot="1">
      <c r="A115" s="661" t="s">
        <v>430</v>
      </c>
      <c r="B115" s="661" t="s">
        <v>92</v>
      </c>
      <c r="C115" s="662" t="s">
        <v>431</v>
      </c>
      <c r="D115" s="645">
        <v>55999.962849069991</v>
      </c>
    </row>
    <row r="116" spans="1:4" ht="16.5" thickTop="1" thickBot="1">
      <c r="A116" s="661" t="s">
        <v>438</v>
      </c>
      <c r="B116" s="661" t="s">
        <v>92</v>
      </c>
      <c r="C116" s="662" t="s">
        <v>1913</v>
      </c>
      <c r="D116" s="645">
        <v>472001.12400370691</v>
      </c>
    </row>
    <row r="117" spans="1:4" ht="16.5" thickTop="1" thickBot="1">
      <c r="A117" s="661" t="s">
        <v>440</v>
      </c>
      <c r="B117" s="661" t="s">
        <v>92</v>
      </c>
      <c r="C117" s="662" t="s">
        <v>441</v>
      </c>
      <c r="D117" s="645">
        <v>204010.06476839172</v>
      </c>
    </row>
    <row r="118" spans="1:4" ht="16.5" thickTop="1" thickBot="1">
      <c r="A118" s="661" t="s">
        <v>439</v>
      </c>
      <c r="B118" s="661" t="s">
        <v>92</v>
      </c>
      <c r="C118" s="662" t="s">
        <v>2259</v>
      </c>
      <c r="D118" s="645">
        <v>204010.06476839172</v>
      </c>
    </row>
    <row r="119" spans="1:4" ht="16.5" thickTop="1" thickBot="1">
      <c r="A119" s="661" t="s">
        <v>443</v>
      </c>
      <c r="B119" s="661" t="s">
        <v>387</v>
      </c>
      <c r="C119" s="662" t="s">
        <v>2260</v>
      </c>
      <c r="D119" s="645">
        <v>5707.8290037724628</v>
      </c>
    </row>
    <row r="120" spans="1:4" ht="16.5" thickTop="1" thickBot="1">
      <c r="A120" s="661" t="s">
        <v>442</v>
      </c>
      <c r="B120" s="661" t="s">
        <v>387</v>
      </c>
      <c r="C120" s="662" t="s">
        <v>2261</v>
      </c>
      <c r="D120" s="645">
        <v>5302.449748364741</v>
      </c>
    </row>
    <row r="121" spans="1:4" ht="16.5" thickTop="1" thickBot="1">
      <c r="A121" s="661" t="s">
        <v>840</v>
      </c>
      <c r="B121" s="661" t="s">
        <v>606</v>
      </c>
      <c r="C121" s="662" t="s">
        <v>2262</v>
      </c>
      <c r="D121" s="645">
        <v>38477.0136319839</v>
      </c>
    </row>
    <row r="122" spans="1:4" ht="16.5" thickTop="1" thickBot="1">
      <c r="A122" s="661" t="s">
        <v>841</v>
      </c>
      <c r="B122" s="661" t="s">
        <v>606</v>
      </c>
      <c r="C122" s="662" t="s">
        <v>1946</v>
      </c>
      <c r="D122" s="645">
        <v>33288.113507899216</v>
      </c>
    </row>
    <row r="123" spans="1:4" ht="16.5" thickTop="1" thickBot="1">
      <c r="A123" s="661" t="s">
        <v>444</v>
      </c>
      <c r="B123" s="661" t="s">
        <v>387</v>
      </c>
      <c r="C123" s="662" t="s">
        <v>1914</v>
      </c>
      <c r="D123" s="645">
        <v>3643.1342613049624</v>
      </c>
    </row>
    <row r="124" spans="1:4" ht="16.5" thickTop="1" thickBot="1">
      <c r="A124" s="661" t="s">
        <v>445</v>
      </c>
      <c r="B124" s="661" t="s">
        <v>144</v>
      </c>
      <c r="C124" s="662" t="s">
        <v>446</v>
      </c>
      <c r="D124" s="645">
        <v>19537.120209090281</v>
      </c>
    </row>
    <row r="125" spans="1:4" ht="16.5" thickTop="1" thickBot="1">
      <c r="A125" s="661" t="s">
        <v>865</v>
      </c>
      <c r="B125" s="661" t="s">
        <v>422</v>
      </c>
      <c r="C125" s="662" t="s">
        <v>1947</v>
      </c>
      <c r="D125" s="645">
        <v>2126.489274458806</v>
      </c>
    </row>
    <row r="126" spans="1:4" ht="16.5" thickTop="1" thickBot="1">
      <c r="A126" s="661" t="s">
        <v>866</v>
      </c>
      <c r="B126" s="661" t="s">
        <v>422</v>
      </c>
      <c r="C126" s="662" t="s">
        <v>1948</v>
      </c>
      <c r="D126" s="645">
        <v>7043.9957216447947</v>
      </c>
    </row>
    <row r="127" spans="1:4" ht="16.5" thickTop="1" thickBot="1">
      <c r="A127" s="661" t="s">
        <v>864</v>
      </c>
      <c r="B127" s="661" t="s">
        <v>422</v>
      </c>
      <c r="C127" s="662" t="s">
        <v>2263</v>
      </c>
      <c r="D127" s="645">
        <v>2694.6195864638721</v>
      </c>
    </row>
    <row r="128" spans="1:4" ht="16.5" thickTop="1" thickBot="1">
      <c r="A128" s="661" t="s">
        <v>846</v>
      </c>
      <c r="B128" s="661" t="s">
        <v>422</v>
      </c>
      <c r="C128" s="662" t="s">
        <v>847</v>
      </c>
      <c r="D128" s="645">
        <v>6977.5429318179567</v>
      </c>
    </row>
    <row r="129" spans="1:4" ht="16.5" thickTop="1" thickBot="1">
      <c r="A129" s="661" t="s">
        <v>848</v>
      </c>
      <c r="B129" s="661" t="s">
        <v>422</v>
      </c>
      <c r="C129" s="662" t="s">
        <v>849</v>
      </c>
      <c r="D129" s="645">
        <v>6977.5429318179567</v>
      </c>
    </row>
    <row r="130" spans="1:4" ht="16.5" thickTop="1" thickBot="1">
      <c r="A130" s="661" t="s">
        <v>850</v>
      </c>
      <c r="B130" s="661" t="s">
        <v>422</v>
      </c>
      <c r="C130" s="662" t="s">
        <v>851</v>
      </c>
      <c r="D130" s="645">
        <v>6977.5429318179567</v>
      </c>
    </row>
    <row r="131" spans="1:4" ht="16.5" thickTop="1" thickBot="1">
      <c r="A131" s="661" t="s">
        <v>852</v>
      </c>
      <c r="B131" s="661" t="s">
        <v>422</v>
      </c>
      <c r="C131" s="662" t="s">
        <v>853</v>
      </c>
      <c r="D131" s="645">
        <v>6977.5429318179567</v>
      </c>
    </row>
    <row r="132" spans="1:4" ht="16.5" thickTop="1" thickBot="1">
      <c r="A132" s="661" t="s">
        <v>854</v>
      </c>
      <c r="B132" s="661" t="s">
        <v>422</v>
      </c>
      <c r="C132" s="662" t="s">
        <v>855</v>
      </c>
      <c r="D132" s="645">
        <v>6977.5429318179567</v>
      </c>
    </row>
    <row r="133" spans="1:4" ht="16.5" thickTop="1" thickBot="1">
      <c r="A133" s="661" t="s">
        <v>858</v>
      </c>
      <c r="B133" s="661" t="s">
        <v>422</v>
      </c>
      <c r="C133" s="662" t="s">
        <v>859</v>
      </c>
      <c r="D133" s="645">
        <v>6977.5429318179567</v>
      </c>
    </row>
    <row r="134" spans="1:4" ht="16.5" thickTop="1" thickBot="1">
      <c r="A134" s="661" t="s">
        <v>856</v>
      </c>
      <c r="B134" s="661" t="s">
        <v>422</v>
      </c>
      <c r="C134" s="662" t="s">
        <v>857</v>
      </c>
      <c r="D134" s="645">
        <v>6977.5429318179567</v>
      </c>
    </row>
    <row r="135" spans="1:4" ht="16.5" thickTop="1" thickBot="1">
      <c r="A135" s="661" t="s">
        <v>860</v>
      </c>
      <c r="B135" s="661" t="s">
        <v>422</v>
      </c>
      <c r="C135" s="662" t="s">
        <v>861</v>
      </c>
      <c r="D135" s="645">
        <v>6977.5429318179567</v>
      </c>
    </row>
    <row r="136" spans="1:4" ht="16.5" thickTop="1" thickBot="1">
      <c r="A136" s="661" t="s">
        <v>862</v>
      </c>
      <c r="B136" s="661" t="s">
        <v>422</v>
      </c>
      <c r="C136" s="662" t="s">
        <v>863</v>
      </c>
      <c r="D136" s="645">
        <v>6977.5429318179567</v>
      </c>
    </row>
    <row r="137" spans="1:4" ht="16.5" thickTop="1" thickBot="1">
      <c r="A137" s="661" t="s">
        <v>845</v>
      </c>
      <c r="B137" s="661" t="s">
        <v>377</v>
      </c>
      <c r="C137" s="662" t="s">
        <v>2264</v>
      </c>
      <c r="D137" s="645">
        <v>9448.2565530949014</v>
      </c>
    </row>
    <row r="138" spans="1:4" ht="31.5" thickTop="1" thickBot="1">
      <c r="A138" s="661" t="s">
        <v>842</v>
      </c>
      <c r="B138" s="661" t="s">
        <v>843</v>
      </c>
      <c r="C138" s="662" t="s">
        <v>844</v>
      </c>
      <c r="D138" s="645">
        <v>5.0918034290185064E-2</v>
      </c>
    </row>
    <row r="139" spans="1:4" ht="16.5" thickTop="1" thickBot="1">
      <c r="A139" s="661" t="s">
        <v>447</v>
      </c>
      <c r="B139" s="661" t="s">
        <v>377</v>
      </c>
      <c r="C139" s="662" t="s">
        <v>448</v>
      </c>
      <c r="D139" s="645">
        <v>4750.4561704294738</v>
      </c>
    </row>
    <row r="140" spans="1:4" ht="16.5" thickTop="1" thickBot="1">
      <c r="A140" s="661" t="s">
        <v>449</v>
      </c>
      <c r="B140" s="661" t="s">
        <v>450</v>
      </c>
      <c r="C140" s="662" t="s">
        <v>2265</v>
      </c>
      <c r="D140" s="645">
        <v>1993.5836948051303</v>
      </c>
    </row>
    <row r="141" spans="1:4" ht="16.5" thickTop="1" thickBot="1">
      <c r="A141" s="661" t="s">
        <v>451</v>
      </c>
      <c r="B141" s="661" t="s">
        <v>144</v>
      </c>
      <c r="C141" s="662" t="s">
        <v>2266</v>
      </c>
      <c r="D141" s="645">
        <v>6681.9717280434725</v>
      </c>
    </row>
    <row r="142" spans="1:4" ht="16.5" thickTop="1" thickBot="1">
      <c r="A142" s="661" t="s">
        <v>452</v>
      </c>
      <c r="B142" s="661" t="s">
        <v>92</v>
      </c>
      <c r="C142" s="662" t="s">
        <v>2267</v>
      </c>
      <c r="D142" s="645">
        <v>1978.8178439306005</v>
      </c>
    </row>
    <row r="143" spans="1:4" ht="16.5" thickTop="1" thickBot="1">
      <c r="A143" s="661" t="s">
        <v>453</v>
      </c>
      <c r="B143" s="661" t="s">
        <v>454</v>
      </c>
      <c r="C143" s="662" t="s">
        <v>455</v>
      </c>
      <c r="D143" s="645">
        <v>8771.7682571425739</v>
      </c>
    </row>
    <row r="144" spans="1:4" ht="16.5" thickTop="1" thickBot="1">
      <c r="A144" s="661" t="s">
        <v>456</v>
      </c>
      <c r="B144" s="661" t="s">
        <v>422</v>
      </c>
      <c r="C144" s="662" t="s">
        <v>457</v>
      </c>
      <c r="D144" s="645">
        <v>30944.790440764216</v>
      </c>
    </row>
    <row r="145" spans="1:4" ht="16.5" thickTop="1" thickBot="1">
      <c r="A145" s="661" t="s">
        <v>873</v>
      </c>
      <c r="B145" s="661" t="s">
        <v>233</v>
      </c>
      <c r="C145" s="662" t="s">
        <v>875</v>
      </c>
      <c r="D145" s="645">
        <v>22659.179714019865</v>
      </c>
    </row>
    <row r="146" spans="1:4" ht="31.5" thickTop="1" thickBot="1">
      <c r="A146" s="661" t="s">
        <v>867</v>
      </c>
      <c r="B146" s="661" t="s">
        <v>233</v>
      </c>
      <c r="C146" s="662" t="s">
        <v>2268</v>
      </c>
      <c r="D146" s="645">
        <v>27910.171727271827</v>
      </c>
    </row>
    <row r="147" spans="1:4" ht="16.5" thickTop="1" thickBot="1">
      <c r="A147" s="661" t="s">
        <v>868</v>
      </c>
      <c r="B147" s="661" t="s">
        <v>233</v>
      </c>
      <c r="C147" s="662" t="s">
        <v>2269</v>
      </c>
      <c r="D147" s="645">
        <v>41200.729692639361</v>
      </c>
    </row>
    <row r="148" spans="1:4" ht="16.5" thickTop="1" thickBot="1">
      <c r="A148" s="661" t="s">
        <v>1691</v>
      </c>
      <c r="B148" s="661" t="s">
        <v>233</v>
      </c>
      <c r="C148" s="662" t="s">
        <v>1949</v>
      </c>
      <c r="D148" s="645">
        <v>27910.171727271827</v>
      </c>
    </row>
    <row r="149" spans="1:4" ht="16.5" thickTop="1" thickBot="1">
      <c r="A149" s="661" t="s">
        <v>869</v>
      </c>
      <c r="B149" s="661" t="s">
        <v>144</v>
      </c>
      <c r="C149" s="662" t="s">
        <v>2270</v>
      </c>
      <c r="D149" s="645">
        <v>56484.871352812028</v>
      </c>
    </row>
    <row r="150" spans="1:4" ht="16.5" thickTop="1" thickBot="1">
      <c r="A150" s="661" t="s">
        <v>870</v>
      </c>
      <c r="B150" s="661" t="s">
        <v>233</v>
      </c>
      <c r="C150" s="662" t="s">
        <v>871</v>
      </c>
      <c r="D150" s="645">
        <v>40934.918533332013</v>
      </c>
    </row>
    <row r="151" spans="1:4" ht="16.5" thickTop="1" thickBot="1">
      <c r="A151" s="661" t="s">
        <v>872</v>
      </c>
      <c r="B151" s="661" t="s">
        <v>450</v>
      </c>
      <c r="C151" s="662" t="s">
        <v>2271</v>
      </c>
      <c r="D151" s="645">
        <v>206003.64846319685</v>
      </c>
    </row>
    <row r="152" spans="1:4" ht="16.5" thickTop="1" thickBot="1">
      <c r="A152" s="661" t="s">
        <v>458</v>
      </c>
      <c r="B152" s="661" t="s">
        <v>92</v>
      </c>
      <c r="C152" s="662" t="s">
        <v>459</v>
      </c>
      <c r="D152" s="645">
        <v>1461.9613761904286</v>
      </c>
    </row>
    <row r="153" spans="1:4" ht="16.5" thickTop="1" thickBot="1">
      <c r="A153" s="661" t="s">
        <v>460</v>
      </c>
      <c r="B153" s="661" t="s">
        <v>377</v>
      </c>
      <c r="C153" s="662" t="s">
        <v>461</v>
      </c>
      <c r="D153" s="645">
        <v>34023.828391340896</v>
      </c>
    </row>
    <row r="154" spans="1:4" ht="16.5" thickTop="1" thickBot="1">
      <c r="A154" s="661" t="s">
        <v>462</v>
      </c>
      <c r="B154" s="661" t="s">
        <v>377</v>
      </c>
      <c r="C154" s="662" t="s">
        <v>463</v>
      </c>
      <c r="D154" s="645">
        <v>11164.068690908733</v>
      </c>
    </row>
    <row r="155" spans="1:4" ht="16.5" thickTop="1" thickBot="1">
      <c r="A155" s="661" t="s">
        <v>909</v>
      </c>
      <c r="B155" s="661" t="s">
        <v>144</v>
      </c>
      <c r="C155" s="662" t="s">
        <v>2272</v>
      </c>
      <c r="D155" s="645">
        <v>62772.499382465161</v>
      </c>
    </row>
    <row r="156" spans="1:4" ht="16.5" thickTop="1" thickBot="1">
      <c r="A156" s="661" t="s">
        <v>910</v>
      </c>
      <c r="B156" s="661" t="s">
        <v>144</v>
      </c>
      <c r="C156" s="662" t="s">
        <v>2273</v>
      </c>
      <c r="D156" s="645">
        <v>18854.836022918738</v>
      </c>
    </row>
    <row r="157" spans="1:4" ht="16.5" thickTop="1" thickBot="1">
      <c r="A157" s="661" t="s">
        <v>911</v>
      </c>
      <c r="B157" s="661" t="s">
        <v>144</v>
      </c>
      <c r="C157" s="662" t="s">
        <v>2274</v>
      </c>
      <c r="D157" s="645">
        <v>31426.925391357825</v>
      </c>
    </row>
    <row r="158" spans="1:4" ht="16.5" thickTop="1" thickBot="1">
      <c r="A158" s="661" t="s">
        <v>912</v>
      </c>
      <c r="B158" s="661" t="s">
        <v>144</v>
      </c>
      <c r="C158" s="662" t="s">
        <v>2275</v>
      </c>
      <c r="D158" s="645">
        <v>31479.693867195969</v>
      </c>
    </row>
    <row r="159" spans="1:4" ht="16.5" thickTop="1" thickBot="1">
      <c r="A159" s="661" t="s">
        <v>466</v>
      </c>
      <c r="B159" s="661" t="s">
        <v>233</v>
      </c>
      <c r="C159" s="662" t="s">
        <v>467</v>
      </c>
      <c r="D159" s="645">
        <v>8787.7848564745782</v>
      </c>
    </row>
    <row r="160" spans="1:4" ht="16.5" thickTop="1" thickBot="1">
      <c r="A160" s="661" t="s">
        <v>902</v>
      </c>
      <c r="B160" s="661" t="s">
        <v>233</v>
      </c>
      <c r="C160" s="662" t="s">
        <v>467</v>
      </c>
      <c r="D160" s="645">
        <v>9070.4629493008906</v>
      </c>
    </row>
    <row r="161" spans="1:4" ht="16.5" thickTop="1" thickBot="1">
      <c r="A161" s="661" t="s">
        <v>468</v>
      </c>
      <c r="B161" s="661" t="s">
        <v>233</v>
      </c>
      <c r="C161" s="662" t="s">
        <v>469</v>
      </c>
      <c r="D161" s="645">
        <v>12378.363576636744</v>
      </c>
    </row>
    <row r="162" spans="1:4" ht="16.5" thickTop="1" thickBot="1">
      <c r="A162" s="661" t="s">
        <v>903</v>
      </c>
      <c r="B162" s="661" t="s">
        <v>233</v>
      </c>
      <c r="C162" s="662" t="s">
        <v>469</v>
      </c>
      <c r="D162" s="645">
        <v>12021.330372346925</v>
      </c>
    </row>
    <row r="163" spans="1:4" ht="16.5" thickTop="1" thickBot="1">
      <c r="A163" s="661" t="s">
        <v>894</v>
      </c>
      <c r="B163" s="661" t="s">
        <v>233</v>
      </c>
      <c r="C163" s="662" t="s">
        <v>895</v>
      </c>
      <c r="D163" s="645">
        <v>10546.220438976592</v>
      </c>
    </row>
    <row r="164" spans="1:4" ht="16.5" thickTop="1" thickBot="1">
      <c r="A164" s="661" t="s">
        <v>900</v>
      </c>
      <c r="B164" s="661" t="s">
        <v>233</v>
      </c>
      <c r="C164" s="662" t="s">
        <v>895</v>
      </c>
      <c r="D164" s="645">
        <v>10771.576719771763</v>
      </c>
    </row>
    <row r="165" spans="1:4" ht="16.5" thickTop="1" thickBot="1">
      <c r="A165" s="661" t="s">
        <v>907</v>
      </c>
      <c r="B165" s="661" t="s">
        <v>874</v>
      </c>
      <c r="C165" s="662" t="s">
        <v>908</v>
      </c>
      <c r="D165" s="645">
        <v>12493.124487445482</v>
      </c>
    </row>
    <row r="166" spans="1:4" ht="16.5" thickTop="1" thickBot="1">
      <c r="A166" s="661" t="s">
        <v>905</v>
      </c>
      <c r="B166" s="661" t="s">
        <v>233</v>
      </c>
      <c r="C166" s="662" t="s">
        <v>906</v>
      </c>
      <c r="D166" s="645">
        <v>7841.4291995668482</v>
      </c>
    </row>
    <row r="167" spans="1:4" ht="16.5" thickTop="1" thickBot="1">
      <c r="A167" s="661" t="s">
        <v>470</v>
      </c>
      <c r="B167" s="661" t="s">
        <v>233</v>
      </c>
      <c r="C167" s="662" t="s">
        <v>471</v>
      </c>
      <c r="D167" s="645">
        <v>8373.0515181815481</v>
      </c>
    </row>
    <row r="168" spans="1:4" ht="16.5" thickTop="1" thickBot="1">
      <c r="A168" s="661" t="s">
        <v>904</v>
      </c>
      <c r="B168" s="661" t="s">
        <v>233</v>
      </c>
      <c r="C168" s="662" t="s">
        <v>471</v>
      </c>
      <c r="D168" s="645">
        <v>11225.049972534121</v>
      </c>
    </row>
    <row r="169" spans="1:4" ht="16.5" thickTop="1" thickBot="1">
      <c r="A169" s="661" t="s">
        <v>464</v>
      </c>
      <c r="B169" s="661" t="s">
        <v>233</v>
      </c>
      <c r="C169" s="662" t="s">
        <v>465</v>
      </c>
      <c r="D169" s="645">
        <v>13742.983591376784</v>
      </c>
    </row>
    <row r="170" spans="1:4" ht="16.5" thickTop="1" thickBot="1">
      <c r="A170" s="661" t="s">
        <v>901</v>
      </c>
      <c r="B170" s="661" t="s">
        <v>233</v>
      </c>
      <c r="C170" s="662" t="s">
        <v>465</v>
      </c>
      <c r="D170" s="645">
        <v>13551.665111389499</v>
      </c>
    </row>
    <row r="171" spans="1:4" ht="16.5" thickTop="1" thickBot="1">
      <c r="A171" s="661" t="s">
        <v>877</v>
      </c>
      <c r="B171" s="661" t="s">
        <v>233</v>
      </c>
      <c r="C171" s="662" t="s">
        <v>878</v>
      </c>
      <c r="D171" s="645">
        <v>12053.199356030615</v>
      </c>
    </row>
    <row r="172" spans="1:4" ht="16.5" thickTop="1" thickBot="1">
      <c r="A172" s="661" t="s">
        <v>890</v>
      </c>
      <c r="B172" s="661" t="s">
        <v>874</v>
      </c>
      <c r="C172" s="662" t="s">
        <v>891</v>
      </c>
      <c r="D172" s="645">
        <v>20334.553687012336</v>
      </c>
    </row>
    <row r="173" spans="1:4" ht="16.5" thickTop="1" thickBot="1">
      <c r="A173" s="661" t="s">
        <v>892</v>
      </c>
      <c r="B173" s="661" t="s">
        <v>874</v>
      </c>
      <c r="C173" s="662" t="s">
        <v>893</v>
      </c>
      <c r="D173" s="645">
        <v>5316.2231861470154</v>
      </c>
    </row>
    <row r="174" spans="1:4" ht="16.5" thickTop="1" thickBot="1">
      <c r="A174" s="661" t="s">
        <v>879</v>
      </c>
      <c r="B174" s="661" t="s">
        <v>233</v>
      </c>
      <c r="C174" s="662" t="s">
        <v>880</v>
      </c>
      <c r="D174" s="645">
        <v>2613.0847879035546</v>
      </c>
    </row>
    <row r="175" spans="1:4" ht="16.5" thickTop="1" thickBot="1">
      <c r="A175" s="661" t="s">
        <v>881</v>
      </c>
      <c r="B175" s="661" t="s">
        <v>233</v>
      </c>
      <c r="C175" s="662" t="s">
        <v>882</v>
      </c>
      <c r="D175" s="645">
        <v>2613.0847879035546</v>
      </c>
    </row>
    <row r="176" spans="1:4" ht="31.5" thickTop="1" thickBot="1">
      <c r="A176" s="661" t="s">
        <v>887</v>
      </c>
      <c r="B176" s="661" t="s">
        <v>233</v>
      </c>
      <c r="C176" s="662" t="s">
        <v>1952</v>
      </c>
      <c r="D176" s="645">
        <v>2842.9016357802961</v>
      </c>
    </row>
    <row r="177" spans="1:4" ht="31.5" thickTop="1" thickBot="1">
      <c r="A177" s="661" t="s">
        <v>883</v>
      </c>
      <c r="B177" s="661" t="s">
        <v>233</v>
      </c>
      <c r="C177" s="662" t="s">
        <v>1951</v>
      </c>
      <c r="D177" s="645">
        <v>5241.6685999228357</v>
      </c>
    </row>
    <row r="178" spans="1:4" ht="16.5" thickTop="1" thickBot="1">
      <c r="A178" s="661" t="s">
        <v>884</v>
      </c>
      <c r="B178" s="661" t="s">
        <v>233</v>
      </c>
      <c r="C178" s="662" t="s">
        <v>2276</v>
      </c>
      <c r="D178" s="645">
        <v>6585.0660473023881</v>
      </c>
    </row>
    <row r="179" spans="1:4" ht="31.5" thickTop="1" thickBot="1">
      <c r="A179" s="661" t="s">
        <v>889</v>
      </c>
      <c r="B179" s="661" t="s">
        <v>233</v>
      </c>
      <c r="C179" s="662" t="s">
        <v>1953</v>
      </c>
      <c r="D179" s="645">
        <v>5072.3697399421062</v>
      </c>
    </row>
    <row r="180" spans="1:4" ht="31.5" thickTop="1" thickBot="1">
      <c r="A180" s="661" t="s">
        <v>876</v>
      </c>
      <c r="B180" s="661" t="s">
        <v>233</v>
      </c>
      <c r="C180" s="662" t="s">
        <v>1950</v>
      </c>
      <c r="D180" s="645">
        <v>5843.0093558284125</v>
      </c>
    </row>
    <row r="181" spans="1:4" ht="16.5" thickTop="1" thickBot="1">
      <c r="A181" s="661" t="s">
        <v>885</v>
      </c>
      <c r="B181" s="661" t="s">
        <v>233</v>
      </c>
      <c r="C181" s="662" t="s">
        <v>886</v>
      </c>
      <c r="D181" s="645">
        <v>4423.7572244315206</v>
      </c>
    </row>
    <row r="182" spans="1:4" ht="16.5" thickTop="1" thickBot="1">
      <c r="A182" s="661" t="s">
        <v>888</v>
      </c>
      <c r="B182" s="661" t="s">
        <v>233</v>
      </c>
      <c r="C182" s="662" t="s">
        <v>886</v>
      </c>
      <c r="D182" s="645">
        <v>4423.7572244315206</v>
      </c>
    </row>
    <row r="183" spans="1:4" ht="16.5" thickTop="1" thickBot="1">
      <c r="A183" s="661" t="s">
        <v>472</v>
      </c>
      <c r="B183" s="661" t="s">
        <v>377</v>
      </c>
      <c r="C183" s="662" t="s">
        <v>473</v>
      </c>
      <c r="D183" s="645">
        <v>9344.4175963389462</v>
      </c>
    </row>
    <row r="184" spans="1:4" ht="16.5" thickTop="1" thickBot="1">
      <c r="A184" s="661" t="s">
        <v>476</v>
      </c>
      <c r="B184" s="661" t="s">
        <v>92</v>
      </c>
      <c r="C184" s="662" t="s">
        <v>477</v>
      </c>
      <c r="D184" s="645">
        <v>14353.802602596941</v>
      </c>
    </row>
    <row r="185" spans="1:4" ht="16.5" thickTop="1" thickBot="1">
      <c r="A185" s="661" t="s">
        <v>474</v>
      </c>
      <c r="B185" s="661" t="s">
        <v>387</v>
      </c>
      <c r="C185" s="662" t="s">
        <v>475</v>
      </c>
      <c r="D185" s="645">
        <v>275490.7083108463</v>
      </c>
    </row>
    <row r="186" spans="1:4" ht="16.5" thickTop="1" thickBot="1">
      <c r="A186" s="661" t="s">
        <v>478</v>
      </c>
      <c r="B186" s="661" t="s">
        <v>144</v>
      </c>
      <c r="C186" s="662" t="s">
        <v>1915</v>
      </c>
      <c r="D186" s="645">
        <v>2101.4379738312673</v>
      </c>
    </row>
    <row r="187" spans="1:4" ht="16.5" thickTop="1" thickBot="1">
      <c r="A187" s="661" t="s">
        <v>1455</v>
      </c>
      <c r="B187" s="661" t="s">
        <v>377</v>
      </c>
      <c r="C187" s="662" t="s">
        <v>1454</v>
      </c>
      <c r="D187" s="645">
        <v>13192.118959537338</v>
      </c>
    </row>
    <row r="188" spans="1:4" ht="16.5" thickTop="1" thickBot="1">
      <c r="A188" s="661" t="s">
        <v>1709</v>
      </c>
      <c r="B188" s="661" t="s">
        <v>377</v>
      </c>
      <c r="C188" s="662" t="s">
        <v>1708</v>
      </c>
      <c r="D188" s="645">
        <v>13192.118959537338</v>
      </c>
    </row>
    <row r="189" spans="1:4" ht="16.5" thickTop="1" thickBot="1">
      <c r="A189" s="661" t="s">
        <v>479</v>
      </c>
      <c r="B189" s="661" t="s">
        <v>377</v>
      </c>
      <c r="C189" s="662" t="s">
        <v>480</v>
      </c>
      <c r="D189" s="645">
        <v>58265.192071289908</v>
      </c>
    </row>
    <row r="190" spans="1:4" ht="16.5" thickTop="1" thickBot="1">
      <c r="A190" s="661" t="s">
        <v>1666</v>
      </c>
      <c r="B190" s="661" t="s">
        <v>144</v>
      </c>
      <c r="C190" s="662" t="s">
        <v>1665</v>
      </c>
      <c r="D190" s="645">
        <v>998390.34497144003</v>
      </c>
    </row>
    <row r="191" spans="1:4" ht="16.5" thickTop="1" thickBot="1">
      <c r="A191" s="661" t="s">
        <v>488</v>
      </c>
      <c r="B191" s="661" t="s">
        <v>92</v>
      </c>
      <c r="C191" s="662" t="s">
        <v>489</v>
      </c>
      <c r="D191" s="645">
        <v>62784.48462885309</v>
      </c>
    </row>
    <row r="192" spans="1:4" ht="16.5" thickTop="1" thickBot="1">
      <c r="A192" s="661" t="s">
        <v>490</v>
      </c>
      <c r="B192" s="661" t="s">
        <v>92</v>
      </c>
      <c r="C192" s="662" t="s">
        <v>491</v>
      </c>
      <c r="D192" s="645">
        <v>62784.48462885309</v>
      </c>
    </row>
    <row r="193" spans="1:4" ht="16.5" thickTop="1" thickBot="1">
      <c r="A193" s="661" t="s">
        <v>481</v>
      </c>
      <c r="B193" s="661" t="s">
        <v>233</v>
      </c>
      <c r="C193" s="662" t="s">
        <v>482</v>
      </c>
      <c r="D193" s="645">
        <v>3056.8283320345336</v>
      </c>
    </row>
    <row r="194" spans="1:4" ht="16.5" thickTop="1" thickBot="1">
      <c r="A194" s="661" t="s">
        <v>492</v>
      </c>
      <c r="B194" s="661" t="s">
        <v>92</v>
      </c>
      <c r="C194" s="662" t="s">
        <v>493</v>
      </c>
      <c r="D194" s="645">
        <v>1262.6030067099161</v>
      </c>
    </row>
    <row r="195" spans="1:4" ht="16.5" thickTop="1" thickBot="1">
      <c r="A195" s="661" t="s">
        <v>483</v>
      </c>
      <c r="B195" s="661" t="s">
        <v>422</v>
      </c>
      <c r="C195" s="662" t="s">
        <v>2277</v>
      </c>
      <c r="D195" s="645">
        <v>1262.6030067099161</v>
      </c>
    </row>
    <row r="196" spans="1:4" ht="16.5" thickTop="1" thickBot="1">
      <c r="A196" s="661" t="s">
        <v>484</v>
      </c>
      <c r="B196" s="661" t="s">
        <v>92</v>
      </c>
      <c r="C196" s="662" t="s">
        <v>485</v>
      </c>
      <c r="D196" s="645">
        <v>29792.201983621821</v>
      </c>
    </row>
    <row r="197" spans="1:4" ht="16.5" thickTop="1" thickBot="1">
      <c r="A197" s="661" t="s">
        <v>486</v>
      </c>
      <c r="B197" s="661" t="s">
        <v>144</v>
      </c>
      <c r="C197" s="662" t="s">
        <v>487</v>
      </c>
      <c r="D197" s="645">
        <v>2658.1115930735077</v>
      </c>
    </row>
    <row r="198" spans="1:4" ht="16.5" thickTop="1" thickBot="1">
      <c r="A198" s="661" t="s">
        <v>494</v>
      </c>
      <c r="B198" s="661" t="s">
        <v>92</v>
      </c>
      <c r="C198" s="662" t="s">
        <v>495</v>
      </c>
      <c r="D198" s="645">
        <v>17304.032229068198</v>
      </c>
    </row>
    <row r="199" spans="1:4" ht="16.5" thickTop="1" thickBot="1">
      <c r="A199" s="661" t="s">
        <v>925</v>
      </c>
      <c r="B199" s="661" t="s">
        <v>92</v>
      </c>
      <c r="C199" s="662" t="s">
        <v>926</v>
      </c>
      <c r="D199" s="645">
        <v>163670.5824961855</v>
      </c>
    </row>
    <row r="200" spans="1:4" ht="31.5" thickTop="1" thickBot="1">
      <c r="A200" s="661" t="s">
        <v>929</v>
      </c>
      <c r="B200" s="661" t="s">
        <v>92</v>
      </c>
      <c r="C200" s="662" t="s">
        <v>930</v>
      </c>
      <c r="D200" s="645">
        <v>182139.14362519863</v>
      </c>
    </row>
    <row r="201" spans="1:4" ht="16.5" thickTop="1" thickBot="1">
      <c r="A201" s="661" t="s">
        <v>927</v>
      </c>
      <c r="B201" s="661" t="s">
        <v>92</v>
      </c>
      <c r="C201" s="662" t="s">
        <v>928</v>
      </c>
      <c r="D201" s="645">
        <v>176081.13318896064</v>
      </c>
    </row>
    <row r="202" spans="1:4" ht="16.5" thickTop="1" thickBot="1">
      <c r="A202" s="661" t="s">
        <v>931</v>
      </c>
      <c r="B202" s="661" t="s">
        <v>233</v>
      </c>
      <c r="C202" s="662" t="s">
        <v>932</v>
      </c>
      <c r="D202" s="645">
        <v>163239.66003501805</v>
      </c>
    </row>
    <row r="203" spans="1:4" ht="16.5" thickTop="1" thickBot="1">
      <c r="A203" s="661" t="s">
        <v>920</v>
      </c>
      <c r="B203" s="661" t="s">
        <v>233</v>
      </c>
      <c r="C203" s="662" t="s">
        <v>2278</v>
      </c>
      <c r="D203" s="645">
        <v>31232.811218613715</v>
      </c>
    </row>
    <row r="204" spans="1:4" ht="16.5" thickTop="1" thickBot="1">
      <c r="A204" s="661" t="s">
        <v>923</v>
      </c>
      <c r="B204" s="661" t="s">
        <v>92</v>
      </c>
      <c r="C204" s="662" t="s">
        <v>924</v>
      </c>
      <c r="D204" s="645">
        <v>106324.46372294027</v>
      </c>
    </row>
    <row r="205" spans="1:4" ht="16.5" thickTop="1" thickBot="1">
      <c r="A205" s="661" t="s">
        <v>921</v>
      </c>
      <c r="B205" s="661" t="s">
        <v>92</v>
      </c>
      <c r="C205" s="662" t="s">
        <v>922</v>
      </c>
      <c r="D205" s="645">
        <v>117222.72125454167</v>
      </c>
    </row>
    <row r="206" spans="1:4" ht="16.5" thickTop="1" thickBot="1">
      <c r="A206" s="661" t="s">
        <v>496</v>
      </c>
      <c r="B206" s="661" t="s">
        <v>144</v>
      </c>
      <c r="C206" s="662" t="s">
        <v>1916</v>
      </c>
      <c r="D206" s="645">
        <v>160815.75138094716</v>
      </c>
    </row>
    <row r="207" spans="1:4" ht="16.5" thickTop="1" thickBot="1">
      <c r="A207" s="661" t="s">
        <v>505</v>
      </c>
      <c r="B207" s="661" t="s">
        <v>144</v>
      </c>
      <c r="C207" s="662" t="s">
        <v>506</v>
      </c>
      <c r="D207" s="645">
        <v>161181.24172499488</v>
      </c>
    </row>
    <row r="208" spans="1:4" ht="16.5" thickTop="1" thickBot="1">
      <c r="A208" s="661" t="s">
        <v>507</v>
      </c>
      <c r="B208" s="661" t="s">
        <v>144</v>
      </c>
      <c r="C208" s="662" t="s">
        <v>508</v>
      </c>
      <c r="D208" s="645">
        <v>8505.957097835224</v>
      </c>
    </row>
    <row r="209" spans="1:4" ht="16.5" thickTop="1" thickBot="1">
      <c r="A209" s="661" t="s">
        <v>509</v>
      </c>
      <c r="B209" s="661" t="s">
        <v>233</v>
      </c>
      <c r="C209" s="662" t="s">
        <v>510</v>
      </c>
      <c r="D209" s="645">
        <v>17214.569940794667</v>
      </c>
    </row>
    <row r="210" spans="1:4" ht="16.5" thickTop="1" thickBot="1">
      <c r="A210" s="661" t="s">
        <v>512</v>
      </c>
      <c r="B210" s="661" t="s">
        <v>233</v>
      </c>
      <c r="C210" s="662" t="s">
        <v>1918</v>
      </c>
      <c r="D210" s="645">
        <v>12626.03006709916</v>
      </c>
    </row>
    <row r="211" spans="1:4" ht="16.5" thickTop="1" thickBot="1">
      <c r="A211" s="661" t="s">
        <v>511</v>
      </c>
      <c r="B211" s="661" t="s">
        <v>233</v>
      </c>
      <c r="C211" s="662" t="s">
        <v>1917</v>
      </c>
      <c r="D211" s="645">
        <v>5582.0343454543663</v>
      </c>
    </row>
    <row r="212" spans="1:4" ht="16.5" thickTop="1" thickBot="1">
      <c r="A212" s="661" t="s">
        <v>519</v>
      </c>
      <c r="B212" s="661" t="s">
        <v>387</v>
      </c>
      <c r="C212" s="662" t="s">
        <v>520</v>
      </c>
      <c r="D212" s="645">
        <v>279101.71727271826</v>
      </c>
    </row>
    <row r="213" spans="1:4" ht="16.5" thickTop="1" thickBot="1">
      <c r="A213" s="661" t="s">
        <v>515</v>
      </c>
      <c r="B213" s="661" t="s">
        <v>387</v>
      </c>
      <c r="C213" s="662" t="s">
        <v>516</v>
      </c>
      <c r="D213" s="645">
        <v>484422.20621433074</v>
      </c>
    </row>
    <row r="214" spans="1:4" ht="16.5" thickTop="1" thickBot="1">
      <c r="A214" s="661" t="s">
        <v>513</v>
      </c>
      <c r="B214" s="661" t="s">
        <v>387</v>
      </c>
      <c r="C214" s="662" t="s">
        <v>514</v>
      </c>
      <c r="D214" s="645">
        <v>484422.20621433074</v>
      </c>
    </row>
    <row r="215" spans="1:4" ht="16.5" thickTop="1" thickBot="1">
      <c r="A215" s="661" t="s">
        <v>521</v>
      </c>
      <c r="B215" s="661" t="s">
        <v>387</v>
      </c>
      <c r="C215" s="662" t="s">
        <v>522</v>
      </c>
      <c r="D215" s="645">
        <v>484422.20621433074</v>
      </c>
    </row>
    <row r="216" spans="1:4" ht="16.5" thickTop="1" thickBot="1">
      <c r="A216" s="661" t="s">
        <v>525</v>
      </c>
      <c r="B216" s="661" t="s">
        <v>387</v>
      </c>
      <c r="C216" s="662" t="s">
        <v>526</v>
      </c>
      <c r="D216" s="645">
        <v>484422.20621433074</v>
      </c>
    </row>
    <row r="217" spans="1:4" ht="16.5" thickTop="1" thickBot="1">
      <c r="A217" s="661" t="s">
        <v>527</v>
      </c>
      <c r="B217" s="661" t="s">
        <v>387</v>
      </c>
      <c r="C217" s="662" t="s">
        <v>528</v>
      </c>
      <c r="D217" s="645">
        <v>484422.20621433074</v>
      </c>
    </row>
    <row r="218" spans="1:4" ht="16.5" thickTop="1" thickBot="1">
      <c r="A218" s="661" t="s">
        <v>529</v>
      </c>
      <c r="B218" s="661" t="s">
        <v>387</v>
      </c>
      <c r="C218" s="662" t="s">
        <v>530</v>
      </c>
      <c r="D218" s="645">
        <v>484422.20621433074</v>
      </c>
    </row>
    <row r="219" spans="1:4" ht="16.5" thickTop="1" thickBot="1">
      <c r="A219" s="661" t="s">
        <v>531</v>
      </c>
      <c r="B219" s="661" t="s">
        <v>387</v>
      </c>
      <c r="C219" s="662" t="s">
        <v>532</v>
      </c>
      <c r="D219" s="645">
        <v>56842.791361846357</v>
      </c>
    </row>
    <row r="220" spans="1:4" ht="16.5" thickTop="1" thickBot="1">
      <c r="A220" s="661" t="s">
        <v>523</v>
      </c>
      <c r="B220" s="661" t="s">
        <v>387</v>
      </c>
      <c r="C220" s="662" t="s">
        <v>524</v>
      </c>
      <c r="D220" s="645">
        <v>11105.711405378899</v>
      </c>
    </row>
    <row r="221" spans="1:4" ht="16.5" thickTop="1" thickBot="1">
      <c r="A221" s="661" t="s">
        <v>533</v>
      </c>
      <c r="B221" s="661" t="s">
        <v>387</v>
      </c>
      <c r="C221" s="662" t="s">
        <v>534</v>
      </c>
      <c r="D221" s="645">
        <v>484422.20621433074</v>
      </c>
    </row>
    <row r="222" spans="1:4" ht="16.5" thickTop="1" thickBot="1">
      <c r="A222" s="661" t="s">
        <v>540</v>
      </c>
      <c r="B222" s="661" t="s">
        <v>387</v>
      </c>
      <c r="C222" s="662" t="s">
        <v>541</v>
      </c>
      <c r="D222" s="645">
        <v>484422.20621433074</v>
      </c>
    </row>
    <row r="223" spans="1:4" ht="16.5" thickTop="1" thickBot="1">
      <c r="A223" s="661" t="s">
        <v>551</v>
      </c>
      <c r="B223" s="661" t="s">
        <v>387</v>
      </c>
      <c r="C223" s="662" t="s">
        <v>1856</v>
      </c>
      <c r="D223" s="645">
        <v>7819.9833798231975</v>
      </c>
    </row>
    <row r="224" spans="1:4" ht="16.5" thickTop="1" thickBot="1">
      <c r="A224" s="661" t="s">
        <v>535</v>
      </c>
      <c r="B224" s="661" t="s">
        <v>387</v>
      </c>
      <c r="C224" s="662" t="s">
        <v>2279</v>
      </c>
      <c r="D224" s="645">
        <v>484422.20621433074</v>
      </c>
    </row>
    <row r="225" spans="1:4" ht="16.5" thickTop="1" thickBot="1">
      <c r="A225" s="661" t="s">
        <v>536</v>
      </c>
      <c r="B225" s="661" t="s">
        <v>387</v>
      </c>
      <c r="C225" s="662" t="s">
        <v>2280</v>
      </c>
      <c r="D225" s="645">
        <v>484422.20621433074</v>
      </c>
    </row>
    <row r="226" spans="1:4" ht="16.5" thickTop="1" thickBot="1">
      <c r="A226" s="661" t="s">
        <v>537</v>
      </c>
      <c r="B226" s="661" t="s">
        <v>387</v>
      </c>
      <c r="C226" s="662" t="s">
        <v>1919</v>
      </c>
      <c r="D226" s="645">
        <v>484422.20621433074</v>
      </c>
    </row>
    <row r="227" spans="1:4" ht="16.5" thickTop="1" thickBot="1">
      <c r="A227" s="661" t="s">
        <v>538</v>
      </c>
      <c r="B227" s="661" t="s">
        <v>387</v>
      </c>
      <c r="C227" s="662" t="s">
        <v>2281</v>
      </c>
      <c r="D227" s="645">
        <v>484422.20621433074</v>
      </c>
    </row>
    <row r="228" spans="1:4" ht="16.5" thickTop="1" thickBot="1">
      <c r="A228" s="661" t="s">
        <v>539</v>
      </c>
      <c r="B228" s="661" t="s">
        <v>387</v>
      </c>
      <c r="C228" s="662" t="s">
        <v>2282</v>
      </c>
      <c r="D228" s="645">
        <v>48266.24748525118</v>
      </c>
    </row>
    <row r="229" spans="1:4" ht="16.5" thickTop="1" thickBot="1">
      <c r="A229" s="661" t="s">
        <v>542</v>
      </c>
      <c r="B229" s="661" t="s">
        <v>387</v>
      </c>
      <c r="C229" s="662" t="s">
        <v>543</v>
      </c>
      <c r="D229" s="645">
        <v>484422.20621433074</v>
      </c>
    </row>
    <row r="230" spans="1:4" ht="16.5" thickTop="1" thickBot="1">
      <c r="A230" s="661" t="s">
        <v>544</v>
      </c>
      <c r="B230" s="661" t="s">
        <v>387</v>
      </c>
      <c r="C230" s="662" t="s">
        <v>545</v>
      </c>
      <c r="D230" s="645">
        <v>484422.20621433074</v>
      </c>
    </row>
    <row r="231" spans="1:4" ht="16.5" thickTop="1" thickBot="1">
      <c r="A231" s="661" t="s">
        <v>517</v>
      </c>
      <c r="B231" s="661" t="s">
        <v>387</v>
      </c>
      <c r="C231" s="662" t="s">
        <v>518</v>
      </c>
      <c r="D231" s="645">
        <v>484422.20621433074</v>
      </c>
    </row>
    <row r="232" spans="1:4" ht="16.5" thickTop="1" thickBot="1">
      <c r="A232" s="661" t="s">
        <v>546</v>
      </c>
      <c r="B232" s="661" t="s">
        <v>387</v>
      </c>
      <c r="C232" s="662" t="s">
        <v>547</v>
      </c>
      <c r="D232" s="645">
        <v>45342.603660290595</v>
      </c>
    </row>
    <row r="233" spans="1:4" ht="16.5" thickTop="1" thickBot="1">
      <c r="A233" s="661" t="s">
        <v>548</v>
      </c>
      <c r="B233" s="661" t="s">
        <v>387</v>
      </c>
      <c r="C233" s="662" t="s">
        <v>549</v>
      </c>
      <c r="D233" s="645">
        <v>279101.71727271826</v>
      </c>
    </row>
    <row r="234" spans="1:4" ht="16.5" thickTop="1" thickBot="1">
      <c r="A234" s="661" t="s">
        <v>550</v>
      </c>
      <c r="B234" s="661" t="s">
        <v>387</v>
      </c>
      <c r="C234" s="662" t="s">
        <v>2283</v>
      </c>
      <c r="D234" s="645">
        <v>279101.71727271826</v>
      </c>
    </row>
    <row r="235" spans="1:4" ht="16.5" thickTop="1" thickBot="1">
      <c r="A235" s="661" t="s">
        <v>552</v>
      </c>
      <c r="B235" s="661" t="s">
        <v>144</v>
      </c>
      <c r="C235" s="662" t="s">
        <v>553</v>
      </c>
      <c r="D235" s="645">
        <v>1461.9613761904286</v>
      </c>
    </row>
    <row r="236" spans="1:4" ht="16.5" thickTop="1" thickBot="1">
      <c r="A236" s="661" t="s">
        <v>556</v>
      </c>
      <c r="B236" s="661" t="s">
        <v>387</v>
      </c>
      <c r="C236" s="662" t="s">
        <v>2284</v>
      </c>
      <c r="D236" s="645">
        <v>412007.2969263937</v>
      </c>
    </row>
    <row r="237" spans="1:4" ht="16.5" thickTop="1" thickBot="1">
      <c r="A237" s="661" t="s">
        <v>557</v>
      </c>
      <c r="B237" s="661" t="s">
        <v>387</v>
      </c>
      <c r="C237" s="662" t="s">
        <v>2285</v>
      </c>
      <c r="D237" s="645">
        <v>412007.2969263937</v>
      </c>
    </row>
    <row r="238" spans="1:4" ht="16.5" thickTop="1" thickBot="1">
      <c r="A238" s="661" t="s">
        <v>558</v>
      </c>
      <c r="B238" s="661" t="s">
        <v>387</v>
      </c>
      <c r="C238" s="662" t="s">
        <v>2286</v>
      </c>
      <c r="D238" s="645">
        <v>677818.45623374439</v>
      </c>
    </row>
    <row r="239" spans="1:4" ht="16.5" thickTop="1" thickBot="1">
      <c r="A239" s="661" t="s">
        <v>570</v>
      </c>
      <c r="B239" s="661" t="s">
        <v>571</v>
      </c>
      <c r="C239" s="662" t="s">
        <v>572</v>
      </c>
      <c r="D239" s="645">
        <v>352199.78608223971</v>
      </c>
    </row>
    <row r="240" spans="1:4" ht="16.5" thickTop="1" thickBot="1">
      <c r="A240" s="661" t="s">
        <v>559</v>
      </c>
      <c r="B240" s="661" t="s">
        <v>387</v>
      </c>
      <c r="C240" s="662" t="s">
        <v>1920</v>
      </c>
      <c r="D240" s="645">
        <v>352199.78608223971</v>
      </c>
    </row>
    <row r="241" spans="1:4" ht="16.5" thickTop="1" thickBot="1">
      <c r="A241" s="661" t="s">
        <v>560</v>
      </c>
      <c r="B241" s="661" t="s">
        <v>387</v>
      </c>
      <c r="C241" s="662" t="s">
        <v>2011</v>
      </c>
      <c r="D241" s="645">
        <v>352199.78608223971</v>
      </c>
    </row>
    <row r="242" spans="1:4" ht="16.5" thickTop="1" thickBot="1">
      <c r="A242" s="663" t="s">
        <v>2013</v>
      </c>
      <c r="B242" s="661" t="s">
        <v>387</v>
      </c>
      <c r="C242" s="662" t="s">
        <v>2012</v>
      </c>
      <c r="D242" s="645">
        <v>337713.07789998903</v>
      </c>
    </row>
    <row r="243" spans="1:4" ht="16.5" thickTop="1" thickBot="1">
      <c r="A243" s="661" t="s">
        <v>561</v>
      </c>
      <c r="B243" s="661" t="s">
        <v>387</v>
      </c>
      <c r="C243" s="662" t="s">
        <v>562</v>
      </c>
      <c r="D243" s="645">
        <v>467495.3764318031</v>
      </c>
    </row>
    <row r="244" spans="1:4" ht="16.5" thickTop="1" thickBot="1">
      <c r="A244" s="661" t="s">
        <v>563</v>
      </c>
      <c r="B244" s="661" t="s">
        <v>387</v>
      </c>
      <c r="C244" s="662" t="s">
        <v>564</v>
      </c>
      <c r="D244" s="645">
        <v>449632.86652634916</v>
      </c>
    </row>
    <row r="245" spans="1:4" ht="16.5" thickTop="1" thickBot="1">
      <c r="A245" s="661" t="s">
        <v>565</v>
      </c>
      <c r="B245" s="661" t="s">
        <v>387</v>
      </c>
      <c r="C245" s="662" t="s">
        <v>566</v>
      </c>
      <c r="D245" s="645">
        <v>501824.88765634748</v>
      </c>
    </row>
    <row r="246" spans="1:4" ht="16.5" thickTop="1" thickBot="1">
      <c r="A246" s="661" t="s">
        <v>567</v>
      </c>
      <c r="B246" s="661" t="s">
        <v>387</v>
      </c>
      <c r="C246" s="662" t="s">
        <v>2014</v>
      </c>
      <c r="D246" s="645">
        <v>389413.34838526876</v>
      </c>
    </row>
    <row r="247" spans="1:4" ht="16.5" thickTop="1" thickBot="1">
      <c r="A247" s="661" t="s">
        <v>568</v>
      </c>
      <c r="B247" s="661" t="s">
        <v>387</v>
      </c>
      <c r="C247" s="662" t="s">
        <v>569</v>
      </c>
      <c r="D247" s="645">
        <v>382768.06940258498</v>
      </c>
    </row>
    <row r="248" spans="1:4" ht="16.5" thickTop="1" thickBot="1">
      <c r="A248" s="661" t="s">
        <v>573</v>
      </c>
      <c r="B248" s="661" t="s">
        <v>387</v>
      </c>
      <c r="C248" s="662" t="s">
        <v>574</v>
      </c>
      <c r="D248" s="645">
        <v>374793.73462336441</v>
      </c>
    </row>
    <row r="249" spans="1:4" ht="16.5" thickTop="1" thickBot="1">
      <c r="A249" s="661" t="s">
        <v>575</v>
      </c>
      <c r="B249" s="661" t="s">
        <v>387</v>
      </c>
      <c r="C249" s="662" t="s">
        <v>576</v>
      </c>
      <c r="D249" s="645">
        <v>474472.91936362104</v>
      </c>
    </row>
    <row r="250" spans="1:4" ht="16.5" thickTop="1" thickBot="1">
      <c r="A250" s="661" t="s">
        <v>577</v>
      </c>
      <c r="B250" s="661" t="s">
        <v>387</v>
      </c>
      <c r="C250" s="662" t="s">
        <v>578</v>
      </c>
      <c r="D250" s="645">
        <v>322314.40778932732</v>
      </c>
    </row>
    <row r="251" spans="1:4" ht="16.5" thickTop="1" thickBot="1">
      <c r="A251" s="661" t="s">
        <v>579</v>
      </c>
      <c r="B251" s="661" t="s">
        <v>387</v>
      </c>
      <c r="C251" s="662" t="s">
        <v>580</v>
      </c>
      <c r="D251" s="645">
        <v>345556.7668593452</v>
      </c>
    </row>
    <row r="252" spans="1:4" ht="16.5" thickTop="1" thickBot="1">
      <c r="A252" s="661" t="s">
        <v>581</v>
      </c>
      <c r="B252" s="661" t="s">
        <v>387</v>
      </c>
      <c r="C252" s="662" t="s">
        <v>2287</v>
      </c>
      <c r="D252" s="645">
        <v>390742.4041818055</v>
      </c>
    </row>
    <row r="253" spans="1:4" ht="16.5" thickTop="1" thickBot="1">
      <c r="A253" s="661" t="s">
        <v>582</v>
      </c>
      <c r="B253" s="661" t="s">
        <v>387</v>
      </c>
      <c r="C253" s="662" t="s">
        <v>2288</v>
      </c>
      <c r="D253" s="645">
        <v>275734.51741553727</v>
      </c>
    </row>
    <row r="254" spans="1:4" ht="16.5" thickTop="1" thickBot="1">
      <c r="A254" s="661" t="s">
        <v>584</v>
      </c>
      <c r="B254" s="661" t="s">
        <v>233</v>
      </c>
      <c r="C254" s="662" t="s">
        <v>1921</v>
      </c>
      <c r="D254" s="645">
        <v>26581.115930735068</v>
      </c>
    </row>
    <row r="255" spans="1:4" ht="16.5" thickTop="1" thickBot="1">
      <c r="A255" s="661" t="s">
        <v>583</v>
      </c>
      <c r="B255" s="661" t="s">
        <v>387</v>
      </c>
      <c r="C255" s="662" t="s">
        <v>2289</v>
      </c>
      <c r="D255" s="645">
        <v>439531.38817449647</v>
      </c>
    </row>
    <row r="256" spans="1:4" ht="16.5" thickTop="1" thickBot="1">
      <c r="A256" s="661" t="s">
        <v>554</v>
      </c>
      <c r="B256" s="661" t="s">
        <v>387</v>
      </c>
      <c r="C256" s="662" t="s">
        <v>555</v>
      </c>
      <c r="D256" s="645">
        <v>425297.85489176109</v>
      </c>
    </row>
    <row r="257" spans="1:4" ht="16.5" thickTop="1" thickBot="1">
      <c r="A257" s="661" t="s">
        <v>585</v>
      </c>
      <c r="B257" s="661" t="s">
        <v>387</v>
      </c>
      <c r="C257" s="662" t="s">
        <v>586</v>
      </c>
      <c r="D257" s="645">
        <v>1050972.1437764745</v>
      </c>
    </row>
    <row r="258" spans="1:4" ht="16.5" thickTop="1" thickBot="1">
      <c r="A258" s="661" t="s">
        <v>587</v>
      </c>
      <c r="B258" s="661" t="s">
        <v>387</v>
      </c>
      <c r="C258" s="662" t="s">
        <v>588</v>
      </c>
      <c r="D258" s="645">
        <v>1079392.0441032138</v>
      </c>
    </row>
    <row r="259" spans="1:4" ht="16.5" thickTop="1" thickBot="1">
      <c r="A259" s="661" t="s">
        <v>497</v>
      </c>
      <c r="B259" s="661" t="s">
        <v>387</v>
      </c>
      <c r="C259" s="662" t="s">
        <v>498</v>
      </c>
      <c r="D259" s="645">
        <v>1180002.8100092672</v>
      </c>
    </row>
    <row r="260" spans="1:4" ht="16.5" thickTop="1" thickBot="1">
      <c r="A260" s="661" t="s">
        <v>1669</v>
      </c>
      <c r="B260" s="661" t="s">
        <v>387</v>
      </c>
      <c r="C260" s="662" t="s">
        <v>1670</v>
      </c>
      <c r="D260" s="645">
        <v>57149.399251080409</v>
      </c>
    </row>
    <row r="261" spans="1:4" ht="16.5" thickTop="1" thickBot="1">
      <c r="A261" s="661" t="s">
        <v>499</v>
      </c>
      <c r="B261" s="661" t="s">
        <v>377</v>
      </c>
      <c r="C261" s="662" t="s">
        <v>500</v>
      </c>
      <c r="D261" s="645">
        <v>3516.6197312248887</v>
      </c>
    </row>
    <row r="262" spans="1:4" ht="31.5" thickTop="1" thickBot="1">
      <c r="A262" s="661" t="s">
        <v>589</v>
      </c>
      <c r="B262" s="661" t="s">
        <v>377</v>
      </c>
      <c r="C262" s="662" t="s">
        <v>2290</v>
      </c>
      <c r="D262" s="645">
        <v>3588.4506506492353</v>
      </c>
    </row>
    <row r="263" spans="1:4" ht="16.5" thickTop="1" thickBot="1">
      <c r="A263" s="661" t="s">
        <v>590</v>
      </c>
      <c r="B263" s="661" t="s">
        <v>233</v>
      </c>
      <c r="C263" s="662" t="s">
        <v>2291</v>
      </c>
      <c r="D263" s="645">
        <v>63794.678233764171</v>
      </c>
    </row>
    <row r="264" spans="1:4" ht="16.5" thickTop="1" thickBot="1">
      <c r="A264" s="661" t="s">
        <v>591</v>
      </c>
      <c r="B264" s="661" t="s">
        <v>377</v>
      </c>
      <c r="C264" s="662" t="s">
        <v>2292</v>
      </c>
      <c r="D264" s="645">
        <v>15390.466123895607</v>
      </c>
    </row>
    <row r="265" spans="1:4" ht="16.5" thickTop="1" thickBot="1">
      <c r="A265" s="661" t="s">
        <v>592</v>
      </c>
      <c r="B265" s="661" t="s">
        <v>144</v>
      </c>
      <c r="C265" s="662" t="s">
        <v>2293</v>
      </c>
      <c r="D265" s="645">
        <v>6379.4678233764171</v>
      </c>
    </row>
    <row r="266" spans="1:4" ht="16.5" thickTop="1" thickBot="1">
      <c r="A266" s="661" t="s">
        <v>593</v>
      </c>
      <c r="B266" s="661" t="s">
        <v>92</v>
      </c>
      <c r="C266" s="662" t="s">
        <v>2294</v>
      </c>
      <c r="D266" s="645">
        <v>37213.562303029103</v>
      </c>
    </row>
    <row r="267" spans="1:4" ht="16.5" thickTop="1" thickBot="1">
      <c r="A267" s="661" t="s">
        <v>594</v>
      </c>
      <c r="B267" s="661" t="s">
        <v>92</v>
      </c>
      <c r="C267" s="662" t="s">
        <v>2295</v>
      </c>
      <c r="D267" s="645">
        <v>59541.699684846564</v>
      </c>
    </row>
    <row r="268" spans="1:4" ht="16.5" thickTop="1" thickBot="1">
      <c r="A268" s="661" t="s">
        <v>595</v>
      </c>
      <c r="B268" s="661" t="s">
        <v>92</v>
      </c>
      <c r="C268" s="662" t="s">
        <v>2296</v>
      </c>
      <c r="D268" s="645">
        <v>79344.631053244186</v>
      </c>
    </row>
    <row r="269" spans="1:4" ht="16.5" thickTop="1" thickBot="1">
      <c r="A269" s="661" t="s">
        <v>596</v>
      </c>
      <c r="B269" s="661" t="s">
        <v>377</v>
      </c>
      <c r="C269" s="662" t="s">
        <v>597</v>
      </c>
      <c r="D269" s="645">
        <v>27425.953592714544</v>
      </c>
    </row>
    <row r="270" spans="1:4" ht="16.5" thickTop="1" thickBot="1">
      <c r="A270" s="661" t="s">
        <v>599</v>
      </c>
      <c r="B270" s="661" t="s">
        <v>144</v>
      </c>
      <c r="C270" s="662" t="s">
        <v>600</v>
      </c>
      <c r="D270" s="645">
        <v>283088.88466232858</v>
      </c>
    </row>
    <row r="271" spans="1:4" ht="16.5" thickTop="1" thickBot="1">
      <c r="A271" s="661" t="s">
        <v>601</v>
      </c>
      <c r="B271" s="661" t="s">
        <v>387</v>
      </c>
      <c r="C271" s="662" t="s">
        <v>1922</v>
      </c>
      <c r="D271" s="645">
        <v>324306.25775529287</v>
      </c>
    </row>
    <row r="272" spans="1:4" ht="16.5" thickTop="1" thickBot="1">
      <c r="A272" s="661" t="s">
        <v>598</v>
      </c>
      <c r="B272" s="661" t="s">
        <v>387</v>
      </c>
      <c r="C272" s="662" t="s">
        <v>2297</v>
      </c>
      <c r="D272" s="645">
        <v>324306.25775529287</v>
      </c>
    </row>
    <row r="273" spans="1:4" ht="16.5" thickTop="1" thickBot="1">
      <c r="A273" s="661" t="s">
        <v>602</v>
      </c>
      <c r="B273" s="661" t="s">
        <v>387</v>
      </c>
      <c r="C273" s="662" t="s">
        <v>2298</v>
      </c>
      <c r="D273" s="645">
        <v>324306.25775529287</v>
      </c>
    </row>
    <row r="274" spans="1:4" ht="16.5" thickTop="1" thickBot="1">
      <c r="A274" s="661" t="s">
        <v>603</v>
      </c>
      <c r="B274" s="661" t="s">
        <v>144</v>
      </c>
      <c r="C274" s="662" t="s">
        <v>2299</v>
      </c>
      <c r="D274" s="645">
        <v>64823.887989678798</v>
      </c>
    </row>
    <row r="275" spans="1:4" ht="16.5" thickTop="1" thickBot="1">
      <c r="A275" s="661" t="s">
        <v>604</v>
      </c>
      <c r="B275" s="661" t="s">
        <v>144</v>
      </c>
      <c r="C275" s="662" t="s">
        <v>2300</v>
      </c>
      <c r="D275" s="645">
        <v>66984.412145452385</v>
      </c>
    </row>
    <row r="276" spans="1:4" ht="16.5" thickTop="1" thickBot="1">
      <c r="A276" s="661" t="s">
        <v>605</v>
      </c>
      <c r="B276" s="661" t="s">
        <v>606</v>
      </c>
      <c r="C276" s="662" t="s">
        <v>2301</v>
      </c>
      <c r="D276" s="645">
        <v>64861.25155105858</v>
      </c>
    </row>
    <row r="277" spans="1:4" ht="16.5" thickTop="1" thickBot="1">
      <c r="A277" s="661" t="s">
        <v>607</v>
      </c>
      <c r="B277" s="661" t="s">
        <v>606</v>
      </c>
      <c r="C277" s="662" t="s">
        <v>1923</v>
      </c>
      <c r="D277" s="645">
        <v>69258.624537571028</v>
      </c>
    </row>
    <row r="278" spans="1:4" ht="16.5" thickTop="1" thickBot="1">
      <c r="A278" s="661" t="s">
        <v>608</v>
      </c>
      <c r="B278" s="661" t="s">
        <v>606</v>
      </c>
      <c r="C278" s="662" t="s">
        <v>609</v>
      </c>
      <c r="D278" s="645">
        <v>41775.04337186824</v>
      </c>
    </row>
    <row r="279" spans="1:4" ht="16.5" thickTop="1" thickBot="1">
      <c r="A279" s="661" t="s">
        <v>501</v>
      </c>
      <c r="B279" s="661" t="s">
        <v>141</v>
      </c>
      <c r="C279" s="662" t="s">
        <v>502</v>
      </c>
      <c r="D279" s="645">
        <v>69193.957287769372</v>
      </c>
    </row>
    <row r="280" spans="1:4" ht="16.5" thickTop="1" thickBot="1">
      <c r="A280" s="661" t="s">
        <v>503</v>
      </c>
      <c r="B280" s="661" t="s">
        <v>141</v>
      </c>
      <c r="C280" s="662" t="s">
        <v>504</v>
      </c>
      <c r="D280" s="645">
        <v>77881.54038969439</v>
      </c>
    </row>
    <row r="281" spans="1:4" ht="16.5" thickTop="1" thickBot="1">
      <c r="A281" s="661" t="s">
        <v>610</v>
      </c>
      <c r="B281" s="661" t="s">
        <v>92</v>
      </c>
      <c r="C281" s="662" t="s">
        <v>2302</v>
      </c>
      <c r="D281" s="645">
        <v>92196.456926413433</v>
      </c>
    </row>
    <row r="282" spans="1:4" ht="16.5" thickTop="1" thickBot="1">
      <c r="A282" s="661" t="s">
        <v>611</v>
      </c>
      <c r="B282" s="661" t="s">
        <v>377</v>
      </c>
      <c r="C282" s="662" t="s">
        <v>2303</v>
      </c>
      <c r="D282" s="645">
        <v>9067.3900137554247</v>
      </c>
    </row>
    <row r="283" spans="1:4" ht="16.5" thickTop="1" thickBot="1">
      <c r="A283" s="661" t="s">
        <v>612</v>
      </c>
      <c r="B283" s="661" t="s">
        <v>144</v>
      </c>
      <c r="C283" s="662" t="s">
        <v>2304</v>
      </c>
      <c r="D283" s="645">
        <v>13556.369124674889</v>
      </c>
    </row>
    <row r="284" spans="1:4" ht="16.5" thickTop="1" thickBot="1">
      <c r="A284" s="661" t="s">
        <v>613</v>
      </c>
      <c r="B284" s="661" t="s">
        <v>92</v>
      </c>
      <c r="C284" s="662" t="s">
        <v>614</v>
      </c>
      <c r="D284" s="645">
        <v>15948.669558441043</v>
      </c>
    </row>
    <row r="285" spans="1:4" ht="16.5" thickTop="1" thickBot="1">
      <c r="A285" s="661" t="s">
        <v>615</v>
      </c>
      <c r="B285" s="661" t="s">
        <v>92</v>
      </c>
      <c r="C285" s="662" t="s">
        <v>2305</v>
      </c>
      <c r="D285" s="645">
        <v>68616.608081540195</v>
      </c>
    </row>
    <row r="286" spans="1:4" ht="16.5" thickTop="1" thickBot="1">
      <c r="A286" s="661" t="s">
        <v>616</v>
      </c>
      <c r="B286" s="661" t="s">
        <v>92</v>
      </c>
      <c r="C286" s="662" t="s">
        <v>617</v>
      </c>
      <c r="D286" s="645">
        <v>139550.85863635913</v>
      </c>
    </row>
    <row r="287" spans="1:4" ht="16.5" thickTop="1" thickBot="1">
      <c r="A287" s="661" t="s">
        <v>620</v>
      </c>
      <c r="B287" s="661" t="s">
        <v>92</v>
      </c>
      <c r="C287" s="662" t="s">
        <v>621</v>
      </c>
      <c r="D287" s="645">
        <v>50769.931427703988</v>
      </c>
    </row>
    <row r="288" spans="1:4" ht="16.5" thickTop="1" thickBot="1">
      <c r="A288" s="661" t="s">
        <v>618</v>
      </c>
      <c r="B288" s="661" t="s">
        <v>92</v>
      </c>
      <c r="C288" s="662" t="s">
        <v>2306</v>
      </c>
      <c r="D288" s="645">
        <v>50769.931427703988</v>
      </c>
    </row>
    <row r="289" spans="1:4" ht="16.5" thickTop="1" thickBot="1">
      <c r="A289" s="661" t="s">
        <v>619</v>
      </c>
      <c r="B289" s="661" t="s">
        <v>92</v>
      </c>
      <c r="C289" s="662" t="s">
        <v>2307</v>
      </c>
      <c r="D289" s="645">
        <v>131006.53601417878</v>
      </c>
    </row>
    <row r="290" spans="1:4" ht="16.5" thickTop="1" thickBot="1">
      <c r="A290" s="661" t="s">
        <v>622</v>
      </c>
      <c r="B290" s="661" t="s">
        <v>454</v>
      </c>
      <c r="C290" s="662" t="s">
        <v>623</v>
      </c>
      <c r="D290" s="645">
        <v>6046.387856454613</v>
      </c>
    </row>
    <row r="291" spans="1:4" ht="16.5" thickTop="1" thickBot="1">
      <c r="A291" s="661" t="s">
        <v>624</v>
      </c>
      <c r="B291" s="661" t="s">
        <v>422</v>
      </c>
      <c r="C291" s="662" t="s">
        <v>1924</v>
      </c>
      <c r="D291" s="645">
        <v>81471.120327703</v>
      </c>
    </row>
    <row r="292" spans="1:4" ht="16.5" thickTop="1" thickBot="1">
      <c r="A292" s="661" t="s">
        <v>625</v>
      </c>
      <c r="B292" s="661" t="s">
        <v>377</v>
      </c>
      <c r="C292" s="662" t="s">
        <v>2308</v>
      </c>
      <c r="D292" s="645">
        <v>1077.3563816955493</v>
      </c>
    </row>
    <row r="293" spans="1:4" ht="16.5" thickTop="1" thickBot="1">
      <c r="A293" s="661" t="s">
        <v>626</v>
      </c>
      <c r="B293" s="661" t="s">
        <v>377</v>
      </c>
      <c r="C293" s="662" t="s">
        <v>1925</v>
      </c>
      <c r="D293" s="645">
        <v>27910.171727271827</v>
      </c>
    </row>
    <row r="294" spans="1:4" ht="16.5" thickTop="1" thickBot="1">
      <c r="A294" s="661" t="s">
        <v>627</v>
      </c>
      <c r="B294" s="661" t="s">
        <v>92</v>
      </c>
      <c r="C294" s="662" t="s">
        <v>628</v>
      </c>
      <c r="D294" s="645">
        <v>4917.5064471859878</v>
      </c>
    </row>
    <row r="295" spans="1:4" ht="16.5" thickTop="1" thickBot="1">
      <c r="A295" s="661" t="s">
        <v>633</v>
      </c>
      <c r="B295" s="661" t="s">
        <v>92</v>
      </c>
      <c r="C295" s="662" t="s">
        <v>1926</v>
      </c>
      <c r="D295" s="645">
        <v>24263.604796329048</v>
      </c>
    </row>
    <row r="296" spans="1:4" ht="16.5" thickTop="1" thickBot="1">
      <c r="A296" s="661" t="s">
        <v>629</v>
      </c>
      <c r="B296" s="661" t="s">
        <v>92</v>
      </c>
      <c r="C296" s="662" t="s">
        <v>630</v>
      </c>
      <c r="D296" s="645">
        <v>46626.445119238095</v>
      </c>
    </row>
    <row r="297" spans="1:4" ht="16.5" thickTop="1" thickBot="1">
      <c r="A297" s="661" t="s">
        <v>631</v>
      </c>
      <c r="B297" s="661" t="s">
        <v>92</v>
      </c>
      <c r="C297" s="662" t="s">
        <v>632</v>
      </c>
      <c r="D297" s="645">
        <v>24263.604796329048</v>
      </c>
    </row>
    <row r="298" spans="1:4" ht="16.5" thickTop="1" thickBot="1">
      <c r="A298" s="661" t="s">
        <v>646</v>
      </c>
      <c r="B298" s="661" t="s">
        <v>144</v>
      </c>
      <c r="C298" s="662" t="s">
        <v>647</v>
      </c>
      <c r="D298" s="645">
        <v>7256.6446490906746</v>
      </c>
    </row>
    <row r="299" spans="1:4" ht="16.5" thickTop="1" thickBot="1">
      <c r="A299" s="661" t="s">
        <v>634</v>
      </c>
      <c r="B299" s="661" t="s">
        <v>377</v>
      </c>
      <c r="C299" s="662" t="s">
        <v>635</v>
      </c>
      <c r="D299" s="645">
        <v>87917.04094090627</v>
      </c>
    </row>
    <row r="300" spans="1:4" ht="16.5" thickTop="1" thickBot="1">
      <c r="A300" s="661" t="s">
        <v>650</v>
      </c>
      <c r="B300" s="661" t="s">
        <v>377</v>
      </c>
      <c r="C300" s="662" t="s">
        <v>651</v>
      </c>
      <c r="D300" s="645">
        <v>87917.04094090627</v>
      </c>
    </row>
    <row r="301" spans="1:4" ht="31.5" thickTop="1" thickBot="1">
      <c r="A301" s="661" t="s">
        <v>652</v>
      </c>
      <c r="B301" s="661" t="s">
        <v>92</v>
      </c>
      <c r="C301" s="662" t="s">
        <v>2309</v>
      </c>
      <c r="D301" s="645">
        <v>230862.08179190342</v>
      </c>
    </row>
    <row r="302" spans="1:4" ht="31.5" thickTop="1" thickBot="1">
      <c r="A302" s="661" t="s">
        <v>653</v>
      </c>
      <c r="B302" s="661" t="s">
        <v>92</v>
      </c>
      <c r="C302" s="662" t="s">
        <v>2310</v>
      </c>
      <c r="D302" s="645">
        <v>203378.50062620064</v>
      </c>
    </row>
    <row r="303" spans="1:4" ht="31.5" thickTop="1" thickBot="1">
      <c r="A303" s="661" t="s">
        <v>654</v>
      </c>
      <c r="B303" s="661" t="s">
        <v>92</v>
      </c>
      <c r="C303" s="662" t="s">
        <v>2311</v>
      </c>
      <c r="D303" s="645">
        <v>236358.79802504397</v>
      </c>
    </row>
    <row r="304" spans="1:4" ht="31.5" thickTop="1" thickBot="1">
      <c r="A304" s="661" t="s">
        <v>655</v>
      </c>
      <c r="B304" s="661" t="s">
        <v>92</v>
      </c>
      <c r="C304" s="662" t="s">
        <v>2312</v>
      </c>
      <c r="D304" s="645">
        <v>419981.63170561421</v>
      </c>
    </row>
    <row r="305" spans="1:4" ht="31.5" thickTop="1" thickBot="1">
      <c r="A305" s="661" t="s">
        <v>656</v>
      </c>
      <c r="B305" s="661" t="s">
        <v>92</v>
      </c>
      <c r="C305" s="662" t="s">
        <v>2313</v>
      </c>
      <c r="D305" s="645">
        <v>164901.48699421671</v>
      </c>
    </row>
    <row r="306" spans="1:4" ht="31.5" thickTop="1" thickBot="1">
      <c r="A306" s="661" t="s">
        <v>657</v>
      </c>
      <c r="B306" s="661" t="s">
        <v>233</v>
      </c>
      <c r="C306" s="662" t="s">
        <v>2314</v>
      </c>
      <c r="D306" s="645">
        <v>274835.81165702787</v>
      </c>
    </row>
    <row r="307" spans="1:4" ht="16.5" thickTop="1" thickBot="1">
      <c r="A307" s="661" t="s">
        <v>658</v>
      </c>
      <c r="B307" s="661" t="s">
        <v>92</v>
      </c>
      <c r="C307" s="662" t="s">
        <v>659</v>
      </c>
      <c r="D307" s="645">
        <v>225939.48541124811</v>
      </c>
    </row>
    <row r="308" spans="1:4" ht="16.5" thickTop="1" thickBot="1">
      <c r="A308" s="661" t="s">
        <v>636</v>
      </c>
      <c r="B308" s="661" t="s">
        <v>377</v>
      </c>
      <c r="C308" s="662" t="s">
        <v>637</v>
      </c>
      <c r="D308" s="645">
        <v>42236.835113955713</v>
      </c>
    </row>
    <row r="309" spans="1:4" ht="16.5" thickTop="1" thickBot="1">
      <c r="A309" s="661" t="s">
        <v>642</v>
      </c>
      <c r="B309" s="661" t="s">
        <v>377</v>
      </c>
      <c r="C309" s="662" t="s">
        <v>643</v>
      </c>
      <c r="D309" s="645">
        <v>29358.931409950746</v>
      </c>
    </row>
    <row r="310" spans="1:4" ht="16.5" thickTop="1" thickBot="1">
      <c r="A310" s="661" t="s">
        <v>640</v>
      </c>
      <c r="B310" s="661" t="s">
        <v>377</v>
      </c>
      <c r="C310" s="662" t="s">
        <v>641</v>
      </c>
      <c r="D310" s="645">
        <v>6025.5003347686797</v>
      </c>
    </row>
    <row r="311" spans="1:4" ht="16.5" thickTop="1" thickBot="1">
      <c r="A311" s="661" t="s">
        <v>638</v>
      </c>
      <c r="B311" s="661" t="s">
        <v>377</v>
      </c>
      <c r="C311" s="662" t="s">
        <v>639</v>
      </c>
      <c r="D311" s="645">
        <v>58265.192071289908</v>
      </c>
    </row>
    <row r="312" spans="1:4" ht="16.5" thickTop="1" thickBot="1">
      <c r="A312" s="661" t="s">
        <v>644</v>
      </c>
      <c r="B312" s="661" t="s">
        <v>377</v>
      </c>
      <c r="C312" s="662" t="s">
        <v>645</v>
      </c>
      <c r="D312" s="645">
        <v>17530.127410731864</v>
      </c>
    </row>
    <row r="313" spans="1:4" ht="16.5" thickTop="1" thickBot="1">
      <c r="A313" s="661" t="s">
        <v>660</v>
      </c>
      <c r="B313" s="661" t="s">
        <v>377</v>
      </c>
      <c r="C313" s="662" t="s">
        <v>661</v>
      </c>
      <c r="D313" s="645">
        <v>6263.4850522173065</v>
      </c>
    </row>
    <row r="314" spans="1:4" ht="16.5" thickTop="1" thickBot="1">
      <c r="A314" s="661" t="s">
        <v>662</v>
      </c>
      <c r="B314" s="661" t="s">
        <v>377</v>
      </c>
      <c r="C314" s="662" t="s">
        <v>663</v>
      </c>
      <c r="D314" s="645">
        <v>12556.896925770618</v>
      </c>
    </row>
    <row r="315" spans="1:4" ht="16.5" thickTop="1" thickBot="1">
      <c r="A315" s="661" t="s">
        <v>667</v>
      </c>
      <c r="B315" s="661" t="s">
        <v>377</v>
      </c>
      <c r="C315" s="662" t="s">
        <v>2315</v>
      </c>
      <c r="D315" s="645">
        <v>10632.446372294031</v>
      </c>
    </row>
    <row r="316" spans="1:4" ht="16.5" thickTop="1" thickBot="1">
      <c r="A316" s="661" t="s">
        <v>664</v>
      </c>
      <c r="B316" s="661" t="s">
        <v>92</v>
      </c>
      <c r="C316" s="662" t="s">
        <v>2316</v>
      </c>
      <c r="D316" s="645">
        <v>27622.153843849184</v>
      </c>
    </row>
    <row r="317" spans="1:4" ht="16.5" thickTop="1" thickBot="1">
      <c r="A317" s="661" t="s">
        <v>665</v>
      </c>
      <c r="B317" s="661" t="s">
        <v>377</v>
      </c>
      <c r="C317" s="662" t="s">
        <v>666</v>
      </c>
      <c r="D317" s="645">
        <v>21530.703903895414</v>
      </c>
    </row>
    <row r="318" spans="1:4" ht="16.5" thickTop="1" thickBot="1">
      <c r="A318" s="661" t="s">
        <v>668</v>
      </c>
      <c r="B318" s="661" t="s">
        <v>606</v>
      </c>
      <c r="C318" s="662" t="s">
        <v>2317</v>
      </c>
      <c r="D318" s="645">
        <v>79078.81989393683</v>
      </c>
    </row>
    <row r="319" spans="1:4" ht="16.5" thickTop="1" thickBot="1">
      <c r="A319" s="661" t="s">
        <v>669</v>
      </c>
      <c r="B319" s="661" t="s">
        <v>92</v>
      </c>
      <c r="C319" s="662" t="s">
        <v>2318</v>
      </c>
      <c r="D319" s="645">
        <v>17521.869789282762</v>
      </c>
    </row>
    <row r="320" spans="1:4" ht="16.5" thickTop="1" thickBot="1">
      <c r="A320" s="661" t="s">
        <v>673</v>
      </c>
      <c r="B320" s="661" t="s">
        <v>92</v>
      </c>
      <c r="C320" s="662" t="s">
        <v>2319</v>
      </c>
      <c r="D320" s="645">
        <v>109934.32466281115</v>
      </c>
    </row>
    <row r="321" spans="1:4" ht="16.5" thickTop="1" thickBot="1">
      <c r="A321" s="661" t="s">
        <v>674</v>
      </c>
      <c r="B321" s="661" t="s">
        <v>92</v>
      </c>
      <c r="C321" s="662" t="s">
        <v>2320</v>
      </c>
      <c r="D321" s="645">
        <v>274835.81165702787</v>
      </c>
    </row>
    <row r="322" spans="1:4" ht="16.5" thickTop="1" thickBot="1">
      <c r="A322" s="661" t="s">
        <v>672</v>
      </c>
      <c r="B322" s="661" t="s">
        <v>92</v>
      </c>
      <c r="C322" s="662" t="s">
        <v>2321</v>
      </c>
      <c r="D322" s="645">
        <v>82450.743497108357</v>
      </c>
    </row>
    <row r="323" spans="1:4" ht="31.5" thickTop="1" thickBot="1">
      <c r="A323" s="661" t="s">
        <v>671</v>
      </c>
      <c r="B323" s="661" t="s">
        <v>92</v>
      </c>
      <c r="C323" s="662" t="s">
        <v>2322</v>
      </c>
      <c r="D323" s="645">
        <v>120927.75712909226</v>
      </c>
    </row>
    <row r="324" spans="1:4" ht="16.5" thickTop="1" thickBot="1">
      <c r="A324" s="661" t="s">
        <v>675</v>
      </c>
      <c r="B324" s="661" t="s">
        <v>92</v>
      </c>
      <c r="C324" s="662" t="s">
        <v>676</v>
      </c>
      <c r="D324" s="645">
        <v>192385.06815991949</v>
      </c>
    </row>
    <row r="325" spans="1:4" ht="16.5" thickTop="1" thickBot="1">
      <c r="A325" s="661" t="s">
        <v>678</v>
      </c>
      <c r="B325" s="661" t="s">
        <v>92</v>
      </c>
      <c r="C325" s="662" t="s">
        <v>679</v>
      </c>
      <c r="D325" s="645">
        <v>30701.188899999008</v>
      </c>
    </row>
    <row r="326" spans="1:4" ht="16.5" thickTop="1" thickBot="1">
      <c r="A326" s="661" t="s">
        <v>670</v>
      </c>
      <c r="B326" s="661" t="s">
        <v>92</v>
      </c>
      <c r="C326" s="662" t="s">
        <v>2323</v>
      </c>
      <c r="D326" s="645">
        <v>30568.283320345327</v>
      </c>
    </row>
    <row r="327" spans="1:4" ht="16.5" thickTop="1" thickBot="1">
      <c r="A327" s="661" t="s">
        <v>677</v>
      </c>
      <c r="B327" s="661" t="s">
        <v>92</v>
      </c>
      <c r="C327" s="662" t="s">
        <v>2324</v>
      </c>
      <c r="D327" s="645">
        <v>32163.150276189441</v>
      </c>
    </row>
    <row r="328" spans="1:4" ht="16.5" thickTop="1" thickBot="1">
      <c r="A328" s="661" t="s">
        <v>680</v>
      </c>
      <c r="B328" s="661" t="s">
        <v>92</v>
      </c>
      <c r="C328" s="662" t="s">
        <v>2325</v>
      </c>
      <c r="D328" s="645">
        <v>160815.75138094716</v>
      </c>
    </row>
    <row r="329" spans="1:4" ht="16.5" thickTop="1" thickBot="1">
      <c r="A329" s="661" t="s">
        <v>681</v>
      </c>
      <c r="B329" s="661" t="s">
        <v>92</v>
      </c>
      <c r="C329" s="662" t="s">
        <v>682</v>
      </c>
      <c r="D329" s="645">
        <v>4749.162825433441</v>
      </c>
    </row>
    <row r="330" spans="1:4" ht="16.5" thickTop="1" thickBot="1">
      <c r="A330" s="661" t="s">
        <v>683</v>
      </c>
      <c r="B330" s="661" t="s">
        <v>92</v>
      </c>
      <c r="C330" s="662" t="s">
        <v>2326</v>
      </c>
      <c r="D330" s="645">
        <v>29682.267658959008</v>
      </c>
    </row>
    <row r="331" spans="1:4" ht="16.5" thickTop="1" thickBot="1">
      <c r="A331" s="661" t="s">
        <v>684</v>
      </c>
      <c r="B331" s="661" t="s">
        <v>92</v>
      </c>
      <c r="C331" s="662" t="s">
        <v>2327</v>
      </c>
      <c r="D331" s="645">
        <v>824.50743497108363</v>
      </c>
    </row>
    <row r="332" spans="1:4" ht="16.5" thickTop="1" thickBot="1">
      <c r="A332" s="661" t="s">
        <v>686</v>
      </c>
      <c r="B332" s="661" t="s">
        <v>387</v>
      </c>
      <c r="C332" s="662" t="s">
        <v>687</v>
      </c>
      <c r="D332" s="645">
        <v>93499.075286360632</v>
      </c>
    </row>
    <row r="333" spans="1:4" ht="16.5" thickTop="1" thickBot="1">
      <c r="A333" s="661" t="s">
        <v>685</v>
      </c>
      <c r="B333" s="661" t="s">
        <v>387</v>
      </c>
      <c r="C333" s="662" t="s">
        <v>2328</v>
      </c>
      <c r="D333" s="645">
        <v>24259.086420024258</v>
      </c>
    </row>
    <row r="334" spans="1:4" ht="16.5" thickTop="1" thickBot="1">
      <c r="A334" s="661" t="s">
        <v>690</v>
      </c>
      <c r="B334" s="661" t="s">
        <v>92</v>
      </c>
      <c r="C334" s="662" t="s">
        <v>1929</v>
      </c>
      <c r="D334" s="645">
        <v>1063.244637229403</v>
      </c>
    </row>
    <row r="335" spans="1:4" ht="16.5" thickTop="1" thickBot="1">
      <c r="A335" s="661" t="s">
        <v>688</v>
      </c>
      <c r="B335" s="661" t="s">
        <v>92</v>
      </c>
      <c r="C335" s="662" t="s">
        <v>689</v>
      </c>
      <c r="D335" s="645">
        <v>4252.978548917612</v>
      </c>
    </row>
    <row r="336" spans="1:4" ht="16.5" thickTop="1" thickBot="1">
      <c r="A336" s="661" t="s">
        <v>691</v>
      </c>
      <c r="B336" s="661" t="s">
        <v>377</v>
      </c>
      <c r="C336" s="662" t="s">
        <v>692</v>
      </c>
      <c r="D336" s="645">
        <v>6356.9033981629946</v>
      </c>
    </row>
    <row r="337" spans="1:4" ht="16.5" thickTop="1" thickBot="1">
      <c r="A337" s="661" t="s">
        <v>696</v>
      </c>
      <c r="B337" s="661" t="s">
        <v>92</v>
      </c>
      <c r="C337" s="662" t="s">
        <v>697</v>
      </c>
      <c r="D337" s="645">
        <v>396058.62736795255</v>
      </c>
    </row>
    <row r="338" spans="1:4" ht="16.5" thickTop="1" thickBot="1">
      <c r="A338" s="661" t="s">
        <v>694</v>
      </c>
      <c r="B338" s="661" t="s">
        <v>92</v>
      </c>
      <c r="C338" s="662" t="s">
        <v>695</v>
      </c>
      <c r="D338" s="645">
        <v>46626.445119238095</v>
      </c>
    </row>
    <row r="339" spans="1:4" ht="16.5" thickTop="1" thickBot="1">
      <c r="A339" s="661" t="s">
        <v>693</v>
      </c>
      <c r="B339" s="661" t="s">
        <v>144</v>
      </c>
      <c r="C339" s="662" t="s">
        <v>2329</v>
      </c>
      <c r="D339" s="645">
        <v>66792.797635384166</v>
      </c>
    </row>
    <row r="340" spans="1:4" ht="31.5" thickTop="1" thickBot="1">
      <c r="A340" s="661" t="s">
        <v>648</v>
      </c>
      <c r="B340" s="661" t="s">
        <v>92</v>
      </c>
      <c r="C340" s="662" t="s">
        <v>1927</v>
      </c>
      <c r="D340" s="645">
        <v>2302589.1674999255</v>
      </c>
    </row>
    <row r="341" spans="1:4" ht="31.5" thickTop="1" thickBot="1">
      <c r="A341" s="661" t="s">
        <v>698</v>
      </c>
      <c r="B341" s="661" t="s">
        <v>92</v>
      </c>
      <c r="C341" s="662" t="s">
        <v>699</v>
      </c>
      <c r="D341" s="645">
        <v>2302589.1674999255</v>
      </c>
    </row>
    <row r="342" spans="1:4" ht="31.5" thickTop="1" thickBot="1">
      <c r="A342" s="661" t="s">
        <v>649</v>
      </c>
      <c r="B342" s="661" t="s">
        <v>92</v>
      </c>
      <c r="C342" s="662" t="s">
        <v>1928</v>
      </c>
      <c r="D342" s="645">
        <v>1367598.4146363197</v>
      </c>
    </row>
    <row r="343" spans="1:4" ht="31.5" thickTop="1" thickBot="1">
      <c r="A343" s="661" t="s">
        <v>700</v>
      </c>
      <c r="B343" s="661" t="s">
        <v>92</v>
      </c>
      <c r="C343" s="662" t="s">
        <v>701</v>
      </c>
      <c r="D343" s="645">
        <v>1367598.4146363197</v>
      </c>
    </row>
    <row r="344" spans="1:4" ht="16.5" thickTop="1" thickBot="1">
      <c r="A344" s="661" t="s">
        <v>737</v>
      </c>
      <c r="B344" s="661" t="s">
        <v>387</v>
      </c>
      <c r="C344" s="662" t="s">
        <v>2330</v>
      </c>
      <c r="D344" s="645">
        <v>83860.329561445862</v>
      </c>
    </row>
    <row r="345" spans="1:4" ht="16.5" thickTop="1" thickBot="1">
      <c r="A345" s="661" t="s">
        <v>702</v>
      </c>
      <c r="B345" s="661" t="s">
        <v>377</v>
      </c>
      <c r="C345" s="662" t="s">
        <v>2331</v>
      </c>
      <c r="D345" s="645">
        <v>87717.682571425743</v>
      </c>
    </row>
    <row r="346" spans="1:4" ht="16.5" thickTop="1" thickBot="1">
      <c r="A346" s="661" t="s">
        <v>703</v>
      </c>
      <c r="B346" s="661" t="s">
        <v>144</v>
      </c>
      <c r="C346" s="662" t="s">
        <v>2332</v>
      </c>
      <c r="D346" s="645">
        <v>114298.79850216082</v>
      </c>
    </row>
    <row r="347" spans="1:4" ht="16.5" thickTop="1" thickBot="1">
      <c r="A347" s="661" t="s">
        <v>708</v>
      </c>
      <c r="B347" s="661" t="s">
        <v>92</v>
      </c>
      <c r="C347" s="662" t="s">
        <v>2333</v>
      </c>
      <c r="D347" s="645">
        <v>83730.515181815485</v>
      </c>
    </row>
    <row r="348" spans="1:4" ht="16.5" thickTop="1" thickBot="1">
      <c r="A348" s="661" t="s">
        <v>713</v>
      </c>
      <c r="B348" s="661" t="s">
        <v>144</v>
      </c>
      <c r="C348" s="662" t="s">
        <v>1931</v>
      </c>
      <c r="D348" s="645">
        <v>20183.443171511015</v>
      </c>
    </row>
    <row r="349" spans="1:4" ht="16.5" thickTop="1" thickBot="1">
      <c r="A349" s="661" t="s">
        <v>704</v>
      </c>
      <c r="B349" s="661" t="s">
        <v>144</v>
      </c>
      <c r="C349" s="662" t="s">
        <v>2334</v>
      </c>
      <c r="D349" s="645">
        <v>83730.515181815485</v>
      </c>
    </row>
    <row r="350" spans="1:4" ht="16.5" thickTop="1" thickBot="1">
      <c r="A350" s="661" t="s">
        <v>705</v>
      </c>
      <c r="B350" s="661" t="s">
        <v>144</v>
      </c>
      <c r="C350" s="662" t="s">
        <v>2335</v>
      </c>
      <c r="D350" s="645">
        <v>29239.227523808582</v>
      </c>
    </row>
    <row r="351" spans="1:4" ht="16.5" thickTop="1" thickBot="1">
      <c r="A351" s="661" t="s">
        <v>736</v>
      </c>
      <c r="B351" s="661" t="s">
        <v>144</v>
      </c>
      <c r="C351" s="662" t="s">
        <v>1933</v>
      </c>
      <c r="D351" s="645">
        <v>208518.2750737287</v>
      </c>
    </row>
    <row r="352" spans="1:4" ht="16.5" thickTop="1" thickBot="1">
      <c r="A352" s="661" t="s">
        <v>709</v>
      </c>
      <c r="B352" s="661" t="s">
        <v>144</v>
      </c>
      <c r="C352" s="662" t="s">
        <v>710</v>
      </c>
      <c r="D352" s="645">
        <v>333201.48668570188</v>
      </c>
    </row>
    <row r="353" spans="1:4" ht="16.5" thickTop="1" thickBot="1">
      <c r="A353" s="661" t="s">
        <v>711</v>
      </c>
      <c r="B353" s="661" t="s">
        <v>144</v>
      </c>
      <c r="C353" s="662" t="s">
        <v>712</v>
      </c>
      <c r="D353" s="645">
        <v>924113.04964524531</v>
      </c>
    </row>
    <row r="354" spans="1:4" ht="16.5" thickTop="1" thickBot="1">
      <c r="A354" s="661" t="s">
        <v>707</v>
      </c>
      <c r="B354" s="661" t="s">
        <v>144</v>
      </c>
      <c r="C354" s="662" t="s">
        <v>2336</v>
      </c>
      <c r="D354" s="645">
        <v>8240.145938527874</v>
      </c>
    </row>
    <row r="355" spans="1:4" ht="16.5" thickTop="1" thickBot="1">
      <c r="A355" s="661" t="s">
        <v>706</v>
      </c>
      <c r="B355" s="661" t="s">
        <v>144</v>
      </c>
      <c r="C355" s="662" t="s">
        <v>1930</v>
      </c>
      <c r="D355" s="645">
        <v>3298.0297398843345</v>
      </c>
    </row>
    <row r="356" spans="1:4" ht="16.5" thickTop="1" thickBot="1">
      <c r="A356" s="661" t="s">
        <v>716</v>
      </c>
      <c r="B356" s="661" t="s">
        <v>144</v>
      </c>
      <c r="C356" s="662" t="s">
        <v>717</v>
      </c>
      <c r="D356" s="645">
        <v>54288.907947779931</v>
      </c>
    </row>
    <row r="357" spans="1:4" ht="16.5" thickTop="1" thickBot="1">
      <c r="A357" s="661" t="s">
        <v>714</v>
      </c>
      <c r="B357" s="661" t="s">
        <v>144</v>
      </c>
      <c r="C357" s="662" t="s">
        <v>2337</v>
      </c>
      <c r="D357" s="645">
        <v>740296.4997531824</v>
      </c>
    </row>
    <row r="358" spans="1:4" ht="16.5" thickTop="1" thickBot="1">
      <c r="A358" s="661" t="s">
        <v>715</v>
      </c>
      <c r="B358" s="661" t="s">
        <v>144</v>
      </c>
      <c r="C358" s="662" t="s">
        <v>2338</v>
      </c>
      <c r="D358" s="645">
        <v>760170.2312901807</v>
      </c>
    </row>
    <row r="359" spans="1:4" ht="16.5" thickTop="1" thickBot="1">
      <c r="A359" s="661" t="s">
        <v>718</v>
      </c>
      <c r="B359" s="661" t="s">
        <v>144</v>
      </c>
      <c r="C359" s="662" t="s">
        <v>719</v>
      </c>
      <c r="D359" s="645">
        <v>136631.90431686255</v>
      </c>
    </row>
    <row r="360" spans="1:4" ht="16.5" thickTop="1" thickBot="1">
      <c r="A360" s="661" t="s">
        <v>720</v>
      </c>
      <c r="B360" s="661" t="s">
        <v>144</v>
      </c>
      <c r="C360" s="662" t="s">
        <v>721</v>
      </c>
      <c r="D360" s="645">
        <v>154703.15158773449</v>
      </c>
    </row>
    <row r="361" spans="1:4" ht="16.5" thickTop="1" thickBot="1">
      <c r="A361" s="661" t="s">
        <v>722</v>
      </c>
      <c r="B361" s="661" t="s">
        <v>144</v>
      </c>
      <c r="C361" s="662" t="s">
        <v>723</v>
      </c>
      <c r="D361" s="645">
        <v>187464.46390676496</v>
      </c>
    </row>
    <row r="362" spans="1:4" ht="16.5" thickTop="1" thickBot="1">
      <c r="A362" s="661" t="s">
        <v>724</v>
      </c>
      <c r="B362" s="661" t="s">
        <v>144</v>
      </c>
      <c r="C362" s="662" t="s">
        <v>725</v>
      </c>
      <c r="D362" s="645">
        <v>228349.29051199596</v>
      </c>
    </row>
    <row r="363" spans="1:4" ht="16.5" thickTop="1" thickBot="1">
      <c r="A363" s="661" t="s">
        <v>726</v>
      </c>
      <c r="B363" s="661" t="s">
        <v>144</v>
      </c>
      <c r="C363" s="662" t="s">
        <v>2339</v>
      </c>
      <c r="D363" s="645">
        <v>199358.36948051304</v>
      </c>
    </row>
    <row r="364" spans="1:4" ht="16.5" thickTop="1" thickBot="1">
      <c r="A364" s="661" t="s">
        <v>738</v>
      </c>
      <c r="B364" s="661" t="s">
        <v>144</v>
      </c>
      <c r="C364" s="662" t="s">
        <v>2340</v>
      </c>
      <c r="D364" s="645">
        <v>212956.04474024888</v>
      </c>
    </row>
    <row r="365" spans="1:4" ht="16.5" thickTop="1" thickBot="1">
      <c r="A365" s="661" t="s">
        <v>727</v>
      </c>
      <c r="B365" s="661" t="s">
        <v>144</v>
      </c>
      <c r="C365" s="662" t="s">
        <v>728</v>
      </c>
      <c r="D365" s="645">
        <v>85857.004456274284</v>
      </c>
    </row>
    <row r="366" spans="1:4" ht="16.5" thickTop="1" thickBot="1">
      <c r="A366" s="661" t="s">
        <v>729</v>
      </c>
      <c r="B366" s="661" t="s">
        <v>144</v>
      </c>
      <c r="C366" s="662" t="s">
        <v>1932</v>
      </c>
      <c r="D366" s="645">
        <v>85857.004456274284</v>
      </c>
    </row>
    <row r="367" spans="1:4" ht="16.5" thickTop="1" thickBot="1">
      <c r="A367" s="661" t="s">
        <v>730</v>
      </c>
      <c r="B367" s="661" t="s">
        <v>92</v>
      </c>
      <c r="C367" s="662" t="s">
        <v>2341</v>
      </c>
      <c r="D367" s="645">
        <v>62598.5280168811</v>
      </c>
    </row>
    <row r="368" spans="1:4" ht="16.5" thickTop="1" thickBot="1">
      <c r="A368" s="661" t="s">
        <v>732</v>
      </c>
      <c r="B368" s="661" t="s">
        <v>92</v>
      </c>
      <c r="C368" s="662" t="s">
        <v>733</v>
      </c>
      <c r="D368" s="645">
        <v>2858.2924412330899</v>
      </c>
    </row>
    <row r="369" spans="1:4" ht="16.5" thickTop="1" thickBot="1">
      <c r="A369" s="661" t="s">
        <v>731</v>
      </c>
      <c r="B369" s="661" t="s">
        <v>92</v>
      </c>
      <c r="C369" s="662" t="s">
        <v>2342</v>
      </c>
      <c r="D369" s="645">
        <v>971.8194300192506</v>
      </c>
    </row>
    <row r="370" spans="1:4" ht="16.5" thickTop="1" thickBot="1">
      <c r="A370" s="661" t="s">
        <v>734</v>
      </c>
      <c r="B370" s="661" t="s">
        <v>92</v>
      </c>
      <c r="C370" s="662" t="s">
        <v>735</v>
      </c>
      <c r="D370" s="645">
        <v>69110.901419911184</v>
      </c>
    </row>
    <row r="371" spans="1:4" ht="16.5" thickTop="1" thickBot="1">
      <c r="A371" s="661" t="s">
        <v>741</v>
      </c>
      <c r="B371" s="661" t="s">
        <v>92</v>
      </c>
      <c r="C371" s="662" t="s">
        <v>1934</v>
      </c>
      <c r="D371" s="645">
        <v>69110.901419911184</v>
      </c>
    </row>
    <row r="372" spans="1:4" ht="16.5" thickTop="1" thickBot="1">
      <c r="A372" s="661" t="s">
        <v>739</v>
      </c>
      <c r="B372" s="661" t="s">
        <v>377</v>
      </c>
      <c r="C372" s="662" t="s">
        <v>740</v>
      </c>
      <c r="D372" s="645">
        <v>3405.765378053889</v>
      </c>
    </row>
    <row r="373" spans="1:4" ht="16.5" thickTop="1" thickBot="1">
      <c r="A373" s="191"/>
      <c r="B373" s="191"/>
      <c r="C373" s="196"/>
      <c r="D373" s="192"/>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7109375" style="182"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198"/>
      <c r="B5" s="100"/>
      <c r="C5" s="101"/>
      <c r="D5" s="186"/>
    </row>
    <row r="6" spans="1:5" ht="30" customHeight="1" thickTop="1" thickBot="1">
      <c r="A6" s="199" t="s">
        <v>1266</v>
      </c>
      <c r="B6" s="100" t="s">
        <v>339</v>
      </c>
      <c r="C6" s="102" t="s">
        <v>2026</v>
      </c>
      <c r="D6" s="647">
        <v>1822.464410828662</v>
      </c>
    </row>
    <row r="7" spans="1:5" ht="30" customHeight="1" thickTop="1" thickBot="1">
      <c r="A7" s="199" t="s">
        <v>1352</v>
      </c>
      <c r="B7" s="100" t="s">
        <v>339</v>
      </c>
      <c r="C7" s="102" t="s">
        <v>2025</v>
      </c>
      <c r="D7" s="647">
        <v>1822.464410828662</v>
      </c>
      <c r="E7" s="103"/>
    </row>
    <row r="8" spans="1:5" ht="30" customHeight="1" thickTop="1" thickBot="1">
      <c r="A8" s="199" t="s">
        <v>1364</v>
      </c>
      <c r="B8" s="100" t="s">
        <v>339</v>
      </c>
      <c r="C8" s="102" t="s">
        <v>2027</v>
      </c>
      <c r="D8" s="647">
        <v>1822.464410828662</v>
      </c>
    </row>
    <row r="9" spans="1:5" ht="30" customHeight="1" thickTop="1" thickBot="1">
      <c r="A9" s="199" t="s">
        <v>1225</v>
      </c>
      <c r="B9" s="100" t="s">
        <v>1223</v>
      </c>
      <c r="C9" s="102" t="s">
        <v>1226</v>
      </c>
      <c r="D9" s="647">
        <v>1822.464410828662</v>
      </c>
    </row>
    <row r="10" spans="1:5" ht="30" customHeight="1" thickTop="1" thickBot="1">
      <c r="A10" s="199" t="s">
        <v>1388</v>
      </c>
      <c r="B10" s="100" t="s">
        <v>339</v>
      </c>
      <c r="C10" s="102" t="s">
        <v>1389</v>
      </c>
      <c r="D10" s="647">
        <v>1822.464410828662</v>
      </c>
    </row>
    <row r="11" spans="1:5" ht="30" customHeight="1" thickTop="1" thickBot="1">
      <c r="A11" s="199" t="s">
        <v>1329</v>
      </c>
      <c r="B11" s="100" t="s">
        <v>339</v>
      </c>
      <c r="C11" s="102" t="s">
        <v>1330</v>
      </c>
      <c r="D11" s="647">
        <v>1822.464410828662</v>
      </c>
    </row>
    <row r="12" spans="1:5" ht="30" customHeight="1" thickTop="1" thickBot="1">
      <c r="A12" s="199" t="s">
        <v>1331</v>
      </c>
      <c r="B12" s="100" t="s">
        <v>339</v>
      </c>
      <c r="C12" s="102" t="s">
        <v>1332</v>
      </c>
      <c r="D12" s="647">
        <v>1822.464410828662</v>
      </c>
    </row>
    <row r="13" spans="1:5" ht="30" customHeight="1" thickTop="1" thickBot="1">
      <c r="A13" s="199" t="s">
        <v>1333</v>
      </c>
      <c r="B13" s="100" t="s">
        <v>339</v>
      </c>
      <c r="C13" s="102" t="s">
        <v>1334</v>
      </c>
      <c r="D13" s="647">
        <v>1822.464410828662</v>
      </c>
    </row>
    <row r="14" spans="1:5" ht="30" customHeight="1" thickTop="1" thickBot="1">
      <c r="A14" s="199" t="s">
        <v>1335</v>
      </c>
      <c r="B14" s="100" t="s">
        <v>339</v>
      </c>
      <c r="C14" s="102" t="s">
        <v>1336</v>
      </c>
      <c r="D14" s="647">
        <v>1822.464410828662</v>
      </c>
    </row>
    <row r="15" spans="1:5" ht="30" customHeight="1" thickTop="1" thickBot="1">
      <c r="A15" s="199" t="s">
        <v>1317</v>
      </c>
      <c r="B15" s="100" t="s">
        <v>339</v>
      </c>
      <c r="C15" s="102" t="s">
        <v>1860</v>
      </c>
      <c r="D15" s="647">
        <v>1822.464410828662</v>
      </c>
    </row>
    <row r="16" spans="1:5" ht="30" customHeight="1" thickTop="1" thickBot="1">
      <c r="A16" s="199" t="s">
        <v>1227</v>
      </c>
      <c r="B16" s="100" t="s">
        <v>339</v>
      </c>
      <c r="C16" s="102" t="s">
        <v>1228</v>
      </c>
      <c r="D16" s="647">
        <v>1822.464410828662</v>
      </c>
    </row>
    <row r="17" spans="1:4" ht="30" customHeight="1" thickTop="1" thickBot="1">
      <c r="A17" s="199" t="s">
        <v>1229</v>
      </c>
      <c r="B17" s="100" t="s">
        <v>339</v>
      </c>
      <c r="C17" s="102" t="s">
        <v>1230</v>
      </c>
      <c r="D17" s="647">
        <v>1822.464410828662</v>
      </c>
    </row>
    <row r="18" spans="1:4" ht="30" customHeight="1" thickTop="1" thickBot="1">
      <c r="A18" s="199" t="s">
        <v>1231</v>
      </c>
      <c r="B18" s="100" t="s">
        <v>339</v>
      </c>
      <c r="C18" s="102" t="s">
        <v>1232</v>
      </c>
      <c r="D18" s="647">
        <v>1822.464410828662</v>
      </c>
    </row>
    <row r="19" spans="1:4" ht="30" customHeight="1" thickTop="1" thickBot="1">
      <c r="A19" s="199" t="s">
        <v>1235</v>
      </c>
      <c r="B19" s="100" t="s">
        <v>339</v>
      </c>
      <c r="C19" s="102" t="s">
        <v>1236</v>
      </c>
      <c r="D19" s="647">
        <v>1822.464410828662</v>
      </c>
    </row>
    <row r="20" spans="1:4" ht="30" customHeight="1" thickTop="1" thickBot="1">
      <c r="A20" s="199" t="s">
        <v>1407</v>
      </c>
      <c r="B20" s="100" t="s">
        <v>339</v>
      </c>
      <c r="C20" s="102" t="s">
        <v>1869</v>
      </c>
      <c r="D20" s="647">
        <v>1822.464410828662</v>
      </c>
    </row>
    <row r="21" spans="1:4" ht="30" customHeight="1" thickTop="1" thickBot="1">
      <c r="A21" s="199" t="s">
        <v>1239</v>
      </c>
      <c r="B21" s="100" t="s">
        <v>339</v>
      </c>
      <c r="C21" s="102" t="s">
        <v>1240</v>
      </c>
      <c r="D21" s="647">
        <v>1822.464410828662</v>
      </c>
    </row>
    <row r="22" spans="1:4" ht="30" customHeight="1" thickTop="1" thickBot="1">
      <c r="A22" s="199" t="s">
        <v>1390</v>
      </c>
      <c r="B22" s="100" t="s">
        <v>339</v>
      </c>
      <c r="C22" s="102" t="s">
        <v>1391</v>
      </c>
      <c r="D22" s="647">
        <v>1822.464410828662</v>
      </c>
    </row>
    <row r="23" spans="1:4" ht="30" customHeight="1" thickTop="1" thickBot="1">
      <c r="A23" s="199" t="s">
        <v>1247</v>
      </c>
      <c r="B23" s="100" t="s">
        <v>339</v>
      </c>
      <c r="C23" s="102" t="s">
        <v>1248</v>
      </c>
      <c r="D23" s="647">
        <v>1822.464410828662</v>
      </c>
    </row>
    <row r="24" spans="1:4" ht="30" customHeight="1" thickTop="1" thickBot="1">
      <c r="A24" s="199" t="s">
        <v>1269</v>
      </c>
      <c r="B24" s="100" t="s">
        <v>339</v>
      </c>
      <c r="C24" s="102" t="s">
        <v>1270</v>
      </c>
      <c r="D24" s="647">
        <v>1822.464410828662</v>
      </c>
    </row>
    <row r="25" spans="1:4" ht="30" customHeight="1" thickTop="1" thickBot="1">
      <c r="A25" s="199" t="s">
        <v>1241</v>
      </c>
      <c r="B25" s="100" t="s">
        <v>339</v>
      </c>
      <c r="C25" s="102" t="s">
        <v>1242</v>
      </c>
      <c r="D25" s="647">
        <v>1822.464410828662</v>
      </c>
    </row>
    <row r="26" spans="1:4" ht="30" customHeight="1" thickTop="1" thickBot="1">
      <c r="A26" s="199" t="s">
        <v>1246</v>
      </c>
      <c r="B26" s="100" t="s">
        <v>339</v>
      </c>
      <c r="C26" s="102" t="s">
        <v>1242</v>
      </c>
      <c r="D26" s="647">
        <v>1822.464410828662</v>
      </c>
    </row>
    <row r="27" spans="1:4" ht="30" customHeight="1" thickTop="1" thickBot="1">
      <c r="A27" s="199" t="s">
        <v>1303</v>
      </c>
      <c r="B27" s="100" t="s">
        <v>339</v>
      </c>
      <c r="C27" s="102" t="s">
        <v>1304</v>
      </c>
      <c r="D27" s="647">
        <v>1822.464410828662</v>
      </c>
    </row>
    <row r="28" spans="1:4" ht="30" customHeight="1" thickTop="1" thickBot="1">
      <c r="A28" s="199" t="s">
        <v>1249</v>
      </c>
      <c r="B28" s="100" t="s">
        <v>339</v>
      </c>
      <c r="C28" s="102" t="s">
        <v>1250</v>
      </c>
      <c r="D28" s="647">
        <v>1822.464410828662</v>
      </c>
    </row>
    <row r="29" spans="1:4" ht="30" customHeight="1" thickTop="1" thickBot="1">
      <c r="A29" s="199" t="s">
        <v>1254</v>
      </c>
      <c r="B29" s="100" t="s">
        <v>339</v>
      </c>
      <c r="C29" s="102" t="s">
        <v>1255</v>
      </c>
      <c r="D29" s="647">
        <v>1822.464410828662</v>
      </c>
    </row>
    <row r="30" spans="1:4" ht="30" customHeight="1" thickTop="1" thickBot="1">
      <c r="A30" s="199" t="s">
        <v>1252</v>
      </c>
      <c r="B30" s="100" t="s">
        <v>339</v>
      </c>
      <c r="C30" s="102" t="s">
        <v>1253</v>
      </c>
      <c r="D30" s="647">
        <v>1822.464410828662</v>
      </c>
    </row>
    <row r="31" spans="1:4" ht="30" customHeight="1" thickTop="1" thickBot="1">
      <c r="A31" s="199" t="s">
        <v>1267</v>
      </c>
      <c r="B31" s="100" t="s">
        <v>339</v>
      </c>
      <c r="C31" s="102" t="s">
        <v>1268</v>
      </c>
      <c r="D31" s="647">
        <v>1822.464410828662</v>
      </c>
    </row>
    <row r="32" spans="1:4" ht="30" customHeight="1" thickTop="1" thickBot="1">
      <c r="A32" s="199" t="s">
        <v>1256</v>
      </c>
      <c r="B32" s="100" t="s">
        <v>339</v>
      </c>
      <c r="C32" s="102" t="s">
        <v>1257</v>
      </c>
      <c r="D32" s="647">
        <v>1822.464410828662</v>
      </c>
    </row>
    <row r="33" spans="1:4" ht="30" customHeight="1" thickTop="1" thickBot="1">
      <c r="A33" s="199" t="s">
        <v>1272</v>
      </c>
      <c r="B33" s="100" t="s">
        <v>339</v>
      </c>
      <c r="C33" s="102" t="s">
        <v>1257</v>
      </c>
      <c r="D33" s="647">
        <v>1822.464410828662</v>
      </c>
    </row>
    <row r="34" spans="1:4" ht="30" customHeight="1" thickTop="1" thickBot="1">
      <c r="A34" s="199" t="s">
        <v>1273</v>
      </c>
      <c r="B34" s="100" t="s">
        <v>339</v>
      </c>
      <c r="C34" s="102" t="s">
        <v>1274</v>
      </c>
      <c r="D34" s="647">
        <v>1822.464410828662</v>
      </c>
    </row>
    <row r="35" spans="1:4" ht="30" customHeight="1" thickTop="1" thickBot="1">
      <c r="A35" s="199" t="s">
        <v>1323</v>
      </c>
      <c r="B35" s="100" t="s">
        <v>339</v>
      </c>
      <c r="C35" s="102" t="s">
        <v>1864</v>
      </c>
      <c r="D35" s="647">
        <v>1822.464410828662</v>
      </c>
    </row>
    <row r="36" spans="1:4" ht="30" customHeight="1" thickTop="1" thickBot="1">
      <c r="A36" s="199" t="s">
        <v>1404</v>
      </c>
      <c r="B36" s="100" t="s">
        <v>339</v>
      </c>
      <c r="C36" s="102" t="s">
        <v>1405</v>
      </c>
      <c r="D36" s="647">
        <v>1822.464410828662</v>
      </c>
    </row>
    <row r="37" spans="1:4" ht="30" customHeight="1" thickTop="1" thickBot="1">
      <c r="A37" s="199" t="s">
        <v>1385</v>
      </c>
      <c r="B37" s="100" t="s">
        <v>339</v>
      </c>
      <c r="C37" s="102" t="s">
        <v>1386</v>
      </c>
      <c r="D37" s="647">
        <v>1822.464410828662</v>
      </c>
    </row>
    <row r="38" spans="1:4" ht="30" customHeight="1" thickTop="1" thickBot="1">
      <c r="A38" s="199" t="s">
        <v>1264</v>
      </c>
      <c r="B38" s="100" t="s">
        <v>339</v>
      </c>
      <c r="C38" s="102" t="s">
        <v>1265</v>
      </c>
      <c r="D38" s="647">
        <v>1822.464410828662</v>
      </c>
    </row>
    <row r="39" spans="1:4" ht="30" customHeight="1" thickTop="1" thickBot="1">
      <c r="A39" s="199" t="s">
        <v>1221</v>
      </c>
      <c r="B39" s="100" t="s">
        <v>1223</v>
      </c>
      <c r="C39" s="102" t="s">
        <v>1280</v>
      </c>
      <c r="D39" s="647">
        <v>1822.464410828662</v>
      </c>
    </row>
    <row r="40" spans="1:4" ht="30" customHeight="1" thickTop="1" thickBot="1">
      <c r="A40" s="199" t="s">
        <v>1261</v>
      </c>
      <c r="B40" s="100" t="s">
        <v>339</v>
      </c>
      <c r="C40" s="102" t="s">
        <v>1262</v>
      </c>
      <c r="D40" s="647">
        <v>1822.464410828662</v>
      </c>
    </row>
    <row r="41" spans="1:4" ht="30" customHeight="1" thickTop="1" thickBot="1">
      <c r="A41" s="199" t="s">
        <v>1259</v>
      </c>
      <c r="B41" s="100" t="s">
        <v>339</v>
      </c>
      <c r="C41" s="102" t="s">
        <v>1260</v>
      </c>
      <c r="D41" s="647">
        <v>1822.464410828662</v>
      </c>
    </row>
    <row r="42" spans="1:4" ht="30" customHeight="1" thickTop="1" thickBot="1">
      <c r="A42" s="199" t="s">
        <v>1392</v>
      </c>
      <c r="B42" s="100" t="s">
        <v>339</v>
      </c>
      <c r="C42" s="102" t="s">
        <v>1260</v>
      </c>
      <c r="D42" s="647">
        <v>1822.464410828662</v>
      </c>
    </row>
    <row r="43" spans="1:4" ht="30" customHeight="1" thickTop="1" thickBot="1">
      <c r="A43" s="199" t="s">
        <v>1233</v>
      </c>
      <c r="B43" s="100" t="s">
        <v>339</v>
      </c>
      <c r="C43" s="102" t="s">
        <v>1234</v>
      </c>
      <c r="D43" s="647">
        <v>1822.464410828662</v>
      </c>
    </row>
    <row r="44" spans="1:4" ht="30" customHeight="1" thickTop="1" thickBot="1">
      <c r="A44" s="199" t="s">
        <v>1387</v>
      </c>
      <c r="B44" s="100" t="s">
        <v>339</v>
      </c>
      <c r="C44" s="102" t="s">
        <v>1234</v>
      </c>
      <c r="D44" s="647">
        <v>1822.464410828662</v>
      </c>
    </row>
    <row r="45" spans="1:4" ht="30" customHeight="1" thickTop="1" thickBot="1">
      <c r="A45" s="199" t="s">
        <v>1278</v>
      </c>
      <c r="B45" s="100" t="s">
        <v>339</v>
      </c>
      <c r="C45" s="102" t="s">
        <v>1279</v>
      </c>
      <c r="D45" s="647">
        <v>1822.464410828662</v>
      </c>
    </row>
    <row r="46" spans="1:4" ht="30" customHeight="1" thickTop="1" thickBot="1">
      <c r="A46" s="199" t="s">
        <v>1287</v>
      </c>
      <c r="B46" s="100" t="s">
        <v>339</v>
      </c>
      <c r="C46" s="102" t="s">
        <v>1288</v>
      </c>
      <c r="D46" s="647">
        <v>1822.464410828662</v>
      </c>
    </row>
    <row r="47" spans="1:4" ht="30" customHeight="1" thickTop="1" thickBot="1">
      <c r="A47" s="199" t="s">
        <v>1291</v>
      </c>
      <c r="B47" s="100" t="s">
        <v>339</v>
      </c>
      <c r="C47" s="102" t="s">
        <v>1292</v>
      </c>
      <c r="D47" s="647">
        <v>1822.464410828662</v>
      </c>
    </row>
    <row r="48" spans="1:4" ht="30" customHeight="1" thickTop="1" thickBot="1">
      <c r="A48" s="199" t="s">
        <v>1283</v>
      </c>
      <c r="B48" s="100" t="s">
        <v>1223</v>
      </c>
      <c r="C48" s="102" t="s">
        <v>1284</v>
      </c>
      <c r="D48" s="647">
        <v>1822.464410828662</v>
      </c>
    </row>
    <row r="49" spans="1:4" ht="30" customHeight="1" thickTop="1" thickBot="1">
      <c r="A49" s="199" t="s">
        <v>1281</v>
      </c>
      <c r="B49" s="100" t="s">
        <v>339</v>
      </c>
      <c r="C49" s="102" t="s">
        <v>1282</v>
      </c>
      <c r="D49" s="647">
        <v>1822.464410828662</v>
      </c>
    </row>
    <row r="50" spans="1:4" ht="30" customHeight="1" thickTop="1" thickBot="1">
      <c r="A50" s="199" t="s">
        <v>1285</v>
      </c>
      <c r="B50" s="100" t="s">
        <v>339</v>
      </c>
      <c r="C50" s="102" t="s">
        <v>1286</v>
      </c>
      <c r="D50" s="647">
        <v>1822.464410828662</v>
      </c>
    </row>
    <row r="51" spans="1:4" ht="30" customHeight="1" thickTop="1" thickBot="1">
      <c r="A51" s="199" t="s">
        <v>1314</v>
      </c>
      <c r="B51" s="100" t="s">
        <v>1306</v>
      </c>
      <c r="C51" s="102" t="s">
        <v>1315</v>
      </c>
      <c r="D51" s="647">
        <v>1822.464410828662</v>
      </c>
    </row>
    <row r="52" spans="1:4" ht="30" customHeight="1" thickTop="1" thickBot="1">
      <c r="A52" s="199" t="s">
        <v>1316</v>
      </c>
      <c r="B52" s="100" t="s">
        <v>1306</v>
      </c>
      <c r="C52" s="102" t="s">
        <v>1315</v>
      </c>
      <c r="D52" s="647">
        <v>1822.464410828662</v>
      </c>
    </row>
    <row r="53" spans="1:4" ht="30" customHeight="1" thickTop="1" thickBot="1">
      <c r="A53" s="199" t="s">
        <v>1289</v>
      </c>
      <c r="B53" s="100" t="s">
        <v>339</v>
      </c>
      <c r="C53" s="102" t="s">
        <v>1290</v>
      </c>
      <c r="D53" s="647">
        <v>1822.464410828662</v>
      </c>
    </row>
    <row r="54" spans="1:4" ht="30" customHeight="1" thickTop="1" thickBot="1">
      <c r="A54" s="199" t="s">
        <v>1293</v>
      </c>
      <c r="B54" s="100" t="s">
        <v>339</v>
      </c>
      <c r="C54" s="102" t="s">
        <v>1294</v>
      </c>
      <c r="D54" s="647">
        <v>1822.464410828662</v>
      </c>
    </row>
    <row r="55" spans="1:4" ht="30" customHeight="1" thickTop="1" thickBot="1">
      <c r="A55" s="199" t="s">
        <v>1378</v>
      </c>
      <c r="B55" s="100" t="s">
        <v>339</v>
      </c>
      <c r="C55" s="102" t="s">
        <v>2029</v>
      </c>
      <c r="D55" s="647">
        <v>1822.464410828662</v>
      </c>
    </row>
    <row r="56" spans="1:4" ht="30" customHeight="1" thickTop="1" thickBot="1">
      <c r="A56" s="199" t="s">
        <v>1379</v>
      </c>
      <c r="B56" s="100" t="s">
        <v>339</v>
      </c>
      <c r="C56" s="102" t="s">
        <v>2030</v>
      </c>
      <c r="D56" s="647">
        <v>1822.464410828662</v>
      </c>
    </row>
    <row r="57" spans="1:4" ht="30" customHeight="1" thickTop="1" thickBot="1">
      <c r="A57" s="199" t="s">
        <v>1380</v>
      </c>
      <c r="B57" s="100" t="s">
        <v>339</v>
      </c>
      <c r="C57" s="102" t="s">
        <v>2031</v>
      </c>
      <c r="D57" s="647">
        <v>1822.464410828662</v>
      </c>
    </row>
    <row r="58" spans="1:4" ht="30" customHeight="1" thickTop="1" thickBot="1">
      <c r="A58" s="199" t="s">
        <v>1357</v>
      </c>
      <c r="B58" s="100" t="s">
        <v>339</v>
      </c>
      <c r="C58" s="102" t="s">
        <v>1867</v>
      </c>
      <c r="D58" s="647">
        <v>1822.464410828662</v>
      </c>
    </row>
    <row r="59" spans="1:4" ht="30" customHeight="1" thickTop="1" thickBot="1">
      <c r="A59" s="199" t="s">
        <v>1295</v>
      </c>
      <c r="B59" s="100" t="s">
        <v>339</v>
      </c>
      <c r="C59" s="102" t="s">
        <v>1296</v>
      </c>
      <c r="D59" s="647">
        <v>1822.464410828662</v>
      </c>
    </row>
    <row r="60" spans="1:4" ht="30" customHeight="1" thickTop="1" thickBot="1">
      <c r="A60" s="199" t="s">
        <v>1376</v>
      </c>
      <c r="B60" s="100" t="s">
        <v>339</v>
      </c>
      <c r="C60" s="102" t="s">
        <v>1377</v>
      </c>
      <c r="D60" s="647">
        <v>1822.464410828662</v>
      </c>
    </row>
    <row r="61" spans="1:4" ht="30" customHeight="1" thickTop="1" thickBot="1">
      <c r="A61" s="199" t="s">
        <v>1362</v>
      </c>
      <c r="B61" s="100" t="s">
        <v>339</v>
      </c>
      <c r="C61" s="102" t="s">
        <v>1363</v>
      </c>
      <c r="D61" s="647">
        <v>1822.464410828662</v>
      </c>
    </row>
    <row r="62" spans="1:4" ht="30" customHeight="1" thickTop="1" thickBot="1">
      <c r="A62" s="199" t="s">
        <v>1369</v>
      </c>
      <c r="B62" s="100" t="s">
        <v>339</v>
      </c>
      <c r="C62" s="102" t="s">
        <v>1370</v>
      </c>
      <c r="D62" s="647">
        <v>1822.464410828662</v>
      </c>
    </row>
    <row r="63" spans="1:4" ht="30" customHeight="1" thickTop="1" thickBot="1">
      <c r="A63" s="199" t="s">
        <v>1373</v>
      </c>
      <c r="B63" s="100" t="s">
        <v>339</v>
      </c>
      <c r="C63" s="102" t="s">
        <v>1374</v>
      </c>
      <c r="D63" s="647">
        <v>1822.464410828662</v>
      </c>
    </row>
    <row r="64" spans="1:4" ht="30" customHeight="1" thickTop="1" thickBot="1">
      <c r="A64" s="199" t="s">
        <v>1360</v>
      </c>
      <c r="B64" s="100" t="s">
        <v>339</v>
      </c>
      <c r="C64" s="102" t="s">
        <v>1361</v>
      </c>
      <c r="D64" s="647">
        <v>1822.464410828662</v>
      </c>
    </row>
    <row r="65" spans="1:4" ht="30" customHeight="1" thickTop="1" thickBot="1">
      <c r="A65" s="199" t="s">
        <v>1297</v>
      </c>
      <c r="B65" s="100" t="s">
        <v>339</v>
      </c>
      <c r="C65" s="102" t="s">
        <v>1298</v>
      </c>
      <c r="D65" s="647">
        <v>1822.464410828662</v>
      </c>
    </row>
    <row r="66" spans="1:4" ht="30" customHeight="1" thickTop="1" thickBot="1">
      <c r="A66" s="199" t="s">
        <v>1367</v>
      </c>
      <c r="B66" s="100" t="s">
        <v>339</v>
      </c>
      <c r="C66" s="102" t="s">
        <v>1368</v>
      </c>
      <c r="D66" s="647">
        <v>1822.464410828662</v>
      </c>
    </row>
    <row r="67" spans="1:4" ht="30" customHeight="1" thickTop="1" thickBot="1">
      <c r="A67" s="199" t="s">
        <v>1371</v>
      </c>
      <c r="B67" s="100" t="s">
        <v>339</v>
      </c>
      <c r="C67" s="102" t="s">
        <v>1372</v>
      </c>
      <c r="D67" s="647">
        <v>1822.464410828662</v>
      </c>
    </row>
    <row r="68" spans="1:4" ht="30" customHeight="1" thickTop="1" thickBot="1">
      <c r="A68" s="199" t="s">
        <v>1343</v>
      </c>
      <c r="B68" s="100" t="s">
        <v>339</v>
      </c>
      <c r="C68" s="102" t="s">
        <v>1344</v>
      </c>
      <c r="D68" s="647">
        <v>1822.464410828662</v>
      </c>
    </row>
    <row r="69" spans="1:4" ht="30" customHeight="1" thickTop="1" thickBot="1">
      <c r="A69" s="199" t="s">
        <v>1383</v>
      </c>
      <c r="B69" s="100" t="s">
        <v>339</v>
      </c>
      <c r="C69" s="102" t="s">
        <v>2033</v>
      </c>
      <c r="D69" s="647">
        <v>1822.464410828662</v>
      </c>
    </row>
    <row r="70" spans="1:4" ht="30" customHeight="1" thickTop="1" thickBot="1">
      <c r="A70" s="199" t="s">
        <v>1384</v>
      </c>
      <c r="B70" s="100" t="s">
        <v>339</v>
      </c>
      <c r="C70" s="102" t="s">
        <v>2034</v>
      </c>
      <c r="D70" s="647">
        <v>1822.464410828662</v>
      </c>
    </row>
    <row r="71" spans="1:4" ht="30" customHeight="1" thickTop="1" thickBot="1">
      <c r="A71" s="199" t="s">
        <v>1381</v>
      </c>
      <c r="B71" s="100" t="s">
        <v>339</v>
      </c>
      <c r="C71" s="102" t="s">
        <v>2035</v>
      </c>
      <c r="D71" s="647">
        <v>1822.464410828662</v>
      </c>
    </row>
    <row r="72" spans="1:4" ht="30" customHeight="1" thickTop="1" thickBot="1">
      <c r="A72" s="199" t="s">
        <v>1382</v>
      </c>
      <c r="B72" s="100" t="s">
        <v>339</v>
      </c>
      <c r="C72" s="102" t="s">
        <v>2036</v>
      </c>
      <c r="D72" s="647">
        <v>1822.464410828662</v>
      </c>
    </row>
    <row r="73" spans="1:4" ht="30" customHeight="1" thickTop="1" thickBot="1">
      <c r="A73" s="199" t="s">
        <v>1350</v>
      </c>
      <c r="B73" s="100" t="s">
        <v>339</v>
      </c>
      <c r="C73" s="102" t="s">
        <v>1351</v>
      </c>
      <c r="D73" s="647">
        <v>1822.464410828662</v>
      </c>
    </row>
    <row r="74" spans="1:4" ht="30" customHeight="1" thickTop="1" thickBot="1">
      <c r="A74" s="199" t="s">
        <v>1349</v>
      </c>
      <c r="B74" s="100" t="s">
        <v>339</v>
      </c>
      <c r="C74" s="102" t="s">
        <v>1866</v>
      </c>
      <c r="D74" s="647">
        <v>1822.464410828662</v>
      </c>
    </row>
    <row r="75" spans="1:4" ht="30" customHeight="1" thickTop="1" thickBot="1">
      <c r="A75" s="199" t="s">
        <v>1347</v>
      </c>
      <c r="B75" s="100" t="s">
        <v>339</v>
      </c>
      <c r="C75" s="102" t="s">
        <v>1348</v>
      </c>
      <c r="D75" s="647">
        <v>1822.464410828662</v>
      </c>
    </row>
    <row r="76" spans="1:4" ht="30" customHeight="1" thickTop="1" thickBot="1">
      <c r="A76" s="199" t="s">
        <v>1375</v>
      </c>
      <c r="B76" s="100" t="s">
        <v>339</v>
      </c>
      <c r="C76" s="102" t="s">
        <v>2028</v>
      </c>
      <c r="D76" s="647">
        <v>1822.464410828662</v>
      </c>
    </row>
    <row r="77" spans="1:4" ht="30" customHeight="1" thickTop="1" thickBot="1">
      <c r="A77" s="199" t="s">
        <v>1353</v>
      </c>
      <c r="B77" s="100" t="s">
        <v>339</v>
      </c>
      <c r="C77" s="102" t="s">
        <v>1354</v>
      </c>
      <c r="D77" s="647">
        <v>1822.464410828662</v>
      </c>
    </row>
    <row r="78" spans="1:4" ht="30" customHeight="1" thickTop="1" thickBot="1">
      <c r="A78" s="199" t="s">
        <v>1355</v>
      </c>
      <c r="B78" s="100" t="s">
        <v>339</v>
      </c>
      <c r="C78" s="102" t="s">
        <v>1356</v>
      </c>
      <c r="D78" s="647">
        <v>1822.464410828662</v>
      </c>
    </row>
    <row r="79" spans="1:4" ht="30" customHeight="1" thickTop="1" thickBot="1">
      <c r="A79" s="199" t="s">
        <v>1358</v>
      </c>
      <c r="B79" s="100" t="s">
        <v>339</v>
      </c>
      <c r="C79" s="102" t="s">
        <v>1359</v>
      </c>
      <c r="D79" s="647">
        <v>1822.464410828662</v>
      </c>
    </row>
    <row r="80" spans="1:4" ht="30" customHeight="1" thickTop="1" thickBot="1">
      <c r="A80" s="199" t="s">
        <v>1337</v>
      </c>
      <c r="B80" s="100" t="s">
        <v>339</v>
      </c>
      <c r="C80" s="102" t="s">
        <v>1338</v>
      </c>
      <c r="D80" s="647">
        <v>1822.464410828662</v>
      </c>
    </row>
    <row r="81" spans="1:4" ht="30" customHeight="1" thickTop="1" thickBot="1">
      <c r="A81" s="199" t="s">
        <v>1341</v>
      </c>
      <c r="B81" s="100" t="s">
        <v>339</v>
      </c>
      <c r="C81" s="102" t="s">
        <v>1342</v>
      </c>
      <c r="D81" s="647">
        <v>1822.464410828662</v>
      </c>
    </row>
    <row r="82" spans="1:4" ht="30" customHeight="1" thickTop="1" thickBot="1">
      <c r="A82" s="199" t="s">
        <v>1345</v>
      </c>
      <c r="B82" s="100" t="s">
        <v>339</v>
      </c>
      <c r="C82" s="102" t="s">
        <v>1346</v>
      </c>
      <c r="D82" s="647">
        <v>1822.464410828662</v>
      </c>
    </row>
    <row r="83" spans="1:4" ht="30" customHeight="1" thickTop="1" thickBot="1">
      <c r="A83" s="199" t="s">
        <v>1339</v>
      </c>
      <c r="B83" s="100" t="s">
        <v>339</v>
      </c>
      <c r="C83" s="102" t="s">
        <v>1340</v>
      </c>
      <c r="D83" s="647">
        <v>1822.464410828662</v>
      </c>
    </row>
    <row r="84" spans="1:4" ht="30" customHeight="1" thickTop="1" thickBot="1">
      <c r="A84" s="199" t="s">
        <v>1305</v>
      </c>
      <c r="B84" s="100" t="s">
        <v>339</v>
      </c>
      <c r="C84" s="102" t="s">
        <v>1307</v>
      </c>
      <c r="D84" s="647">
        <v>1822.464410828662</v>
      </c>
    </row>
    <row r="85" spans="1:4" ht="30" customHeight="1" thickTop="1" thickBot="1">
      <c r="A85" s="199" t="s">
        <v>1308</v>
      </c>
      <c r="B85" s="100" t="s">
        <v>339</v>
      </c>
      <c r="C85" s="102" t="s">
        <v>1859</v>
      </c>
      <c r="D85" s="647">
        <v>1822.464410828662</v>
      </c>
    </row>
    <row r="86" spans="1:4" ht="30" customHeight="1" thickTop="1" thickBot="1">
      <c r="A86" s="199" t="s">
        <v>1309</v>
      </c>
      <c r="B86" s="100" t="s">
        <v>1306</v>
      </c>
      <c r="C86" s="102" t="s">
        <v>1310</v>
      </c>
      <c r="D86" s="647">
        <v>1822.464410828662</v>
      </c>
    </row>
    <row r="87" spans="1:4" ht="30" customHeight="1" thickTop="1" thickBot="1">
      <c r="A87" s="199" t="s">
        <v>1311</v>
      </c>
      <c r="B87" s="100" t="s">
        <v>339</v>
      </c>
      <c r="C87" s="102" t="s">
        <v>1312</v>
      </c>
      <c r="D87" s="647">
        <v>1822.464410828662</v>
      </c>
    </row>
    <row r="88" spans="1:4" ht="30" customHeight="1" thickTop="1" thickBot="1">
      <c r="A88" s="199" t="s">
        <v>1313</v>
      </c>
      <c r="B88" s="100" t="s">
        <v>339</v>
      </c>
      <c r="C88" s="102" t="s">
        <v>1312</v>
      </c>
      <c r="D88" s="647">
        <v>1822.464410828662</v>
      </c>
    </row>
    <row r="89" spans="1:4" ht="30" customHeight="1" thickTop="1" thickBot="1">
      <c r="A89" s="199" t="s">
        <v>1243</v>
      </c>
      <c r="B89" s="100" t="s">
        <v>339</v>
      </c>
      <c r="C89" s="102" t="s">
        <v>1852</v>
      </c>
      <c r="D89" s="647">
        <v>1822.464410828662</v>
      </c>
    </row>
    <row r="90" spans="1:4" ht="30" customHeight="1" thickTop="1" thickBot="1">
      <c r="A90" s="199" t="s">
        <v>1365</v>
      </c>
      <c r="B90" s="100" t="s">
        <v>339</v>
      </c>
      <c r="C90" s="102" t="s">
        <v>1366</v>
      </c>
      <c r="D90" s="647">
        <v>1822.464410828662</v>
      </c>
    </row>
    <row r="91" spans="1:4" ht="30" customHeight="1" thickTop="1" thickBot="1">
      <c r="A91" s="199" t="s">
        <v>1244</v>
      </c>
      <c r="B91" s="100" t="s">
        <v>339</v>
      </c>
      <c r="C91" s="102" t="s">
        <v>1245</v>
      </c>
      <c r="D91" s="647">
        <v>1822.464410828662</v>
      </c>
    </row>
    <row r="92" spans="1:4" ht="30" customHeight="1" thickTop="1" thickBot="1">
      <c r="A92" s="199" t="s">
        <v>1277</v>
      </c>
      <c r="B92" s="100" t="s">
        <v>339</v>
      </c>
      <c r="C92" s="102" t="s">
        <v>1858</v>
      </c>
      <c r="D92" s="647">
        <v>1822.464410828662</v>
      </c>
    </row>
    <row r="93" spans="1:4" ht="30" customHeight="1" thickTop="1" thickBot="1">
      <c r="A93" s="199" t="s">
        <v>1408</v>
      </c>
      <c r="B93" s="100" t="s">
        <v>1406</v>
      </c>
      <c r="C93" s="102" t="s">
        <v>1870</v>
      </c>
      <c r="D93" s="647">
        <v>38.816066210746975</v>
      </c>
    </row>
    <row r="94" spans="1:4" ht="30" customHeight="1" thickTop="1" thickBot="1">
      <c r="A94" s="199" t="s">
        <v>1399</v>
      </c>
      <c r="B94" s="100" t="s">
        <v>92</v>
      </c>
      <c r="C94" s="102" t="s">
        <v>1868</v>
      </c>
      <c r="D94" s="647">
        <v>237013.62482135286</v>
      </c>
    </row>
    <row r="95" spans="1:4" ht="30" customHeight="1" thickTop="1" thickBot="1">
      <c r="A95" s="199" t="s">
        <v>1222</v>
      </c>
      <c r="B95" s="100" t="s">
        <v>1223</v>
      </c>
      <c r="C95" s="102" t="s">
        <v>1224</v>
      </c>
      <c r="D95" s="647">
        <v>0.31060214642577388</v>
      </c>
    </row>
    <row r="96" spans="1:4" ht="30" customHeight="1" thickTop="1" thickBot="1">
      <c r="A96" s="199" t="s">
        <v>1631</v>
      </c>
      <c r="B96" s="100" t="s">
        <v>339</v>
      </c>
      <c r="C96" s="102" t="s">
        <v>1851</v>
      </c>
      <c r="D96" s="647">
        <v>858.22158539634415</v>
      </c>
    </row>
    <row r="97" spans="1:4" ht="30" customHeight="1" thickTop="1" thickBot="1">
      <c r="A97" s="199" t="s">
        <v>1412</v>
      </c>
      <c r="B97" s="100" t="s">
        <v>339</v>
      </c>
      <c r="C97" s="102" t="s">
        <v>1411</v>
      </c>
      <c r="D97" s="647">
        <v>746.58734167604314</v>
      </c>
    </row>
    <row r="98" spans="1:4" ht="30" customHeight="1" thickTop="1" thickBot="1">
      <c r="A98" s="199" t="s">
        <v>1237</v>
      </c>
      <c r="B98" s="100" t="s">
        <v>92</v>
      </c>
      <c r="C98" s="102" t="s">
        <v>1238</v>
      </c>
      <c r="D98" s="647">
        <v>16950.30409474473</v>
      </c>
    </row>
    <row r="99" spans="1:4" ht="30" customHeight="1" thickTop="1" thickBot="1">
      <c r="A99" s="199" t="s">
        <v>1251</v>
      </c>
      <c r="B99" s="100" t="s">
        <v>339</v>
      </c>
      <c r="C99" s="102" t="s">
        <v>1853</v>
      </c>
      <c r="D99" s="647">
        <v>929.62077500674229</v>
      </c>
    </row>
    <row r="100" spans="1:4" ht="30" customHeight="1" thickTop="1" thickBot="1">
      <c r="A100" s="199" t="s">
        <v>1320</v>
      </c>
      <c r="B100" s="100" t="s">
        <v>1306</v>
      </c>
      <c r="C100" s="102" t="s">
        <v>1863</v>
      </c>
      <c r="D100" s="647">
        <v>913.58700716962005</v>
      </c>
    </row>
    <row r="101" spans="1:4" ht="30" customHeight="1" thickTop="1" thickBot="1">
      <c r="A101" s="199" t="s">
        <v>1393</v>
      </c>
      <c r="B101" s="100" t="s">
        <v>339</v>
      </c>
      <c r="C101" s="102" t="s">
        <v>1394</v>
      </c>
      <c r="D101" s="647">
        <v>3798.3471600274106</v>
      </c>
    </row>
    <row r="102" spans="1:4" ht="30" customHeight="1" thickTop="1" thickBot="1">
      <c r="A102" s="199" t="s">
        <v>1395</v>
      </c>
      <c r="B102" s="100" t="s">
        <v>141</v>
      </c>
      <c r="C102" s="102" t="s">
        <v>1396</v>
      </c>
      <c r="D102" s="647">
        <v>101732.24976081123</v>
      </c>
    </row>
    <row r="103" spans="1:4" ht="30" customHeight="1" thickTop="1" thickBot="1">
      <c r="A103" s="199" t="s">
        <v>1327</v>
      </c>
      <c r="B103" s="100" t="s">
        <v>344</v>
      </c>
      <c r="C103" s="102" t="s">
        <v>1328</v>
      </c>
      <c r="D103" s="647">
        <v>0.4686098912540349</v>
      </c>
    </row>
    <row r="104" spans="1:4" ht="30" customHeight="1" thickTop="1" thickBot="1">
      <c r="A104" s="199" t="s">
        <v>1325</v>
      </c>
      <c r="B104" s="100" t="s">
        <v>344</v>
      </c>
      <c r="C104" s="102" t="s">
        <v>1326</v>
      </c>
      <c r="D104" s="647">
        <v>0.31060214642577388</v>
      </c>
    </row>
    <row r="105" spans="1:4" ht="30" customHeight="1" thickTop="1" thickBot="1">
      <c r="A105" s="199" t="s">
        <v>1275</v>
      </c>
      <c r="B105" s="100" t="s">
        <v>339</v>
      </c>
      <c r="C105" s="102" t="s">
        <v>1276</v>
      </c>
      <c r="D105" s="647">
        <v>1583.7343693684695</v>
      </c>
    </row>
    <row r="106" spans="1:4" ht="30" customHeight="1" thickTop="1" thickBot="1">
      <c r="A106" s="199" t="s">
        <v>1402</v>
      </c>
      <c r="B106" s="100" t="s">
        <v>92</v>
      </c>
      <c r="C106" s="102" t="s">
        <v>1403</v>
      </c>
      <c r="D106" s="647">
        <v>105860.9372384654</v>
      </c>
    </row>
    <row r="107" spans="1:4" ht="30" customHeight="1" thickTop="1" thickBot="1">
      <c r="A107" s="199" t="s">
        <v>1301</v>
      </c>
      <c r="B107" s="100" t="s">
        <v>339</v>
      </c>
      <c r="C107" s="102" t="s">
        <v>1302</v>
      </c>
      <c r="D107" s="647">
        <v>870.27681898676701</v>
      </c>
    </row>
    <row r="108" spans="1:4" ht="30" customHeight="1" thickTop="1" thickBot="1">
      <c r="A108" s="199" t="s">
        <v>1263</v>
      </c>
      <c r="B108" s="100" t="s">
        <v>339</v>
      </c>
      <c r="C108" s="102" t="s">
        <v>1855</v>
      </c>
      <c r="D108" s="647">
        <v>823.15981287211491</v>
      </c>
    </row>
    <row r="109" spans="1:4" ht="30" customHeight="1" thickTop="1" thickBot="1">
      <c r="A109" s="199" t="s">
        <v>1258</v>
      </c>
      <c r="B109" s="100" t="s">
        <v>339</v>
      </c>
      <c r="C109" s="102" t="s">
        <v>1854</v>
      </c>
      <c r="D109" s="647">
        <v>781.34242347946679</v>
      </c>
    </row>
    <row r="110" spans="1:4" ht="30" customHeight="1" thickTop="1" thickBot="1">
      <c r="A110" s="199" t="s">
        <v>1397</v>
      </c>
      <c r="B110" s="100" t="s">
        <v>339</v>
      </c>
      <c r="C110" s="102" t="s">
        <v>1398</v>
      </c>
      <c r="D110" s="647">
        <v>823.56400997681146</v>
      </c>
    </row>
    <row r="111" spans="1:4" ht="30" customHeight="1" thickTop="1" thickBot="1">
      <c r="A111" s="199" t="s">
        <v>1318</v>
      </c>
      <c r="B111" s="100" t="s">
        <v>1306</v>
      </c>
      <c r="C111" s="102" t="s">
        <v>1861</v>
      </c>
      <c r="D111" s="647">
        <v>727.07185166146405</v>
      </c>
    </row>
    <row r="112" spans="1:4" ht="30" customHeight="1" thickTop="1" thickBot="1">
      <c r="A112" s="199" t="s">
        <v>1319</v>
      </c>
      <c r="B112" s="100" t="s">
        <v>344</v>
      </c>
      <c r="C112" s="102" t="s">
        <v>1862</v>
      </c>
      <c r="D112" s="647">
        <v>2.0987341075984678</v>
      </c>
    </row>
    <row r="113" spans="1:4" ht="30" customHeight="1" thickTop="1" thickBot="1">
      <c r="A113" s="199" t="s">
        <v>1324</v>
      </c>
      <c r="B113" s="100" t="s">
        <v>1306</v>
      </c>
      <c r="C113" s="102" t="s">
        <v>1865</v>
      </c>
      <c r="D113" s="647">
        <v>534.66795192669497</v>
      </c>
    </row>
    <row r="114" spans="1:4" ht="30" customHeight="1" thickTop="1" thickBot="1">
      <c r="A114" s="199" t="s">
        <v>1400</v>
      </c>
      <c r="B114" s="100" t="s">
        <v>92</v>
      </c>
      <c r="C114" s="102" t="s">
        <v>1401</v>
      </c>
      <c r="D114" s="647">
        <v>808602.51543680148</v>
      </c>
    </row>
    <row r="115" spans="1:4" ht="30" customHeight="1" thickTop="1" thickBot="1">
      <c r="A115" s="199" t="s">
        <v>1321</v>
      </c>
      <c r="B115" s="100" t="s">
        <v>92</v>
      </c>
      <c r="C115" s="102" t="s">
        <v>1322</v>
      </c>
      <c r="D115" s="647">
        <v>762.48801621446421</v>
      </c>
    </row>
    <row r="116" spans="1:4" ht="30" customHeight="1" thickTop="1" thickBot="1">
      <c r="A116" s="199" t="s">
        <v>1271</v>
      </c>
      <c r="B116" s="100" t="s">
        <v>339</v>
      </c>
      <c r="C116" s="102" t="s">
        <v>1857</v>
      </c>
      <c r="D116" s="647">
        <v>14.570654834427003</v>
      </c>
    </row>
    <row r="117" spans="1:4" ht="30" customHeight="1" thickTop="1" thickBot="1">
      <c r="A117" s="199" t="s">
        <v>1299</v>
      </c>
      <c r="B117" s="100" t="s">
        <v>92</v>
      </c>
      <c r="C117" s="102" t="s">
        <v>1300</v>
      </c>
      <c r="D117" s="647">
        <v>384230.10873989237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88"/>
      <c r="B1" s="791"/>
      <c r="C1" s="792"/>
      <c r="D1" s="792"/>
      <c r="E1" s="792"/>
      <c r="F1" s="792"/>
      <c r="G1" s="792"/>
      <c r="H1" s="792"/>
      <c r="I1" s="793"/>
      <c r="J1" s="754" t="s">
        <v>933</v>
      </c>
      <c r="K1" s="761" t="s">
        <v>2198</v>
      </c>
      <c r="L1" s="762"/>
      <c r="M1" s="763"/>
    </row>
    <row r="2" spans="1:13" s="488" customFormat="1">
      <c r="A2" s="789"/>
      <c r="B2" s="767" t="s">
        <v>934</v>
      </c>
      <c r="C2" s="768"/>
      <c r="D2" s="768"/>
      <c r="E2" s="768"/>
      <c r="F2" s="768"/>
      <c r="G2" s="768"/>
      <c r="H2" s="768"/>
      <c r="I2" s="769"/>
      <c r="J2" s="755"/>
      <c r="K2" s="764"/>
      <c r="L2" s="765"/>
      <c r="M2" s="766"/>
    </row>
    <row r="3" spans="1:13" s="488" customFormat="1">
      <c r="A3" s="789"/>
      <c r="B3" s="770" t="s">
        <v>2199</v>
      </c>
      <c r="C3" s="771"/>
      <c r="D3" s="771"/>
      <c r="E3" s="771"/>
      <c r="F3" s="771"/>
      <c r="G3" s="771"/>
      <c r="H3" s="771"/>
      <c r="I3" s="772"/>
      <c r="J3" s="759" t="s">
        <v>935</v>
      </c>
      <c r="K3" s="774">
        <v>1</v>
      </c>
      <c r="L3" s="775"/>
      <c r="M3" s="776"/>
    </row>
    <row r="4" spans="1:13" s="488" customFormat="1">
      <c r="A4" s="789"/>
      <c r="B4" s="770" t="s">
        <v>2200</v>
      </c>
      <c r="C4" s="771"/>
      <c r="D4" s="771"/>
      <c r="E4" s="771"/>
      <c r="F4" s="771"/>
      <c r="G4" s="771"/>
      <c r="H4" s="771"/>
      <c r="I4" s="772"/>
      <c r="J4" s="773"/>
      <c r="K4" s="777"/>
      <c r="L4" s="778"/>
      <c r="M4" s="779"/>
    </row>
    <row r="5" spans="1:13" s="488" customFormat="1">
      <c r="A5" s="789"/>
      <c r="B5" s="756" t="s">
        <v>2201</v>
      </c>
      <c r="C5" s="757"/>
      <c r="D5" s="757"/>
      <c r="E5" s="757"/>
      <c r="F5" s="757"/>
      <c r="G5" s="757"/>
      <c r="H5" s="757"/>
      <c r="I5" s="758"/>
      <c r="J5" s="759" t="s">
        <v>936</v>
      </c>
      <c r="K5" s="780"/>
      <c r="L5" s="780" t="s">
        <v>937</v>
      </c>
      <c r="M5" s="782"/>
    </row>
    <row r="6" spans="1:13" s="488" customFormat="1" ht="13.5" customHeight="1" thickBot="1">
      <c r="A6" s="790"/>
      <c r="B6" s="794"/>
      <c r="C6" s="795"/>
      <c r="D6" s="795"/>
      <c r="E6" s="795"/>
      <c r="F6" s="795"/>
      <c r="G6" s="795"/>
      <c r="H6" s="795"/>
      <c r="I6" s="796"/>
      <c r="J6" s="760"/>
      <c r="K6" s="781"/>
      <c r="L6" s="781"/>
      <c r="M6" s="783"/>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85" t="s">
        <v>2205</v>
      </c>
      <c r="B10" s="786"/>
      <c r="C10" s="786"/>
      <c r="D10" s="786"/>
      <c r="E10" s="507" t="s">
        <v>2206</v>
      </c>
      <c r="F10" s="508"/>
      <c r="H10" s="787" t="s">
        <v>2207</v>
      </c>
      <c r="I10" s="787"/>
      <c r="J10" s="509" t="s">
        <v>2206</v>
      </c>
      <c r="K10" s="510"/>
      <c r="L10" s="510"/>
      <c r="M10" s="511"/>
    </row>
    <row r="11" spans="1:13" s="488" customFormat="1" ht="24" customHeight="1">
      <c r="A11" s="512" t="s">
        <v>939</v>
      </c>
      <c r="B11" s="513"/>
      <c r="C11" s="784"/>
      <c r="D11" s="784"/>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3"/>
      <c r="L12" s="743"/>
      <c r="M12" s="744"/>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5" t="s">
        <v>2202</v>
      </c>
      <c r="F25" s="745"/>
      <c r="G25" s="745"/>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46" t="s">
        <v>942</v>
      </c>
      <c r="B27" s="747"/>
      <c r="C27" s="747"/>
      <c r="D27" s="747"/>
      <c r="E27" s="747"/>
      <c r="F27" s="747"/>
      <c r="G27" s="747"/>
      <c r="H27" s="747"/>
      <c r="I27" s="747"/>
      <c r="J27" s="747"/>
      <c r="K27" s="747"/>
      <c r="L27" s="747"/>
      <c r="M27" s="748"/>
    </row>
    <row r="28" spans="1:13" ht="13.5" thickBot="1">
      <c r="A28" s="554"/>
      <c r="B28" s="555"/>
      <c r="C28" s="555"/>
      <c r="D28" s="555"/>
      <c r="E28" s="555"/>
      <c r="F28" s="555"/>
      <c r="G28" s="555"/>
      <c r="H28" s="555"/>
      <c r="I28" s="555"/>
      <c r="J28" s="555"/>
      <c r="K28" s="555"/>
      <c r="L28" s="555"/>
      <c r="M28" s="556"/>
    </row>
    <row r="29" spans="1:13" ht="25.5">
      <c r="A29" s="557" t="s">
        <v>943</v>
      </c>
      <c r="B29" s="749" t="s">
        <v>944</v>
      </c>
      <c r="C29" s="750"/>
      <c r="D29" s="750"/>
      <c r="E29" s="750"/>
      <c r="F29" s="750"/>
      <c r="G29" s="750"/>
      <c r="H29" s="750"/>
      <c r="I29" s="751"/>
      <c r="J29" s="558" t="s">
        <v>2215</v>
      </c>
      <c r="K29" s="752" t="s">
        <v>945</v>
      </c>
      <c r="L29" s="753"/>
      <c r="M29" s="557" t="s">
        <v>946</v>
      </c>
    </row>
    <row r="30" spans="1:13" ht="13.5" thickBot="1">
      <c r="A30" s="559"/>
      <c r="B30" s="560"/>
      <c r="C30" s="561"/>
      <c r="D30" s="561"/>
      <c r="E30" s="561"/>
      <c r="F30" s="561"/>
      <c r="G30" s="561"/>
      <c r="H30" s="561"/>
      <c r="I30" s="561"/>
      <c r="J30" s="562"/>
      <c r="K30" s="736"/>
      <c r="L30" s="737"/>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14" t="s">
        <v>944</v>
      </c>
      <c r="B34" s="715"/>
      <c r="C34" s="715"/>
      <c r="D34" s="715"/>
      <c r="E34" s="715"/>
      <c r="F34" s="715"/>
      <c r="G34" s="734"/>
      <c r="H34" s="738" t="s">
        <v>948</v>
      </c>
      <c r="I34" s="739"/>
      <c r="J34" s="570" t="s">
        <v>949</v>
      </c>
      <c r="K34" s="735" t="s">
        <v>950</v>
      </c>
      <c r="L34" s="734"/>
      <c r="M34" s="571" t="s">
        <v>951</v>
      </c>
    </row>
    <row r="35" spans="1:13" s="572" customFormat="1" ht="12">
      <c r="A35" s="740"/>
      <c r="B35" s="741"/>
      <c r="C35" s="741"/>
      <c r="D35" s="741"/>
      <c r="E35" s="741"/>
      <c r="F35" s="741"/>
      <c r="G35" s="719"/>
      <c r="H35" s="742"/>
      <c r="I35" s="720"/>
      <c r="J35" s="573"/>
      <c r="K35" s="718"/>
      <c r="L35" s="719"/>
      <c r="M35" s="574"/>
    </row>
    <row r="36" spans="1:13" s="572" customFormat="1" thickBot="1">
      <c r="A36" s="731"/>
      <c r="B36" s="732"/>
      <c r="C36" s="732"/>
      <c r="D36" s="732"/>
      <c r="E36" s="732"/>
      <c r="F36" s="732"/>
      <c r="G36" s="713"/>
      <c r="H36" s="733"/>
      <c r="I36" s="721"/>
      <c r="J36" s="575"/>
      <c r="K36" s="712"/>
      <c r="L36" s="713"/>
      <c r="M36" s="576"/>
    </row>
    <row r="37" spans="1:13" s="572" customFormat="1" thickBot="1">
      <c r="A37" s="707" t="s">
        <v>953</v>
      </c>
      <c r="B37" s="708"/>
      <c r="C37" s="708"/>
      <c r="D37" s="708"/>
      <c r="E37" s="708"/>
      <c r="F37" s="708"/>
      <c r="G37" s="708"/>
      <c r="H37" s="708"/>
      <c r="I37" s="708"/>
      <c r="J37" s="708"/>
      <c r="K37" s="708"/>
      <c r="L37" s="709"/>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14" t="s">
        <v>944</v>
      </c>
      <c r="B41" s="715"/>
      <c r="C41" s="715"/>
      <c r="D41" s="715"/>
      <c r="E41" s="715"/>
      <c r="F41" s="715"/>
      <c r="G41" s="715"/>
      <c r="H41" s="734"/>
      <c r="I41" s="586" t="s">
        <v>945</v>
      </c>
      <c r="J41" s="570" t="s">
        <v>946</v>
      </c>
      <c r="K41" s="735" t="s">
        <v>955</v>
      </c>
      <c r="L41" s="734"/>
      <c r="M41" s="571" t="s">
        <v>951</v>
      </c>
    </row>
    <row r="42" spans="1:13" s="572" customFormat="1" ht="12">
      <c r="A42" s="701"/>
      <c r="B42" s="702"/>
      <c r="C42" s="702"/>
      <c r="D42" s="702"/>
      <c r="E42" s="702"/>
      <c r="F42" s="702"/>
      <c r="G42" s="702"/>
      <c r="H42" s="720"/>
      <c r="I42" s="587"/>
      <c r="J42" s="573"/>
      <c r="K42" s="718"/>
      <c r="L42" s="719"/>
      <c r="M42" s="574"/>
    </row>
    <row r="43" spans="1:13" s="572" customFormat="1" thickBot="1">
      <c r="A43" s="710"/>
      <c r="B43" s="711"/>
      <c r="C43" s="711"/>
      <c r="D43" s="711"/>
      <c r="E43" s="711"/>
      <c r="F43" s="711"/>
      <c r="G43" s="711"/>
      <c r="H43" s="721"/>
      <c r="I43" s="588"/>
      <c r="J43" s="589"/>
      <c r="K43" s="712"/>
      <c r="L43" s="713"/>
      <c r="M43" s="590"/>
    </row>
    <row r="44" spans="1:13" s="572" customFormat="1" thickBot="1">
      <c r="A44" s="707" t="s">
        <v>953</v>
      </c>
      <c r="B44" s="708"/>
      <c r="C44" s="708"/>
      <c r="D44" s="708"/>
      <c r="E44" s="708"/>
      <c r="F44" s="708"/>
      <c r="G44" s="708"/>
      <c r="H44" s="708"/>
      <c r="I44" s="708"/>
      <c r="J44" s="708"/>
      <c r="K44" s="708"/>
      <c r="L44" s="709"/>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22" t="s">
        <v>957</v>
      </c>
      <c r="B48" s="723"/>
      <c r="C48" s="723"/>
      <c r="D48" s="723"/>
      <c r="E48" s="724"/>
      <c r="F48" s="593"/>
      <c r="G48" s="594" t="s">
        <v>945</v>
      </c>
      <c r="H48" s="595" t="s">
        <v>958</v>
      </c>
      <c r="I48" s="596" t="s">
        <v>2233</v>
      </c>
      <c r="J48" s="595" t="s">
        <v>2234</v>
      </c>
      <c r="K48" s="725" t="s">
        <v>961</v>
      </c>
      <c r="L48" s="724"/>
      <c r="M48" s="597" t="s">
        <v>951</v>
      </c>
    </row>
    <row r="49" spans="1:13" s="572" customFormat="1" ht="12">
      <c r="A49" s="598"/>
      <c r="B49" s="599"/>
      <c r="C49" s="599"/>
      <c r="D49" s="599"/>
      <c r="E49" s="599"/>
      <c r="F49" s="599"/>
      <c r="G49" s="600"/>
      <c r="H49" s="573"/>
      <c r="I49" s="587"/>
      <c r="J49" s="573"/>
      <c r="K49" s="718"/>
      <c r="L49" s="719"/>
      <c r="M49" s="574"/>
    </row>
    <row r="50" spans="1:13" s="572" customFormat="1" thickBot="1">
      <c r="A50" s="601"/>
      <c r="B50" s="602"/>
      <c r="C50" s="602"/>
      <c r="D50" s="602"/>
      <c r="E50" s="602"/>
      <c r="F50" s="602"/>
      <c r="G50" s="603"/>
      <c r="H50" s="575"/>
      <c r="I50" s="585"/>
      <c r="J50" s="575"/>
      <c r="K50" s="712"/>
      <c r="L50" s="713"/>
      <c r="M50" s="576"/>
    </row>
    <row r="51" spans="1:13" s="572" customFormat="1" thickBot="1">
      <c r="A51" s="726" t="s">
        <v>953</v>
      </c>
      <c r="B51" s="727"/>
      <c r="C51" s="727"/>
      <c r="D51" s="727"/>
      <c r="E51" s="727"/>
      <c r="F51" s="727"/>
      <c r="G51" s="727"/>
      <c r="H51" s="727"/>
      <c r="I51" s="727"/>
      <c r="J51" s="727"/>
      <c r="K51" s="727"/>
      <c r="L51" s="728"/>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22" t="s">
        <v>944</v>
      </c>
      <c r="B55" s="723"/>
      <c r="C55" s="723"/>
      <c r="D55" s="723"/>
      <c r="E55" s="723"/>
      <c r="F55" s="723"/>
      <c r="G55" s="724"/>
      <c r="H55" s="594" t="s">
        <v>964</v>
      </c>
      <c r="I55" s="596" t="s">
        <v>965</v>
      </c>
      <c r="J55" s="595" t="s">
        <v>966</v>
      </c>
      <c r="K55" s="729" t="s">
        <v>950</v>
      </c>
      <c r="L55" s="730"/>
      <c r="M55" s="605" t="s">
        <v>951</v>
      </c>
    </row>
    <row r="56" spans="1:13" s="572" customFormat="1" ht="12">
      <c r="A56" s="701"/>
      <c r="B56" s="702"/>
      <c r="C56" s="702"/>
      <c r="D56" s="702"/>
      <c r="E56" s="702"/>
      <c r="F56" s="702"/>
      <c r="G56" s="702"/>
      <c r="H56" s="573"/>
      <c r="I56" s="587"/>
      <c r="J56" s="573"/>
      <c r="K56" s="718"/>
      <c r="L56" s="719"/>
      <c r="M56" s="574"/>
    </row>
    <row r="57" spans="1:13" s="572" customFormat="1" thickBot="1">
      <c r="A57" s="710"/>
      <c r="B57" s="711"/>
      <c r="C57" s="711"/>
      <c r="D57" s="711"/>
      <c r="E57" s="711"/>
      <c r="F57" s="711"/>
      <c r="G57" s="711"/>
      <c r="H57" s="575"/>
      <c r="I57" s="585"/>
      <c r="J57" s="575"/>
      <c r="K57" s="712"/>
      <c r="L57" s="713"/>
      <c r="M57" s="576"/>
    </row>
    <row r="58" spans="1:13" s="572" customFormat="1" thickBot="1">
      <c r="A58" s="707" t="s">
        <v>953</v>
      </c>
      <c r="B58" s="708"/>
      <c r="C58" s="708"/>
      <c r="D58" s="708"/>
      <c r="E58" s="708"/>
      <c r="F58" s="708"/>
      <c r="G58" s="708"/>
      <c r="H58" s="708"/>
      <c r="I58" s="708"/>
      <c r="J58" s="708"/>
      <c r="K58" s="708"/>
      <c r="L58" s="709"/>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07" t="s">
        <v>967</v>
      </c>
      <c r="B60" s="708"/>
      <c r="C60" s="708"/>
      <c r="D60" s="708"/>
      <c r="E60" s="708"/>
      <c r="F60" s="708"/>
      <c r="G60" s="708"/>
      <c r="H60" s="708"/>
      <c r="I60" s="708"/>
      <c r="J60" s="708"/>
      <c r="K60" s="708"/>
      <c r="L60" s="709"/>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14" t="s">
        <v>944</v>
      </c>
      <c r="B64" s="715"/>
      <c r="C64" s="715"/>
      <c r="D64" s="715"/>
      <c r="E64" s="715"/>
      <c r="F64" s="715"/>
      <c r="G64" s="715"/>
      <c r="H64" s="606"/>
      <c r="I64" s="607"/>
      <c r="J64" s="608" t="s">
        <v>970</v>
      </c>
      <c r="K64" s="716" t="s">
        <v>971</v>
      </c>
      <c r="L64" s="717"/>
      <c r="M64" s="609"/>
    </row>
    <row r="65" spans="1:13" s="572" customFormat="1" ht="12">
      <c r="A65" s="701" t="s">
        <v>2235</v>
      </c>
      <c r="B65" s="702"/>
      <c r="C65" s="702"/>
      <c r="D65" s="702"/>
      <c r="E65" s="702"/>
      <c r="F65" s="702"/>
      <c r="G65" s="702"/>
      <c r="H65" s="610"/>
      <c r="I65" s="611"/>
      <c r="J65" s="612"/>
      <c r="K65" s="703"/>
      <c r="L65" s="704"/>
      <c r="M65" s="613"/>
    </row>
    <row r="66" spans="1:13" s="572" customFormat="1" ht="12">
      <c r="A66" s="614" t="s">
        <v>973</v>
      </c>
      <c r="B66" s="615"/>
      <c r="C66" s="615"/>
      <c r="D66" s="615"/>
      <c r="E66" s="615"/>
      <c r="F66" s="615"/>
      <c r="G66" s="615"/>
      <c r="H66" s="610"/>
      <c r="I66" s="611"/>
      <c r="J66" s="612"/>
      <c r="K66" s="703"/>
      <c r="L66" s="704"/>
      <c r="M66" s="613"/>
    </row>
    <row r="67" spans="1:13" s="572" customFormat="1" thickBot="1">
      <c r="A67" s="601" t="s">
        <v>974</v>
      </c>
      <c r="B67" s="602"/>
      <c r="C67" s="602"/>
      <c r="D67" s="602"/>
      <c r="E67" s="602"/>
      <c r="F67" s="602"/>
      <c r="G67" s="602"/>
      <c r="H67" s="616"/>
      <c r="I67" s="617"/>
      <c r="J67" s="612"/>
      <c r="K67" s="705"/>
      <c r="L67" s="706"/>
      <c r="M67" s="613"/>
    </row>
    <row r="68" spans="1:13" s="572" customFormat="1" thickBot="1">
      <c r="A68" s="707" t="s">
        <v>953</v>
      </c>
      <c r="B68" s="708"/>
      <c r="C68" s="708"/>
      <c r="D68" s="708"/>
      <c r="E68" s="708"/>
      <c r="F68" s="708"/>
      <c r="G68" s="708"/>
      <c r="H68" s="708"/>
      <c r="I68" s="708"/>
      <c r="J68" s="708"/>
      <c r="K68" s="708"/>
      <c r="L68" s="709"/>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07" t="s">
        <v>2236</v>
      </c>
      <c r="B70" s="708"/>
      <c r="C70" s="708"/>
      <c r="D70" s="708"/>
      <c r="E70" s="708"/>
      <c r="F70" s="708"/>
      <c r="G70" s="708"/>
      <c r="H70" s="708"/>
      <c r="I70" s="708"/>
      <c r="J70" s="708"/>
      <c r="K70" s="708"/>
      <c r="L70" s="709"/>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1" t="s">
        <v>2218</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2219</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697"/>
      <c r="J100" s="697"/>
      <c r="K100" s="697"/>
      <c r="L100" s="697"/>
      <c r="M100" s="698"/>
    </row>
    <row r="101" spans="1:13" ht="13.5" thickBot="1">
      <c r="A101" s="642" t="s">
        <v>2221</v>
      </c>
      <c r="B101" s="643"/>
      <c r="C101" s="643"/>
      <c r="D101" s="644"/>
      <c r="E101" s="644"/>
      <c r="F101" s="644"/>
      <c r="G101" s="644"/>
      <c r="H101" s="644"/>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901" t="s">
        <v>2205</v>
      </c>
      <c r="C10" s="902"/>
      <c r="D10" s="902"/>
      <c r="E10" s="902"/>
      <c r="F10" s="357" t="s">
        <v>2206</v>
      </c>
      <c r="G10" s="79"/>
      <c r="H10" s="358"/>
      <c r="I10" s="903" t="s">
        <v>2207</v>
      </c>
      <c r="J10" s="903"/>
      <c r="K10" s="359"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904" t="s">
        <v>2222</v>
      </c>
      <c r="G25" s="905"/>
      <c r="H25" s="905"/>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VLOOKUP(A36,EQUIPOS!A6:D161,4,FALSE)</f>
        <v>322353.21540555678</v>
      </c>
      <c r="L36" s="269"/>
      <c r="M36" s="270">
        <v>0.15</v>
      </c>
      <c r="N36" s="271">
        <f>K36/M36</f>
        <v>2149021.4360370454</v>
      </c>
    </row>
    <row r="37" spans="1:14">
      <c r="A37" t="s">
        <v>150</v>
      </c>
      <c r="B37" s="836" t="str">
        <f>VLOOKUP(A37,EQUIPOS!A7:D154,3,FALSE)</f>
        <v>Cargador : Potencia en el volante 125 hp, Clasificación de RPM del motor 2300.</v>
      </c>
      <c r="C37" s="837"/>
      <c r="D37" s="837"/>
      <c r="E37" s="837"/>
      <c r="F37" s="837"/>
      <c r="G37" s="837"/>
      <c r="H37" s="838"/>
      <c r="I37" s="266"/>
      <c r="J37" s="267"/>
      <c r="K37" s="268">
        <f>VLOOKUP(A37,EQUIPOS!A7:D162,4,FALSE)</f>
        <v>291328.58954624046</v>
      </c>
      <c r="L37" s="269"/>
      <c r="M37" s="270">
        <v>0.15</v>
      </c>
      <c r="N37" s="271">
        <f>K37/M37</f>
        <v>1942190.5969749365</v>
      </c>
    </row>
    <row r="38" spans="1:14">
      <c r="A38" t="s">
        <v>273</v>
      </c>
      <c r="B38" s="836" t="str">
        <f>VLOOKUP(A38,EQUIPOS!A8:D154,3,FALSE)</f>
        <v>Motosierra, 93.6 cm3 - 7.1 HP, 45-90 cm - 7.9 kg</v>
      </c>
      <c r="C38" s="837"/>
      <c r="D38" s="837"/>
      <c r="E38" s="837"/>
      <c r="F38" s="837"/>
      <c r="G38" s="837"/>
      <c r="H38" s="838"/>
      <c r="I38" s="266"/>
      <c r="J38" s="267"/>
      <c r="K38" s="268">
        <f>VLOOKUP(A38,EQUIPOS!A8:D163,4,FALSE)</f>
        <v>14850.51958535636</v>
      </c>
      <c r="L38" s="269"/>
      <c r="M38" s="270">
        <v>0.15</v>
      </c>
      <c r="N38" s="272">
        <f>K38/M38</f>
        <v>99003.463902375734</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10431.749166666668</v>
      </c>
    </row>
    <row r="43" spans="1:14" ht="15.75" thickBot="1">
      <c r="B43" s="823" t="s">
        <v>953</v>
      </c>
      <c r="C43" s="824"/>
      <c r="D43" s="824"/>
      <c r="E43" s="824"/>
      <c r="F43" s="824"/>
      <c r="G43" s="824"/>
      <c r="H43" s="824"/>
      <c r="I43" s="824"/>
      <c r="J43" s="824"/>
      <c r="K43" s="824"/>
      <c r="L43" s="824"/>
      <c r="M43" s="825"/>
      <c r="N43" s="99">
        <f>SUM(N36:N42)</f>
        <v>4200647.2460810244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7" t="s">
        <v>957</v>
      </c>
      <c r="C58" s="798"/>
      <c r="D58" s="798"/>
      <c r="E58" s="798"/>
      <c r="F58" s="798"/>
      <c r="G58" s="799"/>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827">
        <v>983.54</v>
      </c>
      <c r="M59" s="828"/>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12"/>
      <c r="M64" s="813"/>
      <c r="N64" s="295"/>
    </row>
    <row r="65" spans="1:15" ht="15.75" thickBot="1">
      <c r="B65" s="829" t="s">
        <v>953</v>
      </c>
      <c r="C65" s="830"/>
      <c r="D65" s="830"/>
      <c r="E65" s="830"/>
      <c r="F65" s="830"/>
      <c r="G65" s="830"/>
      <c r="H65" s="830"/>
      <c r="I65" s="830"/>
      <c r="J65" s="830"/>
      <c r="K65" s="830"/>
      <c r="L65" s="830"/>
      <c r="M65" s="831"/>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1.2</v>
      </c>
      <c r="N70" s="295">
        <f>K70/M70</f>
        <v>208634.98333333334</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48"/>
      <c r="J75" s="48"/>
      <c r="K75" s="48"/>
      <c r="L75" s="812"/>
      <c r="M75" s="813"/>
      <c r="N75" s="295"/>
    </row>
    <row r="76" spans="1:15" ht="15.75" thickBot="1">
      <c r="B76" s="823" t="s">
        <v>953</v>
      </c>
      <c r="C76" s="824"/>
      <c r="D76" s="824"/>
      <c r="E76" s="824"/>
      <c r="F76" s="824"/>
      <c r="G76" s="824"/>
      <c r="H76" s="824"/>
      <c r="I76" s="830"/>
      <c r="J76" s="830"/>
      <c r="K76" s="830"/>
      <c r="L76" s="830"/>
      <c r="M76" s="831"/>
      <c r="N76" s="300">
        <f>N70+N71+N72+N73+N74</f>
        <v>208634.98333333334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4443706.1294143582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888741.22588287166</v>
      </c>
      <c r="M83" s="858"/>
      <c r="N83" s="51"/>
    </row>
    <row r="84" spans="1:14">
      <c r="B84" s="89" t="s">
        <v>973</v>
      </c>
      <c r="C84" s="90"/>
      <c r="D84" s="90"/>
      <c r="E84" s="90"/>
      <c r="F84" s="90"/>
      <c r="G84" s="90"/>
      <c r="H84" s="90"/>
      <c r="I84" s="87"/>
      <c r="J84" s="88"/>
      <c r="K84" s="303">
        <v>0.05</v>
      </c>
      <c r="L84" s="857">
        <f>N78*K84</f>
        <v>222185.30647071791</v>
      </c>
      <c r="M84" s="858"/>
      <c r="N84" s="51"/>
    </row>
    <row r="85" spans="1:14" ht="15.75" thickBot="1">
      <c r="B85" s="91" t="s">
        <v>974</v>
      </c>
      <c r="C85" s="92"/>
      <c r="D85" s="92"/>
      <c r="E85" s="92"/>
      <c r="F85" s="92"/>
      <c r="G85" s="92"/>
      <c r="H85" s="92"/>
      <c r="I85" s="93"/>
      <c r="J85" s="94"/>
      <c r="K85" s="304">
        <v>0.05</v>
      </c>
      <c r="L85" s="859">
        <f>N78*K85</f>
        <v>222185.30647071791</v>
      </c>
      <c r="M85" s="860"/>
      <c r="N85" s="51"/>
    </row>
    <row r="86" spans="1:14" ht="15.75" thickBot="1">
      <c r="B86" s="823" t="s">
        <v>953</v>
      </c>
      <c r="C86" s="824"/>
      <c r="D86" s="824"/>
      <c r="E86" s="824"/>
      <c r="F86" s="824"/>
      <c r="G86" s="824"/>
      <c r="H86" s="824"/>
      <c r="I86" s="824"/>
      <c r="J86" s="824"/>
      <c r="K86" s="824"/>
      <c r="L86" s="824"/>
      <c r="M86" s="825"/>
      <c r="N86" s="52">
        <f>L83+L84+L85</f>
        <v>1333111.8388243075</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7">
        <f>N78+N86</f>
        <v>5776817.9682386657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1" t="s">
        <v>2205</v>
      </c>
      <c r="C10" s="902"/>
      <c r="D10" s="902"/>
      <c r="E10" s="902"/>
      <c r="F10" s="390" t="s">
        <v>2206</v>
      </c>
      <c r="G10" s="79"/>
      <c r="H10" s="358"/>
      <c r="I10" s="903" t="s">
        <v>2207</v>
      </c>
      <c r="J10" s="903"/>
      <c r="K10" s="391"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249</v>
      </c>
      <c r="B36" s="836" t="str">
        <f>VLOOKUP(A36,EQUIPOS!A6:D154,3,FALSE)</f>
        <v>Guadañadora, Cilindraje 41.5 cm3, Longitud del mango 1450 mm, Peso 7.4 kg</v>
      </c>
      <c r="C36" s="837"/>
      <c r="D36" s="837"/>
      <c r="E36" s="837"/>
      <c r="F36" s="837"/>
      <c r="G36" s="837"/>
      <c r="H36" s="838"/>
      <c r="I36" s="266"/>
      <c r="J36" s="267"/>
      <c r="K36" s="268">
        <f>VLOOKUP(A36,EQUIPOS!A6:D161,4,FALSE)</f>
        <v>16096.561287087659</v>
      </c>
      <c r="L36" s="269"/>
      <c r="M36" s="270">
        <v>0.36</v>
      </c>
      <c r="N36" s="271">
        <f>K36/M36</f>
        <v>44712.670241910164</v>
      </c>
    </row>
    <row r="37" spans="1:14">
      <c r="A37" t="s">
        <v>273</v>
      </c>
      <c r="B37" s="836" t="str">
        <f>VLOOKUP(A37,EQUIPOS!A7:D154,3,FALSE)</f>
        <v>Motosierra, 93.6 cm3 - 7.1 HP, 45-90 cm - 7.9 kg</v>
      </c>
      <c r="C37" s="837"/>
      <c r="D37" s="837"/>
      <c r="E37" s="837"/>
      <c r="F37" s="837"/>
      <c r="G37" s="837"/>
      <c r="H37" s="838"/>
      <c r="I37" s="266"/>
      <c r="J37" s="267"/>
      <c r="K37" s="268">
        <f>VLOOKUP(A37,EQUIPOS!A7:D162,4,FALSE)</f>
        <v>14850.51958535636</v>
      </c>
      <c r="L37" s="269"/>
      <c r="M37" s="270">
        <v>0.10299999999999999</v>
      </c>
      <c r="N37" s="271">
        <f>K37/M37</f>
        <v>144179.80179957632</v>
      </c>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2173.2810763888888</v>
      </c>
    </row>
    <row r="43" spans="1:14" ht="15.75" thickBot="1">
      <c r="B43" s="823" t="s">
        <v>953</v>
      </c>
      <c r="C43" s="824"/>
      <c r="D43" s="824"/>
      <c r="E43" s="824"/>
      <c r="F43" s="824"/>
      <c r="G43" s="824"/>
      <c r="H43" s="824"/>
      <c r="I43" s="824"/>
      <c r="J43" s="824"/>
      <c r="K43" s="824"/>
      <c r="L43" s="824"/>
      <c r="M43" s="825"/>
      <c r="N43" s="99">
        <f>SUM(N36:N42)</f>
        <v>191065.75311787537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827">
        <f>'900.2'!N78</f>
        <v>1864.8533122635522</v>
      </c>
      <c r="M59" s="828"/>
      <c r="N59" s="286">
        <f>K59*L59</f>
        <v>93242.665613177611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93242.665613177611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2.88</v>
      </c>
      <c r="N70" s="295">
        <f>K70/M70</f>
        <v>43465.621527777774</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43465.621527777774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327774.04025883076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65554.808051766158</v>
      </c>
      <c r="M83" s="858"/>
      <c r="N83" s="51"/>
    </row>
    <row r="84" spans="1:14">
      <c r="B84" s="89" t="s">
        <v>973</v>
      </c>
      <c r="C84" s="90"/>
      <c r="D84" s="90"/>
      <c r="E84" s="90"/>
      <c r="F84" s="90"/>
      <c r="G84" s="90"/>
      <c r="H84" s="90"/>
      <c r="I84" s="87"/>
      <c r="J84" s="88"/>
      <c r="K84" s="303">
        <v>0.05</v>
      </c>
      <c r="L84" s="857">
        <f>N78*K84</f>
        <v>16388.70201294154</v>
      </c>
      <c r="M84" s="858"/>
      <c r="N84" s="51"/>
    </row>
    <row r="85" spans="1:14" ht="15.75" thickBot="1">
      <c r="B85" s="91" t="s">
        <v>974</v>
      </c>
      <c r="C85" s="92"/>
      <c r="D85" s="92"/>
      <c r="E85" s="92"/>
      <c r="F85" s="92"/>
      <c r="G85" s="92"/>
      <c r="H85" s="92"/>
      <c r="I85" s="93"/>
      <c r="J85" s="94"/>
      <c r="K85" s="304">
        <v>0.05</v>
      </c>
      <c r="L85" s="859">
        <f>N78*K85</f>
        <v>16388.70201294154</v>
      </c>
      <c r="M85" s="860"/>
      <c r="N85" s="51"/>
    </row>
    <row r="86" spans="1:14" ht="15.75" thickBot="1">
      <c r="B86" s="823" t="s">
        <v>953</v>
      </c>
      <c r="C86" s="824"/>
      <c r="D86" s="824"/>
      <c r="E86" s="824"/>
      <c r="F86" s="824"/>
      <c r="G86" s="824"/>
      <c r="H86" s="824"/>
      <c r="I86" s="824"/>
      <c r="J86" s="824"/>
      <c r="K86" s="824"/>
      <c r="L86" s="824"/>
      <c r="M86" s="825"/>
      <c r="N86" s="52">
        <f>L83+L84+L85</f>
        <v>98332.212077649223</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7">
        <f>N78+N86</f>
        <v>426106.25233647996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291328.58954624046</v>
      </c>
      <c r="L36" s="269"/>
      <c r="M36" s="270">
        <v>2.375</v>
      </c>
      <c r="N36" s="271">
        <f>K36/M36</f>
        <v>122664.66928262757</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2.375</v>
      </c>
      <c r="N37" s="271">
        <f>K37/M37</f>
        <v>93792.755275934891</v>
      </c>
    </row>
    <row r="38" spans="1:14">
      <c r="A38" t="s">
        <v>195</v>
      </c>
      <c r="B38" s="836" t="str">
        <f>VLOOKUP(A38,EQUIPOS!A7:D154,3,FALSE)</f>
        <v xml:space="preserve">Equipo de oxicorte, Capacidad de corte: hasta 6´´ (152mm) </v>
      </c>
      <c r="C38" s="837"/>
      <c r="D38" s="837"/>
      <c r="E38" s="837"/>
      <c r="F38" s="837"/>
      <c r="G38" s="837"/>
      <c r="H38" s="838"/>
      <c r="I38" s="266"/>
      <c r="J38" s="267"/>
      <c r="K38" s="268">
        <f>VLOOKUP(A38,EQUIPOS!A7:D162,4,FALSE)</f>
        <v>41026.772869798129</v>
      </c>
      <c r="L38" s="269"/>
      <c r="M38" s="270">
        <v>2.375</v>
      </c>
      <c r="N38" s="272">
        <f>K38/M38</f>
        <v>17274.430682020266</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1549.7775190231998</v>
      </c>
    </row>
    <row r="43" spans="1:14" ht="15.75" thickBot="1">
      <c r="B43" s="823" t="s">
        <v>953</v>
      </c>
      <c r="C43" s="824"/>
      <c r="D43" s="824"/>
      <c r="E43" s="824"/>
      <c r="F43" s="824"/>
      <c r="G43" s="824"/>
      <c r="H43" s="824"/>
      <c r="I43" s="824"/>
      <c r="J43" s="824"/>
      <c r="K43" s="824"/>
      <c r="L43" s="824"/>
      <c r="M43" s="825"/>
      <c r="N43" s="99">
        <f>SUM(N36:N42)</f>
        <v>235281.63275960591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1864.8533122635522</v>
      </c>
      <c r="M59" s="828"/>
      <c r="N59" s="286">
        <f>K59*L59</f>
        <v>1864.8533122635522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1864.8533122635522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19</v>
      </c>
      <c r="N70" s="295">
        <f>K70/M70</f>
        <v>9882.7097368421037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1">
        <f>N43+N54+N65+N76</f>
        <v>252644.26126210147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50528.8522524203</v>
      </c>
      <c r="M83" s="858"/>
      <c r="N83" s="51"/>
    </row>
    <row r="84" spans="1:14">
      <c r="B84" s="89" t="s">
        <v>973</v>
      </c>
      <c r="C84" s="90"/>
      <c r="D84" s="90"/>
      <c r="E84" s="90"/>
      <c r="F84" s="90"/>
      <c r="G84" s="90"/>
      <c r="H84" s="90"/>
      <c r="I84" s="87"/>
      <c r="J84" s="88"/>
      <c r="K84" s="303">
        <v>0.05</v>
      </c>
      <c r="L84" s="857">
        <f>N78*K84</f>
        <v>12632.213063105075</v>
      </c>
      <c r="M84" s="858"/>
      <c r="N84" s="51"/>
    </row>
    <row r="85" spans="1:14" ht="15.75" thickBot="1">
      <c r="B85" s="91" t="s">
        <v>974</v>
      </c>
      <c r="C85" s="92"/>
      <c r="D85" s="92"/>
      <c r="E85" s="92"/>
      <c r="F85" s="92"/>
      <c r="G85" s="92"/>
      <c r="H85" s="92"/>
      <c r="I85" s="93"/>
      <c r="J85" s="94"/>
      <c r="K85" s="304">
        <v>0.05</v>
      </c>
      <c r="L85" s="859">
        <f>N78*K85</f>
        <v>12632.213063105075</v>
      </c>
      <c r="M85" s="860"/>
      <c r="N85" s="51"/>
    </row>
    <row r="86" spans="1:14" ht="15.75" thickBot="1">
      <c r="B86" s="823" t="s">
        <v>953</v>
      </c>
      <c r="C86" s="824"/>
      <c r="D86" s="824"/>
      <c r="E86" s="824"/>
      <c r="F86" s="824"/>
      <c r="G86" s="824"/>
      <c r="H86" s="824"/>
      <c r="I86" s="824"/>
      <c r="J86" s="824"/>
      <c r="K86" s="824"/>
      <c r="L86" s="824"/>
      <c r="M86" s="825"/>
      <c r="N86" s="52">
        <f>L83+L84+L85</f>
        <v>75793.27837863045</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328437.53964073193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1" t="s">
        <v>2205</v>
      </c>
      <c r="C10" s="902"/>
      <c r="D10" s="902"/>
      <c r="E10" s="902"/>
      <c r="F10" s="390" t="s">
        <v>2206</v>
      </c>
      <c r="G10" s="79"/>
      <c r="H10" s="358"/>
      <c r="I10" s="903" t="s">
        <v>2207</v>
      </c>
      <c r="J10" s="903"/>
      <c r="K10" s="391"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6"/>
      <c r="J36" s="267"/>
      <c r="K36" s="268">
        <f>VLOOKUP(A36,EQUIPOS!A6:D161,4,FALSE)</f>
        <v>364160.73693280056</v>
      </c>
      <c r="L36" s="269"/>
      <c r="M36" s="270">
        <v>2.5</v>
      </c>
      <c r="N36" s="271">
        <f>K36/M36</f>
        <v>145664.29477312023</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2.5</v>
      </c>
      <c r="N37" s="271">
        <f>K37/M37</f>
        <v>89103.117512138153</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41026.772869798129</v>
      </c>
      <c r="L38" s="269"/>
      <c r="M38" s="270">
        <v>2.5</v>
      </c>
      <c r="N38" s="271">
        <f>K38/M38</f>
        <v>16410.709147919253</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294.45772861440798</v>
      </c>
    </row>
    <row r="43" spans="1:14" ht="15.75" thickBot="1">
      <c r="B43" s="823" t="s">
        <v>953</v>
      </c>
      <c r="C43" s="824"/>
      <c r="D43" s="824"/>
      <c r="E43" s="824"/>
      <c r="F43" s="824"/>
      <c r="G43" s="824"/>
      <c r="H43" s="824"/>
      <c r="I43" s="824"/>
      <c r="J43" s="824"/>
      <c r="K43" s="824"/>
      <c r="L43" s="824"/>
      <c r="M43" s="825"/>
      <c r="N43" s="99">
        <f>SUM(N36:N42)</f>
        <v>251472.57916179206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1864.8533122635522</v>
      </c>
      <c r="M59" s="828"/>
      <c r="N59" s="286">
        <f>K59*L59</f>
        <v>1864.8533122635522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1864.8533122635522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20</v>
      </c>
      <c r="N70" s="295">
        <f>K70/M70</f>
        <v>9388.5742499999997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268060.31890477601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53612.063780955206</v>
      </c>
      <c r="M83" s="858"/>
      <c r="N83" s="51"/>
    </row>
    <row r="84" spans="1:14">
      <c r="B84" s="89" t="s">
        <v>973</v>
      </c>
      <c r="C84" s="90"/>
      <c r="D84" s="90"/>
      <c r="E84" s="90"/>
      <c r="F84" s="90"/>
      <c r="G84" s="90"/>
      <c r="H84" s="90"/>
      <c r="I84" s="87"/>
      <c r="J84" s="88"/>
      <c r="K84" s="303">
        <v>0.05</v>
      </c>
      <c r="L84" s="857">
        <f>N78*K84</f>
        <v>13403.015945238802</v>
      </c>
      <c r="M84" s="858"/>
      <c r="N84" s="51"/>
    </row>
    <row r="85" spans="1:14" ht="15.75" thickBot="1">
      <c r="B85" s="91" t="s">
        <v>974</v>
      </c>
      <c r="C85" s="92"/>
      <c r="D85" s="92"/>
      <c r="E85" s="92"/>
      <c r="F85" s="92"/>
      <c r="G85" s="92"/>
      <c r="H85" s="92"/>
      <c r="I85" s="93"/>
      <c r="J85" s="94"/>
      <c r="K85" s="304">
        <v>0.05</v>
      </c>
      <c r="L85" s="859">
        <f>N78*K85</f>
        <v>13403.015945238802</v>
      </c>
      <c r="M85" s="860"/>
      <c r="N85" s="51"/>
    </row>
    <row r="86" spans="1:14" ht="15.75" thickBot="1">
      <c r="B86" s="823" t="s">
        <v>953</v>
      </c>
      <c r="C86" s="824"/>
      <c r="D86" s="824"/>
      <c r="E86" s="824"/>
      <c r="F86" s="824"/>
      <c r="G86" s="824"/>
      <c r="H86" s="824"/>
      <c r="I86" s="824"/>
      <c r="J86" s="824"/>
      <c r="K86" s="824"/>
      <c r="L86" s="824"/>
      <c r="M86" s="825"/>
      <c r="N86" s="52">
        <f>L83+L84+L85</f>
        <v>80418.095671432806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348478.4145762088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1" t="s">
        <v>2205</v>
      </c>
      <c r="C10" s="902"/>
      <c r="D10" s="902"/>
      <c r="E10" s="902"/>
      <c r="F10" s="390" t="s">
        <v>2206</v>
      </c>
      <c r="G10" s="79"/>
      <c r="H10" s="358"/>
      <c r="I10" s="903" t="s">
        <v>2207</v>
      </c>
      <c r="J10" s="903"/>
      <c r="K10" s="391"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291328.58954624046</v>
      </c>
      <c r="L36" s="269"/>
      <c r="M36" s="270">
        <v>9.25</v>
      </c>
      <c r="N36" s="271">
        <f>K36/M36</f>
        <v>31494.982653647618</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9.25</v>
      </c>
      <c r="N37" s="271">
        <f>K37/M37</f>
        <v>24081.923651929232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62.666819895785942</v>
      </c>
    </row>
    <row r="43" spans="1:14" ht="15.75" thickBot="1">
      <c r="B43" s="823" t="s">
        <v>953</v>
      </c>
      <c r="C43" s="824"/>
      <c r="D43" s="824"/>
      <c r="E43" s="824"/>
      <c r="F43" s="824"/>
      <c r="G43" s="824"/>
      <c r="H43" s="824"/>
      <c r="I43" s="824"/>
      <c r="J43" s="824"/>
      <c r="K43" s="824"/>
      <c r="L43" s="824"/>
      <c r="M43" s="825"/>
      <c r="N43" s="99">
        <f>SUM(N36:N42)</f>
        <v>55639.573125472634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1864.8533122635522</v>
      </c>
      <c r="M59" s="828"/>
      <c r="N59" s="286">
        <f>K59*L59</f>
        <v>1864.8533122635522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1864.8533122635522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74</v>
      </c>
      <c r="N70" s="295">
        <f>K70/M70</f>
        <v>1691.6349999999998</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3133.3409947892969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60637.767432525477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12127.553486505096</v>
      </c>
      <c r="M83" s="858"/>
      <c r="N83" s="51"/>
    </row>
    <row r="84" spans="1:14">
      <c r="B84" s="89" t="s">
        <v>973</v>
      </c>
      <c r="C84" s="90"/>
      <c r="D84" s="90"/>
      <c r="E84" s="90"/>
      <c r="F84" s="90"/>
      <c r="G84" s="90"/>
      <c r="H84" s="90"/>
      <c r="I84" s="87"/>
      <c r="J84" s="88"/>
      <c r="K84" s="303">
        <v>0.05</v>
      </c>
      <c r="L84" s="857">
        <f>N78*K84</f>
        <v>3031.888371626274</v>
      </c>
      <c r="M84" s="858"/>
      <c r="N84" s="51"/>
    </row>
    <row r="85" spans="1:14" ht="15.75" thickBot="1">
      <c r="B85" s="91" t="s">
        <v>974</v>
      </c>
      <c r="C85" s="92"/>
      <c r="D85" s="92"/>
      <c r="E85" s="92"/>
      <c r="F85" s="92"/>
      <c r="G85" s="92"/>
      <c r="H85" s="92"/>
      <c r="I85" s="93"/>
      <c r="J85" s="94"/>
      <c r="K85" s="304">
        <v>0.05</v>
      </c>
      <c r="L85" s="859">
        <f>N78*K85</f>
        <v>3031.888371626274</v>
      </c>
      <c r="M85" s="860"/>
      <c r="N85" s="51"/>
    </row>
    <row r="86" spans="1:14" ht="15.75" thickBot="1">
      <c r="B86" s="823" t="s">
        <v>953</v>
      </c>
      <c r="C86" s="824"/>
      <c r="D86" s="824"/>
      <c r="E86" s="824"/>
      <c r="F86" s="824"/>
      <c r="G86" s="824"/>
      <c r="H86" s="824"/>
      <c r="I86" s="824"/>
      <c r="J86" s="824"/>
      <c r="K86" s="824"/>
      <c r="L86" s="824"/>
      <c r="M86" s="825"/>
      <c r="N86" s="52">
        <f>L83+L84+L85</f>
        <v>18191.330229757645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78829.097662283122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6"/>
      <c r="J36" s="267"/>
      <c r="K36" s="268">
        <f>VLOOKUP(A36,EQUIPOS!A6:D161,4,FALSE)</f>
        <v>222757.79378034538</v>
      </c>
      <c r="L36" s="269"/>
      <c r="M36" s="270">
        <v>2.5</v>
      </c>
      <c r="N36" s="271">
        <f>K36/M36</f>
        <v>89103.117512138153</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1251.8099</v>
      </c>
    </row>
    <row r="43" spans="1:14" ht="15.75" thickBot="1">
      <c r="B43" s="823" t="s">
        <v>953</v>
      </c>
      <c r="C43" s="824"/>
      <c r="D43" s="824"/>
      <c r="E43" s="824"/>
      <c r="F43" s="824"/>
      <c r="G43" s="824"/>
      <c r="H43" s="824"/>
      <c r="I43" s="824"/>
      <c r="J43" s="824"/>
      <c r="K43" s="824"/>
      <c r="L43" s="824"/>
      <c r="M43" s="825"/>
      <c r="N43" s="99">
        <f>SUM(N36:N42)</f>
        <v>90354.927412138146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1864.8533122635522</v>
      </c>
      <c r="M59" s="828"/>
      <c r="N59" s="286">
        <f>K59*L59</f>
        <v>1864.8533122635522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1864.8533122635522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20</v>
      </c>
      <c r="N70" s="295">
        <f>K70/M70</f>
        <v>12518.098999999998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12518.098999999998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104737.8797244017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20947.575944880344</v>
      </c>
      <c r="M83" s="858"/>
      <c r="N83" s="51"/>
    </row>
    <row r="84" spans="1:14">
      <c r="B84" s="89" t="s">
        <v>973</v>
      </c>
      <c r="C84" s="90"/>
      <c r="D84" s="90"/>
      <c r="E84" s="90"/>
      <c r="F84" s="90"/>
      <c r="G84" s="90"/>
      <c r="H84" s="90"/>
      <c r="I84" s="87"/>
      <c r="J84" s="88"/>
      <c r="K84" s="303">
        <v>0.05</v>
      </c>
      <c r="L84" s="857">
        <f>N78*K84</f>
        <v>5236.8939862200859</v>
      </c>
      <c r="M84" s="858"/>
      <c r="N84" s="51"/>
    </row>
    <row r="85" spans="1:14" ht="15.75" thickBot="1">
      <c r="B85" s="91" t="s">
        <v>974</v>
      </c>
      <c r="C85" s="92"/>
      <c r="D85" s="92"/>
      <c r="E85" s="92"/>
      <c r="F85" s="92"/>
      <c r="G85" s="92"/>
      <c r="H85" s="92"/>
      <c r="I85" s="93"/>
      <c r="J85" s="94"/>
      <c r="K85" s="304">
        <v>0.05</v>
      </c>
      <c r="L85" s="859">
        <f>N78*K85</f>
        <v>5236.8939862200859</v>
      </c>
      <c r="M85" s="860"/>
      <c r="N85" s="51"/>
    </row>
    <row r="86" spans="1:14" ht="15.75" thickBot="1">
      <c r="B86" s="823" t="s">
        <v>953</v>
      </c>
      <c r="C86" s="824"/>
      <c r="D86" s="824"/>
      <c r="E86" s="824"/>
      <c r="F86" s="824"/>
      <c r="G86" s="824"/>
      <c r="H86" s="824"/>
      <c r="I86" s="824"/>
      <c r="J86" s="824"/>
      <c r="K86" s="824"/>
      <c r="L86" s="824"/>
      <c r="M86" s="825"/>
      <c r="N86" s="52">
        <f>L83+L84+L85</f>
        <v>31421.363917320516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136159.24364172222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291328.58954624046</v>
      </c>
      <c r="L36" s="269"/>
      <c r="M36" s="270">
        <v>2.375</v>
      </c>
      <c r="N36" s="271">
        <f>K36/M36</f>
        <v>122664.66928262757</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2.375</v>
      </c>
      <c r="N37" s="271">
        <f>K37/M37</f>
        <v>93792.755275934891</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41026.772869798129</v>
      </c>
      <c r="L38" s="269"/>
      <c r="M38" s="270">
        <v>2.375</v>
      </c>
      <c r="N38" s="271">
        <f>K38/M38</f>
        <v>17274.430682020266</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1549.7775190231998</v>
      </c>
    </row>
    <row r="43" spans="1:14" ht="15.75" thickBot="1">
      <c r="B43" s="823" t="s">
        <v>953</v>
      </c>
      <c r="C43" s="824"/>
      <c r="D43" s="824"/>
      <c r="E43" s="824"/>
      <c r="F43" s="824"/>
      <c r="G43" s="824"/>
      <c r="H43" s="824"/>
      <c r="I43" s="824"/>
      <c r="J43" s="824"/>
      <c r="K43" s="824"/>
      <c r="L43" s="824"/>
      <c r="M43" s="825"/>
      <c r="N43" s="99">
        <f>SUM(N36:N42)</f>
        <v>235281.63275960591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1864.8533122635522</v>
      </c>
      <c r="M59" s="828"/>
      <c r="N59" s="286">
        <f>K59*L59</f>
        <v>1864.8533122635522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1864.8533122635522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19</v>
      </c>
      <c r="N70" s="295">
        <f>K70/M70</f>
        <v>9882.7097368421037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252644.26126210147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50528.8522524203</v>
      </c>
      <c r="M83" s="858"/>
      <c r="N83" s="51"/>
    </row>
    <row r="84" spans="1:14">
      <c r="B84" s="89" t="s">
        <v>973</v>
      </c>
      <c r="C84" s="90"/>
      <c r="D84" s="90"/>
      <c r="E84" s="90"/>
      <c r="F84" s="90"/>
      <c r="G84" s="90"/>
      <c r="H84" s="90"/>
      <c r="I84" s="87"/>
      <c r="J84" s="88"/>
      <c r="K84" s="303">
        <v>0.05</v>
      </c>
      <c r="L84" s="857">
        <f>N78*K84</f>
        <v>12632.213063105075</v>
      </c>
      <c r="M84" s="858"/>
      <c r="N84" s="51"/>
    </row>
    <row r="85" spans="1:14" ht="15.75" thickBot="1">
      <c r="B85" s="91" t="s">
        <v>974</v>
      </c>
      <c r="C85" s="92"/>
      <c r="D85" s="92"/>
      <c r="E85" s="92"/>
      <c r="F85" s="92"/>
      <c r="G85" s="92"/>
      <c r="H85" s="92"/>
      <c r="I85" s="93"/>
      <c r="J85" s="94"/>
      <c r="K85" s="304">
        <v>0.05</v>
      </c>
      <c r="L85" s="859">
        <f>N78*K85</f>
        <v>12632.213063105075</v>
      </c>
      <c r="M85" s="860"/>
      <c r="N85" s="51"/>
    </row>
    <row r="86" spans="1:14" ht="15.75" thickBot="1">
      <c r="B86" s="823" t="s">
        <v>953</v>
      </c>
      <c r="C86" s="824"/>
      <c r="D86" s="824"/>
      <c r="E86" s="824"/>
      <c r="F86" s="824"/>
      <c r="G86" s="824"/>
      <c r="H86" s="824"/>
      <c r="I86" s="824"/>
      <c r="J86" s="824"/>
      <c r="K86" s="824"/>
      <c r="L86" s="824"/>
      <c r="M86" s="825"/>
      <c r="N86" s="52">
        <f>L83+L84+L85</f>
        <v>75793.27837863045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328437.53964073193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6"/>
      <c r="J36" s="267"/>
      <c r="K36" s="268">
        <f>VLOOKUP(A36,EQUIPOS!A6:D161,4,FALSE)</f>
        <v>364160.73693280056</v>
      </c>
      <c r="L36" s="269"/>
      <c r="M36" s="270">
        <v>2.5</v>
      </c>
      <c r="N36" s="271">
        <f>K36/M36</f>
        <v>145664.29477312023</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2.5</v>
      </c>
      <c r="N37" s="271">
        <f>K37/M37</f>
        <v>89103.117512138153</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41026.772869798129</v>
      </c>
      <c r="L38" s="269"/>
      <c r="M38" s="270">
        <v>2.5</v>
      </c>
      <c r="N38" s="271">
        <f>K38/M38</f>
        <v>16410.709147919253</v>
      </c>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294.45772861440798</v>
      </c>
    </row>
    <row r="43" spans="1:14" ht="15.75" thickBot="1">
      <c r="B43" s="823" t="s">
        <v>953</v>
      </c>
      <c r="C43" s="824"/>
      <c r="D43" s="824"/>
      <c r="E43" s="824"/>
      <c r="F43" s="824"/>
      <c r="G43" s="824"/>
      <c r="H43" s="824"/>
      <c r="I43" s="824"/>
      <c r="J43" s="824"/>
      <c r="K43" s="824"/>
      <c r="L43" s="824"/>
      <c r="M43" s="825"/>
      <c r="N43" s="99">
        <f>SUM(N36:N42)</f>
        <v>251472.57916179206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1864.8533122635522</v>
      </c>
      <c r="M59" s="828"/>
      <c r="N59" s="286">
        <f>K59*L59</f>
        <v>1864.8533122635522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1864.8533122635522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20</v>
      </c>
      <c r="N70" s="295">
        <f>K70/M70</f>
        <v>9388.5742499999997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268060.31890477601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53612.063780955206</v>
      </c>
      <c r="M83" s="858"/>
      <c r="N83" s="51"/>
    </row>
    <row r="84" spans="1:14">
      <c r="B84" s="89" t="s">
        <v>973</v>
      </c>
      <c r="C84" s="90"/>
      <c r="D84" s="90"/>
      <c r="E84" s="90"/>
      <c r="F84" s="90"/>
      <c r="G84" s="90"/>
      <c r="H84" s="90"/>
      <c r="I84" s="87"/>
      <c r="J84" s="88"/>
      <c r="K84" s="303">
        <v>0.05</v>
      </c>
      <c r="L84" s="857">
        <f>N78*K84</f>
        <v>13403.015945238802</v>
      </c>
      <c r="M84" s="858"/>
      <c r="N84" s="51"/>
    </row>
    <row r="85" spans="1:14" ht="15.75" thickBot="1">
      <c r="B85" s="91" t="s">
        <v>974</v>
      </c>
      <c r="C85" s="92"/>
      <c r="D85" s="92"/>
      <c r="E85" s="92"/>
      <c r="F85" s="92"/>
      <c r="G85" s="92"/>
      <c r="H85" s="92"/>
      <c r="I85" s="93"/>
      <c r="J85" s="94"/>
      <c r="K85" s="304">
        <v>0.05</v>
      </c>
      <c r="L85" s="859">
        <f>N78*K85</f>
        <v>13403.015945238802</v>
      </c>
      <c r="M85" s="860"/>
      <c r="N85" s="51"/>
    </row>
    <row r="86" spans="1:14" ht="15.75" thickBot="1">
      <c r="B86" s="823" t="s">
        <v>953</v>
      </c>
      <c r="C86" s="824"/>
      <c r="D86" s="824"/>
      <c r="E86" s="824"/>
      <c r="F86" s="824"/>
      <c r="G86" s="824"/>
      <c r="H86" s="824"/>
      <c r="I86" s="824"/>
      <c r="J86" s="824"/>
      <c r="K86" s="824"/>
      <c r="L86" s="824"/>
      <c r="M86" s="825"/>
      <c r="N86" s="52">
        <f>L83+L84+L85</f>
        <v>80418.095671432806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348478.4145762088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6"/>
      <c r="J36" s="267"/>
      <c r="K36" s="268">
        <f>VLOOKUP(A36,EQUIPOS!A6:D161,4,FALSE)</f>
        <v>364160.73693280056</v>
      </c>
      <c r="L36" s="269"/>
      <c r="M36" s="270">
        <v>2.5</v>
      </c>
      <c r="N36" s="271">
        <f>K36/M36</f>
        <v>145664.29477312023</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2.5</v>
      </c>
      <c r="N37" s="271">
        <f>K37/M37</f>
        <v>89103.117512138153</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41026.772869798129</v>
      </c>
      <c r="L38" s="269"/>
      <c r="M38" s="270">
        <v>2.5</v>
      </c>
      <c r="N38" s="271">
        <f>K38/M38</f>
        <v>16410.709147919253</v>
      </c>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231.86723361440795</v>
      </c>
    </row>
    <row r="43" spans="1:14" ht="15.75" thickBot="1">
      <c r="B43" s="823" t="s">
        <v>953</v>
      </c>
      <c r="C43" s="824"/>
      <c r="D43" s="824"/>
      <c r="E43" s="824"/>
      <c r="F43" s="824"/>
      <c r="G43" s="824"/>
      <c r="H43" s="824"/>
      <c r="I43" s="824"/>
      <c r="J43" s="824"/>
      <c r="K43" s="824"/>
      <c r="L43" s="824"/>
      <c r="M43" s="825"/>
      <c r="N43" s="99">
        <f>SUM(N36:N42)</f>
        <v>251409.98866679205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827">
        <f>'900.2'!N78</f>
        <v>1864.8533122635522</v>
      </c>
      <c r="M59" s="828"/>
      <c r="N59" s="286">
        <f>K59*L59</f>
        <v>2610.7946371689727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2610.7946371689727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20</v>
      </c>
      <c r="N70" s="295">
        <f>K70/M70</f>
        <v>6259.0494999999992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11593.361680720398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265614.14498468139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53122.828996936281</v>
      </c>
      <c r="M83" s="858"/>
      <c r="N83" s="51"/>
    </row>
    <row r="84" spans="1:14">
      <c r="B84" s="89" t="s">
        <v>973</v>
      </c>
      <c r="C84" s="90"/>
      <c r="D84" s="90"/>
      <c r="E84" s="90"/>
      <c r="F84" s="90"/>
      <c r="G84" s="90"/>
      <c r="H84" s="90"/>
      <c r="I84" s="87"/>
      <c r="J84" s="88"/>
      <c r="K84" s="303">
        <v>0.05</v>
      </c>
      <c r="L84" s="857">
        <f>N78*K84</f>
        <v>13280.70724923407</v>
      </c>
      <c r="M84" s="858"/>
      <c r="N84" s="51"/>
    </row>
    <row r="85" spans="1:14" ht="15.75" thickBot="1">
      <c r="B85" s="91" t="s">
        <v>974</v>
      </c>
      <c r="C85" s="92"/>
      <c r="D85" s="92"/>
      <c r="E85" s="92"/>
      <c r="F85" s="92"/>
      <c r="G85" s="92"/>
      <c r="H85" s="92"/>
      <c r="I85" s="93"/>
      <c r="J85" s="94"/>
      <c r="K85" s="304">
        <v>0.05</v>
      </c>
      <c r="L85" s="859">
        <f>N78*K85</f>
        <v>13280.70724923407</v>
      </c>
      <c r="M85" s="860"/>
      <c r="N85" s="51"/>
    </row>
    <row r="86" spans="1:14" ht="15.75" thickBot="1">
      <c r="B86" s="823" t="s">
        <v>953</v>
      </c>
      <c r="C86" s="824"/>
      <c r="D86" s="824"/>
      <c r="E86" s="824"/>
      <c r="F86" s="824"/>
      <c r="G86" s="824"/>
      <c r="H86" s="824"/>
      <c r="I86" s="824"/>
      <c r="J86" s="824"/>
      <c r="K86" s="824"/>
      <c r="L86" s="824"/>
      <c r="M86" s="825"/>
      <c r="N86" s="52">
        <f>L83+L84+L85</f>
        <v>79684.243495404415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345298.38848008582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291328.58954624046</v>
      </c>
      <c r="L36" s="269"/>
      <c r="M36" s="270">
        <v>22</v>
      </c>
      <c r="N36" s="271">
        <f>K36/M36</f>
        <v>13242.208615738202</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22</v>
      </c>
      <c r="N37" s="271">
        <f>K37/M37</f>
        <v>10125.354262742972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26.34854927436454</v>
      </c>
    </row>
    <row r="43" spans="1:14" ht="15.75" thickBot="1">
      <c r="B43" s="823" t="s">
        <v>953</v>
      </c>
      <c r="C43" s="824"/>
      <c r="D43" s="824"/>
      <c r="E43" s="824"/>
      <c r="F43" s="824"/>
      <c r="G43" s="824"/>
      <c r="H43" s="824"/>
      <c r="I43" s="824"/>
      <c r="J43" s="824"/>
      <c r="K43" s="824"/>
      <c r="L43" s="824"/>
      <c r="M43" s="825"/>
      <c r="N43" s="99">
        <f>SUM(N36:N42)</f>
        <v>23393.911427755538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827">
        <f>'900.2'!N78</f>
        <v>1864.8533122635522</v>
      </c>
      <c r="M59" s="828"/>
      <c r="N59" s="286">
        <f>K59*L59</f>
        <v>783.23839115069188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783.23839115069188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176</v>
      </c>
      <c r="N70" s="295">
        <f>K70/M70</f>
        <v>711.2556249999999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25494.577282624457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5098.9154565248919</v>
      </c>
      <c r="M83" s="858"/>
      <c r="N83" s="51"/>
    </row>
    <row r="84" spans="1:14">
      <c r="B84" s="89" t="s">
        <v>973</v>
      </c>
      <c r="C84" s="90"/>
      <c r="D84" s="90"/>
      <c r="E84" s="90"/>
      <c r="F84" s="90"/>
      <c r="G84" s="90"/>
      <c r="H84" s="90"/>
      <c r="I84" s="87"/>
      <c r="J84" s="88"/>
      <c r="K84" s="303">
        <v>0.05</v>
      </c>
      <c r="L84" s="857">
        <f>N78*K84</f>
        <v>1274.728864131223</v>
      </c>
      <c r="M84" s="858"/>
      <c r="N84" s="51"/>
    </row>
    <row r="85" spans="1:14" ht="15.75" thickBot="1">
      <c r="B85" s="91" t="s">
        <v>974</v>
      </c>
      <c r="C85" s="92"/>
      <c r="D85" s="92"/>
      <c r="E85" s="92"/>
      <c r="F85" s="92"/>
      <c r="G85" s="92"/>
      <c r="H85" s="92"/>
      <c r="I85" s="93"/>
      <c r="J85" s="94"/>
      <c r="K85" s="304">
        <v>0.05</v>
      </c>
      <c r="L85" s="859">
        <f>N78*K85</f>
        <v>1274.728864131223</v>
      </c>
      <c r="M85" s="860"/>
      <c r="N85" s="51"/>
    </row>
    <row r="86" spans="1:14" ht="15.75" thickBot="1">
      <c r="B86" s="823" t="s">
        <v>953</v>
      </c>
      <c r="C86" s="824"/>
      <c r="D86" s="824"/>
      <c r="E86" s="824"/>
      <c r="F86" s="824"/>
      <c r="G86" s="824"/>
      <c r="H86" s="824"/>
      <c r="I86" s="824"/>
      <c r="J86" s="824"/>
      <c r="K86" s="824"/>
      <c r="L86" s="824"/>
      <c r="M86" s="825"/>
      <c r="N86" s="52">
        <f>L83+L84+L85</f>
        <v>7648.3731847873369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33142.950467411792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291328.58954624046</v>
      </c>
      <c r="L36" s="269"/>
      <c r="M36" s="270">
        <v>22</v>
      </c>
      <c r="N36" s="271">
        <f>K36/M36</f>
        <v>13242.208615738202</v>
      </c>
    </row>
    <row r="37" spans="1:14">
      <c r="A37" t="s">
        <v>180</v>
      </c>
      <c r="B37" s="836" t="str">
        <f>VLOOKUP(A37,EQUIPOS!A7:D154,3,FALSE)</f>
        <v>Compresor 120 HP, con martillo.</v>
      </c>
      <c r="C37" s="837"/>
      <c r="D37" s="837"/>
      <c r="E37" s="837"/>
      <c r="F37" s="837"/>
      <c r="G37" s="837"/>
      <c r="H37" s="838"/>
      <c r="I37" s="266"/>
      <c r="J37" s="267"/>
      <c r="K37" s="268">
        <f>VLOOKUP(A37,EQUIPOS!A7:D162,4,FALSE)</f>
        <v>222757.79378034538</v>
      </c>
      <c r="L37" s="269"/>
      <c r="M37" s="270">
        <v>22</v>
      </c>
      <c r="N37" s="271">
        <f>K37/M37</f>
        <v>10125.354262742972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26.34854927436454</v>
      </c>
    </row>
    <row r="43" spans="1:14" ht="15.75" thickBot="1">
      <c r="B43" s="823" t="s">
        <v>953</v>
      </c>
      <c r="C43" s="824"/>
      <c r="D43" s="824"/>
      <c r="E43" s="824"/>
      <c r="F43" s="824"/>
      <c r="G43" s="824"/>
      <c r="H43" s="824"/>
      <c r="I43" s="824"/>
      <c r="J43" s="824"/>
      <c r="K43" s="824"/>
      <c r="L43" s="824"/>
      <c r="M43" s="825"/>
      <c r="N43" s="99">
        <f>SUM(N36:N42)</f>
        <v>23393.911427755538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827">
        <f>'900.2'!N78</f>
        <v>1864.8533122635522</v>
      </c>
      <c r="M59" s="828"/>
      <c r="N59" s="286">
        <f>K59*L59</f>
        <v>391.61919557534594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391.61919557534594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176</v>
      </c>
      <c r="N70" s="295">
        <f>K70/M70</f>
        <v>711.2556249999999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25102.958087049112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5020.5916174098229</v>
      </c>
      <c r="M83" s="858"/>
      <c r="N83" s="51"/>
    </row>
    <row r="84" spans="1:14">
      <c r="B84" s="89" t="s">
        <v>973</v>
      </c>
      <c r="C84" s="90"/>
      <c r="D84" s="90"/>
      <c r="E84" s="90"/>
      <c r="F84" s="90"/>
      <c r="G84" s="90"/>
      <c r="H84" s="90"/>
      <c r="I84" s="87"/>
      <c r="J84" s="88"/>
      <c r="K84" s="303">
        <v>0.05</v>
      </c>
      <c r="L84" s="857">
        <f>N78*K84</f>
        <v>1255.1479043524557</v>
      </c>
      <c r="M84" s="858"/>
      <c r="N84" s="51"/>
    </row>
    <row r="85" spans="1:14" ht="15.75" thickBot="1">
      <c r="B85" s="91" t="s">
        <v>974</v>
      </c>
      <c r="C85" s="92"/>
      <c r="D85" s="92"/>
      <c r="E85" s="92"/>
      <c r="F85" s="92"/>
      <c r="G85" s="92"/>
      <c r="H85" s="92"/>
      <c r="I85" s="93"/>
      <c r="J85" s="94"/>
      <c r="K85" s="304">
        <v>0.05</v>
      </c>
      <c r="L85" s="859">
        <f>N78*K85</f>
        <v>1255.1479043524557</v>
      </c>
      <c r="M85" s="860"/>
      <c r="N85" s="51"/>
    </row>
    <row r="86" spans="1:14" ht="15.75" thickBot="1">
      <c r="B86" s="823" t="s">
        <v>953</v>
      </c>
      <c r="C86" s="824"/>
      <c r="D86" s="824"/>
      <c r="E86" s="824"/>
      <c r="F86" s="824"/>
      <c r="G86" s="824"/>
      <c r="H86" s="824"/>
      <c r="I86" s="824"/>
      <c r="J86" s="824"/>
      <c r="K86" s="824"/>
      <c r="L86" s="824"/>
      <c r="M86" s="825"/>
      <c r="N86" s="52">
        <f>L83+L84+L85</f>
        <v>7530.8874261147348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32633.845513163847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6"/>
      <c r="J36" s="267"/>
      <c r="K36" s="268">
        <f>VLOOKUP(A36,EQUIPOS!A6:D161,4,FALSE)</f>
        <v>222757.79378034538</v>
      </c>
      <c r="L36" s="269"/>
      <c r="M36" s="270">
        <v>20</v>
      </c>
      <c r="N36" s="271">
        <f>K36/M36</f>
        <v>11137.889689017269</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78.238118749999998</v>
      </c>
    </row>
    <row r="43" spans="1:14" ht="15.75" thickBot="1">
      <c r="B43" s="823" t="s">
        <v>953</v>
      </c>
      <c r="C43" s="824"/>
      <c r="D43" s="824"/>
      <c r="E43" s="824"/>
      <c r="F43" s="824"/>
      <c r="G43" s="824"/>
      <c r="H43" s="824"/>
      <c r="I43" s="824"/>
      <c r="J43" s="824"/>
      <c r="K43" s="824"/>
      <c r="L43" s="824"/>
      <c r="M43" s="825"/>
      <c r="N43" s="99">
        <f>SUM(N36:N42)</f>
        <v>11216.127807767269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827">
        <f>'900.2'!N78</f>
        <v>1864.8533122635522</v>
      </c>
      <c r="M59" s="828"/>
      <c r="N59" s="286">
        <f>K59*L59</f>
        <v>149.18826498108419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149.18826498108419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160</v>
      </c>
      <c r="N70" s="295">
        <f>K70/M70</f>
        <v>782.3811874999999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782.3811874999999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12147.697260248353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2429.5394520496707</v>
      </c>
      <c r="M83" s="858"/>
      <c r="N83" s="51"/>
    </row>
    <row r="84" spans="1:14">
      <c r="B84" s="89" t="s">
        <v>973</v>
      </c>
      <c r="C84" s="90"/>
      <c r="D84" s="90"/>
      <c r="E84" s="90"/>
      <c r="F84" s="90"/>
      <c r="G84" s="90"/>
      <c r="H84" s="90"/>
      <c r="I84" s="87"/>
      <c r="J84" s="88"/>
      <c r="K84" s="303">
        <v>0.05</v>
      </c>
      <c r="L84" s="857">
        <f>N78*K84</f>
        <v>607.38486301241767</v>
      </c>
      <c r="M84" s="858"/>
      <c r="N84" s="51"/>
    </row>
    <row r="85" spans="1:14" ht="15.75" thickBot="1">
      <c r="B85" s="91" t="s">
        <v>974</v>
      </c>
      <c r="C85" s="92"/>
      <c r="D85" s="92"/>
      <c r="E85" s="92"/>
      <c r="F85" s="92"/>
      <c r="G85" s="92"/>
      <c r="H85" s="92"/>
      <c r="I85" s="93"/>
      <c r="J85" s="94"/>
      <c r="K85" s="304">
        <v>0.05</v>
      </c>
      <c r="L85" s="859">
        <f>N78*K85</f>
        <v>607.38486301241767</v>
      </c>
      <c r="M85" s="860"/>
      <c r="N85" s="51"/>
    </row>
    <row r="86" spans="1:14" ht="15.75" thickBot="1">
      <c r="B86" s="823" t="s">
        <v>953</v>
      </c>
      <c r="C86" s="824"/>
      <c r="D86" s="824"/>
      <c r="E86" s="824"/>
      <c r="F86" s="824"/>
      <c r="G86" s="824"/>
      <c r="H86" s="824"/>
      <c r="I86" s="824"/>
      <c r="J86" s="824"/>
      <c r="K86" s="824"/>
      <c r="L86" s="824"/>
      <c r="M86" s="825"/>
      <c r="N86" s="52">
        <f>L83+L84+L85</f>
        <v>3644.3091780745058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15792.006438322858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195</v>
      </c>
      <c r="B36" s="836" t="str">
        <f>VLOOKUP(A36,EQUIPOS!A6:D154,3,FALSE)</f>
        <v xml:space="preserve">Equipo de oxicorte, Capacidad de corte: hasta 6´´ (152mm) </v>
      </c>
      <c r="C36" s="837"/>
      <c r="D36" s="837"/>
      <c r="E36" s="837"/>
      <c r="F36" s="837"/>
      <c r="G36" s="837"/>
      <c r="H36" s="838"/>
      <c r="I36" s="266"/>
      <c r="J36" s="267"/>
      <c r="K36" s="268">
        <f>VLOOKUP(A36,EQUIPOS!A6:D161,4,FALSE)</f>
        <v>41026.772869798129</v>
      </c>
      <c r="L36" s="269"/>
      <c r="M36" s="270">
        <v>321</v>
      </c>
      <c r="N36" s="271">
        <f>K36/M36</f>
        <v>127.80926127662968</v>
      </c>
    </row>
    <row r="37" spans="1:14">
      <c r="A37" t="s">
        <v>248</v>
      </c>
      <c r="B37" s="836" t="str">
        <f>VLOOKUP(A37,EQUIPOS!A7:D154,3,FALSE)</f>
        <v>Grúa telescópica de 50 Ton.</v>
      </c>
      <c r="C37" s="837"/>
      <c r="D37" s="837"/>
      <c r="E37" s="837"/>
      <c r="F37" s="837"/>
      <c r="G37" s="837"/>
      <c r="H37" s="838"/>
      <c r="I37" s="266"/>
      <c r="J37" s="267"/>
      <c r="K37" s="268">
        <f>VLOOKUP(A37,EQUIPOS!A7:D162,4,FALSE)</f>
        <v>309386.41079167952</v>
      </c>
      <c r="L37" s="269"/>
      <c r="M37" s="270">
        <v>321</v>
      </c>
      <c r="N37" s="271">
        <f>K37/M37</f>
        <v>963.8205943666029</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19.498596573208722</v>
      </c>
    </row>
    <row r="43" spans="1:14" ht="15.75" thickBot="1">
      <c r="B43" s="823" t="s">
        <v>953</v>
      </c>
      <c r="C43" s="824"/>
      <c r="D43" s="824"/>
      <c r="E43" s="824"/>
      <c r="F43" s="824"/>
      <c r="G43" s="824"/>
      <c r="H43" s="824"/>
      <c r="I43" s="824"/>
      <c r="J43" s="824"/>
      <c r="K43" s="824"/>
      <c r="L43" s="824"/>
      <c r="M43" s="825"/>
      <c r="N43" s="99">
        <f>SUM(N36:N42)</f>
        <v>1111.1284522164412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827">
        <f>VLOOKUP(A59,TRANSPORTE!A5:D120,4,FALSE)</f>
        <v>0.31060214642577388</v>
      </c>
      <c r="M59" s="828"/>
      <c r="N59" s="286">
        <f>K59*L59</f>
        <v>0.31060214642577388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0.31060214642577388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19</v>
      </c>
      <c r="B70" s="49" t="str">
        <f>VLOOKUP(A70,'MANO DE OBRA'!A8:D68,3,FALSE)</f>
        <v>Obrero (8)</v>
      </c>
      <c r="C70" s="47"/>
      <c r="D70" s="47"/>
      <c r="E70" s="47"/>
      <c r="F70" s="47"/>
      <c r="G70" s="47"/>
      <c r="H70" s="47"/>
      <c r="I70" s="291">
        <f>K70/J70*100</f>
        <v>270661.59999999998</v>
      </c>
      <c r="J70" s="292">
        <v>185</v>
      </c>
      <c r="K70" s="293">
        <f>VLOOKUP(A70,'MANO DE OBRA'!A8:D99,4,FALSE)</f>
        <v>500723.95999999996</v>
      </c>
      <c r="L70" s="50"/>
      <c r="M70" s="294">
        <v>2568</v>
      </c>
      <c r="N70" s="295">
        <f>K70/M70</f>
        <v>194.98596573208721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194.98596573208721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1306.4250200949541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261.28500401899083</v>
      </c>
      <c r="M83" s="858"/>
      <c r="N83" s="51"/>
    </row>
    <row r="84" spans="1:14">
      <c r="B84" s="89" t="s">
        <v>973</v>
      </c>
      <c r="C84" s="90"/>
      <c r="D84" s="90"/>
      <c r="E84" s="90"/>
      <c r="F84" s="90"/>
      <c r="G84" s="90"/>
      <c r="H84" s="90"/>
      <c r="I84" s="87"/>
      <c r="J84" s="88"/>
      <c r="K84" s="303">
        <v>0.05</v>
      </c>
      <c r="L84" s="857">
        <f>N78*K84</f>
        <v>65.321251004747708</v>
      </c>
      <c r="M84" s="858"/>
      <c r="N84" s="51"/>
    </row>
    <row r="85" spans="1:14" ht="15.75" thickBot="1">
      <c r="B85" s="91" t="s">
        <v>974</v>
      </c>
      <c r="C85" s="92"/>
      <c r="D85" s="92"/>
      <c r="E85" s="92"/>
      <c r="F85" s="92"/>
      <c r="G85" s="92"/>
      <c r="H85" s="92"/>
      <c r="I85" s="93"/>
      <c r="J85" s="94"/>
      <c r="K85" s="304">
        <v>0.05</v>
      </c>
      <c r="L85" s="859">
        <f>N78*K85</f>
        <v>65.321251004747708</v>
      </c>
      <c r="M85" s="860"/>
      <c r="N85" s="51"/>
    </row>
    <row r="86" spans="1:14" ht="15.75" thickBot="1">
      <c r="B86" s="823" t="s">
        <v>953</v>
      </c>
      <c r="C86" s="824"/>
      <c r="D86" s="824"/>
      <c r="E86" s="824"/>
      <c r="F86" s="824"/>
      <c r="G86" s="824"/>
      <c r="H86" s="824"/>
      <c r="I86" s="824"/>
      <c r="J86" s="824"/>
      <c r="K86" s="824"/>
      <c r="L86" s="824"/>
      <c r="M86" s="825"/>
      <c r="N86" s="52">
        <f>L83+L84+L85</f>
        <v>391.92750602848622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1698.3525261234404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273</v>
      </c>
      <c r="B36" s="836" t="str">
        <f>VLOOKUP(A36,EQUIPOS!A6:D154,3,FALSE)</f>
        <v>Motosierra, 93.6 cm3 - 7.1 HP, 45-90 cm - 7.9 kg</v>
      </c>
      <c r="C36" s="837"/>
      <c r="D36" s="837"/>
      <c r="E36" s="837"/>
      <c r="F36" s="837"/>
      <c r="G36" s="837"/>
      <c r="H36" s="838"/>
      <c r="I36" s="266"/>
      <c r="J36" s="267"/>
      <c r="K36" s="268">
        <f>VLOOKUP(A36,EQUIPOS!A6:D161,4,FALSE)</f>
        <v>14850.51958535636</v>
      </c>
      <c r="L36" s="269"/>
      <c r="M36" s="270">
        <v>3</v>
      </c>
      <c r="N36" s="271">
        <f>K36/M36</f>
        <v>4950.1731951187867</v>
      </c>
    </row>
    <row r="37" spans="1:14">
      <c r="A37" s="204" t="s">
        <v>312</v>
      </c>
      <c r="B37" s="836" t="str">
        <f>VLOOKUP(A37,EQUIPOS!A7:D154,3,FALSE)</f>
        <v>Retroexcavadora sobre oruga, potencia 138 HP, balde de 1,5 m3.</v>
      </c>
      <c r="C37" s="837"/>
      <c r="D37" s="837"/>
      <c r="E37" s="837"/>
      <c r="F37" s="837"/>
      <c r="G37" s="837"/>
      <c r="H37" s="838"/>
      <c r="I37" s="266"/>
      <c r="J37" s="267"/>
      <c r="K37" s="268">
        <f>VLOOKUP(A37,EQUIPOS!A7:D162,4,FALSE)</f>
        <v>364160.73693280056</v>
      </c>
      <c r="L37" s="269"/>
      <c r="M37" s="270">
        <v>3</v>
      </c>
      <c r="N37" s="271">
        <f>K37/M37</f>
        <v>121386.91231093352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743.85046586335</v>
      </c>
    </row>
    <row r="43" spans="1:14" ht="15.75" thickBot="1">
      <c r="B43" s="823" t="s">
        <v>953</v>
      </c>
      <c r="C43" s="824"/>
      <c r="D43" s="824"/>
      <c r="E43" s="824"/>
      <c r="F43" s="824"/>
      <c r="G43" s="824"/>
      <c r="H43" s="824"/>
      <c r="I43" s="824"/>
      <c r="J43" s="824"/>
      <c r="K43" s="824"/>
      <c r="L43" s="824"/>
      <c r="M43" s="825"/>
      <c r="N43" s="99">
        <f>SUM(N36:N42)</f>
        <v>127080.93597191565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827">
        <f>VLOOKUP(A59,TRANSPORTE!A5:D94,4,FALSE)</f>
        <v>1822.464410828662</v>
      </c>
      <c r="M59" s="828"/>
      <c r="N59" s="286">
        <f>K59*L59</f>
        <v>10934.786464971972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10934.786464971972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24</v>
      </c>
      <c r="N71" s="295">
        <f>K71/M71</f>
        <v>10431.749166666666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14877.009317266999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152892.73175415461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30578.546350830922</v>
      </c>
      <c r="M83" s="858"/>
      <c r="N83" s="51"/>
    </row>
    <row r="84" spans="1:14">
      <c r="B84" s="89" t="s">
        <v>973</v>
      </c>
      <c r="C84" s="90"/>
      <c r="D84" s="90"/>
      <c r="E84" s="90"/>
      <c r="F84" s="90"/>
      <c r="G84" s="90"/>
      <c r="H84" s="90"/>
      <c r="I84" s="87"/>
      <c r="J84" s="88"/>
      <c r="K84" s="303">
        <v>0.05</v>
      </c>
      <c r="L84" s="857">
        <f>N78*K84</f>
        <v>7644.6365877077305</v>
      </c>
      <c r="M84" s="858"/>
      <c r="N84" s="51"/>
    </row>
    <row r="85" spans="1:14" ht="15.75" thickBot="1">
      <c r="B85" s="91" t="s">
        <v>974</v>
      </c>
      <c r="C85" s="92"/>
      <c r="D85" s="92"/>
      <c r="E85" s="92"/>
      <c r="F85" s="92"/>
      <c r="G85" s="92"/>
      <c r="H85" s="92"/>
      <c r="I85" s="93"/>
      <c r="J85" s="94"/>
      <c r="K85" s="304">
        <v>0.05</v>
      </c>
      <c r="L85" s="859">
        <f>N78*K85</f>
        <v>7644.6365877077305</v>
      </c>
      <c r="M85" s="860"/>
      <c r="N85" s="51"/>
    </row>
    <row r="86" spans="1:14" ht="15.75" thickBot="1">
      <c r="B86" s="823" t="s">
        <v>953</v>
      </c>
      <c r="C86" s="824"/>
      <c r="D86" s="824"/>
      <c r="E86" s="824"/>
      <c r="F86" s="824"/>
      <c r="G86" s="824"/>
      <c r="H86" s="824"/>
      <c r="I86" s="824"/>
      <c r="J86" s="824"/>
      <c r="K86" s="824"/>
      <c r="L86" s="824"/>
      <c r="M86" s="825"/>
      <c r="N86" s="52">
        <f>L83+L84+L85</f>
        <v>45867.819526246385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198760.55128040101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195</v>
      </c>
      <c r="B36" s="836" t="str">
        <f>VLOOKUP(A36,EQUIPOS!A6:D154,3,FALSE)</f>
        <v xml:space="preserve">Equipo de oxicorte, Capacidad de corte: hasta 6´´ (152mm) </v>
      </c>
      <c r="C36" s="837"/>
      <c r="D36" s="837"/>
      <c r="E36" s="837"/>
      <c r="F36" s="837"/>
      <c r="G36" s="837"/>
      <c r="H36" s="838"/>
      <c r="I36" s="266"/>
      <c r="J36" s="267"/>
      <c r="K36" s="268">
        <f>VLOOKUP(A36,EQUIPOS!A6:D161,4,FALSE)</f>
        <v>41026.772869798129</v>
      </c>
      <c r="L36" s="269"/>
      <c r="M36" s="270">
        <v>4</v>
      </c>
      <c r="N36" s="271">
        <f>K36/M36</f>
        <v>10256.693217449532</v>
      </c>
    </row>
    <row r="37" spans="1:14">
      <c r="A37" s="108" t="s">
        <v>248</v>
      </c>
      <c r="B37" s="836" t="str">
        <f>VLOOKUP(A37,EQUIPOS!A7:D154,3,FALSE)</f>
        <v>Grúa telescópica de 50 Ton.</v>
      </c>
      <c r="C37" s="837"/>
      <c r="D37" s="837"/>
      <c r="E37" s="837"/>
      <c r="F37" s="837"/>
      <c r="G37" s="837"/>
      <c r="H37" s="838"/>
      <c r="I37" s="266"/>
      <c r="J37" s="267"/>
      <c r="K37" s="268">
        <f>VLOOKUP(A37,EQUIPOS!A7:D162,4,FALSE)</f>
        <v>309386.41079167952</v>
      </c>
      <c r="L37" s="269"/>
      <c r="M37" s="270">
        <v>4</v>
      </c>
      <c r="N37" s="271">
        <f>K37/M37</f>
        <v>77346.60269791988</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1115.7756987950249</v>
      </c>
    </row>
    <row r="43" spans="1:14" ht="15.75" thickBot="1">
      <c r="B43" s="823" t="s">
        <v>953</v>
      </c>
      <c r="C43" s="824"/>
      <c r="D43" s="824"/>
      <c r="E43" s="824"/>
      <c r="F43" s="824"/>
      <c r="G43" s="824"/>
      <c r="H43" s="824"/>
      <c r="I43" s="824"/>
      <c r="J43" s="824"/>
      <c r="K43" s="824"/>
      <c r="L43" s="824"/>
      <c r="M43" s="825"/>
      <c r="N43" s="99">
        <f>SUM(N36:N42)</f>
        <v>88719.071614164437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827">
        <f>VLOOKUP(A59,TRANSPORTE!A5:D117,4,FALSE)</f>
        <v>0.31060214642577388</v>
      </c>
      <c r="M59" s="828"/>
      <c r="N59" s="286">
        <f>K59*L59</f>
        <v>0.31060214642577388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0.31060214642577388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32</v>
      </c>
      <c r="N71" s="295">
        <f>K71/M71</f>
        <v>7823.8118749999994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11157.756987950248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99877.139204261097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19975.427840852222</v>
      </c>
      <c r="M83" s="858"/>
      <c r="N83" s="51"/>
    </row>
    <row r="84" spans="1:14">
      <c r="B84" s="89" t="s">
        <v>973</v>
      </c>
      <c r="C84" s="90"/>
      <c r="D84" s="90"/>
      <c r="E84" s="90"/>
      <c r="F84" s="90"/>
      <c r="G84" s="90"/>
      <c r="H84" s="90"/>
      <c r="I84" s="87"/>
      <c r="J84" s="88"/>
      <c r="K84" s="303">
        <v>0.05</v>
      </c>
      <c r="L84" s="857">
        <f>N78*K84</f>
        <v>4993.8569602130556</v>
      </c>
      <c r="M84" s="858"/>
      <c r="N84" s="51"/>
    </row>
    <row r="85" spans="1:14" ht="15.75" thickBot="1">
      <c r="B85" s="91" t="s">
        <v>974</v>
      </c>
      <c r="C85" s="92"/>
      <c r="D85" s="92"/>
      <c r="E85" s="92"/>
      <c r="F85" s="92"/>
      <c r="G85" s="92"/>
      <c r="H85" s="92"/>
      <c r="I85" s="93"/>
      <c r="J85" s="94"/>
      <c r="K85" s="304">
        <v>0.05</v>
      </c>
      <c r="L85" s="859">
        <f>N78*K85</f>
        <v>4993.8569602130556</v>
      </c>
      <c r="M85" s="860"/>
      <c r="N85" s="51"/>
    </row>
    <row r="86" spans="1:14" ht="15.75" thickBot="1">
      <c r="B86" s="823" t="s">
        <v>953</v>
      </c>
      <c r="C86" s="824"/>
      <c r="D86" s="824"/>
      <c r="E86" s="824"/>
      <c r="F86" s="824"/>
      <c r="G86" s="824"/>
      <c r="H86" s="824"/>
      <c r="I86" s="824"/>
      <c r="J86" s="824"/>
      <c r="K86" s="824"/>
      <c r="L86" s="824"/>
      <c r="M86" s="825"/>
      <c r="N86" s="52">
        <f>L83+L84+L85</f>
        <v>29963.141761278333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129840.28096553942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6"/>
      <c r="J36" s="267"/>
      <c r="K36" s="268">
        <f>VLOOKUP(A36,EQUIPOS!A6:D161,4,FALSE)</f>
        <v>125655.39433583975</v>
      </c>
      <c r="L36" s="269"/>
      <c r="M36" s="270">
        <v>5</v>
      </c>
      <c r="N36" s="271">
        <f>K36/M36</f>
        <v>25131.078867167951</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115.93361680720398</v>
      </c>
    </row>
    <row r="43" spans="1:14" ht="15.75" thickBot="1">
      <c r="B43" s="823" t="s">
        <v>953</v>
      </c>
      <c r="C43" s="824"/>
      <c r="D43" s="824"/>
      <c r="E43" s="824"/>
      <c r="F43" s="824"/>
      <c r="G43" s="824"/>
      <c r="H43" s="824"/>
      <c r="I43" s="824"/>
      <c r="J43" s="824"/>
      <c r="K43" s="824"/>
      <c r="L43" s="824"/>
      <c r="M43" s="825"/>
      <c r="N43" s="99">
        <f>SUM(N36:N42)</f>
        <v>25247.012483975155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827">
        <f>VLOOKUP(A59,TRANSPORTE!A5:D94,4,FALSE)</f>
        <v>1822.464410828662</v>
      </c>
      <c r="M59" s="828"/>
      <c r="N59" s="286">
        <f>K59*L59</f>
        <v>1279.3700164017207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1279.3700164017207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40</v>
      </c>
      <c r="N71" s="295">
        <f>K71/M71</f>
        <v>3129.5247499999996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5796.680840360199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32323.063340737077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6464.6126681474161</v>
      </c>
      <c r="M83" s="858"/>
      <c r="N83" s="51"/>
    </row>
    <row r="84" spans="1:14">
      <c r="B84" s="89" t="s">
        <v>973</v>
      </c>
      <c r="C84" s="90"/>
      <c r="D84" s="90"/>
      <c r="E84" s="90"/>
      <c r="F84" s="90"/>
      <c r="G84" s="90"/>
      <c r="H84" s="90"/>
      <c r="I84" s="87"/>
      <c r="J84" s="88"/>
      <c r="K84" s="303">
        <v>0.05</v>
      </c>
      <c r="L84" s="857">
        <f>N78*K84</f>
        <v>1616.153167036854</v>
      </c>
      <c r="M84" s="858"/>
      <c r="N84" s="51"/>
    </row>
    <row r="85" spans="1:14" ht="15.75" thickBot="1">
      <c r="B85" s="91" t="s">
        <v>974</v>
      </c>
      <c r="C85" s="92"/>
      <c r="D85" s="92"/>
      <c r="E85" s="92"/>
      <c r="F85" s="92"/>
      <c r="G85" s="92"/>
      <c r="H85" s="92"/>
      <c r="I85" s="93"/>
      <c r="J85" s="94"/>
      <c r="K85" s="304">
        <v>0.05</v>
      </c>
      <c r="L85" s="859">
        <f>N78*K85</f>
        <v>1616.153167036854</v>
      </c>
      <c r="M85" s="860"/>
      <c r="N85" s="51"/>
    </row>
    <row r="86" spans="1:14" ht="15.75" thickBot="1">
      <c r="B86" s="823" t="s">
        <v>953</v>
      </c>
      <c r="C86" s="824"/>
      <c r="D86" s="824"/>
      <c r="E86" s="824"/>
      <c r="F86" s="824"/>
      <c r="G86" s="824"/>
      <c r="H86" s="824"/>
      <c r="I86" s="824"/>
      <c r="J86" s="824"/>
      <c r="K86" s="824"/>
      <c r="L86" s="824"/>
      <c r="M86" s="825"/>
      <c r="N86" s="52">
        <f>L83+L84+L85</f>
        <v>9696.9190022211242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42019.982342958203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6"/>
      <c r="J36" s="267"/>
      <c r="K36" s="268">
        <f>VLOOKUP(A36,EQUIPOS!A6:D161,4,FALSE)</f>
        <v>125655.39433583975</v>
      </c>
      <c r="L36" s="269"/>
      <c r="M36" s="270">
        <v>4</v>
      </c>
      <c r="N36" s="271">
        <f>K36/M36</f>
        <v>31413.848583959938</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78.238118749999998</v>
      </c>
    </row>
    <row r="43" spans="1:14" ht="15.75" thickBot="1">
      <c r="B43" s="823" t="s">
        <v>953</v>
      </c>
      <c r="C43" s="824"/>
      <c r="D43" s="824"/>
      <c r="E43" s="824"/>
      <c r="F43" s="824"/>
      <c r="G43" s="824"/>
      <c r="H43" s="824"/>
      <c r="I43" s="824"/>
      <c r="J43" s="824"/>
      <c r="K43" s="824"/>
      <c r="L43" s="824"/>
      <c r="M43" s="825"/>
      <c r="N43" s="99">
        <f>SUM(N36:N42)</f>
        <v>31492.086702709938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827">
        <f>VLOOKUP(A59,TRANSPORTE!A5:D94,4,FALSE)</f>
        <v>1822.464410828662</v>
      </c>
      <c r="M59" s="828"/>
      <c r="N59" s="286">
        <f>K59*L59</f>
        <v>5522.0671648108455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5522.0671648108455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32</v>
      </c>
      <c r="N70" s="295">
        <f>K70/M70</f>
        <v>3911.9059374999997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3911.9059374999997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40926.059805020785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8185.2119610041573</v>
      </c>
      <c r="M83" s="858"/>
      <c r="N83" s="51"/>
    </row>
    <row r="84" spans="1:14">
      <c r="B84" s="89" t="s">
        <v>973</v>
      </c>
      <c r="C84" s="90"/>
      <c r="D84" s="90"/>
      <c r="E84" s="90"/>
      <c r="F84" s="90"/>
      <c r="G84" s="90"/>
      <c r="H84" s="90"/>
      <c r="I84" s="87"/>
      <c r="J84" s="88"/>
      <c r="K84" s="303">
        <v>0.05</v>
      </c>
      <c r="L84" s="857">
        <f>N78*K84</f>
        <v>2046.3029902510393</v>
      </c>
      <c r="M84" s="858"/>
      <c r="N84" s="51"/>
    </row>
    <row r="85" spans="1:14" ht="15.75" thickBot="1">
      <c r="B85" s="91" t="s">
        <v>974</v>
      </c>
      <c r="C85" s="92"/>
      <c r="D85" s="92"/>
      <c r="E85" s="92"/>
      <c r="F85" s="92"/>
      <c r="G85" s="92"/>
      <c r="H85" s="92"/>
      <c r="I85" s="93"/>
      <c r="J85" s="94"/>
      <c r="K85" s="304">
        <v>0.05</v>
      </c>
      <c r="L85" s="859">
        <f>N78*K85</f>
        <v>2046.3029902510393</v>
      </c>
      <c r="M85" s="860"/>
      <c r="N85" s="51"/>
    </row>
    <row r="86" spans="1:14" ht="15.75" thickBot="1">
      <c r="B86" s="823" t="s">
        <v>953</v>
      </c>
      <c r="C86" s="824"/>
      <c r="D86" s="824"/>
      <c r="E86" s="824"/>
      <c r="F86" s="824"/>
      <c r="G86" s="824"/>
      <c r="H86" s="824"/>
      <c r="I86" s="824"/>
      <c r="J86" s="824"/>
      <c r="K86" s="824"/>
      <c r="L86" s="824"/>
      <c r="M86" s="825"/>
      <c r="N86" s="52">
        <f>L83+L84+L85</f>
        <v>12277.817941506235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53203.877746527018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6"/>
      <c r="J36" s="267"/>
      <c r="K36" s="268"/>
      <c r="L36" s="269"/>
      <c r="M36" s="270"/>
      <c r="N36" s="271"/>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166.90798666666666</v>
      </c>
    </row>
    <row r="43" spans="1:14" ht="15.75" thickBot="1">
      <c r="B43" s="823" t="s">
        <v>953</v>
      </c>
      <c r="C43" s="824"/>
      <c r="D43" s="824"/>
      <c r="E43" s="824"/>
      <c r="F43" s="824"/>
      <c r="G43" s="824"/>
      <c r="H43" s="824"/>
      <c r="I43" s="824"/>
      <c r="J43" s="824"/>
      <c r="K43" s="824"/>
      <c r="L43" s="824"/>
      <c r="M43" s="825"/>
      <c r="N43" s="99">
        <f>SUM(N36:N42)</f>
        <v>166.90798666666666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150</v>
      </c>
      <c r="N70" s="295">
        <f>K70/M70</f>
        <v>1669.0798666666665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1669.0798666666665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367.19757066666665</v>
      </c>
      <c r="M83" s="858"/>
      <c r="N83" s="51"/>
    </row>
    <row r="84" spans="1:14">
      <c r="B84" s="89" t="s">
        <v>973</v>
      </c>
      <c r="C84" s="90"/>
      <c r="D84" s="90"/>
      <c r="E84" s="90"/>
      <c r="F84" s="90"/>
      <c r="G84" s="90"/>
      <c r="H84" s="90"/>
      <c r="I84" s="87"/>
      <c r="J84" s="88"/>
      <c r="K84" s="303">
        <v>0.05</v>
      </c>
      <c r="L84" s="857">
        <f>N78*K84</f>
        <v>91.799392666666662</v>
      </c>
      <c r="M84" s="858"/>
      <c r="N84" s="51"/>
    </row>
    <row r="85" spans="1:14" ht="15.75" thickBot="1">
      <c r="B85" s="91" t="s">
        <v>974</v>
      </c>
      <c r="C85" s="92"/>
      <c r="D85" s="92"/>
      <c r="E85" s="92"/>
      <c r="F85" s="92"/>
      <c r="G85" s="92"/>
      <c r="H85" s="92"/>
      <c r="I85" s="93"/>
      <c r="J85" s="94"/>
      <c r="K85" s="304">
        <v>0.05</v>
      </c>
      <c r="L85" s="859">
        <f>N78*K85</f>
        <v>91.799392666666662</v>
      </c>
      <c r="M85" s="860"/>
      <c r="N85" s="51"/>
    </row>
    <row r="86" spans="1:14" ht="15.75" thickBot="1">
      <c r="B86" s="823" t="s">
        <v>953</v>
      </c>
      <c r="C86" s="824"/>
      <c r="D86" s="824"/>
      <c r="E86" s="824"/>
      <c r="F86" s="824"/>
      <c r="G86" s="824"/>
      <c r="H86" s="824"/>
      <c r="I86" s="824"/>
      <c r="J86" s="824"/>
      <c r="K86" s="824"/>
      <c r="L86" s="824"/>
      <c r="M86" s="825"/>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6"/>
      <c r="J36" s="267"/>
      <c r="K36" s="268">
        <f>VLOOKUP(A36,EQUIPOS!A6:D163,4,FALSE)</f>
        <v>267583.33737649105</v>
      </c>
      <c r="L36" s="269"/>
      <c r="M36" s="270">
        <v>3</v>
      </c>
      <c r="N36" s="271">
        <f>K36/M36</f>
        <v>89194.445792163679</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104.31749166666667</v>
      </c>
    </row>
    <row r="43" spans="1:14" ht="15.75" thickBot="1">
      <c r="B43" s="823" t="s">
        <v>953</v>
      </c>
      <c r="C43" s="824"/>
      <c r="D43" s="824"/>
      <c r="E43" s="824"/>
      <c r="F43" s="824"/>
      <c r="G43" s="824"/>
      <c r="H43" s="824"/>
      <c r="I43" s="824"/>
      <c r="J43" s="824"/>
      <c r="K43" s="824"/>
      <c r="L43" s="824"/>
      <c r="M43" s="825"/>
      <c r="N43" s="99">
        <f>SUM(N36:N42)</f>
        <v>89298.76328383034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27">
        <f>VLOOKUP(A59,TRANSPORTE!A6:D117,4,FALSE)</f>
        <v>1822.464410828662</v>
      </c>
      <c r="M59" s="828"/>
      <c r="N59" s="286">
        <f>K59*L59</f>
        <v>3098.1894984087253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3098.1894984087253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24</v>
      </c>
      <c r="N70" s="295">
        <f>K70/M70</f>
        <v>10431.749166666666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102828.70194890573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20565.740389781145</v>
      </c>
      <c r="M83" s="858"/>
      <c r="N83" s="51"/>
    </row>
    <row r="84" spans="1:14">
      <c r="B84" s="89" t="s">
        <v>973</v>
      </c>
      <c r="C84" s="90"/>
      <c r="D84" s="90"/>
      <c r="E84" s="90"/>
      <c r="F84" s="90"/>
      <c r="G84" s="90"/>
      <c r="H84" s="90"/>
      <c r="I84" s="87"/>
      <c r="J84" s="88"/>
      <c r="K84" s="303">
        <v>0.05</v>
      </c>
      <c r="L84" s="857">
        <f>N78*K84</f>
        <v>5141.4350974452864</v>
      </c>
      <c r="M84" s="858"/>
      <c r="N84" s="51"/>
    </row>
    <row r="85" spans="1:14" ht="15.75" thickBot="1">
      <c r="B85" s="91" t="s">
        <v>974</v>
      </c>
      <c r="C85" s="92"/>
      <c r="D85" s="92"/>
      <c r="E85" s="92"/>
      <c r="F85" s="92"/>
      <c r="G85" s="92"/>
      <c r="H85" s="92"/>
      <c r="I85" s="93"/>
      <c r="J85" s="94"/>
      <c r="K85" s="304">
        <v>0.05</v>
      </c>
      <c r="L85" s="859">
        <f>N78*K85</f>
        <v>5141.4350974452864</v>
      </c>
      <c r="M85" s="860"/>
      <c r="N85" s="51"/>
    </row>
    <row r="86" spans="1:14" ht="15.75" thickBot="1">
      <c r="B86" s="823" t="s">
        <v>953</v>
      </c>
      <c r="C86" s="824"/>
      <c r="D86" s="824"/>
      <c r="E86" s="824"/>
      <c r="F86" s="824"/>
      <c r="G86" s="824"/>
      <c r="H86" s="824"/>
      <c r="I86" s="824"/>
      <c r="J86" s="824"/>
      <c r="K86" s="824"/>
      <c r="L86" s="824"/>
      <c r="M86" s="825"/>
      <c r="N86" s="52">
        <f>L83+L84+L85</f>
        <v>30848.610584671718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133677.31253357744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6"/>
      <c r="J36" s="267"/>
      <c r="K36" s="268">
        <f>VLOOKUP(A36,EQUIPOS!A6:D163,4,FALSE)</f>
        <v>267583.33737649105</v>
      </c>
      <c r="L36" s="269"/>
      <c r="M36" s="270">
        <v>3</v>
      </c>
      <c r="N36" s="271">
        <f>K36/M36</f>
        <v>89194.445792163679</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104.31749166666667</v>
      </c>
    </row>
    <row r="43" spans="1:14" ht="15.75" thickBot="1">
      <c r="B43" s="823" t="s">
        <v>953</v>
      </c>
      <c r="C43" s="824"/>
      <c r="D43" s="824"/>
      <c r="E43" s="824"/>
      <c r="F43" s="824"/>
      <c r="G43" s="824"/>
      <c r="H43" s="824"/>
      <c r="I43" s="824"/>
      <c r="J43" s="824"/>
      <c r="K43" s="824"/>
      <c r="L43" s="824"/>
      <c r="M43" s="825"/>
      <c r="N43" s="99">
        <f>SUM(N36:N42)</f>
        <v>89298.76328383034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27">
        <f>VLOOKUP(A59,TRANSPORTE!A6:D117,4,FALSE)</f>
        <v>1822.464410828662</v>
      </c>
      <c r="M59" s="828"/>
      <c r="N59" s="286">
        <f>K59*L59</f>
        <v>3098.1894984087253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3098.1894984087253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24</v>
      </c>
      <c r="N70" s="295">
        <f>K70/M70</f>
        <v>10431.749166666666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102828.70194890573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20565.740389781145</v>
      </c>
      <c r="M83" s="858"/>
      <c r="N83" s="51"/>
    </row>
    <row r="84" spans="1:14">
      <c r="B84" s="89" t="s">
        <v>973</v>
      </c>
      <c r="C84" s="90"/>
      <c r="D84" s="90"/>
      <c r="E84" s="90"/>
      <c r="F84" s="90"/>
      <c r="G84" s="90"/>
      <c r="H84" s="90"/>
      <c r="I84" s="87"/>
      <c r="J84" s="88"/>
      <c r="K84" s="303">
        <v>0.05</v>
      </c>
      <c r="L84" s="857">
        <f>N78*K84</f>
        <v>5141.4350974452864</v>
      </c>
      <c r="M84" s="858"/>
      <c r="N84" s="51"/>
    </row>
    <row r="85" spans="1:14" ht="15.75" thickBot="1">
      <c r="B85" s="91" t="s">
        <v>974</v>
      </c>
      <c r="C85" s="92"/>
      <c r="D85" s="92"/>
      <c r="E85" s="92"/>
      <c r="F85" s="92"/>
      <c r="G85" s="92"/>
      <c r="H85" s="92"/>
      <c r="I85" s="93"/>
      <c r="J85" s="94"/>
      <c r="K85" s="304">
        <v>0.05</v>
      </c>
      <c r="L85" s="859">
        <f>N78*K85</f>
        <v>5141.4350974452864</v>
      </c>
      <c r="M85" s="860"/>
      <c r="N85" s="51"/>
    </row>
    <row r="86" spans="1:14" ht="15.75" thickBot="1">
      <c r="B86" s="823" t="s">
        <v>953</v>
      </c>
      <c r="C86" s="824"/>
      <c r="D86" s="824"/>
      <c r="E86" s="824"/>
      <c r="F86" s="824"/>
      <c r="G86" s="824"/>
      <c r="H86" s="824"/>
      <c r="I86" s="824"/>
      <c r="J86" s="824"/>
      <c r="K86" s="824"/>
      <c r="L86" s="824"/>
      <c r="M86" s="825"/>
      <c r="N86" s="52">
        <f>L83+L84+L85</f>
        <v>30848.610584671718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133677.31253357744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364160.73693280056</v>
      </c>
      <c r="L36" s="269"/>
      <c r="M36" s="270">
        <v>45</v>
      </c>
      <c r="N36" s="271">
        <f>K36/M36</f>
        <v>8092.4608207289011</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1.738624861111111</v>
      </c>
    </row>
    <row r="43" spans="1:14" ht="15.75" thickBot="1">
      <c r="B43" s="823" t="s">
        <v>953</v>
      </c>
      <c r="C43" s="824"/>
      <c r="D43" s="824"/>
      <c r="E43" s="824"/>
      <c r="F43" s="824"/>
      <c r="G43" s="824"/>
      <c r="H43" s="824"/>
      <c r="I43" s="824"/>
      <c r="J43" s="824"/>
      <c r="K43" s="824"/>
      <c r="L43" s="824"/>
      <c r="M43" s="825"/>
      <c r="N43" s="99">
        <f>SUM(N36:N42)</f>
        <v>8094.1994455900121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827">
        <f>VLOOKUP(A59,TRANSPORTE!A6:D117,4,FALSE)</f>
        <v>0.31060214642577388</v>
      </c>
      <c r="M59" s="828"/>
      <c r="N59" s="286">
        <f>K59*L59</f>
        <v>11.088496627400129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11.088496627400129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360</v>
      </c>
      <c r="N70" s="295">
        <f>K70/M70</f>
        <v>173.86248611111111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8279.150428328523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1655.8300856657047</v>
      </c>
      <c r="M83" s="858"/>
      <c r="N83" s="51"/>
    </row>
    <row r="84" spans="1:14">
      <c r="B84" s="89" t="s">
        <v>973</v>
      </c>
      <c r="C84" s="90"/>
      <c r="D84" s="90"/>
      <c r="E84" s="90"/>
      <c r="F84" s="90"/>
      <c r="G84" s="90"/>
      <c r="H84" s="90"/>
      <c r="I84" s="87"/>
      <c r="J84" s="88"/>
      <c r="K84" s="303">
        <v>0.05</v>
      </c>
      <c r="L84" s="857">
        <f>N78*K84</f>
        <v>413.95752141642618</v>
      </c>
      <c r="M84" s="858"/>
      <c r="N84" s="51"/>
    </row>
    <row r="85" spans="1:14" ht="15.75" thickBot="1">
      <c r="B85" s="91" t="s">
        <v>974</v>
      </c>
      <c r="C85" s="92"/>
      <c r="D85" s="92"/>
      <c r="E85" s="92"/>
      <c r="F85" s="92"/>
      <c r="G85" s="92"/>
      <c r="H85" s="92"/>
      <c r="I85" s="93"/>
      <c r="J85" s="94"/>
      <c r="K85" s="304">
        <v>0.05</v>
      </c>
      <c r="L85" s="859">
        <f>N78*K85</f>
        <v>413.95752141642618</v>
      </c>
      <c r="M85" s="860"/>
      <c r="N85" s="51"/>
    </row>
    <row r="86" spans="1:14" ht="15.75" thickBot="1">
      <c r="B86" s="823" t="s">
        <v>953</v>
      </c>
      <c r="C86" s="824"/>
      <c r="D86" s="824"/>
      <c r="E86" s="824"/>
      <c r="F86" s="824"/>
      <c r="G86" s="824"/>
      <c r="H86" s="824"/>
      <c r="I86" s="824"/>
      <c r="J86" s="824"/>
      <c r="K86" s="824"/>
      <c r="L86" s="824"/>
      <c r="M86" s="825"/>
      <c r="N86" s="52">
        <f>L83+L84+L85</f>
        <v>2483.7451284985568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10762.895556827079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6"/>
      <c r="J36" s="267"/>
      <c r="K36" s="268"/>
      <c r="L36" s="269"/>
      <c r="M36" s="270"/>
      <c r="N36" s="271"/>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69.544994444444441</v>
      </c>
    </row>
    <row r="43" spans="1:14" ht="15.75" thickBot="1">
      <c r="B43" s="823" t="s">
        <v>953</v>
      </c>
      <c r="C43" s="824"/>
      <c r="D43" s="824"/>
      <c r="E43" s="824"/>
      <c r="F43" s="824"/>
      <c r="G43" s="824"/>
      <c r="H43" s="824"/>
      <c r="I43" s="824"/>
      <c r="J43" s="824"/>
      <c r="K43" s="824"/>
      <c r="L43" s="824"/>
      <c r="M43" s="825"/>
      <c r="N43" s="99">
        <f>SUM(N36:N42)</f>
        <v>69.544994444444441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827">
        <f>VLOOKUP(A59,TRANSPORTE!A6:D117,4,FALSE)</f>
        <v>0.31060214642577388</v>
      </c>
      <c r="M59" s="828"/>
      <c r="N59" s="286">
        <f>K59*L59</f>
        <v>3.1836720008641821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3.1836720008641821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360</v>
      </c>
      <c r="N70" s="295">
        <f>K70/M70</f>
        <v>695.44994444444444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695.44994444444444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768.17861088975303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153.63572217795061</v>
      </c>
      <c r="M83" s="858"/>
      <c r="N83" s="51"/>
    </row>
    <row r="84" spans="1:14">
      <c r="B84" s="89" t="s">
        <v>973</v>
      </c>
      <c r="C84" s="90"/>
      <c r="D84" s="90"/>
      <c r="E84" s="90"/>
      <c r="F84" s="90"/>
      <c r="G84" s="90"/>
      <c r="H84" s="90"/>
      <c r="I84" s="87"/>
      <c r="J84" s="88"/>
      <c r="K84" s="303">
        <v>0.05</v>
      </c>
      <c r="L84" s="857">
        <f>N78*K84</f>
        <v>38.408930544487653</v>
      </c>
      <c r="M84" s="858"/>
      <c r="N84" s="51"/>
    </row>
    <row r="85" spans="1:14" ht="15.75" thickBot="1">
      <c r="B85" s="91" t="s">
        <v>974</v>
      </c>
      <c r="C85" s="92"/>
      <c r="D85" s="92"/>
      <c r="E85" s="92"/>
      <c r="F85" s="92"/>
      <c r="G85" s="92"/>
      <c r="H85" s="92"/>
      <c r="I85" s="93"/>
      <c r="J85" s="94"/>
      <c r="K85" s="304">
        <v>0.05</v>
      </c>
      <c r="L85" s="859">
        <f>N78*K85</f>
        <v>38.408930544487653</v>
      </c>
      <c r="M85" s="860"/>
      <c r="N85" s="51"/>
    </row>
    <row r="86" spans="1:14" ht="15.75" thickBot="1">
      <c r="B86" s="823" t="s">
        <v>953</v>
      </c>
      <c r="C86" s="824"/>
      <c r="D86" s="824"/>
      <c r="E86" s="824"/>
      <c r="F86" s="824"/>
      <c r="G86" s="824"/>
      <c r="H86" s="824"/>
      <c r="I86" s="824"/>
      <c r="J86" s="824"/>
      <c r="K86" s="824"/>
      <c r="L86" s="824"/>
      <c r="M86" s="825"/>
      <c r="N86" s="52">
        <f>L83+L84+L85</f>
        <v>230.4535832669259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998.63219415667891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364160.73693280056</v>
      </c>
      <c r="L36" s="269"/>
      <c r="M36" s="270">
        <v>45</v>
      </c>
      <c r="N36" s="271">
        <f>K36/M36</f>
        <v>8092.4608207289011</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1.738624861111111</v>
      </c>
    </row>
    <row r="43" spans="1:14" ht="15.75" thickBot="1">
      <c r="B43" s="823" t="s">
        <v>953</v>
      </c>
      <c r="C43" s="824"/>
      <c r="D43" s="824"/>
      <c r="E43" s="824"/>
      <c r="F43" s="824"/>
      <c r="G43" s="824"/>
      <c r="H43" s="824"/>
      <c r="I43" s="824"/>
      <c r="J43" s="824"/>
      <c r="K43" s="824"/>
      <c r="L43" s="824"/>
      <c r="M43" s="825"/>
      <c r="N43" s="99">
        <f>SUM(N36:N42)</f>
        <v>8094.1994455900121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827">
        <f>VLOOKUP(A59,TRANSPORTE!A6:D117,4,FALSE)</f>
        <v>746.58734167604314</v>
      </c>
      <c r="M59" s="828"/>
      <c r="N59" s="286">
        <f>K59*L59</f>
        <v>605.1053074917246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605.1053074917246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360</v>
      </c>
      <c r="N70" s="295">
        <f>K70/M70</f>
        <v>173.86248611111111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8873.1672391928478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1774.6334478385697</v>
      </c>
      <c r="M83" s="858"/>
      <c r="N83" s="51"/>
    </row>
    <row r="84" spans="1:14">
      <c r="B84" s="89" t="s">
        <v>973</v>
      </c>
      <c r="C84" s="90"/>
      <c r="D84" s="90"/>
      <c r="E84" s="90"/>
      <c r="F84" s="90"/>
      <c r="G84" s="90"/>
      <c r="H84" s="90"/>
      <c r="I84" s="87"/>
      <c r="J84" s="88"/>
      <c r="K84" s="303">
        <v>0.05</v>
      </c>
      <c r="L84" s="857">
        <f>N78*K84</f>
        <v>443.65836195964243</v>
      </c>
      <c r="M84" s="858"/>
      <c r="N84" s="51"/>
    </row>
    <row r="85" spans="1:14" ht="15.75" thickBot="1">
      <c r="B85" s="91" t="s">
        <v>974</v>
      </c>
      <c r="C85" s="92"/>
      <c r="D85" s="92"/>
      <c r="E85" s="92"/>
      <c r="F85" s="92"/>
      <c r="G85" s="92"/>
      <c r="H85" s="92"/>
      <c r="I85" s="93"/>
      <c r="J85" s="94"/>
      <c r="K85" s="304">
        <v>0.05</v>
      </c>
      <c r="L85" s="859">
        <f>N78*K85</f>
        <v>443.65836195964243</v>
      </c>
      <c r="M85" s="860"/>
      <c r="N85" s="51"/>
    </row>
    <row r="86" spans="1:14" ht="15.75" thickBot="1">
      <c r="B86" s="823" t="s">
        <v>953</v>
      </c>
      <c r="C86" s="824"/>
      <c r="D86" s="824"/>
      <c r="E86" s="824"/>
      <c r="F86" s="824"/>
      <c r="G86" s="824"/>
      <c r="H86" s="824"/>
      <c r="I86" s="824"/>
      <c r="J86" s="824"/>
      <c r="K86" s="824"/>
      <c r="L86" s="824"/>
      <c r="M86" s="825"/>
      <c r="N86" s="52">
        <f>L83+L84+L85</f>
        <v>2661.9501717578542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11535.117410950701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VLOOKUP(A36,EQUIPOS!A5:D154,4,FALSE)</f>
        <v>234438.70211313223</v>
      </c>
      <c r="L36" s="269"/>
      <c r="M36" s="270">
        <v>0.625</v>
      </c>
      <c r="N36" s="271">
        <f>K36/M36</f>
        <v>375101.92338101158</v>
      </c>
    </row>
    <row r="37" spans="1:14">
      <c r="A37" s="108" t="s">
        <v>241</v>
      </c>
      <c r="B37" s="836" t="str">
        <f>VLOOKUP(A37,EQUIPOS!A7:D154,3,FALSE)</f>
        <v>Grúa (capacidad 15 ton)</v>
      </c>
      <c r="C37" s="837"/>
      <c r="D37" s="837"/>
      <c r="E37" s="837"/>
      <c r="F37" s="837"/>
      <c r="G37" s="837"/>
      <c r="H37" s="838"/>
      <c r="I37" s="266"/>
      <c r="J37" s="267"/>
      <c r="K37" s="268">
        <f>VLOOKUP(A37,EQUIPOS!A6:D154,4,FALSE)</f>
        <v>185632.0809137098</v>
      </c>
      <c r="L37" s="269"/>
      <c r="M37" s="270">
        <v>0.625</v>
      </c>
      <c r="N37" s="271">
        <f>K37/M37</f>
        <v>297011.32946193567</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3129.52475</v>
      </c>
    </row>
    <row r="43" spans="1:14" ht="15.75" thickBot="1">
      <c r="B43" s="823" t="s">
        <v>953</v>
      </c>
      <c r="C43" s="824"/>
      <c r="D43" s="824"/>
      <c r="E43" s="824"/>
      <c r="F43" s="824"/>
      <c r="G43" s="824"/>
      <c r="H43" s="824"/>
      <c r="I43" s="824"/>
      <c r="J43" s="824"/>
      <c r="K43" s="824"/>
      <c r="L43" s="824"/>
      <c r="M43" s="825"/>
      <c r="N43" s="393">
        <f>SUM(N36:N42)</f>
        <v>675242.77759294724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24454.626656276268</v>
      </c>
      <c r="N49" s="271">
        <f>K49*M49</f>
        <v>24454.626656276268</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3588.4506506492353</v>
      </c>
      <c r="N50" s="271">
        <f>K50*M50</f>
        <v>3588.4506506492353</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93499.075286360632</v>
      </c>
      <c r="N51" s="271">
        <f>K51*M51</f>
        <v>186998.15057272126</v>
      </c>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258515.01561683029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5</v>
      </c>
      <c r="N70" s="394">
        <f>K70/M70</f>
        <v>62590.494999999995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62590.494999999995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996348.28820977756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199269.65764195553</v>
      </c>
      <c r="M83" s="858"/>
      <c r="N83" s="51"/>
    </row>
    <row r="84" spans="1:14">
      <c r="B84" s="89" t="s">
        <v>973</v>
      </c>
      <c r="C84" s="90"/>
      <c r="D84" s="90"/>
      <c r="E84" s="90"/>
      <c r="F84" s="90"/>
      <c r="G84" s="90"/>
      <c r="H84" s="90"/>
      <c r="I84" s="87"/>
      <c r="J84" s="88"/>
      <c r="K84" s="303">
        <v>0.05</v>
      </c>
      <c r="L84" s="857">
        <f>N78*K84</f>
        <v>49817.414410488884</v>
      </c>
      <c r="M84" s="858"/>
      <c r="N84" s="51"/>
    </row>
    <row r="85" spans="1:14" ht="15.75" thickBot="1">
      <c r="B85" s="91" t="s">
        <v>974</v>
      </c>
      <c r="C85" s="92"/>
      <c r="D85" s="92"/>
      <c r="E85" s="92"/>
      <c r="F85" s="92"/>
      <c r="G85" s="92"/>
      <c r="H85" s="92"/>
      <c r="I85" s="93"/>
      <c r="J85" s="94"/>
      <c r="K85" s="304">
        <v>0.05</v>
      </c>
      <c r="L85" s="859">
        <f>N78*K85</f>
        <v>49817.414410488884</v>
      </c>
      <c r="M85" s="860"/>
      <c r="N85" s="51"/>
    </row>
    <row r="86" spans="1:14" ht="15.75" thickBot="1">
      <c r="B86" s="823" t="s">
        <v>953</v>
      </c>
      <c r="C86" s="824"/>
      <c r="D86" s="824"/>
      <c r="E86" s="824"/>
      <c r="F86" s="824"/>
      <c r="G86" s="824"/>
      <c r="H86" s="824"/>
      <c r="I86" s="824"/>
      <c r="J86" s="824"/>
      <c r="K86" s="824"/>
      <c r="L86" s="824"/>
      <c r="M86" s="825"/>
      <c r="N86" s="52">
        <f>L83+L84+L85</f>
        <v>298904.4864629333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1295252.7746727108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234438.70211313223</v>
      </c>
      <c r="L36" s="269"/>
      <c r="M36" s="270">
        <v>0.5</v>
      </c>
      <c r="N36" s="271">
        <f>K36/M36</f>
        <v>468877.40422626445</v>
      </c>
    </row>
    <row r="37" spans="1:14">
      <c r="A37" s="108" t="s">
        <v>241</v>
      </c>
      <c r="B37" s="836" t="str">
        <f>VLOOKUP(A37,EQUIPOS!A7:D154,3,FALSE)</f>
        <v>Grúa (capacidad 15 ton)</v>
      </c>
      <c r="C37" s="837"/>
      <c r="D37" s="837"/>
      <c r="E37" s="837"/>
      <c r="F37" s="837"/>
      <c r="G37" s="837"/>
      <c r="H37" s="838"/>
      <c r="I37" s="266"/>
      <c r="J37" s="267"/>
      <c r="K37" s="268">
        <f>VLOOKUP(A37,EQUIPOS!A7:D164,4,FALSE)</f>
        <v>185632.0809137098</v>
      </c>
      <c r="L37" s="269"/>
      <c r="M37" s="270">
        <v>0.5</v>
      </c>
      <c r="N37" s="271">
        <f>K37/M37</f>
        <v>371264.16182741959</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3911.9059374999997</v>
      </c>
    </row>
    <row r="43" spans="1:14" ht="15.75" thickBot="1">
      <c r="B43" s="823" t="s">
        <v>953</v>
      </c>
      <c r="C43" s="824"/>
      <c r="D43" s="824"/>
      <c r="E43" s="824"/>
      <c r="F43" s="824"/>
      <c r="G43" s="824"/>
      <c r="H43" s="824"/>
      <c r="I43" s="824"/>
      <c r="J43" s="824"/>
      <c r="K43" s="824"/>
      <c r="L43" s="824"/>
      <c r="M43" s="825"/>
      <c r="N43" s="393">
        <f>SUM(N36:N42)</f>
        <v>844053.47199118405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24454.626656276268</v>
      </c>
      <c r="N49" s="271">
        <f>K49*M49</f>
        <v>24454.626656276268</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3588.4506506492353</v>
      </c>
      <c r="N50" s="271">
        <f>K50*M50</f>
        <v>3588.4506506492353</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93499.075286360632</v>
      </c>
      <c r="N51" s="271">
        <f>K51*M51</f>
        <v>186998.15057272126</v>
      </c>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258515.01561683029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4</v>
      </c>
      <c r="N70" s="394">
        <f>K70/M70</f>
        <v>78238.118749999994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78238.118749999994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1180806.6063580143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236161.32127160288</v>
      </c>
      <c r="M83" s="858"/>
      <c r="N83" s="51"/>
    </row>
    <row r="84" spans="1:14">
      <c r="B84" s="89" t="s">
        <v>973</v>
      </c>
      <c r="C84" s="90"/>
      <c r="D84" s="90"/>
      <c r="E84" s="90"/>
      <c r="F84" s="90"/>
      <c r="G84" s="90"/>
      <c r="H84" s="90"/>
      <c r="I84" s="87"/>
      <c r="J84" s="88"/>
      <c r="K84" s="303">
        <v>0.05</v>
      </c>
      <c r="L84" s="857">
        <f>N78*K84</f>
        <v>59040.33031790072</v>
      </c>
      <c r="M84" s="858"/>
      <c r="N84" s="51"/>
    </row>
    <row r="85" spans="1:14" ht="15.75" thickBot="1">
      <c r="B85" s="91" t="s">
        <v>974</v>
      </c>
      <c r="C85" s="92"/>
      <c r="D85" s="92"/>
      <c r="E85" s="92"/>
      <c r="F85" s="92"/>
      <c r="G85" s="92"/>
      <c r="H85" s="92"/>
      <c r="I85" s="93"/>
      <c r="J85" s="94"/>
      <c r="K85" s="304">
        <v>0.05</v>
      </c>
      <c r="L85" s="859">
        <f>N78*K85</f>
        <v>59040.33031790072</v>
      </c>
      <c r="M85" s="860"/>
      <c r="N85" s="51"/>
    </row>
    <row r="86" spans="1:14" ht="15.75" thickBot="1">
      <c r="B86" s="823" t="s">
        <v>953</v>
      </c>
      <c r="C86" s="824"/>
      <c r="D86" s="824"/>
      <c r="E86" s="824"/>
      <c r="F86" s="824"/>
      <c r="G86" s="824"/>
      <c r="H86" s="824"/>
      <c r="I86" s="824"/>
      <c r="J86" s="824"/>
      <c r="K86" s="824"/>
      <c r="L86" s="824"/>
      <c r="M86" s="825"/>
      <c r="N86" s="52">
        <f>L83+L84+L85</f>
        <v>354241.98190740438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1535048.5882654185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234438.70211313223</v>
      </c>
      <c r="L36" s="269"/>
      <c r="M36" s="270">
        <v>0.4375</v>
      </c>
      <c r="N36" s="271">
        <f>K36/M36</f>
        <v>535859.89054430218</v>
      </c>
    </row>
    <row r="37" spans="1:14">
      <c r="A37" s="108" t="s">
        <v>241</v>
      </c>
      <c r="B37" s="836" t="str">
        <f>VLOOKUP(A37,EQUIPOS!A7:D154,3,FALSE)</f>
        <v>Grúa (capacidad 15 ton)</v>
      </c>
      <c r="C37" s="837"/>
      <c r="D37" s="837"/>
      <c r="E37" s="837"/>
      <c r="F37" s="837"/>
      <c r="G37" s="837"/>
      <c r="H37" s="838"/>
      <c r="I37" s="266"/>
      <c r="J37" s="267"/>
      <c r="K37" s="268">
        <f>VLOOKUP(A37,EQUIPOS!A7:D164,4,FALSE)</f>
        <v>185632.0809137098</v>
      </c>
      <c r="L37" s="269"/>
      <c r="M37" s="270">
        <v>0.4375</v>
      </c>
      <c r="N37" s="271">
        <f>K37/M37</f>
        <v>424301.89923133666</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4470.7496428571421</v>
      </c>
    </row>
    <row r="43" spans="1:14" ht="15.75" thickBot="1">
      <c r="B43" s="823" t="s">
        <v>953</v>
      </c>
      <c r="C43" s="824"/>
      <c r="D43" s="824"/>
      <c r="E43" s="824"/>
      <c r="F43" s="824"/>
      <c r="G43" s="824"/>
      <c r="H43" s="824"/>
      <c r="I43" s="824"/>
      <c r="J43" s="824"/>
      <c r="K43" s="824"/>
      <c r="L43" s="824"/>
      <c r="M43" s="825"/>
      <c r="N43" s="393">
        <f>SUM(N36:N42)</f>
        <v>964632.53941849596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24454.626656276268</v>
      </c>
      <c r="N49" s="271">
        <f>K49*M49</f>
        <v>24454.626656276268</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3588.4506506492353</v>
      </c>
      <c r="N50" s="271">
        <f>K50*M50</f>
        <v>3588.4506506492353</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93499.075286360632</v>
      </c>
      <c r="N51" s="271">
        <f>K51*M51</f>
        <v>186998.15057272126</v>
      </c>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258515.01561683029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3.5</v>
      </c>
      <c r="N70" s="394">
        <f>K70/M70</f>
        <v>89414.992857142846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89414.992857142846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1312562.547892469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262512.50957849383</v>
      </c>
      <c r="M83" s="858"/>
      <c r="N83" s="51"/>
    </row>
    <row r="84" spans="1:14">
      <c r="B84" s="89" t="s">
        <v>973</v>
      </c>
      <c r="C84" s="90"/>
      <c r="D84" s="90"/>
      <c r="E84" s="90"/>
      <c r="F84" s="90"/>
      <c r="G84" s="90"/>
      <c r="H84" s="90"/>
      <c r="I84" s="87"/>
      <c r="J84" s="88"/>
      <c r="K84" s="303">
        <v>0.05</v>
      </c>
      <c r="L84" s="857">
        <f>N78*K84</f>
        <v>65628.127394623458</v>
      </c>
      <c r="M84" s="858"/>
      <c r="N84" s="51"/>
    </row>
    <row r="85" spans="1:14" ht="15.75" thickBot="1">
      <c r="B85" s="91" t="s">
        <v>974</v>
      </c>
      <c r="C85" s="92"/>
      <c r="D85" s="92"/>
      <c r="E85" s="92"/>
      <c r="F85" s="92"/>
      <c r="G85" s="92"/>
      <c r="H85" s="92"/>
      <c r="I85" s="93"/>
      <c r="J85" s="94"/>
      <c r="K85" s="304">
        <v>0.05</v>
      </c>
      <c r="L85" s="859">
        <f>N78*K85</f>
        <v>65628.127394623458</v>
      </c>
      <c r="M85" s="860"/>
      <c r="N85" s="51"/>
    </row>
    <row r="86" spans="1:14" ht="15.75" thickBot="1">
      <c r="B86" s="823" t="s">
        <v>953</v>
      </c>
      <c r="C86" s="824"/>
      <c r="D86" s="824"/>
      <c r="E86" s="824"/>
      <c r="F86" s="824"/>
      <c r="G86" s="824"/>
      <c r="H86" s="824"/>
      <c r="I86" s="824"/>
      <c r="J86" s="824"/>
      <c r="K86" s="824"/>
      <c r="L86" s="824"/>
      <c r="M86" s="825"/>
      <c r="N86" s="52">
        <f>L83+L84+L85</f>
        <v>393768.76436774078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1706331.3122602098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234438.70211313223</v>
      </c>
      <c r="L36" s="269"/>
      <c r="M36" s="270">
        <v>0.875</v>
      </c>
      <c r="N36" s="271">
        <f>K36/M36</f>
        <v>267929.94527215109</v>
      </c>
    </row>
    <row r="37" spans="1:14">
      <c r="A37" s="108" t="s">
        <v>241</v>
      </c>
      <c r="B37" s="836" t="str">
        <f>VLOOKUP(A37,EQUIPOS!A7:D154,3,FALSE)</f>
        <v>Grúa (capacidad 15 ton)</v>
      </c>
      <c r="C37" s="837"/>
      <c r="D37" s="837"/>
      <c r="E37" s="837"/>
      <c r="F37" s="837"/>
      <c r="G37" s="837"/>
      <c r="H37" s="838"/>
      <c r="I37" s="266"/>
      <c r="J37" s="267"/>
      <c r="K37" s="268">
        <f>VLOOKUP(A37,EQUIPOS!A7:D164,4,FALSE)</f>
        <v>185632.0809137098</v>
      </c>
      <c r="L37" s="269"/>
      <c r="M37" s="270">
        <v>0.875</v>
      </c>
      <c r="N37" s="271">
        <f>K37/M37</f>
        <v>212150.94961566833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1788.299857142857</v>
      </c>
    </row>
    <row r="43" spans="1:14" ht="15.75" thickBot="1">
      <c r="B43" s="823" t="s">
        <v>953</v>
      </c>
      <c r="C43" s="824"/>
      <c r="D43" s="824"/>
      <c r="E43" s="824"/>
      <c r="F43" s="824"/>
      <c r="G43" s="824"/>
      <c r="H43" s="824"/>
      <c r="I43" s="824"/>
      <c r="J43" s="824"/>
      <c r="K43" s="824"/>
      <c r="L43" s="824"/>
      <c r="M43" s="825"/>
      <c r="N43" s="393">
        <f>SUM(N36:N42)</f>
        <v>481869.19474496227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24454.626656276268</v>
      </c>
      <c r="N49" s="271">
        <f>K49*M49</f>
        <v>24454.626656276268</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3588.4506506492353</v>
      </c>
      <c r="N50" s="271">
        <f>K50*M50</f>
        <v>3588.4506506492353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7</v>
      </c>
      <c r="N70" s="394">
        <f>K70/M70</f>
        <v>35765.997142857137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35765.997142857137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589152.0569319285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117830.41138638571</v>
      </c>
      <c r="M83" s="858"/>
      <c r="N83" s="51"/>
    </row>
    <row r="84" spans="1:14">
      <c r="B84" s="89" t="s">
        <v>973</v>
      </c>
      <c r="C84" s="90"/>
      <c r="D84" s="90"/>
      <c r="E84" s="90"/>
      <c r="F84" s="90"/>
      <c r="G84" s="90"/>
      <c r="H84" s="90"/>
      <c r="I84" s="87"/>
      <c r="J84" s="88"/>
      <c r="K84" s="303">
        <v>0.05</v>
      </c>
      <c r="L84" s="857">
        <f>N78*K84</f>
        <v>29457.602846596426</v>
      </c>
      <c r="M84" s="858"/>
      <c r="N84" s="51"/>
    </row>
    <row r="85" spans="1:14" ht="15.75" thickBot="1">
      <c r="B85" s="91" t="s">
        <v>974</v>
      </c>
      <c r="C85" s="92"/>
      <c r="D85" s="92"/>
      <c r="E85" s="92"/>
      <c r="F85" s="92"/>
      <c r="G85" s="92"/>
      <c r="H85" s="92"/>
      <c r="I85" s="93"/>
      <c r="J85" s="94"/>
      <c r="K85" s="304">
        <v>0.05</v>
      </c>
      <c r="L85" s="859">
        <f>N78*K85</f>
        <v>29457.602846596426</v>
      </c>
      <c r="M85" s="860"/>
      <c r="N85" s="51"/>
    </row>
    <row r="86" spans="1:14" ht="15.75" thickBot="1">
      <c r="B86" s="823" t="s">
        <v>953</v>
      </c>
      <c r="C86" s="824"/>
      <c r="D86" s="824"/>
      <c r="E86" s="824"/>
      <c r="F86" s="824"/>
      <c r="G86" s="824"/>
      <c r="H86" s="824"/>
      <c r="I86" s="824"/>
      <c r="J86" s="824"/>
      <c r="K86" s="824"/>
      <c r="L86" s="824"/>
      <c r="M86" s="825"/>
      <c r="N86" s="52">
        <f>L83+L84+L85</f>
        <v>176745.61707957854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765897.67401150707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234438.70211313223</v>
      </c>
      <c r="L36" s="269"/>
      <c r="M36" s="270">
        <v>0.75</v>
      </c>
      <c r="N36" s="271">
        <f>K36/M36</f>
        <v>312584.93615084299</v>
      </c>
    </row>
    <row r="37" spans="1:14">
      <c r="A37" s="108" t="s">
        <v>241</v>
      </c>
      <c r="B37" s="836" t="str">
        <f>VLOOKUP(A37,EQUIPOS!A7:D154,3,FALSE)</f>
        <v>Grúa (capacidad 15 ton)</v>
      </c>
      <c r="C37" s="837"/>
      <c r="D37" s="837"/>
      <c r="E37" s="837"/>
      <c r="F37" s="837"/>
      <c r="G37" s="837"/>
      <c r="H37" s="838"/>
      <c r="I37" s="266"/>
      <c r="J37" s="267"/>
      <c r="K37" s="268">
        <f>VLOOKUP(A37,EQUIPOS!A7:D164,4,FALSE)</f>
        <v>185632.0809137098</v>
      </c>
      <c r="L37" s="269"/>
      <c r="M37" s="270">
        <v>0.75</v>
      </c>
      <c r="N37" s="271">
        <f>K37/M37</f>
        <v>247509.44121827974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2086.3498333333332</v>
      </c>
    </row>
    <row r="43" spans="1:14" ht="15.75" thickBot="1">
      <c r="B43" s="823" t="s">
        <v>953</v>
      </c>
      <c r="C43" s="824"/>
      <c r="D43" s="824"/>
      <c r="E43" s="824"/>
      <c r="F43" s="824"/>
      <c r="G43" s="824"/>
      <c r="H43" s="824"/>
      <c r="I43" s="824"/>
      <c r="J43" s="824"/>
      <c r="K43" s="824"/>
      <c r="L43" s="824"/>
      <c r="M43" s="825"/>
      <c r="N43" s="393">
        <f>SUM(N36:N42)</f>
        <v>562180.72720245598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24454.626656276268</v>
      </c>
      <c r="N49" s="271">
        <f>K49*M49</f>
        <v>24454.626656276268</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3588.4506506492353</v>
      </c>
      <c r="N50" s="271">
        <f>K50*M50</f>
        <v>3588.4506506492353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3"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6</v>
      </c>
      <c r="N70" s="394">
        <f>K70/M70</f>
        <v>41726.996666666666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41726.996666666666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675424.58891323174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135084.91778264634</v>
      </c>
      <c r="M83" s="858"/>
      <c r="N83" s="51"/>
    </row>
    <row r="84" spans="1:14">
      <c r="B84" s="89" t="s">
        <v>973</v>
      </c>
      <c r="C84" s="90"/>
      <c r="D84" s="90"/>
      <c r="E84" s="90"/>
      <c r="F84" s="90"/>
      <c r="G84" s="90"/>
      <c r="H84" s="90"/>
      <c r="I84" s="87"/>
      <c r="J84" s="88"/>
      <c r="K84" s="303">
        <v>0.05</v>
      </c>
      <c r="L84" s="857">
        <f>N78*K84</f>
        <v>33771.229445661585</v>
      </c>
      <c r="M84" s="858"/>
      <c r="N84" s="51"/>
    </row>
    <row r="85" spans="1:14" ht="15.75" thickBot="1">
      <c r="B85" s="91" t="s">
        <v>974</v>
      </c>
      <c r="C85" s="92"/>
      <c r="D85" s="92"/>
      <c r="E85" s="92"/>
      <c r="F85" s="92"/>
      <c r="G85" s="92"/>
      <c r="H85" s="92"/>
      <c r="I85" s="93"/>
      <c r="J85" s="94"/>
      <c r="K85" s="304">
        <v>0.05</v>
      </c>
      <c r="L85" s="859">
        <f>N78*K85</f>
        <v>33771.229445661585</v>
      </c>
      <c r="M85" s="860"/>
      <c r="N85" s="51"/>
    </row>
    <row r="86" spans="1:14" ht="15.75" thickBot="1">
      <c r="B86" s="823" t="s">
        <v>953</v>
      </c>
      <c r="C86" s="824"/>
      <c r="D86" s="824"/>
      <c r="E86" s="824"/>
      <c r="F86" s="824"/>
      <c r="G86" s="824"/>
      <c r="H86" s="824"/>
      <c r="I86" s="824"/>
      <c r="J86" s="824"/>
      <c r="K86" s="824"/>
      <c r="L86" s="824"/>
      <c r="M86" s="825"/>
      <c r="N86" s="52">
        <f>L83+L84+L85</f>
        <v>202627.37667396953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878051.9655872013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234438.70211313223</v>
      </c>
      <c r="L36" s="269"/>
      <c r="M36" s="270">
        <v>0.6875</v>
      </c>
      <c r="N36" s="271">
        <f>K36/M36</f>
        <v>341001.74852819234</v>
      </c>
    </row>
    <row r="37" spans="1:14">
      <c r="A37" s="108" t="s">
        <v>241</v>
      </c>
      <c r="B37" s="836" t="str">
        <f>VLOOKUP(A37,EQUIPOS!A7:D154,3,FALSE)</f>
        <v>Grúa (capacidad 15 ton)</v>
      </c>
      <c r="C37" s="837"/>
      <c r="D37" s="837"/>
      <c r="E37" s="837"/>
      <c r="F37" s="837"/>
      <c r="G37" s="837"/>
      <c r="H37" s="838"/>
      <c r="I37" s="266"/>
      <c r="J37" s="267"/>
      <c r="K37" s="268">
        <f>VLOOKUP(A37,EQUIPOS!A7:D164,4,FALSE)</f>
        <v>185632.0809137098</v>
      </c>
      <c r="L37" s="269"/>
      <c r="M37" s="270">
        <v>0.6875</v>
      </c>
      <c r="N37" s="271">
        <f>K37/M37</f>
        <v>270010.29951085063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2276.0179999999996</v>
      </c>
    </row>
    <row r="43" spans="1:14" ht="15.75" thickBot="1">
      <c r="B43" s="823" t="s">
        <v>953</v>
      </c>
      <c r="C43" s="824"/>
      <c r="D43" s="824"/>
      <c r="E43" s="824"/>
      <c r="F43" s="824"/>
      <c r="G43" s="824"/>
      <c r="H43" s="824"/>
      <c r="I43" s="824"/>
      <c r="J43" s="824"/>
      <c r="K43" s="824"/>
      <c r="L43" s="824"/>
      <c r="M43" s="825"/>
      <c r="N43" s="393">
        <f>SUM(N36:N42)</f>
        <v>613288.06603904301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24454.626656276268</v>
      </c>
      <c r="N49" s="271">
        <f>K49*M49</f>
        <v>24454.626656276268</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3588.4506506492353</v>
      </c>
      <c r="N50" s="271">
        <f>K50*M50</f>
        <v>3588.4506506492353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5.5</v>
      </c>
      <c r="N70" s="394">
        <f>K70/M70</f>
        <v>45520.359999999993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45520.359999999993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730325.29108315206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146065.05821663042</v>
      </c>
      <c r="M83" s="858"/>
      <c r="N83" s="51"/>
    </row>
    <row r="84" spans="1:14">
      <c r="B84" s="89" t="s">
        <v>973</v>
      </c>
      <c r="C84" s="90"/>
      <c r="D84" s="90"/>
      <c r="E84" s="90"/>
      <c r="F84" s="90"/>
      <c r="G84" s="90"/>
      <c r="H84" s="90"/>
      <c r="I84" s="87"/>
      <c r="J84" s="88"/>
      <c r="K84" s="303">
        <v>0.05</v>
      </c>
      <c r="L84" s="857">
        <f>N78*K84</f>
        <v>36516.264554157606</v>
      </c>
      <c r="M84" s="858"/>
      <c r="N84" s="51"/>
    </row>
    <row r="85" spans="1:14" ht="15.75" thickBot="1">
      <c r="B85" s="91" t="s">
        <v>974</v>
      </c>
      <c r="C85" s="92"/>
      <c r="D85" s="92"/>
      <c r="E85" s="92"/>
      <c r="F85" s="92"/>
      <c r="G85" s="92"/>
      <c r="H85" s="92"/>
      <c r="I85" s="93"/>
      <c r="J85" s="94"/>
      <c r="K85" s="304">
        <v>0.05</v>
      </c>
      <c r="L85" s="859">
        <f>N78*K85</f>
        <v>36516.264554157606</v>
      </c>
      <c r="M85" s="860"/>
      <c r="N85" s="51"/>
    </row>
    <row r="86" spans="1:14" ht="15.75" thickBot="1">
      <c r="B86" s="823" t="s">
        <v>953</v>
      </c>
      <c r="C86" s="824"/>
      <c r="D86" s="824"/>
      <c r="E86" s="824"/>
      <c r="F86" s="824"/>
      <c r="G86" s="824"/>
      <c r="H86" s="824"/>
      <c r="I86" s="824"/>
      <c r="J86" s="824"/>
      <c r="K86" s="824"/>
      <c r="L86" s="824"/>
      <c r="M86" s="825"/>
      <c r="N86" s="52">
        <f>L83+L84+L85</f>
        <v>219097.58732494566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949422.87840809766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2" t="s">
        <v>241</v>
      </c>
      <c r="B36" s="836" t="str">
        <f>VLOOKUP(A36,EQUIPOS!A6:D154,3,FALSE)</f>
        <v>Grúa (capacidad 15 ton)</v>
      </c>
      <c r="C36" s="837"/>
      <c r="D36" s="837"/>
      <c r="E36" s="837"/>
      <c r="F36" s="837"/>
      <c r="G36" s="837"/>
      <c r="H36" s="838"/>
      <c r="I36" s="266"/>
      <c r="J36" s="267"/>
      <c r="K36" s="268">
        <f>VLOOKUP(A36,EQUIPOS!A6:D163,4,FALSE)</f>
        <v>185632.0809137098</v>
      </c>
      <c r="L36" s="269"/>
      <c r="M36" s="395">
        <v>1.125</v>
      </c>
      <c r="N36" s="271">
        <f>K36/M36</f>
        <v>165006.29414551982</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1390.8998888888889</v>
      </c>
    </row>
    <row r="43" spans="1:14" ht="15.75" thickBot="1">
      <c r="B43" s="823" t="s">
        <v>953</v>
      </c>
      <c r="C43" s="824"/>
      <c r="D43" s="824"/>
      <c r="E43" s="824"/>
      <c r="F43" s="824"/>
      <c r="G43" s="824"/>
      <c r="H43" s="824"/>
      <c r="I43" s="824"/>
      <c r="J43" s="824"/>
      <c r="K43" s="824"/>
      <c r="L43" s="824"/>
      <c r="M43" s="825"/>
      <c r="N43" s="393">
        <f>SUM(N36:N42)</f>
        <v>166397.19403440869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4347.3787737183529</v>
      </c>
      <c r="N48" s="271">
        <f>K48*M48</f>
        <v>43473.787737183527</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3588.4506506492353</v>
      </c>
      <c r="N49" s="271">
        <f>K49*M49</f>
        <v>3588.4506506492353</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24454.626656276268</v>
      </c>
      <c r="N50" s="271">
        <f>K50*M50</f>
        <v>24454.626656276268</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8"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395">
        <v>9</v>
      </c>
      <c r="N70" s="394">
        <f>K70/M70</f>
        <v>27817.997777777775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27817.997777777775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265732.0568562955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53146.411371259106</v>
      </c>
      <c r="M83" s="858"/>
      <c r="N83" s="51"/>
    </row>
    <row r="84" spans="1:14">
      <c r="B84" s="89" t="s">
        <v>973</v>
      </c>
      <c r="C84" s="90"/>
      <c r="D84" s="90"/>
      <c r="E84" s="90"/>
      <c r="F84" s="90"/>
      <c r="G84" s="90"/>
      <c r="H84" s="90"/>
      <c r="I84" s="87"/>
      <c r="J84" s="88"/>
      <c r="K84" s="303">
        <v>0.05</v>
      </c>
      <c r="L84" s="857">
        <f>N78*K84</f>
        <v>13286.602842814777</v>
      </c>
      <c r="M84" s="858"/>
      <c r="N84" s="51"/>
    </row>
    <row r="85" spans="1:14" ht="15.75" thickBot="1">
      <c r="B85" s="91" t="s">
        <v>974</v>
      </c>
      <c r="C85" s="92"/>
      <c r="D85" s="92"/>
      <c r="E85" s="92"/>
      <c r="F85" s="92"/>
      <c r="G85" s="92"/>
      <c r="H85" s="92"/>
      <c r="I85" s="93"/>
      <c r="J85" s="94"/>
      <c r="K85" s="304">
        <v>0.05</v>
      </c>
      <c r="L85" s="859">
        <f>N78*K85</f>
        <v>13286.602842814777</v>
      </c>
      <c r="M85" s="860"/>
      <c r="N85" s="51"/>
    </row>
    <row r="86" spans="1:14" ht="15.75" thickBot="1">
      <c r="B86" s="823" t="s">
        <v>953</v>
      </c>
      <c r="C86" s="824"/>
      <c r="D86" s="824"/>
      <c r="E86" s="824"/>
      <c r="F86" s="824"/>
      <c r="G86" s="824"/>
      <c r="H86" s="824"/>
      <c r="I86" s="824"/>
      <c r="J86" s="824"/>
      <c r="K86" s="824"/>
      <c r="L86" s="824"/>
      <c r="M86" s="825"/>
      <c r="N86" s="52">
        <f>L83+L84+L85</f>
        <v>79719.617056888674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345451.6739131842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5" t="s">
        <v>241</v>
      </c>
      <c r="B36" s="836" t="str">
        <f>VLOOKUP(A36,EQUIPOS!A6:D154,3,FALSE)</f>
        <v>Grúa (capacidad 15 ton)</v>
      </c>
      <c r="C36" s="837"/>
      <c r="D36" s="837"/>
      <c r="E36" s="837"/>
      <c r="F36" s="837"/>
      <c r="G36" s="837"/>
      <c r="H36" s="838"/>
      <c r="I36" s="266"/>
      <c r="J36" s="267"/>
      <c r="K36" s="268">
        <f>VLOOKUP(A36,EQUIPOS!A6:D163,4,FALSE)</f>
        <v>185632.0809137098</v>
      </c>
      <c r="L36" s="269"/>
      <c r="M36" s="461">
        <v>1</v>
      </c>
      <c r="N36" s="271">
        <f>K36/M36</f>
        <v>185632.0809137098</v>
      </c>
    </row>
    <row r="37" spans="1:14">
      <c r="A37" s="155" t="s">
        <v>373</v>
      </c>
      <c r="B37" s="836" t="str">
        <f>VLOOKUP(A37,EQUIPOS!A7:D154,3,FALSE)</f>
        <v>Volqueta 6 m3</v>
      </c>
      <c r="C37" s="837"/>
      <c r="D37" s="837"/>
      <c r="E37" s="837"/>
      <c r="F37" s="837"/>
      <c r="G37" s="837"/>
      <c r="H37" s="838"/>
      <c r="I37" s="266"/>
      <c r="J37" s="267"/>
      <c r="K37" s="268">
        <f>VLOOKUP(A37,EQUIPOS!A7:D164,4,FALSE)</f>
        <v>123080.31860939444</v>
      </c>
      <c r="L37" s="269"/>
      <c r="M37" s="462">
        <v>1</v>
      </c>
      <c r="N37" s="271">
        <f>K37/M37</f>
        <v>123080.31860939444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1564.762375</v>
      </c>
    </row>
    <row r="43" spans="1:14" ht="15.75" thickBot="1">
      <c r="B43" s="823" t="s">
        <v>953</v>
      </c>
      <c r="C43" s="824"/>
      <c r="D43" s="824"/>
      <c r="E43" s="824"/>
      <c r="F43" s="824"/>
      <c r="G43" s="824"/>
      <c r="H43" s="824"/>
      <c r="I43" s="824"/>
      <c r="J43" s="824"/>
      <c r="K43" s="824"/>
      <c r="L43" s="824"/>
      <c r="M43" s="825"/>
      <c r="N43" s="393">
        <f>SUM(N36:N42)</f>
        <v>310277.16189810424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4347.3787737183529</v>
      </c>
      <c r="N48" s="271">
        <f>K48*M48</f>
        <v>43473.787737183527</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3588.4506506492353</v>
      </c>
      <c r="N49" s="271">
        <f>K49*M49</f>
        <v>3588.4506506492353</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24454.626656276268</v>
      </c>
      <c r="N50" s="271">
        <f>K50*M50</f>
        <v>24454.626656276268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3"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8</v>
      </c>
      <c r="N70" s="394">
        <f>K70/M70</f>
        <v>31295.247499999998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31295.247499999998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413089.2744422133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82617.854888442671</v>
      </c>
      <c r="M83" s="858"/>
      <c r="N83" s="51"/>
    </row>
    <row r="84" spans="1:14">
      <c r="B84" s="89" t="s">
        <v>973</v>
      </c>
      <c r="C84" s="90"/>
      <c r="D84" s="90"/>
      <c r="E84" s="90"/>
      <c r="F84" s="90"/>
      <c r="G84" s="90"/>
      <c r="H84" s="90"/>
      <c r="I84" s="87"/>
      <c r="J84" s="88"/>
      <c r="K84" s="303">
        <v>0.05</v>
      </c>
      <c r="L84" s="857">
        <f>N78*K84</f>
        <v>20654.463722110668</v>
      </c>
      <c r="M84" s="858"/>
      <c r="N84" s="51"/>
    </row>
    <row r="85" spans="1:14" ht="15.75" thickBot="1">
      <c r="B85" s="91" t="s">
        <v>974</v>
      </c>
      <c r="C85" s="92"/>
      <c r="D85" s="92"/>
      <c r="E85" s="92"/>
      <c r="F85" s="92"/>
      <c r="G85" s="92"/>
      <c r="H85" s="92"/>
      <c r="I85" s="93"/>
      <c r="J85" s="94"/>
      <c r="K85" s="304">
        <v>0.05</v>
      </c>
      <c r="L85" s="859">
        <f>N78*K85</f>
        <v>20654.463722110668</v>
      </c>
      <c r="M85" s="860"/>
      <c r="N85" s="51"/>
    </row>
    <row r="86" spans="1:14" ht="15.75" thickBot="1">
      <c r="B86" s="823" t="s">
        <v>953</v>
      </c>
      <c r="C86" s="824"/>
      <c r="D86" s="824"/>
      <c r="E86" s="824"/>
      <c r="F86" s="824"/>
      <c r="G86" s="824"/>
      <c r="H86" s="824"/>
      <c r="I86" s="824"/>
      <c r="J86" s="824"/>
      <c r="K86" s="824"/>
      <c r="L86" s="824"/>
      <c r="M86" s="825"/>
      <c r="N86" s="52">
        <f>L83+L84+L85</f>
        <v>123926.78233266401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537016.05677487724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185632.0809137098</v>
      </c>
      <c r="L36" s="269"/>
      <c r="M36" s="270">
        <v>0.9375</v>
      </c>
      <c r="N36" s="271">
        <f>K36/M36</f>
        <v>198007.55297462377</v>
      </c>
    </row>
    <row r="37" spans="1:14">
      <c r="A37" s="144" t="s">
        <v>373</v>
      </c>
      <c r="B37" s="836" t="str">
        <f>VLOOKUP(A37,EQUIPOS!A7:D154,3,FALSE)</f>
        <v>Volqueta 6 m3</v>
      </c>
      <c r="C37" s="837"/>
      <c r="D37" s="837"/>
      <c r="E37" s="837"/>
      <c r="F37" s="837"/>
      <c r="G37" s="837"/>
      <c r="H37" s="838"/>
      <c r="I37" s="266"/>
      <c r="J37" s="267"/>
      <c r="K37" s="268">
        <f>VLOOKUP(A37,EQUIPOS!A7:D164,4,FALSE)</f>
        <v>123080.31860939444</v>
      </c>
      <c r="L37" s="269"/>
      <c r="M37" s="270">
        <v>0.9375</v>
      </c>
      <c r="N37" s="271">
        <f>K37/M37</f>
        <v>131285.67318335405</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1669.0798666666667</v>
      </c>
    </row>
    <row r="43" spans="1:14" ht="15.75" thickBot="1">
      <c r="B43" s="823" t="s">
        <v>953</v>
      </c>
      <c r="C43" s="824"/>
      <c r="D43" s="824"/>
      <c r="E43" s="824"/>
      <c r="F43" s="824"/>
      <c r="G43" s="824"/>
      <c r="H43" s="824"/>
      <c r="I43" s="824"/>
      <c r="J43" s="824"/>
      <c r="K43" s="824"/>
      <c r="L43" s="824"/>
      <c r="M43" s="825"/>
      <c r="N43" s="393">
        <f>SUM(N36:N42)</f>
        <v>330962.30602464447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24454.626656276268</v>
      </c>
      <c r="N49" s="271">
        <f>K49*M49</f>
        <v>24454.626656276268</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3588.4506506492353</v>
      </c>
      <c r="N50" s="271">
        <f>K50*M50</f>
        <v>3588.4506506492353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6"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397">
        <v>7.5</v>
      </c>
      <c r="N70" s="394">
        <f>K70/M70</f>
        <v>33381.597333333331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33381.597333333331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435860.7684020868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87172.153680417367</v>
      </c>
      <c r="M83" s="858"/>
      <c r="N83" s="51"/>
    </row>
    <row r="84" spans="1:14">
      <c r="B84" s="89" t="s">
        <v>973</v>
      </c>
      <c r="C84" s="90"/>
      <c r="D84" s="90"/>
      <c r="E84" s="90"/>
      <c r="F84" s="90"/>
      <c r="G84" s="90"/>
      <c r="H84" s="90"/>
      <c r="I84" s="87"/>
      <c r="J84" s="88"/>
      <c r="K84" s="303">
        <v>0.05</v>
      </c>
      <c r="L84" s="857">
        <f>N78*K84</f>
        <v>21793.038420104342</v>
      </c>
      <c r="M84" s="858"/>
      <c r="N84" s="51"/>
    </row>
    <row r="85" spans="1:14" ht="15.75" thickBot="1">
      <c r="B85" s="91" t="s">
        <v>974</v>
      </c>
      <c r="C85" s="92"/>
      <c r="D85" s="92"/>
      <c r="E85" s="92"/>
      <c r="F85" s="92"/>
      <c r="G85" s="92"/>
      <c r="H85" s="92"/>
      <c r="I85" s="93"/>
      <c r="J85" s="94"/>
      <c r="K85" s="304">
        <v>0.05</v>
      </c>
      <c r="L85" s="859">
        <f>N78*K85</f>
        <v>21793.038420104342</v>
      </c>
      <c r="M85" s="860"/>
      <c r="N85" s="51"/>
    </row>
    <row r="86" spans="1:14" ht="15.75" thickBot="1">
      <c r="B86" s="823" t="s">
        <v>953</v>
      </c>
      <c r="C86" s="824"/>
      <c r="D86" s="824"/>
      <c r="E86" s="824"/>
      <c r="F86" s="824"/>
      <c r="G86" s="824"/>
      <c r="H86" s="824"/>
      <c r="I86" s="824"/>
      <c r="J86" s="824"/>
      <c r="K86" s="824"/>
      <c r="L86" s="824"/>
      <c r="M86" s="825"/>
      <c r="N86" s="52">
        <f>L83+L84+L85</f>
        <v>130758.23052062604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566618.99892271287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185632.0809137098</v>
      </c>
      <c r="L36" s="269"/>
      <c r="M36" s="270">
        <v>1.5</v>
      </c>
      <c r="N36" s="271">
        <f>K36/M36</f>
        <v>123754.72060913987</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1043.1749166666666</v>
      </c>
    </row>
    <row r="43" spans="1:14" ht="15.75" thickBot="1">
      <c r="B43" s="823" t="s">
        <v>953</v>
      </c>
      <c r="C43" s="824"/>
      <c r="D43" s="824"/>
      <c r="E43" s="824"/>
      <c r="F43" s="824"/>
      <c r="G43" s="824"/>
      <c r="H43" s="824"/>
      <c r="I43" s="824"/>
      <c r="J43" s="824"/>
      <c r="K43" s="824"/>
      <c r="L43" s="824"/>
      <c r="M43" s="825"/>
      <c r="N43" s="393">
        <f>SUM(N36:N42)</f>
        <v>124797.89552580654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24454.626656276268</v>
      </c>
      <c r="N49" s="271">
        <f>K49*M49</f>
        <v>24454.626656276268</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3588.4506506492353</v>
      </c>
      <c r="N50" s="271">
        <f>K50*M50</f>
        <v>3588.4506506492353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12</v>
      </c>
      <c r="N70" s="394">
        <f>K70/M70</f>
        <v>20863.498333333333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217178.2589032489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43435.651780649787</v>
      </c>
      <c r="M83" s="858"/>
      <c r="N83" s="51"/>
    </row>
    <row r="84" spans="1:14">
      <c r="B84" s="89" t="s">
        <v>973</v>
      </c>
      <c r="C84" s="90"/>
      <c r="D84" s="90"/>
      <c r="E84" s="90"/>
      <c r="F84" s="90"/>
      <c r="G84" s="90"/>
      <c r="H84" s="90"/>
      <c r="I84" s="87"/>
      <c r="J84" s="88"/>
      <c r="K84" s="303">
        <v>0.05</v>
      </c>
      <c r="L84" s="857">
        <f>N78*K84</f>
        <v>10858.912945162447</v>
      </c>
      <c r="M84" s="858"/>
      <c r="N84" s="51"/>
    </row>
    <row r="85" spans="1:14" ht="15.75" thickBot="1">
      <c r="B85" s="91" t="s">
        <v>974</v>
      </c>
      <c r="C85" s="92"/>
      <c r="D85" s="92"/>
      <c r="E85" s="92"/>
      <c r="F85" s="92"/>
      <c r="G85" s="92"/>
      <c r="H85" s="92"/>
      <c r="I85" s="93"/>
      <c r="J85" s="94"/>
      <c r="K85" s="304">
        <v>0.05</v>
      </c>
      <c r="L85" s="859">
        <f>N78*K85</f>
        <v>10858.912945162447</v>
      </c>
      <c r="M85" s="860"/>
      <c r="N85" s="51"/>
    </row>
    <row r="86" spans="1:14" ht="15.75" thickBot="1">
      <c r="B86" s="823" t="s">
        <v>953</v>
      </c>
      <c r="C86" s="824"/>
      <c r="D86" s="824"/>
      <c r="E86" s="824"/>
      <c r="F86" s="824"/>
      <c r="G86" s="824"/>
      <c r="H86" s="824"/>
      <c r="I86" s="824"/>
      <c r="J86" s="824"/>
      <c r="K86" s="824"/>
      <c r="L86" s="824"/>
      <c r="M86" s="825"/>
      <c r="N86" s="52">
        <f>L83+L84+L85</f>
        <v>65153.47767097468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282331.73657422361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185632.0809137098</v>
      </c>
      <c r="L36" s="269"/>
      <c r="M36" s="270">
        <v>1.375</v>
      </c>
      <c r="N36" s="271">
        <f>K36/M36</f>
        <v>135005.14975542531</v>
      </c>
    </row>
    <row r="37" spans="1:14">
      <c r="A37" s="144" t="s">
        <v>373</v>
      </c>
      <c r="B37" s="836" t="str">
        <f>VLOOKUP(A37,EQUIPOS!A7:D154,3,FALSE)</f>
        <v>Volqueta 6 m3</v>
      </c>
      <c r="C37" s="837"/>
      <c r="D37" s="837"/>
      <c r="E37" s="837"/>
      <c r="F37" s="837"/>
      <c r="G37" s="837"/>
      <c r="H37" s="838"/>
      <c r="I37" s="266"/>
      <c r="J37" s="267"/>
      <c r="K37" s="268">
        <f>VLOOKUP(A37,EQUIPOS!A7:D164,4,FALSE)</f>
        <v>123080.31860939444</v>
      </c>
      <c r="L37" s="269"/>
      <c r="M37" s="270">
        <v>1.375</v>
      </c>
      <c r="N37" s="271">
        <f>K37/M37</f>
        <v>89512.958988650498</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1138.0089999999998</v>
      </c>
    </row>
    <row r="43" spans="1:14" ht="15.75" thickBot="1">
      <c r="B43" s="823" t="s">
        <v>953</v>
      </c>
      <c r="C43" s="824"/>
      <c r="D43" s="824"/>
      <c r="E43" s="824"/>
      <c r="F43" s="824"/>
      <c r="G43" s="824"/>
      <c r="H43" s="824"/>
      <c r="I43" s="824"/>
      <c r="J43" s="824"/>
      <c r="K43" s="824"/>
      <c r="L43" s="824"/>
      <c r="M43" s="825"/>
      <c r="N43" s="393">
        <f>SUM(N36:N42)</f>
        <v>225656.1177440758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24454.626656276268</v>
      </c>
      <c r="N49" s="271">
        <f>K49*M49</f>
        <v>24454.626656276268</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3588.4506506492353</v>
      </c>
      <c r="N50" s="271">
        <f>K50*M50</f>
        <v>3588.4506506492353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11</v>
      </c>
      <c r="N70" s="394">
        <f>K70/M70</f>
        <v>22760.179999999997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22760.179999999997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319933.16278818483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63986.632557636971</v>
      </c>
      <c r="M83" s="858"/>
      <c r="N83" s="51"/>
    </row>
    <row r="84" spans="1:14">
      <c r="B84" s="89" t="s">
        <v>973</v>
      </c>
      <c r="C84" s="90"/>
      <c r="D84" s="90"/>
      <c r="E84" s="90"/>
      <c r="F84" s="90"/>
      <c r="G84" s="90"/>
      <c r="H84" s="90"/>
      <c r="I84" s="87"/>
      <c r="J84" s="88"/>
      <c r="K84" s="303">
        <v>0.05</v>
      </c>
      <c r="L84" s="857">
        <f>N78*K84</f>
        <v>15996.658139409243</v>
      </c>
      <c r="M84" s="858"/>
      <c r="N84" s="51"/>
    </row>
    <row r="85" spans="1:14" ht="15.75" thickBot="1">
      <c r="B85" s="91" t="s">
        <v>974</v>
      </c>
      <c r="C85" s="92"/>
      <c r="D85" s="92"/>
      <c r="E85" s="92"/>
      <c r="F85" s="92"/>
      <c r="G85" s="92"/>
      <c r="H85" s="92"/>
      <c r="I85" s="93"/>
      <c r="J85" s="94"/>
      <c r="K85" s="304">
        <v>0.05</v>
      </c>
      <c r="L85" s="859">
        <f>N78*K85</f>
        <v>15996.658139409243</v>
      </c>
      <c r="M85" s="860"/>
      <c r="N85" s="51"/>
    </row>
    <row r="86" spans="1:14" ht="15.75" thickBot="1">
      <c r="B86" s="823" t="s">
        <v>953</v>
      </c>
      <c r="C86" s="824"/>
      <c r="D86" s="824"/>
      <c r="E86" s="824"/>
      <c r="F86" s="824"/>
      <c r="G86" s="824"/>
      <c r="H86" s="824"/>
      <c r="I86" s="824"/>
      <c r="J86" s="824"/>
      <c r="K86" s="824"/>
      <c r="L86" s="824"/>
      <c r="M86" s="825"/>
      <c r="N86" s="52">
        <f>L83+L84+L85</f>
        <v>95979.948836455442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415913.1116246403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185632.0809137098</v>
      </c>
      <c r="L36" s="269"/>
      <c r="M36" s="270">
        <v>1.3125</v>
      </c>
      <c r="N36" s="271">
        <f>K36/M36</f>
        <v>141433.96641044557</v>
      </c>
    </row>
    <row r="37" spans="1:14">
      <c r="A37" s="144" t="s">
        <v>373</v>
      </c>
      <c r="B37" s="836" t="str">
        <f>VLOOKUP(A37,EQUIPOS!A7:D154,3,FALSE)</f>
        <v>Volqueta 6 m3</v>
      </c>
      <c r="C37" s="837"/>
      <c r="D37" s="837"/>
      <c r="E37" s="837"/>
      <c r="F37" s="837"/>
      <c r="G37" s="837"/>
      <c r="H37" s="838"/>
      <c r="I37" s="266"/>
      <c r="J37" s="267"/>
      <c r="K37" s="268">
        <f>VLOOKUP(A37,EQUIPOS!A7:D164,4,FALSE)</f>
        <v>123080.31860939444</v>
      </c>
      <c r="L37" s="269"/>
      <c r="M37" s="270">
        <v>1.3125</v>
      </c>
      <c r="N37" s="271">
        <f>K37/M37</f>
        <v>93775.480845252911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1192.1999047619047</v>
      </c>
    </row>
    <row r="43" spans="1:14" ht="15.75" thickBot="1">
      <c r="B43" s="823" t="s">
        <v>953</v>
      </c>
      <c r="C43" s="824"/>
      <c r="D43" s="824"/>
      <c r="E43" s="824"/>
      <c r="F43" s="824"/>
      <c r="G43" s="824"/>
      <c r="H43" s="824"/>
      <c r="I43" s="824"/>
      <c r="J43" s="824"/>
      <c r="K43" s="824"/>
      <c r="L43" s="824"/>
      <c r="M43" s="825"/>
      <c r="N43" s="393">
        <f>SUM(N36:N42)</f>
        <v>236401.64716046042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4347.3787737183529</v>
      </c>
      <c r="N48" s="271">
        <f>K48*M48</f>
        <v>43473.787737183527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24454.626656276268</v>
      </c>
      <c r="N49" s="271">
        <f>K49*M49</f>
        <v>24454.626656276268</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3588.4506506492353</v>
      </c>
      <c r="N50" s="271">
        <f>K50*M50</f>
        <v>3588.4506506492353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71516.865044109029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10.5</v>
      </c>
      <c r="N70" s="394">
        <f>K70/M70</f>
        <v>23843.998095238094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23843.998095238094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331762.51029980753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66352.502059961509</v>
      </c>
      <c r="M83" s="858"/>
      <c r="N83" s="51"/>
    </row>
    <row r="84" spans="1:14">
      <c r="B84" s="89" t="s">
        <v>973</v>
      </c>
      <c r="C84" s="90"/>
      <c r="D84" s="90"/>
      <c r="E84" s="90"/>
      <c r="F84" s="90"/>
      <c r="G84" s="90"/>
      <c r="H84" s="90"/>
      <c r="I84" s="87"/>
      <c r="J84" s="88"/>
      <c r="K84" s="303">
        <v>0.05</v>
      </c>
      <c r="L84" s="857">
        <f>N78*K84</f>
        <v>16588.125514990377</v>
      </c>
      <c r="M84" s="858"/>
      <c r="N84" s="51"/>
    </row>
    <row r="85" spans="1:14" ht="15.75" thickBot="1">
      <c r="B85" s="91" t="s">
        <v>974</v>
      </c>
      <c r="C85" s="92"/>
      <c r="D85" s="92"/>
      <c r="E85" s="92"/>
      <c r="F85" s="92"/>
      <c r="G85" s="92"/>
      <c r="H85" s="92"/>
      <c r="I85" s="93"/>
      <c r="J85" s="94"/>
      <c r="K85" s="304">
        <v>0.05</v>
      </c>
      <c r="L85" s="859">
        <f>N78*K85</f>
        <v>16588.125514990377</v>
      </c>
      <c r="M85" s="860"/>
      <c r="N85" s="51"/>
    </row>
    <row r="86" spans="1:14" ht="15.75" thickBot="1">
      <c r="B86" s="823" t="s">
        <v>953</v>
      </c>
      <c r="C86" s="824"/>
      <c r="D86" s="824"/>
      <c r="E86" s="824"/>
      <c r="F86" s="824"/>
      <c r="G86" s="824"/>
      <c r="H86" s="824"/>
      <c r="I86" s="824"/>
      <c r="J86" s="824"/>
      <c r="K86" s="824"/>
      <c r="L86" s="824"/>
      <c r="M86" s="825"/>
      <c r="N86" s="52">
        <f>L83+L84+L85</f>
        <v>99528.753089942256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431291.2633897498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6"/>
      <c r="J36" s="267"/>
      <c r="K36" s="268">
        <f>VLOOKUP(A36,EQUIPOS!A6:D163,4,FALSE)</f>
        <v>364160.73693280056</v>
      </c>
      <c r="L36" s="269"/>
      <c r="M36" s="270">
        <v>66</v>
      </c>
      <c r="N36" s="271">
        <f>K36/M36</f>
        <v>5517.5869232242512</v>
      </c>
    </row>
    <row r="37" spans="1:14">
      <c r="A37" s="144"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322353.21540555678</v>
      </c>
      <c r="L37" s="269"/>
      <c r="M37" s="270">
        <v>100</v>
      </c>
      <c r="N37" s="271">
        <f>K37/M37</f>
        <v>3223.5321540555678</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3">
        <f>SUM(N36:N42)</f>
        <v>8742.3045033214839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5302.449748364741</v>
      </c>
      <c r="N48" s="271">
        <f>K48*M48</f>
        <v>5302.449748364741</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5302.449748364741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14163.296855852892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2832.6593711705787</v>
      </c>
      <c r="M83" s="858"/>
      <c r="N83" s="51"/>
    </row>
    <row r="84" spans="1:14">
      <c r="B84" s="89" t="s">
        <v>973</v>
      </c>
      <c r="C84" s="90"/>
      <c r="D84" s="90"/>
      <c r="E84" s="90"/>
      <c r="F84" s="90"/>
      <c r="G84" s="90"/>
      <c r="H84" s="90"/>
      <c r="I84" s="87"/>
      <c r="J84" s="88"/>
      <c r="K84" s="303">
        <v>0.05</v>
      </c>
      <c r="L84" s="857">
        <f>N78*K84</f>
        <v>708.16484279264466</v>
      </c>
      <c r="M84" s="858"/>
      <c r="N84" s="51"/>
    </row>
    <row r="85" spans="1:14" ht="15.75" thickBot="1">
      <c r="B85" s="91" t="s">
        <v>974</v>
      </c>
      <c r="C85" s="92"/>
      <c r="D85" s="92"/>
      <c r="E85" s="92"/>
      <c r="F85" s="92"/>
      <c r="G85" s="92"/>
      <c r="H85" s="92"/>
      <c r="I85" s="93"/>
      <c r="J85" s="94"/>
      <c r="K85" s="304">
        <v>0.05</v>
      </c>
      <c r="L85" s="859">
        <f>N78*K85</f>
        <v>708.16484279264466</v>
      </c>
      <c r="M85" s="860"/>
      <c r="N85" s="51"/>
    </row>
    <row r="86" spans="1:14" ht="15.75" thickBot="1">
      <c r="B86" s="823" t="s">
        <v>953</v>
      </c>
      <c r="C86" s="824"/>
      <c r="D86" s="824"/>
      <c r="E86" s="824"/>
      <c r="F86" s="824"/>
      <c r="G86" s="824"/>
      <c r="H86" s="824"/>
      <c r="I86" s="824"/>
      <c r="J86" s="824"/>
      <c r="K86" s="824"/>
      <c r="L86" s="824"/>
      <c r="M86" s="825"/>
      <c r="N86" s="52">
        <f>L83+L84+L85</f>
        <v>4248.9890567558678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18412.285912608761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6"/>
      <c r="J36" s="267"/>
      <c r="K36" s="268">
        <f>VLOOKUP(A36,EQUIPOS!A6:D163,4,FALSE)</f>
        <v>364160.73693280056</v>
      </c>
      <c r="L36" s="269"/>
      <c r="M36" s="270">
        <v>66</v>
      </c>
      <c r="N36" s="271">
        <f>K36/M36</f>
        <v>5517.5869232242512</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3">
        <f>SUM(N36:N42)</f>
        <v>5518.7723492659179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5637.3149534325848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1127.4629906865171</v>
      </c>
      <c r="M83" s="858"/>
      <c r="N83" s="51"/>
    </row>
    <row r="84" spans="1:14">
      <c r="B84" s="89" t="s">
        <v>973</v>
      </c>
      <c r="C84" s="90"/>
      <c r="D84" s="90"/>
      <c r="E84" s="90"/>
      <c r="F84" s="90"/>
      <c r="G84" s="90"/>
      <c r="H84" s="90"/>
      <c r="I84" s="87"/>
      <c r="J84" s="88"/>
      <c r="K84" s="303">
        <v>0.05</v>
      </c>
      <c r="L84" s="857">
        <f>N78*K84</f>
        <v>281.86574767162926</v>
      </c>
      <c r="M84" s="858"/>
      <c r="N84" s="51"/>
    </row>
    <row r="85" spans="1:14" ht="15.75" thickBot="1">
      <c r="B85" s="91" t="s">
        <v>974</v>
      </c>
      <c r="C85" s="92"/>
      <c r="D85" s="92"/>
      <c r="E85" s="92"/>
      <c r="F85" s="92"/>
      <c r="G85" s="92"/>
      <c r="H85" s="92"/>
      <c r="I85" s="93"/>
      <c r="J85" s="94"/>
      <c r="K85" s="304">
        <v>0.05</v>
      </c>
      <c r="L85" s="859">
        <f>N78*K85</f>
        <v>281.86574767162926</v>
      </c>
      <c r="M85" s="860"/>
      <c r="N85" s="51"/>
    </row>
    <row r="86" spans="1:14" ht="15.75" thickBot="1">
      <c r="B86" s="823" t="s">
        <v>953</v>
      </c>
      <c r="C86" s="824"/>
      <c r="D86" s="824"/>
      <c r="E86" s="824"/>
      <c r="F86" s="824"/>
      <c r="G86" s="824"/>
      <c r="H86" s="824"/>
      <c r="I86" s="824"/>
      <c r="J86" s="824"/>
      <c r="K86" s="824"/>
      <c r="L86" s="824"/>
      <c r="M86" s="825"/>
      <c r="N86" s="52">
        <f>L83+L84+L85</f>
        <v>1691.1944860297758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7328.5094394623611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0" sqref="A10"/>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180</v>
      </c>
      <c r="B36" s="836" t="str">
        <f>VLOOKUP(A36,EQUIPOS!A6:D154,3,FALSE)</f>
        <v>Compresor 120 HP, con martillo.</v>
      </c>
      <c r="C36" s="837"/>
      <c r="D36" s="837"/>
      <c r="E36" s="837"/>
      <c r="F36" s="837"/>
      <c r="G36" s="837"/>
      <c r="H36" s="838"/>
      <c r="I36" s="266"/>
      <c r="J36" s="267"/>
      <c r="K36" s="268">
        <f>VLOOKUP(A36,EQUIPOS!A6:D163,4,FALSE)</f>
        <v>222757.79378034538</v>
      </c>
      <c r="L36" s="269"/>
      <c r="M36" s="270">
        <v>66</v>
      </c>
      <c r="N36" s="271">
        <f>K36/M36</f>
        <v>3375.1180875809905</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322353.21540555678</v>
      </c>
      <c r="L37" s="269"/>
      <c r="M37" s="270">
        <v>100</v>
      </c>
      <c r="N37" s="271">
        <f>K37/M37</f>
        <v>3223.5321540555678</v>
      </c>
    </row>
    <row r="38" spans="1:14">
      <c r="A38" t="s">
        <v>312</v>
      </c>
      <c r="B38" s="836" t="str">
        <f>VLOOKUP(A38,EQUIPOS!A8:D154,3,FALSE)</f>
        <v>Retroexcavadora sobre oruga, potencia 138 HP, balde de 1,5 m3.</v>
      </c>
      <c r="C38" s="837"/>
      <c r="D38" s="837"/>
      <c r="E38" s="837"/>
      <c r="F38" s="837"/>
      <c r="G38" s="837"/>
      <c r="H38" s="838"/>
      <c r="I38" s="266"/>
      <c r="J38" s="267"/>
      <c r="K38" s="268">
        <f>VLOOKUP(A38,EQUIPOS!A8:D165,4,FALSE)</f>
        <v>364160.73693280056</v>
      </c>
      <c r="L38" s="269"/>
      <c r="M38" s="270">
        <v>66</v>
      </c>
      <c r="N38" s="271">
        <f>K38/M38</f>
        <v>5517.5869232242512</v>
      </c>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N78*L42</f>
        <v>6.4119976747881813</v>
      </c>
    </row>
    <row r="43" spans="1:14" ht="15.75" thickBot="1">
      <c r="B43" s="823" t="s">
        <v>953</v>
      </c>
      <c r="C43" s="824"/>
      <c r="D43" s="824"/>
      <c r="E43" s="824"/>
      <c r="F43" s="824"/>
      <c r="G43" s="824"/>
      <c r="H43" s="824"/>
      <c r="I43" s="824"/>
      <c r="J43" s="824"/>
      <c r="K43" s="824"/>
      <c r="L43" s="824"/>
      <c r="M43" s="825"/>
      <c r="N43" s="393">
        <f>SUM(N36:N42)</f>
        <v>12122.649162535597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14885.424921211641</v>
      </c>
      <c r="N48" s="271">
        <f>K48*M48</f>
        <v>2977.0849842423286</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3477.9030189746818</v>
      </c>
      <c r="N49" s="271">
        <f t="shared" ref="N49:N54" si="0">K49*M49</f>
        <v>10433.709056924046</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8771.7682571425739</v>
      </c>
      <c r="N50" s="271">
        <f t="shared" si="0"/>
        <v>2631.5304771427723</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1461.9613761904286</v>
      </c>
      <c r="N51" s="271">
        <f t="shared" si="0"/>
        <v>292.39227523808574</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1461.9613761904286</v>
      </c>
      <c r="N52" s="271">
        <f t="shared" si="0"/>
        <v>730.9806880952143</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5302.449748364741</v>
      </c>
      <c r="N54" s="271">
        <f t="shared" si="0"/>
        <v>5302.449748364741</v>
      </c>
    </row>
    <row r="55" spans="1:14" ht="15.75" thickBot="1">
      <c r="B55" s="818"/>
      <c r="C55" s="819"/>
      <c r="D55" s="819"/>
      <c r="E55" s="819"/>
      <c r="F55" s="819"/>
      <c r="G55" s="819"/>
      <c r="H55" s="819"/>
      <c r="I55" s="820"/>
      <c r="J55" s="42"/>
      <c r="K55" s="44"/>
      <c r="L55" s="821"/>
      <c r="M55" s="822"/>
      <c r="N55" s="45"/>
    </row>
    <row r="56" spans="1:14" ht="15.75" thickBot="1">
      <c r="B56" s="823" t="s">
        <v>953</v>
      </c>
      <c r="C56" s="824"/>
      <c r="D56" s="824"/>
      <c r="E56" s="824"/>
      <c r="F56" s="824"/>
      <c r="G56" s="824"/>
      <c r="H56" s="824"/>
      <c r="I56" s="824"/>
      <c r="J56" s="824"/>
      <c r="K56" s="824"/>
      <c r="L56" s="824"/>
      <c r="M56" s="825"/>
      <c r="N56" s="393">
        <f>SUM(N48:N55)</f>
        <v>22368.147230007191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294">
        <v>528</v>
      </c>
      <c r="N72" s="394">
        <f>K72/M72</f>
        <v>118.54260416666666</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3" t="s">
        <v>953</v>
      </c>
      <c r="C78" s="824"/>
      <c r="D78" s="824"/>
      <c r="E78" s="824"/>
      <c r="F78" s="824"/>
      <c r="G78" s="824"/>
      <c r="H78" s="824"/>
      <c r="I78" s="830"/>
      <c r="J78" s="830"/>
      <c r="K78" s="830"/>
      <c r="L78" s="830"/>
      <c r="M78" s="831"/>
      <c r="N78" s="300">
        <f>SUM(N72:N77)</f>
        <v>320.59988373940905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34811.396276282198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6962.2792552564397</v>
      </c>
      <c r="M85" s="858"/>
      <c r="N85" s="51"/>
    </row>
    <row r="86" spans="1:14">
      <c r="B86" s="89" t="s">
        <v>973</v>
      </c>
      <c r="C86" s="90"/>
      <c r="D86" s="90"/>
      <c r="E86" s="90"/>
      <c r="F86" s="90"/>
      <c r="G86" s="90"/>
      <c r="H86" s="90"/>
      <c r="I86" s="87"/>
      <c r="J86" s="88"/>
      <c r="K86" s="303">
        <v>0.05</v>
      </c>
      <c r="L86" s="857">
        <f>N80*K86</f>
        <v>1740.5698138141099</v>
      </c>
      <c r="M86" s="858"/>
      <c r="N86" s="51"/>
    </row>
    <row r="87" spans="1:14" ht="15.75" thickBot="1">
      <c r="B87" s="91" t="s">
        <v>974</v>
      </c>
      <c r="C87" s="92"/>
      <c r="D87" s="92"/>
      <c r="E87" s="92"/>
      <c r="F87" s="92"/>
      <c r="G87" s="92"/>
      <c r="H87" s="92"/>
      <c r="I87" s="93"/>
      <c r="J87" s="94"/>
      <c r="K87" s="304">
        <v>0.05</v>
      </c>
      <c r="L87" s="859">
        <f>N80*K87</f>
        <v>1740.5698138141099</v>
      </c>
      <c r="M87" s="860"/>
      <c r="N87" s="51"/>
    </row>
    <row r="88" spans="1:14" ht="15.75" thickBot="1">
      <c r="B88" s="823" t="s">
        <v>953</v>
      </c>
      <c r="C88" s="824"/>
      <c r="D88" s="824"/>
      <c r="E88" s="824"/>
      <c r="F88" s="824"/>
      <c r="G88" s="824"/>
      <c r="H88" s="824"/>
      <c r="I88" s="824"/>
      <c r="J88" s="824"/>
      <c r="K88" s="824"/>
      <c r="L88" s="824"/>
      <c r="M88" s="825"/>
      <c r="N88" s="52">
        <f>L85+L86+L87</f>
        <v>10443.41888288466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45254.815159166857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61" t="s">
        <v>2218</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2219</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0"/>
      <c r="K120" s="800"/>
      <c r="L120" s="800"/>
      <c r="M120" s="800"/>
      <c r="N120" s="801"/>
    </row>
    <row r="121" spans="2:14" ht="15.75" thickBot="1">
      <c r="B121" s="260" t="s">
        <v>2221</v>
      </c>
      <c r="C121" s="392"/>
      <c r="D121" s="392"/>
      <c r="E121" s="57"/>
      <c r="F121" s="57"/>
      <c r="G121" s="57"/>
      <c r="H121" s="57"/>
      <c r="I121" s="57"/>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364160.73693280056</v>
      </c>
      <c r="L36" s="269"/>
      <c r="M36" s="270">
        <v>66</v>
      </c>
      <c r="N36" s="271">
        <f>K36/M36</f>
        <v>5517.5869232242512</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322353.21540555678</v>
      </c>
      <c r="L37" s="269"/>
      <c r="M37" s="270">
        <v>100</v>
      </c>
      <c r="N37" s="271">
        <f>K37/M37</f>
        <v>3223.5321540555678</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3">
        <f>SUM(N36:N42)</f>
        <v>8742.3045033214839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5302.449748364741</v>
      </c>
      <c r="N48" s="271">
        <f>K48*M48</f>
        <v>5302.449748364741</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5302.449748364741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14163.296855852892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2832.6593711705787</v>
      </c>
      <c r="M83" s="858"/>
      <c r="N83" s="51"/>
    </row>
    <row r="84" spans="1:14">
      <c r="B84" s="89" t="s">
        <v>973</v>
      </c>
      <c r="C84" s="90"/>
      <c r="D84" s="90"/>
      <c r="E84" s="90"/>
      <c r="F84" s="90"/>
      <c r="G84" s="90"/>
      <c r="H84" s="90"/>
      <c r="I84" s="87"/>
      <c r="J84" s="88"/>
      <c r="K84" s="303">
        <v>0.05</v>
      </c>
      <c r="L84" s="857">
        <f>N78*K84</f>
        <v>708.16484279264466</v>
      </c>
      <c r="M84" s="858"/>
      <c r="N84" s="51"/>
    </row>
    <row r="85" spans="1:14" ht="15.75" thickBot="1">
      <c r="B85" s="91" t="s">
        <v>974</v>
      </c>
      <c r="C85" s="92"/>
      <c r="D85" s="92"/>
      <c r="E85" s="92"/>
      <c r="F85" s="92"/>
      <c r="G85" s="92"/>
      <c r="H85" s="92"/>
      <c r="I85" s="93"/>
      <c r="J85" s="94"/>
      <c r="K85" s="304">
        <v>0.05</v>
      </c>
      <c r="L85" s="859">
        <f>N78*K85</f>
        <v>708.16484279264466</v>
      </c>
      <c r="M85" s="860"/>
      <c r="N85" s="51"/>
    </row>
    <row r="86" spans="1:14" ht="15.75" thickBot="1">
      <c r="B86" s="823" t="s">
        <v>953</v>
      </c>
      <c r="C86" s="824"/>
      <c r="D86" s="824"/>
      <c r="E86" s="824"/>
      <c r="F86" s="824"/>
      <c r="G86" s="824"/>
      <c r="H86" s="824"/>
      <c r="I86" s="824"/>
      <c r="J86" s="824"/>
      <c r="K86" s="824"/>
      <c r="L86" s="824"/>
      <c r="M86" s="825"/>
      <c r="N86" s="52">
        <f>L83+L84+L85</f>
        <v>4248.9890567558678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18412.285912608761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C3" sqref="C3:J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364160.73693280056</v>
      </c>
      <c r="L36" s="269"/>
      <c r="M36" s="270">
        <v>66</v>
      </c>
      <c r="N36" s="271">
        <f>K36/M36</f>
        <v>5517.5869232242512</v>
      </c>
    </row>
    <row r="37" spans="1:14">
      <c r="A37" s="108" t="s">
        <v>180</v>
      </c>
      <c r="B37" s="836" t="str">
        <f>VLOOKUP(A37,EQUIPOS!A7:D154,3,FALSE)</f>
        <v>Compresor 120 HP, con martillo.</v>
      </c>
      <c r="C37" s="837"/>
      <c r="D37" s="837"/>
      <c r="E37" s="837"/>
      <c r="F37" s="837"/>
      <c r="G37" s="837"/>
      <c r="H37" s="838"/>
      <c r="I37" s="266"/>
      <c r="J37" s="267"/>
      <c r="K37" s="268">
        <f>VLOOKUP(A37,EQUIPOS!A7:D164,4,FALSE)</f>
        <v>222757.79378034538</v>
      </c>
      <c r="L37" s="269"/>
      <c r="M37" s="270">
        <v>66</v>
      </c>
      <c r="N37" s="271">
        <f>K37/M37</f>
        <v>3375.1180875809905</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N79*L42</f>
        <v>6.4119976747881813</v>
      </c>
    </row>
    <row r="43" spans="1:14" ht="15.75" thickBot="1">
      <c r="B43" s="823" t="s">
        <v>953</v>
      </c>
      <c r="C43" s="824"/>
      <c r="D43" s="824"/>
      <c r="E43" s="824"/>
      <c r="F43" s="824"/>
      <c r="G43" s="824"/>
      <c r="H43" s="824"/>
      <c r="I43" s="824"/>
      <c r="J43" s="824"/>
      <c r="K43" s="824"/>
      <c r="L43" s="824"/>
      <c r="M43" s="825"/>
      <c r="N43" s="393">
        <f>SUM(N36:N42)</f>
        <v>8899.1170084800306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14885.424921211641</v>
      </c>
      <c r="N48" s="271">
        <f t="shared" ref="N48:N52" si="0">K48*M48</f>
        <v>2977.0849842423286</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3477.9030189746818</v>
      </c>
      <c r="N49" s="271">
        <f t="shared" si="0"/>
        <v>10433.709056924046</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8771.7682571425739</v>
      </c>
      <c r="N50" s="271">
        <f t="shared" si="0"/>
        <v>2631.5304771427723</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1461.9613761904286</v>
      </c>
      <c r="N51" s="271">
        <f t="shared" si="0"/>
        <v>292.39227523808574</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1461.9613761904286</v>
      </c>
      <c r="N52" s="271">
        <f t="shared" si="0"/>
        <v>730.9806880952143</v>
      </c>
    </row>
    <row r="53" spans="1:14">
      <c r="B53" s="43"/>
      <c r="C53" s="280"/>
      <c r="D53" s="280"/>
      <c r="E53" s="280"/>
      <c r="F53" s="280"/>
      <c r="G53" s="280"/>
      <c r="H53" s="280"/>
      <c r="I53" s="267"/>
      <c r="J53" s="223"/>
      <c r="K53" s="281"/>
      <c r="L53" s="266"/>
      <c r="M53" s="282"/>
      <c r="N53" s="271"/>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3">
        <f>SUM(N48:N54)</f>
        <v>17065.697481642448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948"/>
      <c r="C65" s="949"/>
      <c r="D65" s="949"/>
      <c r="E65" s="949"/>
      <c r="F65" s="949"/>
      <c r="G65" s="950"/>
      <c r="H65" s="310"/>
      <c r="I65" s="278"/>
      <c r="J65" s="285"/>
      <c r="K65" s="278"/>
      <c r="L65" s="827"/>
      <c r="M65" s="828"/>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t="s">
        <v>6</v>
      </c>
      <c r="B73" s="49" t="str">
        <f>VLOOKUP(A73,'MANO DE OBRA'!A8:D68,3,FALSE)</f>
        <v xml:space="preserve">Obrero </v>
      </c>
      <c r="C73" s="47"/>
      <c r="D73" s="47"/>
      <c r="E73" s="47"/>
      <c r="F73" s="47"/>
      <c r="G73" s="47"/>
      <c r="H73" s="47"/>
      <c r="I73" s="291">
        <f>K73/J73*100</f>
        <v>33832.699999999997</v>
      </c>
      <c r="J73" s="292">
        <v>185</v>
      </c>
      <c r="K73" s="293">
        <f>VLOOKUP(A73,'MANO DE OBRA'!A8:D99,4,FALSE)</f>
        <v>62590.494999999995</v>
      </c>
      <c r="L73" s="50"/>
      <c r="M73" s="294">
        <v>528</v>
      </c>
      <c r="N73" s="394">
        <f>K73/M73</f>
        <v>118.54260416666666</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0">
        <f>SUM(N73:N78)</f>
        <v>320.59988373940905</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26285.414373861888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3"/>
      <c r="J85" s="333"/>
      <c r="K85" s="301" t="s">
        <v>970</v>
      </c>
      <c r="L85" s="853" t="s">
        <v>971</v>
      </c>
      <c r="M85" s="854"/>
      <c r="N85" s="302"/>
    </row>
    <row r="86" spans="1:14">
      <c r="B86" s="855" t="s">
        <v>972</v>
      </c>
      <c r="C86" s="856"/>
      <c r="D86" s="856"/>
      <c r="E86" s="856"/>
      <c r="F86" s="856"/>
      <c r="G86" s="856"/>
      <c r="H86" s="856"/>
      <c r="I86" s="87"/>
      <c r="J86" s="88"/>
      <c r="K86" s="303">
        <v>0.2</v>
      </c>
      <c r="L86" s="857">
        <f>N81*K86</f>
        <v>5257.0828747723781</v>
      </c>
      <c r="M86" s="858"/>
      <c r="N86" s="51"/>
    </row>
    <row r="87" spans="1:14">
      <c r="B87" s="89" t="s">
        <v>973</v>
      </c>
      <c r="C87" s="90"/>
      <c r="D87" s="90"/>
      <c r="E87" s="90"/>
      <c r="F87" s="90"/>
      <c r="G87" s="90"/>
      <c r="H87" s="90"/>
      <c r="I87" s="87"/>
      <c r="J87" s="88"/>
      <c r="K87" s="303">
        <v>0.05</v>
      </c>
      <c r="L87" s="857">
        <f>N81*K87</f>
        <v>1314.2707186930945</v>
      </c>
      <c r="M87" s="858"/>
      <c r="N87" s="51"/>
    </row>
    <row r="88" spans="1:14" ht="15.75" thickBot="1">
      <c r="B88" s="91" t="s">
        <v>974</v>
      </c>
      <c r="C88" s="92"/>
      <c r="D88" s="92"/>
      <c r="E88" s="92"/>
      <c r="F88" s="92"/>
      <c r="G88" s="92"/>
      <c r="H88" s="92"/>
      <c r="I88" s="93"/>
      <c r="J88" s="94"/>
      <c r="K88" s="304">
        <v>0.05</v>
      </c>
      <c r="L88" s="859">
        <f>N81*K88</f>
        <v>1314.2707186930945</v>
      </c>
      <c r="M88" s="860"/>
      <c r="N88" s="51"/>
    </row>
    <row r="89" spans="1:14" ht="15.75" thickBot="1">
      <c r="B89" s="823" t="s">
        <v>953</v>
      </c>
      <c r="C89" s="824"/>
      <c r="D89" s="824"/>
      <c r="E89" s="824"/>
      <c r="F89" s="824"/>
      <c r="G89" s="824"/>
      <c r="H89" s="824"/>
      <c r="I89" s="824"/>
      <c r="J89" s="824"/>
      <c r="K89" s="824"/>
      <c r="L89" s="824"/>
      <c r="M89" s="825"/>
      <c r="N89" s="52">
        <f>L86+L87+L88</f>
        <v>7885.6243121585676</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7">
        <f>N81+N89</f>
        <v>34171.038686020453</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61" t="s">
        <v>2218</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2219</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0"/>
      <c r="K121" s="800"/>
      <c r="L121" s="800"/>
      <c r="M121" s="800"/>
      <c r="N121" s="801"/>
    </row>
    <row r="122" spans="2:14" ht="15.75" thickBot="1">
      <c r="B122" s="260" t="s">
        <v>2221</v>
      </c>
      <c r="C122" s="392"/>
      <c r="D122" s="392"/>
      <c r="E122" s="57"/>
      <c r="F122" s="57"/>
      <c r="G122" s="57"/>
      <c r="H122" s="57"/>
      <c r="I122" s="57"/>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364160.73693280056</v>
      </c>
      <c r="L36" s="269"/>
      <c r="M36" s="270">
        <v>66</v>
      </c>
      <c r="N36" s="271">
        <f>K36/M36</f>
        <v>5517.5869232242512</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3">
        <f>SUM(N36:N42)</f>
        <v>5518.7723492659179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5637.3149534325848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1127.4629906865171</v>
      </c>
      <c r="M83" s="858"/>
      <c r="N83" s="51"/>
    </row>
    <row r="84" spans="1:14">
      <c r="B84" s="89" t="s">
        <v>973</v>
      </c>
      <c r="C84" s="90"/>
      <c r="D84" s="90"/>
      <c r="E84" s="90"/>
      <c r="F84" s="90"/>
      <c r="G84" s="90"/>
      <c r="H84" s="90"/>
      <c r="I84" s="87"/>
      <c r="J84" s="88"/>
      <c r="K84" s="303">
        <v>0.05</v>
      </c>
      <c r="L84" s="857">
        <f>N78*K84</f>
        <v>281.86574767162926</v>
      </c>
      <c r="M84" s="858"/>
      <c r="N84" s="51"/>
    </row>
    <row r="85" spans="1:14" ht="15.75" thickBot="1">
      <c r="B85" s="91" t="s">
        <v>974</v>
      </c>
      <c r="C85" s="92"/>
      <c r="D85" s="92"/>
      <c r="E85" s="92"/>
      <c r="F85" s="92"/>
      <c r="G85" s="92"/>
      <c r="H85" s="92"/>
      <c r="I85" s="93"/>
      <c r="J85" s="94"/>
      <c r="K85" s="304">
        <v>0.05</v>
      </c>
      <c r="L85" s="859">
        <f>N78*K85</f>
        <v>281.86574767162926</v>
      </c>
      <c r="M85" s="860"/>
      <c r="N85" s="51"/>
    </row>
    <row r="86" spans="1:14" ht="15.75" thickBot="1">
      <c r="B86" s="823" t="s">
        <v>953</v>
      </c>
      <c r="C86" s="824"/>
      <c r="D86" s="824"/>
      <c r="E86" s="824"/>
      <c r="F86" s="824"/>
      <c r="G86" s="824"/>
      <c r="H86" s="824"/>
      <c r="I86" s="824"/>
      <c r="J86" s="824"/>
      <c r="K86" s="824"/>
      <c r="L86" s="824"/>
      <c r="M86" s="825"/>
      <c r="N86" s="52">
        <f>L83+L84+L85</f>
        <v>1691.1944860297758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7328.5094394623611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148</v>
      </c>
      <c r="B36" s="836" t="str">
        <f>VLOOKUP(A36,EQUIPOS!A6:D154,3,FALSE)</f>
        <v>Cargador : Potencia en el volante 110 hp, Clasificación de RPM del motor 2300.</v>
      </c>
      <c r="C36" s="837"/>
      <c r="D36" s="837"/>
      <c r="E36" s="837"/>
      <c r="F36" s="837"/>
      <c r="G36" s="837"/>
      <c r="H36" s="838"/>
      <c r="I36" s="266"/>
      <c r="J36" s="267"/>
      <c r="K36" s="268">
        <f>VLOOKUP(A36,EQUIPOS!A6:D163,4,FALSE)</f>
        <v>219101.59075993663</v>
      </c>
      <c r="L36" s="269"/>
      <c r="M36" s="270">
        <v>66</v>
      </c>
      <c r="N36" s="271">
        <f>K36/M36</f>
        <v>3319.7210721202518</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322353.21540555678</v>
      </c>
      <c r="L37" s="269"/>
      <c r="M37" s="270">
        <v>100</v>
      </c>
      <c r="N37" s="271">
        <f>K37/M37</f>
        <v>3223.5321540555678</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2.3708520833333333</v>
      </c>
    </row>
    <row r="43" spans="1:14" ht="15.75" thickBot="1">
      <c r="B43" s="823" t="s">
        <v>953</v>
      </c>
      <c r="C43" s="824"/>
      <c r="D43" s="824"/>
      <c r="E43" s="824"/>
      <c r="F43" s="824"/>
      <c r="G43" s="824"/>
      <c r="H43" s="824"/>
      <c r="I43" s="824"/>
      <c r="J43" s="824"/>
      <c r="K43" s="824"/>
      <c r="L43" s="824"/>
      <c r="M43" s="825"/>
      <c r="N43" s="393">
        <f>SUM(N36:N42)</f>
        <v>6545.6240782591531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3643.1342613049624</v>
      </c>
      <c r="N48" s="271">
        <f>K48*M48</f>
        <v>3643.1342613049624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3643.1342613049624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528</v>
      </c>
      <c r="N70" s="394">
        <f>K70/M70</f>
        <v>237.08520833333333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237.08520833333333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10425.84354789745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2085.16870957949</v>
      </c>
      <c r="M83" s="858"/>
      <c r="N83" s="51"/>
    </row>
    <row r="84" spans="1:14">
      <c r="B84" s="89" t="s">
        <v>973</v>
      </c>
      <c r="C84" s="90"/>
      <c r="D84" s="90"/>
      <c r="E84" s="90"/>
      <c r="F84" s="90"/>
      <c r="G84" s="90"/>
      <c r="H84" s="90"/>
      <c r="I84" s="87"/>
      <c r="J84" s="88"/>
      <c r="K84" s="303">
        <v>0.05</v>
      </c>
      <c r="L84" s="857">
        <f>N78*K84</f>
        <v>521.29217739487251</v>
      </c>
      <c r="M84" s="858"/>
      <c r="N84" s="51"/>
    </row>
    <row r="85" spans="1:14" ht="15.75" thickBot="1">
      <c r="B85" s="91" t="s">
        <v>974</v>
      </c>
      <c r="C85" s="92"/>
      <c r="D85" s="92"/>
      <c r="E85" s="92"/>
      <c r="F85" s="92"/>
      <c r="G85" s="92"/>
      <c r="H85" s="92"/>
      <c r="I85" s="93"/>
      <c r="J85" s="94"/>
      <c r="K85" s="304">
        <v>0.05</v>
      </c>
      <c r="L85" s="859">
        <f>N78*K85</f>
        <v>521.29217739487251</v>
      </c>
      <c r="M85" s="860"/>
      <c r="N85" s="51"/>
    </row>
    <row r="86" spans="1:14" ht="15.75" thickBot="1">
      <c r="B86" s="823" t="s">
        <v>953</v>
      </c>
      <c r="C86" s="824"/>
      <c r="D86" s="824"/>
      <c r="E86" s="824"/>
      <c r="F86" s="824"/>
      <c r="G86" s="824"/>
      <c r="H86" s="824"/>
      <c r="I86" s="824"/>
      <c r="J86" s="824"/>
      <c r="K86" s="824"/>
      <c r="L86" s="824"/>
      <c r="M86" s="825"/>
      <c r="N86" s="52">
        <f>L83+L84+L85</f>
        <v>3127.7530643692348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13553.596612266685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322353.21540555678</v>
      </c>
      <c r="L36" s="463"/>
      <c r="M36" s="282">
        <v>50</v>
      </c>
      <c r="N36" s="271">
        <f>K36/M36</f>
        <v>6447.0643081111357</v>
      </c>
    </row>
    <row r="37" spans="1:14">
      <c r="A37" s="108" t="s">
        <v>152</v>
      </c>
      <c r="B37" s="836" t="str">
        <f>VLOOKUP(A37,EQUIPOS!A7:D154,3,FALSE)</f>
        <v xml:space="preserve">Carrotanque de agua(1000 Galones) </v>
      </c>
      <c r="C37" s="837"/>
      <c r="D37" s="837"/>
      <c r="E37" s="837"/>
      <c r="F37" s="837"/>
      <c r="G37" s="837"/>
      <c r="H37" s="838"/>
      <c r="I37" s="266"/>
      <c r="J37" s="267"/>
      <c r="K37" s="268">
        <f>VLOOKUP(A37,EQUIPOS!A7:D164,4,FALSE)</f>
        <v>247508.65975593933</v>
      </c>
      <c r="L37" s="463"/>
      <c r="M37" s="282">
        <v>50</v>
      </c>
      <c r="N37" s="271">
        <f>K37/M37</f>
        <v>4950.1731951187867</v>
      </c>
    </row>
    <row r="38" spans="1:14">
      <c r="A38" s="204" t="s">
        <v>269</v>
      </c>
      <c r="B38" s="836" t="str">
        <f>VLOOKUP(A38,EQUIPOS!A8:D154,3,FALSE)</f>
        <v>Motoniveladora  potencia 215 HP, ancho de cuchilla 4,27 m, peso 18 ton.</v>
      </c>
      <c r="C38" s="837"/>
      <c r="D38" s="837"/>
      <c r="E38" s="837"/>
      <c r="F38" s="837"/>
      <c r="G38" s="837"/>
      <c r="H38" s="838"/>
      <c r="I38" s="266"/>
      <c r="J38" s="267"/>
      <c r="K38" s="268">
        <f>VLOOKUP(A38,EQUIPOS!A8:D165,4,FALSE)</f>
        <v>234438.70211313223</v>
      </c>
      <c r="L38" s="463"/>
      <c r="M38" s="282">
        <v>50</v>
      </c>
      <c r="N38" s="271">
        <f>K38/M38</f>
        <v>4688.7740422626448</v>
      </c>
    </row>
    <row r="39" spans="1:14">
      <c r="A39" s="204" t="s">
        <v>365</v>
      </c>
      <c r="B39" s="836" t="str">
        <f>VLOOKUP(A39,EQUIPOS!A9:D154,3,FALSE)</f>
        <v xml:space="preserve">Vibrocompatador, potencia 153 HP, peso 10 Ton. </v>
      </c>
      <c r="C39" s="837"/>
      <c r="D39" s="837"/>
      <c r="E39" s="837"/>
      <c r="F39" s="837"/>
      <c r="G39" s="837"/>
      <c r="H39" s="838"/>
      <c r="I39" s="839"/>
      <c r="J39" s="820"/>
      <c r="K39" s="268">
        <f>VLOOKUP(A39,EQUIPOS!A9:D166,4,FALSE)</f>
        <v>185632.0809137098</v>
      </c>
      <c r="L39" s="951">
        <v>50</v>
      </c>
      <c r="M39" s="952"/>
      <c r="N39" s="271">
        <f>K39/L39</f>
        <v>3712.6416182741959</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19798.653163766765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400</v>
      </c>
      <c r="N71" s="394">
        <f>K71/M71</f>
        <v>156.4762375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423.19184653601997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20221.845010302786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4044.3690020605572</v>
      </c>
      <c r="M83" s="858"/>
      <c r="N83" s="51"/>
    </row>
    <row r="84" spans="1:14">
      <c r="B84" s="89" t="s">
        <v>973</v>
      </c>
      <c r="C84" s="90"/>
      <c r="D84" s="90"/>
      <c r="E84" s="90"/>
      <c r="F84" s="90"/>
      <c r="G84" s="90"/>
      <c r="H84" s="90"/>
      <c r="I84" s="87"/>
      <c r="J84" s="88"/>
      <c r="K84" s="303">
        <v>0.05</v>
      </c>
      <c r="L84" s="857">
        <f>N78*K84</f>
        <v>1011.0922505151393</v>
      </c>
      <c r="M84" s="858"/>
      <c r="N84" s="51"/>
    </row>
    <row r="85" spans="1:14" ht="15.75" thickBot="1">
      <c r="B85" s="91" t="s">
        <v>974</v>
      </c>
      <c r="C85" s="92"/>
      <c r="D85" s="92"/>
      <c r="E85" s="92"/>
      <c r="F85" s="92"/>
      <c r="G85" s="92"/>
      <c r="H85" s="92"/>
      <c r="I85" s="93"/>
      <c r="J85" s="94"/>
      <c r="K85" s="304">
        <v>0.05</v>
      </c>
      <c r="L85" s="859">
        <f>N78*K85</f>
        <v>1011.0922505151393</v>
      </c>
      <c r="M85" s="860"/>
      <c r="N85" s="51"/>
    </row>
    <row r="86" spans="1:14" ht="15.75" thickBot="1">
      <c r="B86" s="823" t="s">
        <v>953</v>
      </c>
      <c r="C86" s="824"/>
      <c r="D86" s="824"/>
      <c r="E86" s="824"/>
      <c r="F86" s="824"/>
      <c r="G86" s="824"/>
      <c r="H86" s="824"/>
      <c r="I86" s="824"/>
      <c r="J86" s="824"/>
      <c r="K86" s="824"/>
      <c r="L86" s="824"/>
      <c r="M86" s="825"/>
      <c r="N86" s="52">
        <f>L83+L84+L85</f>
        <v>6066.5535030908359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26288.398513393622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322353.21540555678</v>
      </c>
      <c r="L36" s="269"/>
      <c r="M36" s="270">
        <v>40</v>
      </c>
      <c r="N36" s="271">
        <f>K36/M36</f>
        <v>8058.8303851389192</v>
      </c>
    </row>
    <row r="37" spans="1:14">
      <c r="A37" s="113" t="s">
        <v>365</v>
      </c>
      <c r="B37" s="836" t="str">
        <f>VLOOKUP(A37,EQUIPOS!A7:D154,3,FALSE)</f>
        <v xml:space="preserve">Vibrocompatador, potencia 153 HP, peso 10 Ton. </v>
      </c>
      <c r="C37" s="837"/>
      <c r="D37" s="837"/>
      <c r="E37" s="837"/>
      <c r="F37" s="837"/>
      <c r="G37" s="837"/>
      <c r="H37" s="838"/>
      <c r="I37" s="266"/>
      <c r="J37" s="267"/>
      <c r="K37" s="268">
        <f>VLOOKUP(A37,EQUIPOS!A7:D164,4,FALSE)</f>
        <v>185632.0809137098</v>
      </c>
      <c r="L37" s="269"/>
      <c r="M37" s="270">
        <v>40</v>
      </c>
      <c r="N37" s="271">
        <f>K37/M37</f>
        <v>4640.8020228427449</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12699.632407981664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320</v>
      </c>
      <c r="N71" s="394">
        <f>K71/M71</f>
        <v>195.59529687499997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13228.622216151689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2645.7244432303378</v>
      </c>
      <c r="M83" s="858"/>
      <c r="N83" s="51"/>
    </row>
    <row r="84" spans="1:14">
      <c r="B84" s="89" t="s">
        <v>973</v>
      </c>
      <c r="C84" s="90"/>
      <c r="D84" s="90"/>
      <c r="E84" s="90"/>
      <c r="F84" s="90"/>
      <c r="G84" s="90"/>
      <c r="H84" s="90"/>
      <c r="I84" s="87"/>
      <c r="J84" s="88"/>
      <c r="K84" s="303">
        <v>0.05</v>
      </c>
      <c r="L84" s="857">
        <f>N78*K84</f>
        <v>661.43111080758445</v>
      </c>
      <c r="M84" s="858"/>
      <c r="N84" s="51"/>
    </row>
    <row r="85" spans="1:14" ht="15.75" thickBot="1">
      <c r="B85" s="91" t="s">
        <v>974</v>
      </c>
      <c r="C85" s="92"/>
      <c r="D85" s="92"/>
      <c r="E85" s="92"/>
      <c r="F85" s="92"/>
      <c r="G85" s="92"/>
      <c r="H85" s="92"/>
      <c r="I85" s="93"/>
      <c r="J85" s="94"/>
      <c r="K85" s="304">
        <v>0.05</v>
      </c>
      <c r="L85" s="859">
        <f>N78*K85</f>
        <v>661.43111080758445</v>
      </c>
      <c r="M85" s="860"/>
      <c r="N85" s="51"/>
    </row>
    <row r="86" spans="1:14" ht="15.75" thickBot="1">
      <c r="B86" s="823" t="s">
        <v>953</v>
      </c>
      <c r="C86" s="824"/>
      <c r="D86" s="824"/>
      <c r="E86" s="824"/>
      <c r="F86" s="824"/>
      <c r="G86" s="824"/>
      <c r="H86" s="824"/>
      <c r="I86" s="824"/>
      <c r="J86" s="824"/>
      <c r="K86" s="824"/>
      <c r="L86" s="824"/>
      <c r="M86" s="825"/>
      <c r="N86" s="52">
        <f>L83+L84+L85</f>
        <v>3968.5866648455067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17197.208880997197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322353.21540555678</v>
      </c>
      <c r="L36" s="269"/>
      <c r="M36" s="270">
        <v>40</v>
      </c>
      <c r="N36" s="271">
        <f>K36/M36</f>
        <v>8058.8303851389192</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8058.8303851389192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320</v>
      </c>
      <c r="N71" s="394">
        <f>K71/M71</f>
        <v>195.59529687499997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8587.820193308944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1717.5640386617888</v>
      </c>
      <c r="M83" s="858"/>
      <c r="N83" s="51"/>
    </row>
    <row r="84" spans="1:14">
      <c r="B84" s="89" t="s">
        <v>973</v>
      </c>
      <c r="C84" s="90"/>
      <c r="D84" s="90"/>
      <c r="E84" s="90"/>
      <c r="F84" s="90"/>
      <c r="G84" s="90"/>
      <c r="H84" s="90"/>
      <c r="I84" s="87"/>
      <c r="J84" s="88"/>
      <c r="K84" s="303">
        <v>0.05</v>
      </c>
      <c r="L84" s="857">
        <f>N78*K84</f>
        <v>429.3910096654472</v>
      </c>
      <c r="M84" s="858"/>
      <c r="N84" s="51"/>
    </row>
    <row r="85" spans="1:14" ht="15.75" thickBot="1">
      <c r="B85" s="91" t="s">
        <v>974</v>
      </c>
      <c r="C85" s="92"/>
      <c r="D85" s="92"/>
      <c r="E85" s="92"/>
      <c r="F85" s="92"/>
      <c r="G85" s="92"/>
      <c r="H85" s="92"/>
      <c r="I85" s="93"/>
      <c r="J85" s="94"/>
      <c r="K85" s="304">
        <v>0.05</v>
      </c>
      <c r="L85" s="859">
        <f>N78*K85</f>
        <v>429.3910096654472</v>
      </c>
      <c r="M85" s="860"/>
      <c r="N85" s="51"/>
    </row>
    <row r="86" spans="1:14" ht="15.75" thickBot="1">
      <c r="B86" s="823" t="s">
        <v>953</v>
      </c>
      <c r="C86" s="824"/>
      <c r="D86" s="824"/>
      <c r="E86" s="824"/>
      <c r="F86" s="824"/>
      <c r="G86" s="824"/>
      <c r="H86" s="824"/>
      <c r="I86" s="824"/>
      <c r="J86" s="824"/>
      <c r="K86" s="824"/>
      <c r="L86" s="824"/>
      <c r="M86" s="825"/>
      <c r="N86" s="52">
        <f>L83+L84+L85</f>
        <v>2576.3460579926832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11164.166251301627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2.31867233614408</v>
      </c>
    </row>
    <row r="43" spans="1:14" ht="15.75" thickBot="1">
      <c r="B43" s="823" t="s">
        <v>953</v>
      </c>
      <c r="C43" s="824"/>
      <c r="D43" s="824"/>
      <c r="E43" s="824"/>
      <c r="F43" s="824"/>
      <c r="G43" s="824"/>
      <c r="H43" s="824"/>
      <c r="I43" s="824"/>
      <c r="J43" s="824"/>
      <c r="K43" s="824"/>
      <c r="L43" s="824"/>
      <c r="M43" s="825"/>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5241.6685999228357</v>
      </c>
      <c r="N48" s="271">
        <f>K48*M48</f>
        <v>6814.1691798996862</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6814.1691798996862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47"/>
      <c r="D59" s="47"/>
      <c r="E59" s="47"/>
      <c r="F59" s="47"/>
      <c r="G59" s="47"/>
      <c r="H59" s="287"/>
      <c r="I59" s="278"/>
      <c r="J59" s="278"/>
      <c r="K59" s="278"/>
      <c r="L59" s="827"/>
      <c r="M59" s="828"/>
      <c r="N59" s="290"/>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7048.3550858502385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1409.6710171700479</v>
      </c>
      <c r="M83" s="858"/>
      <c r="N83" s="51"/>
    </row>
    <row r="84" spans="1:14">
      <c r="B84" s="89" t="s">
        <v>973</v>
      </c>
      <c r="C84" s="90"/>
      <c r="D84" s="90"/>
      <c r="E84" s="90"/>
      <c r="F84" s="90"/>
      <c r="G84" s="90"/>
      <c r="H84" s="90"/>
      <c r="I84" s="87"/>
      <c r="J84" s="88"/>
      <c r="K84" s="303">
        <v>0.05</v>
      </c>
      <c r="L84" s="857">
        <f>N78*K84</f>
        <v>352.41775429251197</v>
      </c>
      <c r="M84" s="858"/>
      <c r="N84" s="51"/>
    </row>
    <row r="85" spans="1:14" ht="15.75" thickBot="1">
      <c r="B85" s="91" t="s">
        <v>974</v>
      </c>
      <c r="C85" s="92"/>
      <c r="D85" s="92"/>
      <c r="E85" s="92"/>
      <c r="F85" s="92"/>
      <c r="G85" s="92"/>
      <c r="H85" s="92"/>
      <c r="I85" s="93"/>
      <c r="J85" s="94"/>
      <c r="K85" s="304">
        <v>0.05</v>
      </c>
      <c r="L85" s="859">
        <f>N78*K85</f>
        <v>352.41775429251197</v>
      </c>
      <c r="M85" s="860"/>
      <c r="N85" s="51"/>
    </row>
    <row r="86" spans="1:14" ht="15.75" thickBot="1">
      <c r="B86" s="823" t="s">
        <v>953</v>
      </c>
      <c r="C86" s="824"/>
      <c r="D86" s="824"/>
      <c r="E86" s="824"/>
      <c r="F86" s="824"/>
      <c r="G86" s="824"/>
      <c r="H86" s="824"/>
      <c r="I86" s="824"/>
      <c r="J86" s="824"/>
      <c r="K86" s="824"/>
      <c r="L86" s="824"/>
      <c r="M86" s="825"/>
      <c r="N86" s="52">
        <f>L83+L84+L85</f>
        <v>2114.5065257550718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9162.8616116053108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2.31867233614408</v>
      </c>
    </row>
    <row r="43" spans="1:14" ht="15.75" thickBot="1">
      <c r="B43" s="823" t="s">
        <v>953</v>
      </c>
      <c r="C43" s="824"/>
      <c r="D43" s="824"/>
      <c r="E43" s="824"/>
      <c r="F43" s="824"/>
      <c r="G43" s="824"/>
      <c r="H43" s="824"/>
      <c r="I43" s="824"/>
      <c r="J43" s="824"/>
      <c r="K43" s="824"/>
      <c r="L43" s="824"/>
      <c r="M43" s="825"/>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8373.0515181815481</v>
      </c>
      <c r="N48" s="271">
        <f>K48*M48</f>
        <v>10047.661821817857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10047.661821817857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47"/>
      <c r="D59" s="47"/>
      <c r="E59" s="47"/>
      <c r="F59" s="47"/>
      <c r="G59" s="47"/>
      <c r="H59" s="287"/>
      <c r="I59" s="278"/>
      <c r="J59" s="278"/>
      <c r="K59" s="278"/>
      <c r="L59" s="827"/>
      <c r="M59" s="828"/>
      <c r="N59" s="290"/>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10281.847727768409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2056.3695455536817</v>
      </c>
      <c r="M83" s="858"/>
      <c r="N83" s="51"/>
    </row>
    <row r="84" spans="1:14">
      <c r="B84" s="89" t="s">
        <v>973</v>
      </c>
      <c r="C84" s="90"/>
      <c r="D84" s="90"/>
      <c r="E84" s="90"/>
      <c r="F84" s="90"/>
      <c r="G84" s="90"/>
      <c r="H84" s="90"/>
      <c r="I84" s="87"/>
      <c r="J84" s="88"/>
      <c r="K84" s="303">
        <v>0.05</v>
      </c>
      <c r="L84" s="857">
        <f>N78*K84</f>
        <v>514.09238638842044</v>
      </c>
      <c r="M84" s="858"/>
      <c r="N84" s="51"/>
    </row>
    <row r="85" spans="1:14" ht="15.75" thickBot="1">
      <c r="B85" s="91" t="s">
        <v>974</v>
      </c>
      <c r="C85" s="92"/>
      <c r="D85" s="92"/>
      <c r="E85" s="92"/>
      <c r="F85" s="92"/>
      <c r="G85" s="92"/>
      <c r="H85" s="92"/>
      <c r="I85" s="93"/>
      <c r="J85" s="94"/>
      <c r="K85" s="304">
        <v>0.05</v>
      </c>
      <c r="L85" s="859">
        <f>N78*K85</f>
        <v>514.09238638842044</v>
      </c>
      <c r="M85" s="860"/>
      <c r="N85" s="51"/>
    </row>
    <row r="86" spans="1:14" ht="15.75" thickBot="1">
      <c r="B86" s="823" t="s">
        <v>953</v>
      </c>
      <c r="C86" s="824"/>
      <c r="D86" s="824"/>
      <c r="E86" s="824"/>
      <c r="F86" s="824"/>
      <c r="G86" s="824"/>
      <c r="H86" s="824"/>
      <c r="I86" s="824"/>
      <c r="J86" s="824"/>
      <c r="K86" s="824"/>
      <c r="L86" s="824"/>
      <c r="M86" s="825"/>
      <c r="N86" s="52">
        <f>L83+L84+L85</f>
        <v>3084.5543183305226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13366.40204609893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VLOOKUP(A36,EQUIPOS!A6:D186,3,FALSE)</f>
        <v xml:space="preserve">Buldozer, Potencia al volante de 140 HP, motor de 2200 RPM, longitud de hoja 4,80m. </v>
      </c>
      <c r="C36" s="837"/>
      <c r="D36" s="837"/>
      <c r="E36" s="837"/>
      <c r="F36" s="837"/>
      <c r="G36" s="837"/>
      <c r="H36" s="838"/>
      <c r="I36" s="266"/>
      <c r="J36" s="267"/>
      <c r="K36" s="268">
        <f>VLOOKUP(A36,EQUIPOS!A6:D186,4,FALSE)</f>
        <v>322353.21540555678</v>
      </c>
      <c r="L36" s="269"/>
      <c r="M36" s="270">
        <v>45</v>
      </c>
      <c r="N36" s="271">
        <f>K36/M36</f>
        <v>7163.4047867901509</v>
      </c>
    </row>
    <row r="37" spans="1:14">
      <c r="A37" s="113" t="s">
        <v>152</v>
      </c>
      <c r="B37" s="836" t="str">
        <f>VLOOKUP(A37,EQUIPOS!A7:D187,3,FALSE)</f>
        <v xml:space="preserve">Carrotanque de agua(1000 Galones) </v>
      </c>
      <c r="C37" s="837"/>
      <c r="D37" s="837"/>
      <c r="E37" s="837"/>
      <c r="F37" s="837"/>
      <c r="G37" s="837"/>
      <c r="H37" s="838"/>
      <c r="I37" s="266"/>
      <c r="J37" s="267"/>
      <c r="K37" s="268">
        <f>VLOOKUP(A37,EQUIPOS!A7:D187,4,FALSE)</f>
        <v>247508.65975593933</v>
      </c>
      <c r="L37" s="269"/>
      <c r="M37" s="270">
        <v>45</v>
      </c>
      <c r="N37" s="271">
        <f>K37/M37</f>
        <v>5500.1924390208742</v>
      </c>
    </row>
    <row r="38" spans="1:14">
      <c r="A38" t="s">
        <v>269</v>
      </c>
      <c r="B38" s="836" t="str">
        <f>VLOOKUP(A38,EQUIPOS!A8:D188,3,FALSE)</f>
        <v>Motoniveladora  potencia 215 HP, ancho de cuchilla 4,27 m, peso 18 ton.</v>
      </c>
      <c r="C38" s="837"/>
      <c r="D38" s="837"/>
      <c r="E38" s="837"/>
      <c r="F38" s="837"/>
      <c r="G38" s="837"/>
      <c r="H38" s="838"/>
      <c r="I38" s="266"/>
      <c r="J38" s="267"/>
      <c r="K38" s="268">
        <f>VLOOKUP(A38,EQUIPOS!A8:D188,4,FALSE)</f>
        <v>234438.70211313223</v>
      </c>
      <c r="L38" s="269"/>
      <c r="M38" s="270">
        <v>45</v>
      </c>
      <c r="N38" s="271">
        <f>K38/M38</f>
        <v>5209.7489358473831</v>
      </c>
    </row>
    <row r="39" spans="1:14">
      <c r="A39" t="s">
        <v>365</v>
      </c>
      <c r="B39" s="836" t="str">
        <f>VLOOKUP(A39,EQUIPOS!A9:D189,3,FALSE)</f>
        <v xml:space="preserve">Vibrocompatador, potencia 153 HP, peso 10 Ton. </v>
      </c>
      <c r="C39" s="837"/>
      <c r="D39" s="837"/>
      <c r="E39" s="837"/>
      <c r="F39" s="837"/>
      <c r="G39" s="837"/>
      <c r="H39" s="838"/>
      <c r="I39" s="839"/>
      <c r="J39" s="820"/>
      <c r="K39" s="268">
        <f>VLOOKUP(A39,EQUIPOS!A9:D189,4,FALSE)</f>
        <v>185632.0809137098</v>
      </c>
      <c r="L39" s="840">
        <v>45</v>
      </c>
      <c r="M39" s="841"/>
      <c r="N39" s="271">
        <f>K39/L39</f>
        <v>4125.1573536379956</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12.881512978578222</v>
      </c>
    </row>
    <row r="43" spans="1:14" ht="15.75" thickBot="1">
      <c r="B43" s="823" t="s">
        <v>953</v>
      </c>
      <c r="C43" s="824"/>
      <c r="D43" s="824"/>
      <c r="E43" s="824"/>
      <c r="F43" s="824"/>
      <c r="G43" s="824"/>
      <c r="H43" s="824"/>
      <c r="I43" s="824"/>
      <c r="J43" s="824"/>
      <c r="K43" s="824"/>
      <c r="L43" s="824"/>
      <c r="M43" s="825"/>
      <c r="N43" s="393">
        <f>SUM(N36:N42)</f>
        <v>22011.385028274985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279101.71727271826</v>
      </c>
      <c r="N48" s="271">
        <f>K48*M48</f>
        <v>348877.14659089781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348877.14659089781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827">
        <f>VLOOKUP(A59,TRANSPORTE!A5:D123,4,FALSE)</f>
        <v>1822.464410828662</v>
      </c>
      <c r="M59" s="828"/>
      <c r="N59" s="290">
        <f>K59*L59</f>
        <v>2278.0805135358278</v>
      </c>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2278.0805135358278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373810.68778163753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74762.137556327507</v>
      </c>
      <c r="M83" s="858"/>
      <c r="N83" s="51"/>
    </row>
    <row r="84" spans="1:14">
      <c r="B84" s="89" t="s">
        <v>973</v>
      </c>
      <c r="C84" s="90"/>
      <c r="D84" s="90"/>
      <c r="E84" s="90"/>
      <c r="F84" s="90"/>
      <c r="G84" s="90"/>
      <c r="H84" s="90"/>
      <c r="I84" s="87"/>
      <c r="J84" s="88"/>
      <c r="K84" s="303">
        <v>0.05</v>
      </c>
      <c r="L84" s="857">
        <f>N78*K84</f>
        <v>18690.534389081877</v>
      </c>
      <c r="M84" s="858"/>
      <c r="N84" s="51"/>
    </row>
    <row r="85" spans="1:14" ht="15.75" thickBot="1">
      <c r="B85" s="91" t="s">
        <v>974</v>
      </c>
      <c r="C85" s="92"/>
      <c r="D85" s="92"/>
      <c r="E85" s="92"/>
      <c r="F85" s="92"/>
      <c r="G85" s="92"/>
      <c r="H85" s="92"/>
      <c r="I85" s="93"/>
      <c r="J85" s="94"/>
      <c r="K85" s="304">
        <v>0.05</v>
      </c>
      <c r="L85" s="859">
        <f>N78*K85</f>
        <v>18690.534389081877</v>
      </c>
      <c r="M85" s="860"/>
      <c r="N85" s="51"/>
    </row>
    <row r="86" spans="1:14" ht="15.75" thickBot="1">
      <c r="B86" s="823" t="s">
        <v>953</v>
      </c>
      <c r="C86" s="824"/>
      <c r="D86" s="824"/>
      <c r="E86" s="824"/>
      <c r="F86" s="824"/>
      <c r="G86" s="824"/>
      <c r="H86" s="824"/>
      <c r="I86" s="824"/>
      <c r="J86" s="824"/>
      <c r="K86" s="824"/>
      <c r="L86" s="824"/>
      <c r="M86" s="825"/>
      <c r="N86" s="52">
        <f>L83+L84+L85</f>
        <v>112143.20633449126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ROUND((N78+N86),0)</f>
        <v>485954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VLOOKUP(A36,EQUIPOS!A6:D186,3,FALSE)</f>
        <v xml:space="preserve">Buldozer, Potencia al volante de 140 HP, motor de 2200 RPM, longitud de hoja 4,80m. </v>
      </c>
      <c r="C36" s="837"/>
      <c r="D36" s="837"/>
      <c r="E36" s="837"/>
      <c r="F36" s="837"/>
      <c r="G36" s="837"/>
      <c r="H36" s="838"/>
      <c r="I36" s="266"/>
      <c r="J36" s="267"/>
      <c r="K36" s="268">
        <f>VLOOKUP(A36,EQUIPOS!A6:D186,4,FALSE)</f>
        <v>322353.21540555678</v>
      </c>
      <c r="L36" s="269"/>
      <c r="M36" s="270">
        <v>45</v>
      </c>
      <c r="N36" s="271">
        <f>K36/M36</f>
        <v>7163.4047867901509</v>
      </c>
    </row>
    <row r="37" spans="1:14">
      <c r="A37" s="113" t="s">
        <v>152</v>
      </c>
      <c r="B37" s="836" t="str">
        <f>VLOOKUP(A37,EQUIPOS!A7:D187,3,FALSE)</f>
        <v xml:space="preserve">Carrotanque de agua(1000 Galones) </v>
      </c>
      <c r="C37" s="837"/>
      <c r="D37" s="837"/>
      <c r="E37" s="837"/>
      <c r="F37" s="837"/>
      <c r="G37" s="837"/>
      <c r="H37" s="838"/>
      <c r="I37" s="266"/>
      <c r="J37" s="267"/>
      <c r="K37" s="268">
        <f>VLOOKUP(A37,EQUIPOS!A7:D187,4,FALSE)</f>
        <v>247508.65975593933</v>
      </c>
      <c r="L37" s="269"/>
      <c r="M37" s="270">
        <v>45</v>
      </c>
      <c r="N37" s="271">
        <f>K37/M37</f>
        <v>5500.1924390208742</v>
      </c>
    </row>
    <row r="38" spans="1:14">
      <c r="A38" t="s">
        <v>269</v>
      </c>
      <c r="B38" s="836" t="str">
        <f>VLOOKUP(A38,EQUIPOS!A8:D188,3,FALSE)</f>
        <v>Motoniveladora  potencia 215 HP, ancho de cuchilla 4,27 m, peso 18 ton.</v>
      </c>
      <c r="C38" s="837"/>
      <c r="D38" s="837"/>
      <c r="E38" s="837"/>
      <c r="F38" s="837"/>
      <c r="G38" s="837"/>
      <c r="H38" s="838"/>
      <c r="I38" s="266"/>
      <c r="J38" s="267"/>
      <c r="K38" s="268">
        <f>VLOOKUP(A38,EQUIPOS!A8:D188,4,FALSE)</f>
        <v>234438.70211313223</v>
      </c>
      <c r="L38" s="269"/>
      <c r="M38" s="270">
        <v>45</v>
      </c>
      <c r="N38" s="271">
        <f>K38/M38</f>
        <v>5209.7489358473831</v>
      </c>
    </row>
    <row r="39" spans="1:14">
      <c r="A39" t="s">
        <v>365</v>
      </c>
      <c r="B39" s="836" t="str">
        <f>VLOOKUP(A39,EQUIPOS!A9:D189,3,FALSE)</f>
        <v xml:space="preserve">Vibrocompatador, potencia 153 HP, peso 10 Ton. </v>
      </c>
      <c r="C39" s="837"/>
      <c r="D39" s="837"/>
      <c r="E39" s="837"/>
      <c r="F39" s="837"/>
      <c r="G39" s="837"/>
      <c r="H39" s="838"/>
      <c r="I39" s="839"/>
      <c r="J39" s="820"/>
      <c r="K39" s="268">
        <f>VLOOKUP(A39,EQUIPOS!A9:D189,4,FALSE)</f>
        <v>185632.0809137098</v>
      </c>
      <c r="L39" s="840">
        <v>45</v>
      </c>
      <c r="M39" s="841"/>
      <c r="N39" s="271">
        <f>K39/L39</f>
        <v>4125.1573536379956</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12.881512978578222</v>
      </c>
    </row>
    <row r="43" spans="1:14" ht="15.75" thickBot="1">
      <c r="B43" s="823" t="s">
        <v>953</v>
      </c>
      <c r="C43" s="824"/>
      <c r="D43" s="824"/>
      <c r="E43" s="824"/>
      <c r="F43" s="824"/>
      <c r="G43" s="824"/>
      <c r="H43" s="824"/>
      <c r="I43" s="824"/>
      <c r="J43" s="824"/>
      <c r="K43" s="824"/>
      <c r="L43" s="824"/>
      <c r="M43" s="825"/>
      <c r="N43" s="393">
        <f>SUM(N36:N42)</f>
        <v>22011.385028274985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484422.20621433074</v>
      </c>
      <c r="N48" s="271">
        <f>K48*M48</f>
        <v>605527.7577679134</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605527.7577679134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27">
        <f>VLOOKUP(A59,TRANSPORTE!A5:D123,4,FALSE)</f>
        <v>1822.464410828662</v>
      </c>
      <c r="M59" s="828"/>
      <c r="N59" s="290">
        <f>K59*L59</f>
        <v>2278.0805135358278</v>
      </c>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2278.0805135358278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630461.29895865312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126092.25979173063</v>
      </c>
      <c r="M83" s="858"/>
      <c r="N83" s="51"/>
    </row>
    <row r="84" spans="1:14">
      <c r="B84" s="89" t="s">
        <v>973</v>
      </c>
      <c r="C84" s="90"/>
      <c r="D84" s="90"/>
      <c r="E84" s="90"/>
      <c r="F84" s="90"/>
      <c r="G84" s="90"/>
      <c r="H84" s="90"/>
      <c r="I84" s="87"/>
      <c r="J84" s="88"/>
      <c r="K84" s="303">
        <v>0.05</v>
      </c>
      <c r="L84" s="857">
        <f>N78*K84</f>
        <v>31523.064947932657</v>
      </c>
      <c r="M84" s="858"/>
      <c r="N84" s="51"/>
    </row>
    <row r="85" spans="1:14" ht="15.75" thickBot="1">
      <c r="B85" s="91" t="s">
        <v>974</v>
      </c>
      <c r="C85" s="92"/>
      <c r="D85" s="92"/>
      <c r="E85" s="92"/>
      <c r="F85" s="92"/>
      <c r="G85" s="92"/>
      <c r="H85" s="92"/>
      <c r="I85" s="93"/>
      <c r="J85" s="94"/>
      <c r="K85" s="304">
        <v>0.05</v>
      </c>
      <c r="L85" s="859">
        <f>N78*K85</f>
        <v>31523.064947932657</v>
      </c>
      <c r="M85" s="860"/>
      <c r="N85" s="51"/>
    </row>
    <row r="86" spans="1:14" ht="15.75" thickBot="1">
      <c r="B86" s="823" t="s">
        <v>953</v>
      </c>
      <c r="C86" s="824"/>
      <c r="D86" s="824"/>
      <c r="E86" s="824"/>
      <c r="F86" s="824"/>
      <c r="G86" s="824"/>
      <c r="H86" s="824"/>
      <c r="I86" s="824"/>
      <c r="J86" s="824"/>
      <c r="K86" s="824"/>
      <c r="L86" s="824"/>
      <c r="M86" s="825"/>
      <c r="N86" s="52">
        <f>L83+L84+L85</f>
        <v>189138.38968759595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819599.68864624901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VLOOKUP(A36,EQUIPOS!A6:D186,3,FALSE)</f>
        <v xml:space="preserve">Buldozer, Potencia al volante de 140 HP, motor de 2200 RPM, longitud de hoja 4,80m. </v>
      </c>
      <c r="C36" s="837"/>
      <c r="D36" s="837"/>
      <c r="E36" s="837"/>
      <c r="F36" s="837"/>
      <c r="G36" s="837"/>
      <c r="H36" s="838"/>
      <c r="I36" s="266"/>
      <c r="J36" s="267"/>
      <c r="K36" s="268">
        <f>VLOOKUP(A36,EQUIPOS!A6:D186,4,FALSE)</f>
        <v>322353.21540555678</v>
      </c>
      <c r="L36" s="269"/>
      <c r="M36" s="270">
        <v>45</v>
      </c>
      <c r="N36" s="271">
        <f>K36/M36</f>
        <v>7163.4047867901509</v>
      </c>
    </row>
    <row r="37" spans="1:14">
      <c r="A37" s="113" t="s">
        <v>152</v>
      </c>
      <c r="B37" s="836" t="str">
        <f>VLOOKUP(A37,EQUIPOS!A7:D187,3,FALSE)</f>
        <v xml:space="preserve">Carrotanque de agua(1000 Galones) </v>
      </c>
      <c r="C37" s="837"/>
      <c r="D37" s="837"/>
      <c r="E37" s="837"/>
      <c r="F37" s="837"/>
      <c r="G37" s="837"/>
      <c r="H37" s="838"/>
      <c r="I37" s="266"/>
      <c r="J37" s="267"/>
      <c r="K37" s="268">
        <f>VLOOKUP(A37,EQUIPOS!A7:D187,4,FALSE)</f>
        <v>247508.65975593933</v>
      </c>
      <c r="L37" s="269"/>
      <c r="M37" s="270">
        <v>45</v>
      </c>
      <c r="N37" s="271">
        <f>K37/M37</f>
        <v>5500.1924390208742</v>
      </c>
    </row>
    <row r="38" spans="1:14">
      <c r="A38" t="s">
        <v>269</v>
      </c>
      <c r="B38" s="836" t="str">
        <f>VLOOKUP(A38,EQUIPOS!A8:D188,3,FALSE)</f>
        <v>Motoniveladora  potencia 215 HP, ancho de cuchilla 4,27 m, peso 18 ton.</v>
      </c>
      <c r="C38" s="837"/>
      <c r="D38" s="837"/>
      <c r="E38" s="837"/>
      <c r="F38" s="837"/>
      <c r="G38" s="837"/>
      <c r="H38" s="838"/>
      <c r="I38" s="266"/>
      <c r="J38" s="267"/>
      <c r="K38" s="268">
        <f>VLOOKUP(A38,EQUIPOS!A8:D188,4,FALSE)</f>
        <v>234438.70211313223</v>
      </c>
      <c r="L38" s="269"/>
      <c r="M38" s="270">
        <v>45</v>
      </c>
      <c r="N38" s="271">
        <f>K38/M38</f>
        <v>5209.7489358473831</v>
      </c>
    </row>
    <row r="39" spans="1:14">
      <c r="A39" t="s">
        <v>365</v>
      </c>
      <c r="B39" s="836" t="str">
        <f>VLOOKUP(A39,EQUIPOS!A9:D189,3,FALSE)</f>
        <v xml:space="preserve">Vibrocompatador, potencia 153 HP, peso 10 Ton. </v>
      </c>
      <c r="C39" s="837"/>
      <c r="D39" s="837"/>
      <c r="E39" s="837"/>
      <c r="F39" s="837"/>
      <c r="G39" s="837"/>
      <c r="H39" s="838"/>
      <c r="I39" s="839"/>
      <c r="J39" s="820"/>
      <c r="K39" s="268">
        <f>VLOOKUP(A39,EQUIPOS!A9:D189,4,FALSE)</f>
        <v>185632.0809137098</v>
      </c>
      <c r="L39" s="840">
        <v>45</v>
      </c>
      <c r="M39" s="841"/>
      <c r="N39" s="271">
        <f>K39/L39</f>
        <v>4125.1573536379956</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12.881512978578222</v>
      </c>
    </row>
    <row r="43" spans="1:14" ht="15.75" thickBot="1">
      <c r="B43" s="823" t="s">
        <v>953</v>
      </c>
      <c r="C43" s="824"/>
      <c r="D43" s="824"/>
      <c r="E43" s="824"/>
      <c r="F43" s="824"/>
      <c r="G43" s="824"/>
      <c r="H43" s="824"/>
      <c r="I43" s="824"/>
      <c r="J43" s="824"/>
      <c r="K43" s="824"/>
      <c r="L43" s="824"/>
      <c r="M43" s="825"/>
      <c r="N43" s="393">
        <f>SUM(N36:N42)</f>
        <v>22011.385028274985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484422.20621433074</v>
      </c>
      <c r="N48" s="271">
        <f>K48*M48</f>
        <v>605527.7577679134</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605527.7577679134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27">
        <f>VLOOKUP(A59,TRANSPORTE!A5:D123,4,FALSE)</f>
        <v>1822.464410828662</v>
      </c>
      <c r="M59" s="828"/>
      <c r="N59" s="290">
        <f>K59*L59</f>
        <v>2278.0805135358278</v>
      </c>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2278.0805135358278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630461.29895865312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126092.25979173063</v>
      </c>
      <c r="M83" s="858"/>
      <c r="N83" s="51"/>
    </row>
    <row r="84" spans="1:14">
      <c r="B84" s="89" t="s">
        <v>973</v>
      </c>
      <c r="C84" s="90"/>
      <c r="D84" s="90"/>
      <c r="E84" s="90"/>
      <c r="F84" s="90"/>
      <c r="G84" s="90"/>
      <c r="H84" s="90"/>
      <c r="I84" s="87"/>
      <c r="J84" s="88"/>
      <c r="K84" s="303">
        <v>0.05</v>
      </c>
      <c r="L84" s="857">
        <f>N78*K84</f>
        <v>31523.064947932657</v>
      </c>
      <c r="M84" s="858"/>
      <c r="N84" s="51"/>
    </row>
    <row r="85" spans="1:14" ht="15.75" thickBot="1">
      <c r="B85" s="91" t="s">
        <v>974</v>
      </c>
      <c r="C85" s="92"/>
      <c r="D85" s="92"/>
      <c r="E85" s="92"/>
      <c r="F85" s="92"/>
      <c r="G85" s="92"/>
      <c r="H85" s="92"/>
      <c r="I85" s="93"/>
      <c r="J85" s="94"/>
      <c r="K85" s="304">
        <v>0.05</v>
      </c>
      <c r="L85" s="859">
        <f>N78*K85</f>
        <v>31523.064947932657</v>
      </c>
      <c r="M85" s="860"/>
      <c r="N85" s="51"/>
    </row>
    <row r="86" spans="1:14" ht="15.75" thickBot="1">
      <c r="B86" s="823" t="s">
        <v>953</v>
      </c>
      <c r="C86" s="824"/>
      <c r="D86" s="824"/>
      <c r="E86" s="824"/>
      <c r="F86" s="824"/>
      <c r="G86" s="824"/>
      <c r="H86" s="824"/>
      <c r="I86" s="824"/>
      <c r="J86" s="824"/>
      <c r="K86" s="824"/>
      <c r="L86" s="824"/>
      <c r="M86" s="825"/>
      <c r="N86" s="52">
        <f>L83+L84+L85</f>
        <v>189138.38968759595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819599.68864624901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322353.21540555678</v>
      </c>
      <c r="L36" s="269"/>
      <c r="M36" s="270">
        <v>400</v>
      </c>
      <c r="N36" s="271">
        <f>K36/M36</f>
        <v>805.88303851389196</v>
      </c>
    </row>
    <row r="37" spans="1:14">
      <c r="A37" s="113" t="s">
        <v>152</v>
      </c>
      <c r="B37" s="836" t="str">
        <f>VLOOKUP(A37,EQUIPOS!A7:D154,3,FALSE)</f>
        <v xml:space="preserve">Carrotanque de agua(1000 Galones) </v>
      </c>
      <c r="C37" s="837"/>
      <c r="D37" s="837"/>
      <c r="E37" s="837"/>
      <c r="F37" s="837"/>
      <c r="G37" s="837"/>
      <c r="H37" s="838"/>
      <c r="I37" s="266"/>
      <c r="J37" s="267"/>
      <c r="K37" s="268">
        <f>VLOOKUP(A37,EQUIPOS!A7:D164,4,FALSE)</f>
        <v>247508.65975593933</v>
      </c>
      <c r="L37" s="269"/>
      <c r="M37" s="270">
        <v>200</v>
      </c>
      <c r="N37" s="271">
        <f>K37/M37</f>
        <v>1237.5432987796967</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234438.70211313223</v>
      </c>
      <c r="L38" s="269"/>
      <c r="M38" s="270">
        <v>200</v>
      </c>
      <c r="N38" s="271">
        <f>K38/M38</f>
        <v>1172.1935105656612</v>
      </c>
    </row>
    <row r="39" spans="1:14">
      <c r="A39" t="s">
        <v>365</v>
      </c>
      <c r="B39" s="836" t="str">
        <f>VLOOKUP(A39,EQUIPOS!A9:D155,3,FALSE)</f>
        <v xml:space="preserve">Vibrocompatador, potencia 153 HP, peso 10 Ton. </v>
      </c>
      <c r="C39" s="837"/>
      <c r="D39" s="837"/>
      <c r="E39" s="837"/>
      <c r="F39" s="837"/>
      <c r="G39" s="837"/>
      <c r="H39" s="838"/>
      <c r="I39" s="839"/>
      <c r="J39" s="820"/>
      <c r="K39" s="268">
        <f>VLOOKUP(A39,EQUIPOS!A9:D166,4,FALSE)</f>
        <v>185632.0809137098</v>
      </c>
      <c r="L39" s="840">
        <v>200</v>
      </c>
      <c r="M39" s="841"/>
      <c r="N39" s="271">
        <f>K39/L39</f>
        <v>928.16040456854898</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2.8983404201801002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4146.6785928479785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1600</v>
      </c>
      <c r="N71" s="394">
        <f>K71/M71</f>
        <v>78.238118749999998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144.917021009005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4291.5956138569836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858.31912277139679</v>
      </c>
      <c r="M83" s="858"/>
      <c r="N83" s="51"/>
    </row>
    <row r="84" spans="1:14">
      <c r="B84" s="89" t="s">
        <v>973</v>
      </c>
      <c r="C84" s="90"/>
      <c r="D84" s="90"/>
      <c r="E84" s="90"/>
      <c r="F84" s="90"/>
      <c r="G84" s="90"/>
      <c r="H84" s="90"/>
      <c r="I84" s="87"/>
      <c r="J84" s="88"/>
      <c r="K84" s="303">
        <v>0.05</v>
      </c>
      <c r="L84" s="857">
        <f>N78*K84</f>
        <v>214.5797806928492</v>
      </c>
      <c r="M84" s="858"/>
      <c r="N84" s="51"/>
    </row>
    <row r="85" spans="1:14" ht="15.75" thickBot="1">
      <c r="B85" s="91" t="s">
        <v>974</v>
      </c>
      <c r="C85" s="92"/>
      <c r="D85" s="92"/>
      <c r="E85" s="92"/>
      <c r="F85" s="92"/>
      <c r="G85" s="92"/>
      <c r="H85" s="92"/>
      <c r="I85" s="93"/>
      <c r="J85" s="94"/>
      <c r="K85" s="304">
        <v>0.05</v>
      </c>
      <c r="L85" s="859">
        <f>N78*K85</f>
        <v>214.5797806928492</v>
      </c>
      <c r="M85" s="860"/>
      <c r="N85" s="51"/>
    </row>
    <row r="86" spans="1:14" ht="15.75" thickBot="1">
      <c r="B86" s="823" t="s">
        <v>953</v>
      </c>
      <c r="C86" s="824"/>
      <c r="D86" s="824"/>
      <c r="E86" s="824"/>
      <c r="F86" s="824"/>
      <c r="G86" s="824"/>
      <c r="H86" s="824"/>
      <c r="I86" s="824"/>
      <c r="J86" s="824"/>
      <c r="K86" s="824"/>
      <c r="L86" s="824"/>
      <c r="M86" s="825"/>
      <c r="N86" s="52">
        <f>L83+L84+L85</f>
        <v>1287.4786841570951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5579.0742980140785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5843.0093558284125</v>
      </c>
      <c r="N48" s="271">
        <f>K48*M48</f>
        <v>7011.611226994095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7011.611226994095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7245.7971329446473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1449.1594265889296</v>
      </c>
      <c r="M83" s="858"/>
      <c r="N83" s="51"/>
    </row>
    <row r="84" spans="1:14">
      <c r="B84" s="89" t="s">
        <v>973</v>
      </c>
      <c r="C84" s="90"/>
      <c r="D84" s="90"/>
      <c r="E84" s="90"/>
      <c r="F84" s="90"/>
      <c r="G84" s="90"/>
      <c r="H84" s="90"/>
      <c r="I84" s="87"/>
      <c r="J84" s="88"/>
      <c r="K84" s="303">
        <v>0.05</v>
      </c>
      <c r="L84" s="857">
        <f>N78*K84</f>
        <v>362.2898566472324</v>
      </c>
      <c r="M84" s="858"/>
      <c r="N84" s="51"/>
    </row>
    <row r="85" spans="1:14" ht="15.75" thickBot="1">
      <c r="B85" s="91" t="s">
        <v>974</v>
      </c>
      <c r="C85" s="92"/>
      <c r="D85" s="92"/>
      <c r="E85" s="92"/>
      <c r="F85" s="92"/>
      <c r="G85" s="92"/>
      <c r="H85" s="92"/>
      <c r="I85" s="93"/>
      <c r="J85" s="94"/>
      <c r="K85" s="304">
        <v>0.05</v>
      </c>
      <c r="L85" s="859">
        <f>N78*K85</f>
        <v>362.2898566472324</v>
      </c>
      <c r="M85" s="860"/>
      <c r="N85" s="51"/>
    </row>
    <row r="86" spans="1:14" ht="15.75" thickBot="1">
      <c r="B86" s="823" t="s">
        <v>953</v>
      </c>
      <c r="C86" s="824"/>
      <c r="D86" s="824"/>
      <c r="E86" s="824"/>
      <c r="F86" s="824"/>
      <c r="G86" s="824"/>
      <c r="H86" s="824"/>
      <c r="I86" s="824"/>
      <c r="J86" s="824"/>
      <c r="K86" s="824"/>
      <c r="L86" s="824"/>
      <c r="M86" s="825"/>
      <c r="N86" s="52">
        <f>L83+L84+L85</f>
        <v>2173.7391398833943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9419.5362728280415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1163.9091811901105</v>
      </c>
      <c r="M83" s="858"/>
      <c r="N83" s="51"/>
    </row>
    <row r="84" spans="1:14">
      <c r="B84" s="89" t="s">
        <v>973</v>
      </c>
      <c r="C84" s="90"/>
      <c r="D84" s="90"/>
      <c r="E84" s="90"/>
      <c r="F84" s="90"/>
      <c r="G84" s="90"/>
      <c r="H84" s="90"/>
      <c r="I84" s="87"/>
      <c r="J84" s="88"/>
      <c r="K84" s="303">
        <v>0.05</v>
      </c>
      <c r="L84" s="857">
        <f>N78*K84</f>
        <v>290.97729529752763</v>
      </c>
      <c r="M84" s="858"/>
      <c r="N84" s="51"/>
    </row>
    <row r="85" spans="1:14" ht="15.75" thickBot="1">
      <c r="B85" s="91" t="s">
        <v>974</v>
      </c>
      <c r="C85" s="92"/>
      <c r="D85" s="92"/>
      <c r="E85" s="92"/>
      <c r="F85" s="92"/>
      <c r="G85" s="92"/>
      <c r="H85" s="92"/>
      <c r="I85" s="93"/>
      <c r="J85" s="94"/>
      <c r="K85" s="304">
        <v>0.05</v>
      </c>
      <c r="L85" s="859">
        <f>N78*K85</f>
        <v>290.97729529752763</v>
      </c>
      <c r="M85" s="860"/>
      <c r="N85" s="51"/>
    </row>
    <row r="86" spans="1:14" ht="15.75" thickBot="1">
      <c r="B86" s="823" t="s">
        <v>953</v>
      </c>
      <c r="C86" s="824"/>
      <c r="D86" s="824"/>
      <c r="E86" s="824"/>
      <c r="F86" s="824"/>
      <c r="G86" s="824"/>
      <c r="H86" s="824"/>
      <c r="I86" s="824"/>
      <c r="J86" s="824"/>
      <c r="K86" s="824"/>
      <c r="L86" s="824"/>
      <c r="M86" s="825"/>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8787.7848564745782</v>
      </c>
      <c r="N48" s="271">
        <f>K48*M48</f>
        <v>10545.341827769493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10545.341827769493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10779.527733720044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2155.9055467440089</v>
      </c>
      <c r="M83" s="858"/>
      <c r="N83" s="51"/>
    </row>
    <row r="84" spans="1:14">
      <c r="B84" s="89" t="s">
        <v>973</v>
      </c>
      <c r="C84" s="90"/>
      <c r="D84" s="90"/>
      <c r="E84" s="90"/>
      <c r="F84" s="90"/>
      <c r="G84" s="90"/>
      <c r="H84" s="90"/>
      <c r="I84" s="87"/>
      <c r="J84" s="88"/>
      <c r="K84" s="303">
        <v>0.05</v>
      </c>
      <c r="L84" s="857">
        <f>N78*K84</f>
        <v>538.97638668600223</v>
      </c>
      <c r="M84" s="858"/>
      <c r="N84" s="51"/>
    </row>
    <row r="85" spans="1:14" ht="15.75" thickBot="1">
      <c r="B85" s="91" t="s">
        <v>974</v>
      </c>
      <c r="C85" s="92"/>
      <c r="D85" s="92"/>
      <c r="E85" s="92"/>
      <c r="F85" s="92"/>
      <c r="G85" s="92"/>
      <c r="H85" s="92"/>
      <c r="I85" s="93"/>
      <c r="J85" s="94"/>
      <c r="K85" s="304">
        <v>0.05</v>
      </c>
      <c r="L85" s="859">
        <f>N78*K85</f>
        <v>538.97638668600223</v>
      </c>
      <c r="M85" s="860"/>
      <c r="N85" s="51"/>
    </row>
    <row r="86" spans="1:14" ht="15.75" thickBot="1">
      <c r="B86" s="823" t="s">
        <v>953</v>
      </c>
      <c r="C86" s="824"/>
      <c r="D86" s="824"/>
      <c r="E86" s="824"/>
      <c r="F86" s="824"/>
      <c r="G86" s="824"/>
      <c r="H86" s="824"/>
      <c r="I86" s="824"/>
      <c r="J86" s="824"/>
      <c r="K86" s="824"/>
      <c r="L86" s="824"/>
      <c r="M86" s="825"/>
      <c r="N86" s="52">
        <f>L83+L84+L85</f>
        <v>3233.8583201160131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14013.386053836057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12493.124487445482</v>
      </c>
      <c r="N48" s="271">
        <f>K48*M48</f>
        <v>16241.061833679129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16241.061833679129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16475.247739629678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3295.0495479259357</v>
      </c>
      <c r="M83" s="858"/>
      <c r="N83" s="51"/>
    </row>
    <row r="84" spans="1:14">
      <c r="B84" s="89" t="s">
        <v>973</v>
      </c>
      <c r="C84" s="90"/>
      <c r="D84" s="90"/>
      <c r="E84" s="90"/>
      <c r="F84" s="90"/>
      <c r="G84" s="90"/>
      <c r="H84" s="90"/>
      <c r="I84" s="87"/>
      <c r="J84" s="88"/>
      <c r="K84" s="303">
        <v>0.05</v>
      </c>
      <c r="L84" s="857">
        <f>N78*K84</f>
        <v>823.76238698148393</v>
      </c>
      <c r="M84" s="858"/>
      <c r="N84" s="51"/>
    </row>
    <row r="85" spans="1:14" ht="15.75" thickBot="1">
      <c r="B85" s="91" t="s">
        <v>974</v>
      </c>
      <c r="C85" s="92"/>
      <c r="D85" s="92"/>
      <c r="E85" s="92"/>
      <c r="F85" s="92"/>
      <c r="G85" s="92"/>
      <c r="H85" s="92"/>
      <c r="I85" s="93"/>
      <c r="J85" s="94"/>
      <c r="K85" s="304">
        <v>0.05</v>
      </c>
      <c r="L85" s="859">
        <f>N78*K85</f>
        <v>823.76238698148393</v>
      </c>
      <c r="M85" s="860"/>
      <c r="N85" s="51"/>
    </row>
    <row r="86" spans="1:14" ht="15.75" thickBot="1">
      <c r="B86" s="823" t="s">
        <v>953</v>
      </c>
      <c r="C86" s="824"/>
      <c r="D86" s="824"/>
      <c r="E86" s="824"/>
      <c r="F86" s="824"/>
      <c r="G86" s="824"/>
      <c r="H86" s="824"/>
      <c r="I86" s="824"/>
      <c r="J86" s="824"/>
      <c r="K86" s="824"/>
      <c r="L86" s="824"/>
      <c r="M86" s="825"/>
      <c r="N86" s="52">
        <f>L83+L84+L85</f>
        <v>4942.5743218889038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21417.822061518582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303</v>
      </c>
      <c r="B36" s="836" t="str">
        <f>VLOOKUP(A36,EQUIPOS!A6:D154,3,FALSE)</f>
        <v>Retrocargador, pala de 1,1 m3 de capacidad, profundidad de excavación de 4.400 mm y una altura de 5.680 mm</v>
      </c>
      <c r="C36" s="837"/>
      <c r="D36" s="837"/>
      <c r="E36" s="837"/>
      <c r="F36" s="837"/>
      <c r="G36" s="837"/>
      <c r="H36" s="838"/>
      <c r="I36" s="266"/>
      <c r="J36" s="267"/>
      <c r="K36" s="268">
        <f>VLOOKUP(A36,EQUIPOS!A6:D163,4,FALSE)</f>
        <v>247467.63298306955</v>
      </c>
      <c r="L36" s="269"/>
      <c r="M36" s="270">
        <v>250</v>
      </c>
      <c r="N36" s="271">
        <f>K36/M36</f>
        <v>989.87053193227814</v>
      </c>
    </row>
    <row r="37" spans="1:14">
      <c r="A37" s="113" t="s">
        <v>373</v>
      </c>
      <c r="B37" s="836" t="str">
        <f>VLOOKUP(A37,EQUIPOS!A7:D154,3,FALSE)</f>
        <v>Volqueta 6 m3</v>
      </c>
      <c r="C37" s="837"/>
      <c r="D37" s="837"/>
      <c r="E37" s="837"/>
      <c r="F37" s="837"/>
      <c r="G37" s="837"/>
      <c r="H37" s="838"/>
      <c r="I37" s="266"/>
      <c r="J37" s="267"/>
      <c r="K37" s="268">
        <f>VLOOKUP(A37,EQUIPOS!A7:D164,4,FALSE)</f>
        <v>123080.31860939444</v>
      </c>
      <c r="L37" s="269"/>
      <c r="M37" s="270">
        <v>250</v>
      </c>
      <c r="N37" s="271">
        <f>K37/M37</f>
        <v>492.32127443757776</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5.7966808403601995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1487.9884872102161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2000</v>
      </c>
      <c r="N71" s="394">
        <f>K71/M71</f>
        <v>62.590494999999997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115.93361680720399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1603.9221040174202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320.78442080348407</v>
      </c>
      <c r="M83" s="858"/>
      <c r="N83" s="51"/>
    </row>
    <row r="84" spans="1:14">
      <c r="B84" s="89" t="s">
        <v>973</v>
      </c>
      <c r="C84" s="90"/>
      <c r="D84" s="90"/>
      <c r="E84" s="90"/>
      <c r="F84" s="90"/>
      <c r="G84" s="90"/>
      <c r="H84" s="90"/>
      <c r="I84" s="87"/>
      <c r="J84" s="88"/>
      <c r="K84" s="303">
        <v>0.05</v>
      </c>
      <c r="L84" s="857">
        <f>N78*K84</f>
        <v>80.196105200871017</v>
      </c>
      <c r="M84" s="858"/>
      <c r="N84" s="51"/>
    </row>
    <row r="85" spans="1:14" ht="15.75" thickBot="1">
      <c r="B85" s="91" t="s">
        <v>974</v>
      </c>
      <c r="C85" s="92"/>
      <c r="D85" s="92"/>
      <c r="E85" s="92"/>
      <c r="F85" s="92"/>
      <c r="G85" s="92"/>
      <c r="H85" s="92"/>
      <c r="I85" s="93"/>
      <c r="J85" s="94"/>
      <c r="K85" s="304">
        <v>0.05</v>
      </c>
      <c r="L85" s="859">
        <f>N78*K85</f>
        <v>80.196105200871017</v>
      </c>
      <c r="M85" s="860"/>
      <c r="N85" s="51"/>
    </row>
    <row r="86" spans="1:14" ht="15.75" thickBot="1">
      <c r="B86" s="823" t="s">
        <v>953</v>
      </c>
      <c r="C86" s="824"/>
      <c r="D86" s="824"/>
      <c r="E86" s="824"/>
      <c r="F86" s="824"/>
      <c r="G86" s="824"/>
      <c r="H86" s="824"/>
      <c r="I86" s="824"/>
      <c r="J86" s="824"/>
      <c r="K86" s="824"/>
      <c r="L86" s="824"/>
      <c r="M86" s="825"/>
      <c r="N86" s="52">
        <f>L83+L84+L85</f>
        <v>481.17663120522604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2085.0987352226462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35</v>
      </c>
      <c r="N36" s="271">
        <f>K36/M36</f>
        <v>7071.6759930268381</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35</v>
      </c>
      <c r="N37" s="271">
        <f>K37/M37</f>
        <v>6698.2486318037782</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35</v>
      </c>
      <c r="N38" s="271">
        <f>K38/M38</f>
        <v>5303.7737403917081</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19090.260310480495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664.52789826837693</v>
      </c>
      <c r="N48" s="271">
        <f>K48*M48</f>
        <v>16613.197456709422</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646.41382901732959</v>
      </c>
      <c r="N49" s="271">
        <f>K49*M49</f>
        <v>51713.106321386367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68326.303778095782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88244.661351484872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17648.932270296977</v>
      </c>
      <c r="M83" s="858"/>
      <c r="N83" s="51"/>
    </row>
    <row r="84" spans="1:14">
      <c r="B84" s="89" t="s">
        <v>973</v>
      </c>
      <c r="C84" s="90"/>
      <c r="D84" s="90"/>
      <c r="E84" s="90"/>
      <c r="F84" s="90"/>
      <c r="G84" s="90"/>
      <c r="H84" s="90"/>
      <c r="I84" s="87"/>
      <c r="J84" s="88"/>
      <c r="K84" s="303">
        <v>0.05</v>
      </c>
      <c r="L84" s="857">
        <f>N78*K84</f>
        <v>4412.2330675742442</v>
      </c>
      <c r="M84" s="858"/>
      <c r="N84" s="51"/>
    </row>
    <row r="85" spans="1:14" ht="15.75" thickBot="1">
      <c r="B85" s="91" t="s">
        <v>974</v>
      </c>
      <c r="C85" s="92"/>
      <c r="D85" s="92"/>
      <c r="E85" s="92"/>
      <c r="F85" s="92"/>
      <c r="G85" s="92"/>
      <c r="H85" s="92"/>
      <c r="I85" s="93"/>
      <c r="J85" s="94"/>
      <c r="K85" s="304">
        <v>0.05</v>
      </c>
      <c r="L85" s="859">
        <f>N78*K85</f>
        <v>4412.2330675742442</v>
      </c>
      <c r="M85" s="860"/>
      <c r="N85" s="51"/>
    </row>
    <row r="86" spans="1:14" ht="15.75" thickBot="1">
      <c r="B86" s="823" t="s">
        <v>953</v>
      </c>
      <c r="C86" s="824"/>
      <c r="D86" s="824"/>
      <c r="E86" s="824"/>
      <c r="F86" s="824"/>
      <c r="G86" s="824"/>
      <c r="H86" s="824"/>
      <c r="I86" s="824"/>
      <c r="J86" s="824"/>
      <c r="K86" s="824"/>
      <c r="L86" s="824"/>
      <c r="M86" s="825"/>
      <c r="N86" s="52">
        <f>L83+L84+L85</f>
        <v>26473.398405445467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114718.05975693034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35</v>
      </c>
      <c r="N36" s="271">
        <f>K36/M36</f>
        <v>7071.6759930268381</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35</v>
      </c>
      <c r="N37" s="271">
        <f>K37/M37</f>
        <v>6698.2486318037782</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35</v>
      </c>
      <c r="N38" s="271">
        <f>K38/M38</f>
        <v>5303.7737403917081</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19090.260310480495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664.52789826837693</v>
      </c>
      <c r="N48" s="271">
        <f>K48*M48</f>
        <v>16613.197456709422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16613.197456709422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36531.55503009852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7306.3110060197041</v>
      </c>
      <c r="M83" s="858"/>
      <c r="N83" s="51"/>
    </row>
    <row r="84" spans="1:14">
      <c r="B84" s="89" t="s">
        <v>973</v>
      </c>
      <c r="C84" s="90"/>
      <c r="D84" s="90"/>
      <c r="E84" s="90"/>
      <c r="F84" s="90"/>
      <c r="G84" s="90"/>
      <c r="H84" s="90"/>
      <c r="I84" s="87"/>
      <c r="J84" s="88"/>
      <c r="K84" s="303">
        <v>0.05</v>
      </c>
      <c r="L84" s="857">
        <f>N78*K84</f>
        <v>1826.577751504926</v>
      </c>
      <c r="M84" s="858"/>
      <c r="N84" s="51"/>
    </row>
    <row r="85" spans="1:14" ht="15.75" thickBot="1">
      <c r="B85" s="91" t="s">
        <v>974</v>
      </c>
      <c r="C85" s="92"/>
      <c r="D85" s="92"/>
      <c r="E85" s="92"/>
      <c r="F85" s="92"/>
      <c r="G85" s="92"/>
      <c r="H85" s="92"/>
      <c r="I85" s="93"/>
      <c r="J85" s="94"/>
      <c r="K85" s="304">
        <v>0.05</v>
      </c>
      <c r="L85" s="859">
        <f>N78*K85</f>
        <v>1826.577751504926</v>
      </c>
      <c r="M85" s="860"/>
      <c r="N85" s="51"/>
    </row>
    <row r="86" spans="1:14" ht="15.75" thickBot="1">
      <c r="B86" s="823" t="s">
        <v>953</v>
      </c>
      <c r="C86" s="824"/>
      <c r="D86" s="824"/>
      <c r="E86" s="824"/>
      <c r="F86" s="824"/>
      <c r="G86" s="824"/>
      <c r="H86" s="824"/>
      <c r="I86" s="824"/>
      <c r="J86" s="824"/>
      <c r="K86" s="824"/>
      <c r="L86" s="824"/>
      <c r="M86" s="825"/>
      <c r="N86" s="52">
        <f>L83+L84+L85</f>
        <v>10959.466509029557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47491.02153912808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646.41382901732959</v>
      </c>
      <c r="N48" s="271">
        <f>K48*M48</f>
        <v>646.41382901732959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646.41382901732959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646.41382901732959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129.28276580346594</v>
      </c>
      <c r="M83" s="858"/>
      <c r="N83" s="51"/>
    </row>
    <row r="84" spans="1:14">
      <c r="B84" s="89" t="s">
        <v>973</v>
      </c>
      <c r="C84" s="90"/>
      <c r="D84" s="90"/>
      <c r="E84" s="90"/>
      <c r="F84" s="90"/>
      <c r="G84" s="90"/>
      <c r="H84" s="90"/>
      <c r="I84" s="87"/>
      <c r="J84" s="88"/>
      <c r="K84" s="303">
        <v>0.05</v>
      </c>
      <c r="L84" s="857">
        <f>N78*K84</f>
        <v>32.320691450866484</v>
      </c>
      <c r="M84" s="858"/>
      <c r="N84" s="51"/>
    </row>
    <row r="85" spans="1:14" ht="15.75" thickBot="1">
      <c r="B85" s="91" t="s">
        <v>974</v>
      </c>
      <c r="C85" s="92"/>
      <c r="D85" s="92"/>
      <c r="E85" s="92"/>
      <c r="F85" s="92"/>
      <c r="G85" s="92"/>
      <c r="H85" s="92"/>
      <c r="I85" s="93"/>
      <c r="J85" s="94"/>
      <c r="K85" s="304">
        <v>0.05</v>
      </c>
      <c r="L85" s="859">
        <f>N78*K85</f>
        <v>32.320691450866484</v>
      </c>
      <c r="M85" s="860"/>
      <c r="N85" s="51"/>
    </row>
    <row r="86" spans="1:14" ht="15.75" thickBot="1">
      <c r="B86" s="823" t="s">
        <v>953</v>
      </c>
      <c r="C86" s="824"/>
      <c r="D86" s="824"/>
      <c r="E86" s="824"/>
      <c r="F86" s="824"/>
      <c r="G86" s="824"/>
      <c r="H86" s="824"/>
      <c r="I86" s="824"/>
      <c r="J86" s="824"/>
      <c r="K86" s="824"/>
      <c r="L86" s="824"/>
      <c r="M86" s="825"/>
      <c r="N86" s="52">
        <f>L83+L84+L85</f>
        <v>193.92414870519892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840.33797772252854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35</v>
      </c>
      <c r="N36" s="271">
        <f>K36/M36</f>
        <v>7071.6759930268381</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35</v>
      </c>
      <c r="N37" s="271">
        <f>K37/M37</f>
        <v>6698.2486318037782</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35</v>
      </c>
      <c r="N38" s="271">
        <f>K38/M38</f>
        <v>5303.7737403917081</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19090.260310480495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2054.7649514897375</v>
      </c>
      <c r="N48" s="271">
        <f>K48*M48</f>
        <v>164381.19611917902</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664.52789826837693</v>
      </c>
      <c r="N49" s="271">
        <f>K49*M49</f>
        <v>16613.197456709422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180994.39357588845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200912.75114927752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40182.550229855507</v>
      </c>
      <c r="M83" s="858"/>
      <c r="N83" s="51"/>
    </row>
    <row r="84" spans="1:14">
      <c r="B84" s="89" t="s">
        <v>973</v>
      </c>
      <c r="C84" s="90"/>
      <c r="D84" s="90"/>
      <c r="E84" s="90"/>
      <c r="F84" s="90"/>
      <c r="G84" s="90"/>
      <c r="H84" s="90"/>
      <c r="I84" s="87"/>
      <c r="J84" s="88"/>
      <c r="K84" s="303">
        <v>0.05</v>
      </c>
      <c r="L84" s="857">
        <f>N78*K84</f>
        <v>10045.637557463877</v>
      </c>
      <c r="M84" s="858"/>
      <c r="N84" s="51"/>
    </row>
    <row r="85" spans="1:14" ht="15.75" thickBot="1">
      <c r="B85" s="91" t="s">
        <v>974</v>
      </c>
      <c r="C85" s="92"/>
      <c r="D85" s="92"/>
      <c r="E85" s="92"/>
      <c r="F85" s="92"/>
      <c r="G85" s="92"/>
      <c r="H85" s="92"/>
      <c r="I85" s="93"/>
      <c r="J85" s="94"/>
      <c r="K85" s="304">
        <v>0.05</v>
      </c>
      <c r="L85" s="859">
        <f>N78*K85</f>
        <v>10045.637557463877</v>
      </c>
      <c r="M85" s="860"/>
      <c r="N85" s="51"/>
    </row>
    <row r="86" spans="1:14" ht="15.75" thickBot="1">
      <c r="B86" s="823" t="s">
        <v>953</v>
      </c>
      <c r="C86" s="824"/>
      <c r="D86" s="824"/>
      <c r="E86" s="824"/>
      <c r="F86" s="824"/>
      <c r="G86" s="824"/>
      <c r="H86" s="824"/>
      <c r="I86" s="824"/>
      <c r="J86" s="824"/>
      <c r="K86" s="824"/>
      <c r="L86" s="824"/>
      <c r="M86" s="825"/>
      <c r="N86" s="52">
        <f>L83+L84+L85</f>
        <v>60273.825344783269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261186.57649406081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35</v>
      </c>
      <c r="N36" s="271">
        <f>K36/M36</f>
        <v>7071.6759930268381</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35</v>
      </c>
      <c r="N37" s="271">
        <f>K37/M37</f>
        <v>6698.2486318037782</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35</v>
      </c>
      <c r="N38" s="271">
        <f>K38/M38</f>
        <v>5303.7737403917081</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N75*M41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19090.260310480495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664.52789826837693</v>
      </c>
      <c r="N48" s="271">
        <f>K48*M48</f>
        <v>16613.197456709422</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16613.197456709422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280</v>
      </c>
      <c r="N70" s="394">
        <f>K70/M70</f>
        <v>447.07496428571426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0">
        <f>SUM(N69:N74)</f>
        <v>828.09726290859999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36531.55503009852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7306.3110060197041</v>
      </c>
      <c r="M82" s="858"/>
      <c r="N82" s="51"/>
    </row>
    <row r="83" spans="1:14">
      <c r="B83" s="89" t="s">
        <v>973</v>
      </c>
      <c r="C83" s="90"/>
      <c r="D83" s="90"/>
      <c r="E83" s="90"/>
      <c r="F83" s="90"/>
      <c r="G83" s="90"/>
      <c r="H83" s="90"/>
      <c r="I83" s="87"/>
      <c r="J83" s="88"/>
      <c r="K83" s="303">
        <v>0.05</v>
      </c>
      <c r="L83" s="857">
        <f>N77*K83</f>
        <v>1826.577751504926</v>
      </c>
      <c r="M83" s="858"/>
      <c r="N83" s="51"/>
    </row>
    <row r="84" spans="1:14" ht="15.75" thickBot="1">
      <c r="B84" s="91" t="s">
        <v>974</v>
      </c>
      <c r="C84" s="92"/>
      <c r="D84" s="92"/>
      <c r="E84" s="92"/>
      <c r="F84" s="92"/>
      <c r="G84" s="92"/>
      <c r="H84" s="92"/>
      <c r="I84" s="93"/>
      <c r="J84" s="94"/>
      <c r="K84" s="304">
        <v>0.05</v>
      </c>
      <c r="L84" s="859">
        <f>N77*K84</f>
        <v>1826.577751504926</v>
      </c>
      <c r="M84" s="860"/>
      <c r="N84" s="51"/>
    </row>
    <row r="85" spans="1:14" ht="15.75" thickBot="1">
      <c r="B85" s="823" t="s">
        <v>953</v>
      </c>
      <c r="C85" s="824"/>
      <c r="D85" s="824"/>
      <c r="E85" s="824"/>
      <c r="F85" s="824"/>
      <c r="G85" s="824"/>
      <c r="H85" s="824"/>
      <c r="I85" s="824"/>
      <c r="J85" s="824"/>
      <c r="K85" s="824"/>
      <c r="L85" s="824"/>
      <c r="M85" s="825"/>
      <c r="N85" s="52">
        <f>L82+L83+L84</f>
        <v>10959.466509029557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47491.02153912808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ht="21"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2054.7649514897375</v>
      </c>
      <c r="N48" s="271">
        <f>K48*M48</f>
        <v>2054.7649514897375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2054.7649514897375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2054.7649514897375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410.95299029794751</v>
      </c>
      <c r="M83" s="858"/>
      <c r="N83" s="51"/>
    </row>
    <row r="84" spans="1:14">
      <c r="B84" s="89" t="s">
        <v>973</v>
      </c>
      <c r="C84" s="90"/>
      <c r="D84" s="90"/>
      <c r="E84" s="90"/>
      <c r="F84" s="90"/>
      <c r="G84" s="90"/>
      <c r="H84" s="90"/>
      <c r="I84" s="87"/>
      <c r="J84" s="88"/>
      <c r="K84" s="303">
        <v>0.05</v>
      </c>
      <c r="L84" s="857">
        <f>N78*K84</f>
        <v>102.73824757448688</v>
      </c>
      <c r="M84" s="858"/>
      <c r="N84" s="51"/>
    </row>
    <row r="85" spans="1:14" ht="15.75" thickBot="1">
      <c r="B85" s="91" t="s">
        <v>974</v>
      </c>
      <c r="C85" s="92"/>
      <c r="D85" s="92"/>
      <c r="E85" s="92"/>
      <c r="F85" s="92"/>
      <c r="G85" s="92"/>
      <c r="H85" s="92"/>
      <c r="I85" s="93"/>
      <c r="J85" s="94"/>
      <c r="K85" s="304">
        <v>0.05</v>
      </c>
      <c r="L85" s="859">
        <f>N78*K85</f>
        <v>102.73824757448688</v>
      </c>
      <c r="M85" s="860"/>
      <c r="N85" s="51"/>
    </row>
    <row r="86" spans="1:14" ht="15.75" thickBot="1">
      <c r="B86" s="823" t="s">
        <v>953</v>
      </c>
      <c r="C86" s="824"/>
      <c r="D86" s="824"/>
      <c r="E86" s="824"/>
      <c r="F86" s="824"/>
      <c r="G86" s="824"/>
      <c r="H86" s="824"/>
      <c r="I86" s="824"/>
      <c r="J86" s="824"/>
      <c r="K86" s="824"/>
      <c r="L86" s="824"/>
      <c r="M86" s="825"/>
      <c r="N86" s="52">
        <f>L83+L84+L85</f>
        <v>616.42948544692126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2671.1944369366588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600</v>
      </c>
      <c r="N36" s="271">
        <f>K36/M36</f>
        <v>412.51443292656552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600</v>
      </c>
      <c r="N37" s="271">
        <f>K37/M37</f>
        <v>390.73117018855373</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600</v>
      </c>
      <c r="N38" s="271">
        <f>K38/M38</f>
        <v>309.38680152284968</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0.48305673669668325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1113.1154613746655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664.52789826837693</v>
      </c>
      <c r="N48" s="271">
        <f>K48*M48</f>
        <v>1993.5836948051308</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1993.5836948051308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4800</v>
      </c>
      <c r="N70" s="394">
        <f>K70/M70</f>
        <v>26.079372916666664</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0">
        <f>SUM(N69:N74)</f>
        <v>48.305673669668323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3155.0048298494648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631.00096596989306</v>
      </c>
      <c r="M82" s="858"/>
      <c r="N82" s="51"/>
    </row>
    <row r="83" spans="1:14">
      <c r="B83" s="89" t="s">
        <v>973</v>
      </c>
      <c r="C83" s="90"/>
      <c r="D83" s="90"/>
      <c r="E83" s="90"/>
      <c r="F83" s="90"/>
      <c r="G83" s="90"/>
      <c r="H83" s="90"/>
      <c r="I83" s="87"/>
      <c r="J83" s="88"/>
      <c r="K83" s="303">
        <v>0.05</v>
      </c>
      <c r="L83" s="857">
        <f>N77*K83</f>
        <v>157.75024149247326</v>
      </c>
      <c r="M83" s="858"/>
      <c r="N83" s="51"/>
    </row>
    <row r="84" spans="1:14" ht="15.75" thickBot="1">
      <c r="B84" s="91" t="s">
        <v>974</v>
      </c>
      <c r="C84" s="92"/>
      <c r="D84" s="92"/>
      <c r="E84" s="92"/>
      <c r="F84" s="92"/>
      <c r="G84" s="92"/>
      <c r="H84" s="92"/>
      <c r="I84" s="93"/>
      <c r="J84" s="94"/>
      <c r="K84" s="304">
        <v>0.05</v>
      </c>
      <c r="L84" s="859">
        <f>N77*K84</f>
        <v>157.75024149247326</v>
      </c>
      <c r="M84" s="860"/>
      <c r="N84" s="51"/>
    </row>
    <row r="85" spans="1:14" ht="15.75" thickBot="1">
      <c r="B85" s="823" t="s">
        <v>953</v>
      </c>
      <c r="C85" s="824"/>
      <c r="D85" s="824"/>
      <c r="E85" s="824"/>
      <c r="F85" s="824"/>
      <c r="G85" s="824"/>
      <c r="H85" s="824"/>
      <c r="I85" s="824"/>
      <c r="J85" s="824"/>
      <c r="K85" s="824"/>
      <c r="L85" s="824"/>
      <c r="M85" s="825"/>
      <c r="N85" s="52">
        <f>L82+L83+L84</f>
        <v>946.50144895483959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4101.5062788043042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N75*M41</f>
        <v>12.881512978578222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14847.980241484829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664.52789826837693</v>
      </c>
      <c r="N48" s="271">
        <f>K48*M48</f>
        <v>16613.197456709422</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279101.71727271826</v>
      </c>
      <c r="N49" s="271">
        <f>K49*M49</f>
        <v>348877.14659089781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365490.34404760721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827">
        <f>VLOOKUP(A58,TRANSPORTE!A5:D117,4,FALSE)</f>
        <v>1822.464410828662</v>
      </c>
      <c r="M58" s="828"/>
      <c r="N58" s="286">
        <f>K58*L58</f>
        <v>2278.0805135358278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2278.0805135358278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360</v>
      </c>
      <c r="N70" s="394">
        <f>K70/M70</f>
        <v>347.72497222222222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0">
        <f>SUM(N69:N74)</f>
        <v>644.07564892891105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383260.4804515568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76652.096090311359</v>
      </c>
      <c r="M82" s="858"/>
      <c r="N82" s="51"/>
    </row>
    <row r="83" spans="1:14">
      <c r="B83" s="89" t="s">
        <v>973</v>
      </c>
      <c r="C83" s="90"/>
      <c r="D83" s="90"/>
      <c r="E83" s="90"/>
      <c r="F83" s="90"/>
      <c r="G83" s="90"/>
      <c r="H83" s="90"/>
      <c r="I83" s="87"/>
      <c r="J83" s="88"/>
      <c r="K83" s="303">
        <v>0.05</v>
      </c>
      <c r="L83" s="857">
        <f>N77*K83</f>
        <v>19163.02402257784</v>
      </c>
      <c r="M83" s="858"/>
      <c r="N83" s="51"/>
    </row>
    <row r="84" spans="1:14" ht="15.75" thickBot="1">
      <c r="B84" s="91" t="s">
        <v>974</v>
      </c>
      <c r="C84" s="92"/>
      <c r="D84" s="92"/>
      <c r="E84" s="92"/>
      <c r="F84" s="92"/>
      <c r="G84" s="92"/>
      <c r="H84" s="92"/>
      <c r="I84" s="93"/>
      <c r="J84" s="94"/>
      <c r="K84" s="304">
        <v>0.05</v>
      </c>
      <c r="L84" s="859">
        <f>N77*K84</f>
        <v>19163.02402257784</v>
      </c>
      <c r="M84" s="860"/>
      <c r="N84" s="51"/>
    </row>
    <row r="85" spans="1:14" ht="15.75" thickBot="1">
      <c r="B85" s="823" t="s">
        <v>953</v>
      </c>
      <c r="C85" s="824"/>
      <c r="D85" s="824"/>
      <c r="E85" s="824"/>
      <c r="F85" s="824"/>
      <c r="G85" s="824"/>
      <c r="H85" s="824"/>
      <c r="I85" s="824"/>
      <c r="J85" s="824"/>
      <c r="K85" s="824"/>
      <c r="L85" s="824"/>
      <c r="M85" s="825"/>
      <c r="N85" s="52">
        <f>L82+L83+L84</f>
        <v>114978.14413546704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498238.62458702386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6246.5622437227412</v>
      </c>
      <c r="N48" s="271">
        <f>K48*M48</f>
        <v>6246.5622437227412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6246.5622437227412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6246.5622437227412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1249.3124487445484</v>
      </c>
      <c r="M83" s="858"/>
      <c r="N83" s="51"/>
    </row>
    <row r="84" spans="1:14">
      <c r="B84" s="89" t="s">
        <v>973</v>
      </c>
      <c r="C84" s="90"/>
      <c r="D84" s="90"/>
      <c r="E84" s="90"/>
      <c r="F84" s="90"/>
      <c r="G84" s="90"/>
      <c r="H84" s="90"/>
      <c r="I84" s="87"/>
      <c r="J84" s="88"/>
      <c r="K84" s="303">
        <v>0.05</v>
      </c>
      <c r="L84" s="857">
        <f>N78*K84</f>
        <v>312.3281121861371</v>
      </c>
      <c r="M84" s="858"/>
      <c r="N84" s="51"/>
    </row>
    <row r="85" spans="1:14" ht="15.75" thickBot="1">
      <c r="B85" s="91" t="s">
        <v>974</v>
      </c>
      <c r="C85" s="92"/>
      <c r="D85" s="92"/>
      <c r="E85" s="92"/>
      <c r="F85" s="92"/>
      <c r="G85" s="92"/>
      <c r="H85" s="92"/>
      <c r="I85" s="93"/>
      <c r="J85" s="94"/>
      <c r="K85" s="304">
        <v>0.05</v>
      </c>
      <c r="L85" s="859">
        <f>N78*K85</f>
        <v>312.3281121861371</v>
      </c>
      <c r="M85" s="860"/>
      <c r="N85" s="51"/>
    </row>
    <row r="86" spans="1:14" ht="15.75" thickBot="1">
      <c r="B86" s="823" t="s">
        <v>953</v>
      </c>
      <c r="C86" s="824"/>
      <c r="D86" s="824"/>
      <c r="E86" s="824"/>
      <c r="F86" s="824"/>
      <c r="G86" s="824"/>
      <c r="H86" s="824"/>
      <c r="I86" s="824"/>
      <c r="J86" s="824"/>
      <c r="K86" s="824"/>
      <c r="L86" s="824"/>
      <c r="M86" s="825"/>
      <c r="N86" s="52">
        <f>L83+L84+L85</f>
        <v>1873.9686731168226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8120.5309168395634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3987.1673896102607</v>
      </c>
      <c r="N48" s="271">
        <f>K48*M48</f>
        <v>3987.1673896102607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3987.1673896102607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3987.1673896102607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797.43347792205213</v>
      </c>
      <c r="M83" s="858"/>
      <c r="N83" s="51"/>
    </row>
    <row r="84" spans="1:14">
      <c r="B84" s="89" t="s">
        <v>973</v>
      </c>
      <c r="C84" s="90"/>
      <c r="D84" s="90"/>
      <c r="E84" s="90"/>
      <c r="F84" s="90"/>
      <c r="G84" s="90"/>
      <c r="H84" s="90"/>
      <c r="I84" s="87"/>
      <c r="J84" s="88"/>
      <c r="K84" s="303">
        <v>0.05</v>
      </c>
      <c r="L84" s="857">
        <f>N78*K84</f>
        <v>199.35836948051303</v>
      </c>
      <c r="M84" s="858"/>
      <c r="N84" s="51"/>
    </row>
    <row r="85" spans="1:14" ht="15.75" thickBot="1">
      <c r="B85" s="91" t="s">
        <v>974</v>
      </c>
      <c r="C85" s="92"/>
      <c r="D85" s="92"/>
      <c r="E85" s="92"/>
      <c r="F85" s="92"/>
      <c r="G85" s="92"/>
      <c r="H85" s="92"/>
      <c r="I85" s="93"/>
      <c r="J85" s="94"/>
      <c r="K85" s="304">
        <v>0.05</v>
      </c>
      <c r="L85" s="859">
        <f>N78*K85</f>
        <v>199.35836948051303</v>
      </c>
      <c r="M85" s="860"/>
      <c r="N85" s="51"/>
    </row>
    <row r="86" spans="1:14" ht="15.75" thickBot="1">
      <c r="B86" s="823" t="s">
        <v>953</v>
      </c>
      <c r="C86" s="824"/>
      <c r="D86" s="824"/>
      <c r="E86" s="824"/>
      <c r="F86" s="824"/>
      <c r="G86" s="824"/>
      <c r="H86" s="824"/>
      <c r="I86" s="824"/>
      <c r="J86" s="824"/>
      <c r="K86" s="824"/>
      <c r="L86" s="824"/>
      <c r="M86" s="825"/>
      <c r="N86" s="52">
        <f>L83+L84+L85</f>
        <v>1196.1502168830782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5183.3176064933386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ht="18.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664.52789826837693</v>
      </c>
      <c r="N48" s="271">
        <f>K48*M48</f>
        <v>664.52789826837693</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3987.1673896102607</v>
      </c>
      <c r="N49" s="271">
        <f>K49*M49</f>
        <v>1435.3802602596938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2099.908158528071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49" t="s">
        <v>963</v>
      </c>
      <c r="C68" s="850"/>
      <c r="D68" s="850"/>
      <c r="E68" s="850"/>
      <c r="F68" s="850"/>
      <c r="G68" s="850"/>
      <c r="H68" s="850"/>
      <c r="I68" s="73" t="s">
        <v>964</v>
      </c>
      <c r="J68" s="75" t="s">
        <v>1410</v>
      </c>
      <c r="K68" s="74" t="s">
        <v>966</v>
      </c>
      <c r="L68" s="851" t="s">
        <v>950</v>
      </c>
      <c r="M68" s="852"/>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10"/>
      <c r="C74" s="811"/>
      <c r="D74" s="811"/>
      <c r="E74" s="811"/>
      <c r="F74" s="811"/>
      <c r="G74" s="811"/>
      <c r="H74" s="811"/>
      <c r="I74" s="126"/>
      <c r="J74" s="126"/>
      <c r="K74" s="126"/>
      <c r="L74" s="911"/>
      <c r="M74" s="911"/>
      <c r="N74" s="45"/>
    </row>
    <row r="75" spans="2:15" ht="15.75" thickBot="1">
      <c r="B75" s="823" t="s">
        <v>953</v>
      </c>
      <c r="C75" s="824"/>
      <c r="D75" s="824"/>
      <c r="E75" s="824"/>
      <c r="F75" s="824"/>
      <c r="G75" s="824"/>
      <c r="H75" s="824"/>
      <c r="I75" s="830"/>
      <c r="J75" s="830"/>
      <c r="K75" s="830"/>
      <c r="L75" s="830"/>
      <c r="M75" s="831"/>
      <c r="N75" s="300"/>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2099.908158528071</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419.98163170561423</v>
      </c>
      <c r="M82" s="858"/>
      <c r="N82" s="51"/>
    </row>
    <row r="83" spans="1:14">
      <c r="B83" s="89" t="s">
        <v>973</v>
      </c>
      <c r="C83" s="90"/>
      <c r="D83" s="90"/>
      <c r="E83" s="90"/>
      <c r="F83" s="90"/>
      <c r="G83" s="90"/>
      <c r="H83" s="90"/>
      <c r="I83" s="87"/>
      <c r="J83" s="88"/>
      <c r="K83" s="303">
        <v>0.05</v>
      </c>
      <c r="L83" s="857">
        <f>N77*K83</f>
        <v>104.99540792640356</v>
      </c>
      <c r="M83" s="858"/>
      <c r="N83" s="51"/>
    </row>
    <row r="84" spans="1:14" ht="15.75" thickBot="1">
      <c r="B84" s="91" t="s">
        <v>974</v>
      </c>
      <c r="C84" s="92"/>
      <c r="D84" s="92"/>
      <c r="E84" s="92"/>
      <c r="F84" s="92"/>
      <c r="G84" s="92"/>
      <c r="H84" s="92"/>
      <c r="I84" s="93"/>
      <c r="J84" s="94"/>
      <c r="K84" s="304">
        <v>0.05</v>
      </c>
      <c r="L84" s="859">
        <f>N77*K84</f>
        <v>104.99540792640356</v>
      </c>
      <c r="M84" s="860"/>
      <c r="N84" s="51"/>
    </row>
    <row r="85" spans="1:14" ht="15.75" thickBot="1">
      <c r="B85" s="823" t="s">
        <v>953</v>
      </c>
      <c r="C85" s="824"/>
      <c r="D85" s="824"/>
      <c r="E85" s="824"/>
      <c r="F85" s="824"/>
      <c r="G85" s="824"/>
      <c r="H85" s="824"/>
      <c r="I85" s="824"/>
      <c r="J85" s="824"/>
      <c r="K85" s="824"/>
      <c r="L85" s="824"/>
      <c r="M85" s="825"/>
      <c r="N85" s="52">
        <f>L82+L83+L84</f>
        <v>629.97244755842132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2729.8806060864922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14841.539484995541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279101.71727271826</v>
      </c>
      <c r="N48" s="271">
        <f>K48*M48</f>
        <v>348877.14659089781</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664.52789826837693</v>
      </c>
      <c r="N49" s="271">
        <f>K49*M49</f>
        <v>16613.197456709422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365490.34404760721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827">
        <f>VLOOKUP(A59,TRANSPORTE!A5:D123,4,FALSE)</f>
        <v>1822.464410828662</v>
      </c>
      <c r="M59" s="828"/>
      <c r="N59" s="286">
        <f>K59*L59</f>
        <v>2278.0805135358278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2278.0805135358278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383254.03969506751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76650.80793901351</v>
      </c>
      <c r="M83" s="858"/>
      <c r="N83" s="51"/>
    </row>
    <row r="84" spans="1:14">
      <c r="B84" s="89" t="s">
        <v>973</v>
      </c>
      <c r="C84" s="90"/>
      <c r="D84" s="90"/>
      <c r="E84" s="90"/>
      <c r="F84" s="90"/>
      <c r="G84" s="90"/>
      <c r="H84" s="90"/>
      <c r="I84" s="87"/>
      <c r="J84" s="88"/>
      <c r="K84" s="303">
        <v>0.05</v>
      </c>
      <c r="L84" s="857">
        <f>N78*K84</f>
        <v>19162.701984753377</v>
      </c>
      <c r="M84" s="858"/>
      <c r="N84" s="51"/>
    </row>
    <row r="85" spans="1:14" ht="15.75" thickBot="1">
      <c r="B85" s="91" t="s">
        <v>974</v>
      </c>
      <c r="C85" s="92"/>
      <c r="D85" s="92"/>
      <c r="E85" s="92"/>
      <c r="F85" s="92"/>
      <c r="G85" s="92"/>
      <c r="H85" s="92"/>
      <c r="I85" s="93"/>
      <c r="J85" s="94"/>
      <c r="K85" s="304">
        <v>0.05</v>
      </c>
      <c r="L85" s="859">
        <f>N78*K85</f>
        <v>19162.701984753377</v>
      </c>
      <c r="M85" s="860"/>
      <c r="N85" s="51"/>
    </row>
    <row r="86" spans="1:14" ht="15.75" thickBot="1">
      <c r="B86" s="823" t="s">
        <v>953</v>
      </c>
      <c r="C86" s="824"/>
      <c r="D86" s="824"/>
      <c r="E86" s="824"/>
      <c r="F86" s="824"/>
      <c r="G86" s="824"/>
      <c r="H86" s="824"/>
      <c r="I86" s="824"/>
      <c r="J86" s="824"/>
      <c r="K86" s="824"/>
      <c r="L86" s="824"/>
      <c r="M86" s="825"/>
      <c r="N86" s="52">
        <f>L83+L84+L85</f>
        <v>114976.21190852027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498230.25160358776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14841.539484995541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663552.35650507268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132710.47130101454</v>
      </c>
      <c r="M83" s="858"/>
      <c r="N83" s="51"/>
    </row>
    <row r="84" spans="1:14">
      <c r="B84" s="89" t="s">
        <v>973</v>
      </c>
      <c r="C84" s="90"/>
      <c r="D84" s="90"/>
      <c r="E84" s="90"/>
      <c r="F84" s="90"/>
      <c r="G84" s="90"/>
      <c r="H84" s="90"/>
      <c r="I84" s="87"/>
      <c r="J84" s="88"/>
      <c r="K84" s="303">
        <v>0.05</v>
      </c>
      <c r="L84" s="857">
        <f>N78*K84</f>
        <v>33177.617825253634</v>
      </c>
      <c r="M84" s="858"/>
      <c r="N84" s="51"/>
    </row>
    <row r="85" spans="1:14" ht="15.75" thickBot="1">
      <c r="B85" s="91" t="s">
        <v>974</v>
      </c>
      <c r="C85" s="92"/>
      <c r="D85" s="92"/>
      <c r="E85" s="92"/>
      <c r="F85" s="92"/>
      <c r="G85" s="92"/>
      <c r="H85" s="92"/>
      <c r="I85" s="93"/>
      <c r="J85" s="94"/>
      <c r="K85" s="304">
        <v>0.05</v>
      </c>
      <c r="L85" s="859">
        <f>N78*K85</f>
        <v>33177.617825253634</v>
      </c>
      <c r="M85" s="860"/>
      <c r="N85" s="51"/>
    </row>
    <row r="86" spans="1:14" ht="15.75" thickBot="1">
      <c r="B86" s="823" t="s">
        <v>953</v>
      </c>
      <c r="C86" s="824"/>
      <c r="D86" s="824"/>
      <c r="E86" s="824"/>
      <c r="F86" s="824"/>
      <c r="G86" s="824"/>
      <c r="H86" s="824"/>
      <c r="I86" s="824"/>
      <c r="J86" s="824"/>
      <c r="K86" s="824"/>
      <c r="L86" s="824"/>
      <c r="M86" s="825"/>
      <c r="N86" s="52">
        <f>L83+L84+L85</f>
        <v>199065.7069515218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862618.06345659448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14841.539484995541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663552.35650507268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132710.47130101454</v>
      </c>
      <c r="M83" s="858"/>
      <c r="N83" s="51"/>
    </row>
    <row r="84" spans="1:14">
      <c r="B84" s="89" t="s">
        <v>973</v>
      </c>
      <c r="C84" s="90"/>
      <c r="D84" s="90"/>
      <c r="E84" s="90"/>
      <c r="F84" s="90"/>
      <c r="G84" s="90"/>
      <c r="H84" s="90"/>
      <c r="I84" s="87"/>
      <c r="J84" s="88"/>
      <c r="K84" s="303">
        <v>0.05</v>
      </c>
      <c r="L84" s="857">
        <f>N78*K84</f>
        <v>33177.617825253634</v>
      </c>
      <c r="M84" s="858"/>
      <c r="N84" s="51"/>
    </row>
    <row r="85" spans="1:14" ht="15.75" thickBot="1">
      <c r="B85" s="91" t="s">
        <v>974</v>
      </c>
      <c r="C85" s="92"/>
      <c r="D85" s="92"/>
      <c r="E85" s="92"/>
      <c r="F85" s="92"/>
      <c r="G85" s="92"/>
      <c r="H85" s="92"/>
      <c r="I85" s="93"/>
      <c r="J85" s="94"/>
      <c r="K85" s="304">
        <v>0.05</v>
      </c>
      <c r="L85" s="859">
        <f>N78*K85</f>
        <v>33177.617825253634</v>
      </c>
      <c r="M85" s="860"/>
      <c r="N85" s="51"/>
    </row>
    <row r="86" spans="1:14" ht="15.75" thickBot="1">
      <c r="B86" s="823" t="s">
        <v>953</v>
      </c>
      <c r="C86" s="824"/>
      <c r="D86" s="824"/>
      <c r="E86" s="824"/>
      <c r="F86" s="824"/>
      <c r="G86" s="824"/>
      <c r="H86" s="824"/>
      <c r="I86" s="824"/>
      <c r="J86" s="824"/>
      <c r="K86" s="824"/>
      <c r="L86" s="824"/>
      <c r="M86" s="825"/>
      <c r="N86" s="52">
        <f>L83+L84+L85</f>
        <v>199065.7069515218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862618.06345659448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14841.539484995541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663552.35650507268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132710.47130101454</v>
      </c>
      <c r="M83" s="858"/>
      <c r="N83" s="51"/>
    </row>
    <row r="84" spans="1:14">
      <c r="B84" s="89" t="s">
        <v>973</v>
      </c>
      <c r="C84" s="90"/>
      <c r="D84" s="90"/>
      <c r="E84" s="90"/>
      <c r="F84" s="90"/>
      <c r="G84" s="90"/>
      <c r="H84" s="90"/>
      <c r="I84" s="87"/>
      <c r="J84" s="88"/>
      <c r="K84" s="303">
        <v>0.05</v>
      </c>
      <c r="L84" s="857">
        <f>N78*K84</f>
        <v>33177.617825253634</v>
      </c>
      <c r="M84" s="858"/>
      <c r="N84" s="51"/>
    </row>
    <row r="85" spans="1:14" ht="15.75" thickBot="1">
      <c r="B85" s="91" t="s">
        <v>974</v>
      </c>
      <c r="C85" s="92"/>
      <c r="D85" s="92"/>
      <c r="E85" s="92"/>
      <c r="F85" s="92"/>
      <c r="G85" s="92"/>
      <c r="H85" s="92"/>
      <c r="I85" s="93"/>
      <c r="J85" s="94"/>
      <c r="K85" s="304">
        <v>0.05</v>
      </c>
      <c r="L85" s="859">
        <f>N78*K85</f>
        <v>33177.617825253634</v>
      </c>
      <c r="M85" s="860"/>
      <c r="N85" s="51"/>
    </row>
    <row r="86" spans="1:14" ht="15.75" thickBot="1">
      <c r="B86" s="823" t="s">
        <v>953</v>
      </c>
      <c r="C86" s="824"/>
      <c r="D86" s="824"/>
      <c r="E86" s="824"/>
      <c r="F86" s="824"/>
      <c r="G86" s="824"/>
      <c r="H86" s="824"/>
      <c r="I86" s="824"/>
      <c r="J86" s="824"/>
      <c r="K86" s="824"/>
      <c r="L86" s="824"/>
      <c r="M86" s="825"/>
      <c r="N86" s="52">
        <f>L83+L84+L85</f>
        <v>199065.7069515218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862618.06345659448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270">
        <v>2.5</v>
      </c>
      <c r="N36" s="271">
        <f>K36/M36</f>
        <v>22766.342362206273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402"/>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23658.962921242291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689578.11547311104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137915.62309462222</v>
      </c>
      <c r="M83" s="858"/>
      <c r="N83" s="51"/>
    </row>
    <row r="84" spans="1:14">
      <c r="B84" s="89" t="s">
        <v>973</v>
      </c>
      <c r="C84" s="90"/>
      <c r="D84" s="90"/>
      <c r="E84" s="90"/>
      <c r="F84" s="90"/>
      <c r="G84" s="90"/>
      <c r="H84" s="90"/>
      <c r="I84" s="87"/>
      <c r="J84" s="88"/>
      <c r="K84" s="303">
        <v>0.05</v>
      </c>
      <c r="L84" s="857">
        <f>N78*K84</f>
        <v>34478.905773655555</v>
      </c>
      <c r="M84" s="858"/>
      <c r="N84" s="51"/>
    </row>
    <row r="85" spans="1:14" ht="15.75" thickBot="1">
      <c r="B85" s="91" t="s">
        <v>974</v>
      </c>
      <c r="C85" s="92"/>
      <c r="D85" s="92"/>
      <c r="E85" s="92"/>
      <c r="F85" s="92"/>
      <c r="G85" s="92"/>
      <c r="H85" s="92"/>
      <c r="I85" s="93"/>
      <c r="J85" s="94"/>
      <c r="K85" s="304">
        <v>0.05</v>
      </c>
      <c r="L85" s="859">
        <f>N78*K85</f>
        <v>34478.905773655555</v>
      </c>
      <c r="M85" s="860"/>
      <c r="N85" s="51"/>
    </row>
    <row r="86" spans="1:14" ht="15.75" thickBot="1">
      <c r="B86" s="823" t="s">
        <v>953</v>
      </c>
      <c r="C86" s="824"/>
      <c r="D86" s="824"/>
      <c r="E86" s="824"/>
      <c r="F86" s="824"/>
      <c r="G86" s="824"/>
      <c r="H86" s="824"/>
      <c r="I86" s="824"/>
      <c r="J86" s="824"/>
      <c r="K86" s="824"/>
      <c r="L86" s="824"/>
      <c r="M86" s="825"/>
      <c r="N86" s="52">
        <f>L83+L84+L85</f>
        <v>206873.43464193336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896451.55011504446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270">
        <v>2.5</v>
      </c>
      <c r="N36" s="271">
        <f>K36/M36</f>
        <v>22766.342362206273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23658.962921242291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689578.11547311104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137915.62309462222</v>
      </c>
      <c r="M83" s="858"/>
      <c r="N83" s="51"/>
    </row>
    <row r="84" spans="1:14">
      <c r="B84" s="89" t="s">
        <v>973</v>
      </c>
      <c r="C84" s="90"/>
      <c r="D84" s="90"/>
      <c r="E84" s="90"/>
      <c r="F84" s="90"/>
      <c r="G84" s="90"/>
      <c r="H84" s="90"/>
      <c r="I84" s="87"/>
      <c r="J84" s="88"/>
      <c r="K84" s="303">
        <v>0.05</v>
      </c>
      <c r="L84" s="857">
        <f>N78*K84</f>
        <v>34478.905773655555</v>
      </c>
      <c r="M84" s="858"/>
      <c r="N84" s="51"/>
    </row>
    <row r="85" spans="1:14" ht="15.75" thickBot="1">
      <c r="B85" s="91" t="s">
        <v>974</v>
      </c>
      <c r="C85" s="92"/>
      <c r="D85" s="92"/>
      <c r="E85" s="92"/>
      <c r="F85" s="92"/>
      <c r="G85" s="92"/>
      <c r="H85" s="92"/>
      <c r="I85" s="93"/>
      <c r="J85" s="94"/>
      <c r="K85" s="304">
        <v>0.05</v>
      </c>
      <c r="L85" s="859">
        <f>N78*K85</f>
        <v>34478.905773655555</v>
      </c>
      <c r="M85" s="860"/>
      <c r="N85" s="51"/>
    </row>
    <row r="86" spans="1:14" ht="15.75" thickBot="1">
      <c r="B86" s="823" t="s">
        <v>953</v>
      </c>
      <c r="C86" s="824"/>
      <c r="D86" s="824"/>
      <c r="E86" s="824"/>
      <c r="F86" s="824"/>
      <c r="G86" s="824"/>
      <c r="H86" s="824"/>
      <c r="I86" s="824"/>
      <c r="J86" s="824"/>
      <c r="K86" s="824"/>
      <c r="L86" s="824"/>
      <c r="M86" s="825"/>
      <c r="N86" s="52">
        <f>L83+L84+L85</f>
        <v>206873.43464193336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896451.55011504446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270">
        <v>2.5</v>
      </c>
      <c r="N36" s="271">
        <f>K36/M36</f>
        <v>22766.342362206273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23658.962921242291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689578.11547311104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137915.62309462222</v>
      </c>
      <c r="M83" s="858"/>
      <c r="N83" s="51"/>
    </row>
    <row r="84" spans="1:14">
      <c r="B84" s="89" t="s">
        <v>973</v>
      </c>
      <c r="C84" s="90"/>
      <c r="D84" s="90"/>
      <c r="E84" s="90"/>
      <c r="F84" s="90"/>
      <c r="G84" s="90"/>
      <c r="H84" s="90"/>
      <c r="I84" s="87"/>
      <c r="J84" s="88"/>
      <c r="K84" s="303">
        <v>0.05</v>
      </c>
      <c r="L84" s="857">
        <f>N78*K84</f>
        <v>34478.905773655555</v>
      </c>
      <c r="M84" s="858"/>
      <c r="N84" s="51"/>
    </row>
    <row r="85" spans="1:14" ht="15.75" thickBot="1">
      <c r="B85" s="91" t="s">
        <v>974</v>
      </c>
      <c r="C85" s="92"/>
      <c r="D85" s="92"/>
      <c r="E85" s="92"/>
      <c r="F85" s="92"/>
      <c r="G85" s="92"/>
      <c r="H85" s="92"/>
      <c r="I85" s="93"/>
      <c r="J85" s="94"/>
      <c r="K85" s="304">
        <v>0.05</v>
      </c>
      <c r="L85" s="859">
        <f>N78*K85</f>
        <v>34478.905773655555</v>
      </c>
      <c r="M85" s="860"/>
      <c r="N85" s="51"/>
    </row>
    <row r="86" spans="1:14" ht="15.75" thickBot="1">
      <c r="B86" s="823" t="s">
        <v>953</v>
      </c>
      <c r="C86" s="824"/>
      <c r="D86" s="824"/>
      <c r="E86" s="824"/>
      <c r="F86" s="824"/>
      <c r="G86" s="824"/>
      <c r="H86" s="824"/>
      <c r="I86" s="824"/>
      <c r="J86" s="824"/>
      <c r="K86" s="824"/>
      <c r="L86" s="824"/>
      <c r="M86" s="825"/>
      <c r="N86" s="52">
        <f>L83+L84+L85</f>
        <v>206873.43464193336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896451.55011504446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14841.539484995541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663552.35650507268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132710.47130101454</v>
      </c>
      <c r="M83" s="858"/>
      <c r="N83" s="51"/>
    </row>
    <row r="84" spans="1:14">
      <c r="B84" s="89" t="s">
        <v>973</v>
      </c>
      <c r="C84" s="90"/>
      <c r="D84" s="90"/>
      <c r="E84" s="90"/>
      <c r="F84" s="90"/>
      <c r="G84" s="90"/>
      <c r="H84" s="90"/>
      <c r="I84" s="87"/>
      <c r="J84" s="88"/>
      <c r="K84" s="303">
        <v>0.05</v>
      </c>
      <c r="L84" s="857">
        <f>N78*K84</f>
        <v>33177.617825253634</v>
      </c>
      <c r="M84" s="858"/>
      <c r="N84" s="51"/>
    </row>
    <row r="85" spans="1:14" ht="15.75" thickBot="1">
      <c r="B85" s="91" t="s">
        <v>974</v>
      </c>
      <c r="C85" s="92"/>
      <c r="D85" s="92"/>
      <c r="E85" s="92"/>
      <c r="F85" s="92"/>
      <c r="G85" s="92"/>
      <c r="H85" s="92"/>
      <c r="I85" s="93"/>
      <c r="J85" s="94"/>
      <c r="K85" s="304">
        <v>0.05</v>
      </c>
      <c r="L85" s="859">
        <f>N78*K85</f>
        <v>33177.617825253634</v>
      </c>
      <c r="M85" s="860"/>
      <c r="N85" s="51"/>
    </row>
    <row r="86" spans="1:14" ht="15.75" thickBot="1">
      <c r="B86" s="823" t="s">
        <v>953</v>
      </c>
      <c r="C86" s="824"/>
      <c r="D86" s="824"/>
      <c r="E86" s="824"/>
      <c r="F86" s="824"/>
      <c r="G86" s="824"/>
      <c r="H86" s="824"/>
      <c r="I86" s="824"/>
      <c r="J86" s="824"/>
      <c r="K86" s="824"/>
      <c r="L86" s="824"/>
      <c r="M86" s="825"/>
      <c r="N86" s="52">
        <f>L83+L84+L85</f>
        <v>199065.7069515218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862618.06345659448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14841.539484995541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663552.35650507268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132710.47130101454</v>
      </c>
      <c r="M83" s="858"/>
      <c r="N83" s="51"/>
    </row>
    <row r="84" spans="1:14">
      <c r="B84" s="89" t="s">
        <v>973</v>
      </c>
      <c r="C84" s="90"/>
      <c r="D84" s="90"/>
      <c r="E84" s="90"/>
      <c r="F84" s="90"/>
      <c r="G84" s="90"/>
      <c r="H84" s="90"/>
      <c r="I84" s="87"/>
      <c r="J84" s="88"/>
      <c r="K84" s="303">
        <v>0.05</v>
      </c>
      <c r="L84" s="857">
        <f>N78*K84</f>
        <v>33177.617825253634</v>
      </c>
      <c r="M84" s="858"/>
      <c r="N84" s="51"/>
    </row>
    <row r="85" spans="1:14" ht="15.75" thickBot="1">
      <c r="B85" s="91" t="s">
        <v>974</v>
      </c>
      <c r="C85" s="92"/>
      <c r="D85" s="92"/>
      <c r="E85" s="92"/>
      <c r="F85" s="92"/>
      <c r="G85" s="92"/>
      <c r="H85" s="92"/>
      <c r="I85" s="93"/>
      <c r="J85" s="94"/>
      <c r="K85" s="304">
        <v>0.05</v>
      </c>
      <c r="L85" s="859">
        <f>N78*K85</f>
        <v>33177.617825253634</v>
      </c>
      <c r="M85" s="860"/>
      <c r="N85" s="51"/>
    </row>
    <row r="86" spans="1:14" ht="15.75" thickBot="1">
      <c r="B86" s="823" t="s">
        <v>953</v>
      </c>
      <c r="C86" s="824"/>
      <c r="D86" s="824"/>
      <c r="E86" s="824"/>
      <c r="F86" s="824"/>
      <c r="G86" s="824"/>
      <c r="H86" s="824"/>
      <c r="I86" s="824"/>
      <c r="J86" s="824"/>
      <c r="K86" s="824"/>
      <c r="L86" s="824"/>
      <c r="M86" s="825"/>
      <c r="N86" s="52">
        <f>L83+L84+L85</f>
        <v>199065.7069515218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862618.06345659448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234438.70211313223</v>
      </c>
      <c r="L37" s="269"/>
      <c r="M37" s="270">
        <v>45</v>
      </c>
      <c r="N37" s="271">
        <f>K37/M37</f>
        <v>5209.7489358473831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14841.539484995541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663552.35650507268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132710.47130101454</v>
      </c>
      <c r="M83" s="858"/>
      <c r="N83" s="51"/>
    </row>
    <row r="84" spans="1:14">
      <c r="B84" s="89" t="s">
        <v>973</v>
      </c>
      <c r="C84" s="90"/>
      <c r="D84" s="90"/>
      <c r="E84" s="90"/>
      <c r="F84" s="90"/>
      <c r="G84" s="90"/>
      <c r="H84" s="90"/>
      <c r="I84" s="87"/>
      <c r="J84" s="88"/>
      <c r="K84" s="303">
        <v>0.05</v>
      </c>
      <c r="L84" s="857">
        <f>N78*K84</f>
        <v>33177.617825253634</v>
      </c>
      <c r="M84" s="858"/>
      <c r="N84" s="51"/>
    </row>
    <row r="85" spans="1:14" ht="15.75" thickBot="1">
      <c r="B85" s="91" t="s">
        <v>974</v>
      </c>
      <c r="C85" s="92"/>
      <c r="D85" s="92"/>
      <c r="E85" s="92"/>
      <c r="F85" s="92"/>
      <c r="G85" s="92"/>
      <c r="H85" s="92"/>
      <c r="I85" s="93"/>
      <c r="J85" s="94"/>
      <c r="K85" s="304">
        <v>0.05</v>
      </c>
      <c r="L85" s="859">
        <f>N78*K85</f>
        <v>33177.617825253634</v>
      </c>
      <c r="M85" s="860"/>
      <c r="N85" s="51"/>
    </row>
    <row r="86" spans="1:14" ht="15.75" thickBot="1">
      <c r="B86" s="823" t="s">
        <v>953</v>
      </c>
      <c r="C86" s="824"/>
      <c r="D86" s="824"/>
      <c r="E86" s="824"/>
      <c r="F86" s="824"/>
      <c r="G86" s="824"/>
      <c r="H86" s="824"/>
      <c r="I86" s="824"/>
      <c r="J86" s="824"/>
      <c r="K86" s="824"/>
      <c r="L86" s="824"/>
      <c r="M86" s="825"/>
      <c r="N86" s="52">
        <f>L83+L84+L85</f>
        <v>199065.7069515218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862618.06345659448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270">
        <v>2.5</v>
      </c>
      <c r="N36" s="271">
        <f>K36/M36</f>
        <v>22766.342362206273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23658.962921242291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689578.11547311104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137915.62309462222</v>
      </c>
      <c r="M83" s="858"/>
      <c r="N83" s="51"/>
    </row>
    <row r="84" spans="1:14">
      <c r="B84" s="89" t="s">
        <v>973</v>
      </c>
      <c r="C84" s="90"/>
      <c r="D84" s="90"/>
      <c r="E84" s="90"/>
      <c r="F84" s="90"/>
      <c r="G84" s="90"/>
      <c r="H84" s="90"/>
      <c r="I84" s="87"/>
      <c r="J84" s="88"/>
      <c r="K84" s="303">
        <v>0.05</v>
      </c>
      <c r="L84" s="857">
        <f>N78*K84</f>
        <v>34478.905773655555</v>
      </c>
      <c r="M84" s="858"/>
      <c r="N84" s="51"/>
    </row>
    <row r="85" spans="1:14" ht="15.75" thickBot="1">
      <c r="B85" s="91" t="s">
        <v>974</v>
      </c>
      <c r="C85" s="92"/>
      <c r="D85" s="92"/>
      <c r="E85" s="92"/>
      <c r="F85" s="92"/>
      <c r="G85" s="92"/>
      <c r="H85" s="92"/>
      <c r="I85" s="93"/>
      <c r="J85" s="94"/>
      <c r="K85" s="304">
        <v>0.05</v>
      </c>
      <c r="L85" s="859">
        <f>N78*K85</f>
        <v>34478.905773655555</v>
      </c>
      <c r="M85" s="860"/>
      <c r="N85" s="51"/>
    </row>
    <row r="86" spans="1:14" ht="15.75" thickBot="1">
      <c r="B86" s="823" t="s">
        <v>953</v>
      </c>
      <c r="C86" s="824"/>
      <c r="D86" s="824"/>
      <c r="E86" s="824"/>
      <c r="F86" s="824"/>
      <c r="G86" s="824"/>
      <c r="H86" s="824"/>
      <c r="I86" s="824"/>
      <c r="J86" s="824"/>
      <c r="K86" s="824"/>
      <c r="L86" s="824"/>
      <c r="M86" s="825"/>
      <c r="N86" s="52">
        <f>L83+L84+L85</f>
        <v>206873.43464193336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896451.55011504446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270">
        <v>2.5</v>
      </c>
      <c r="N36" s="271">
        <f>K36/M36</f>
        <v>22766.342362206273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23658.962921242291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689578.11547311104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137915.62309462222</v>
      </c>
      <c r="M83" s="858"/>
      <c r="N83" s="51"/>
    </row>
    <row r="84" spans="1:14">
      <c r="B84" s="89" t="s">
        <v>973</v>
      </c>
      <c r="C84" s="90"/>
      <c r="D84" s="90"/>
      <c r="E84" s="90"/>
      <c r="F84" s="90"/>
      <c r="G84" s="90"/>
      <c r="H84" s="90"/>
      <c r="I84" s="87"/>
      <c r="J84" s="88"/>
      <c r="K84" s="303">
        <v>0.05</v>
      </c>
      <c r="L84" s="857">
        <f>N78*K84</f>
        <v>34478.905773655555</v>
      </c>
      <c r="M84" s="858"/>
      <c r="N84" s="51"/>
    </row>
    <row r="85" spans="1:14" ht="15.75" thickBot="1">
      <c r="B85" s="91" t="s">
        <v>974</v>
      </c>
      <c r="C85" s="92"/>
      <c r="D85" s="92"/>
      <c r="E85" s="92"/>
      <c r="F85" s="92"/>
      <c r="G85" s="92"/>
      <c r="H85" s="92"/>
      <c r="I85" s="93"/>
      <c r="J85" s="94"/>
      <c r="K85" s="304">
        <v>0.05</v>
      </c>
      <c r="L85" s="859">
        <f>N78*K85</f>
        <v>34478.905773655555</v>
      </c>
      <c r="M85" s="860"/>
      <c r="N85" s="51"/>
    </row>
    <row r="86" spans="1:14" ht="15.75" thickBot="1">
      <c r="B86" s="823" t="s">
        <v>953</v>
      </c>
      <c r="C86" s="824"/>
      <c r="D86" s="824"/>
      <c r="E86" s="824"/>
      <c r="F86" s="824"/>
      <c r="G86" s="824"/>
      <c r="H86" s="824"/>
      <c r="I86" s="824"/>
      <c r="J86" s="824"/>
      <c r="K86" s="824"/>
      <c r="L86" s="824"/>
      <c r="M86" s="825"/>
      <c r="N86" s="52">
        <f>L83+L84+L85</f>
        <v>206873.43464193336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896451.55011504446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270">
        <v>2.5</v>
      </c>
      <c r="N36" s="271">
        <f>K36/M36</f>
        <v>22766.342362206273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23658.962921242291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664.52789826837693</v>
      </c>
      <c r="N49" s="271">
        <f>K49*M49</f>
        <v>15948.669558441046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645697.53763707099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689578.11547311104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137915.62309462222</v>
      </c>
      <c r="M83" s="858"/>
      <c r="N83" s="51"/>
    </row>
    <row r="84" spans="1:14">
      <c r="B84" s="89" t="s">
        <v>973</v>
      </c>
      <c r="C84" s="90"/>
      <c r="D84" s="90"/>
      <c r="E84" s="90"/>
      <c r="F84" s="90"/>
      <c r="G84" s="90"/>
      <c r="H84" s="90"/>
      <c r="I84" s="87"/>
      <c r="J84" s="88"/>
      <c r="K84" s="303">
        <v>0.05</v>
      </c>
      <c r="L84" s="857">
        <f>N78*K84</f>
        <v>34478.905773655555</v>
      </c>
      <c r="M84" s="858"/>
      <c r="N84" s="51"/>
    </row>
    <row r="85" spans="1:14" ht="15.75" thickBot="1">
      <c r="B85" s="91" t="s">
        <v>974</v>
      </c>
      <c r="C85" s="92"/>
      <c r="D85" s="92"/>
      <c r="E85" s="92"/>
      <c r="F85" s="92"/>
      <c r="G85" s="92"/>
      <c r="H85" s="92"/>
      <c r="I85" s="93"/>
      <c r="J85" s="94"/>
      <c r="K85" s="304">
        <v>0.05</v>
      </c>
      <c r="L85" s="859">
        <f>N78*K85</f>
        <v>34478.905773655555</v>
      </c>
      <c r="M85" s="860"/>
      <c r="N85" s="51"/>
    </row>
    <row r="86" spans="1:14" ht="15.75" thickBot="1">
      <c r="B86" s="823" t="s">
        <v>953</v>
      </c>
      <c r="C86" s="824"/>
      <c r="D86" s="824"/>
      <c r="E86" s="824"/>
      <c r="F86" s="824"/>
      <c r="G86" s="824"/>
      <c r="H86" s="824"/>
      <c r="I86" s="824"/>
      <c r="J86" s="824"/>
      <c r="K86" s="824"/>
      <c r="L86" s="824"/>
      <c r="M86" s="825"/>
      <c r="N86" s="52">
        <f>L83+L84+L85</f>
        <v>206873.43464193336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896451.55011504446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30</v>
      </c>
      <c r="N36" s="271">
        <f>K36/M36</f>
        <v>9768.2792547138433</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30</v>
      </c>
      <c r="N37" s="271">
        <f>K37/M37</f>
        <v>8791.4513292424581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30</v>
      </c>
      <c r="N38" s="271">
        <f>K38/M38</f>
        <v>6187.7360304569929</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9.6611347339336664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24757.127749147228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484422.20621433074</v>
      </c>
      <c r="N48" s="271">
        <f>K48*M48</f>
        <v>605527.7577679134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605527.7577679134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27">
        <f>VLOOKUP(A59,TRANSPORTE!A5:D123,4,FALSE)</f>
        <v>1822.464410828662</v>
      </c>
      <c r="M59" s="828"/>
      <c r="N59" s="286">
        <f>K59*L59</f>
        <v>2278.0805135358278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2278.0805135358278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633529.07950398989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126705.81590079798</v>
      </c>
      <c r="M83" s="858"/>
      <c r="N83" s="51"/>
    </row>
    <row r="84" spans="1:14">
      <c r="B84" s="89" t="s">
        <v>973</v>
      </c>
      <c r="C84" s="90"/>
      <c r="D84" s="90"/>
      <c r="E84" s="90"/>
      <c r="F84" s="90"/>
      <c r="G84" s="90"/>
      <c r="H84" s="90"/>
      <c r="I84" s="87"/>
      <c r="J84" s="88"/>
      <c r="K84" s="303">
        <v>0.05</v>
      </c>
      <c r="L84" s="857">
        <f>N78*K84</f>
        <v>31676.453975199496</v>
      </c>
      <c r="M84" s="858"/>
      <c r="N84" s="51"/>
    </row>
    <row r="85" spans="1:14" ht="15.75" thickBot="1">
      <c r="B85" s="91" t="s">
        <v>974</v>
      </c>
      <c r="C85" s="92"/>
      <c r="D85" s="92"/>
      <c r="E85" s="92"/>
      <c r="F85" s="92"/>
      <c r="G85" s="92"/>
      <c r="H85" s="92"/>
      <c r="I85" s="93"/>
      <c r="J85" s="94"/>
      <c r="K85" s="304">
        <v>0.05</v>
      </c>
      <c r="L85" s="859">
        <f>N78*K85</f>
        <v>31676.453975199496</v>
      </c>
      <c r="M85" s="860"/>
      <c r="N85" s="51"/>
    </row>
    <row r="86" spans="1:14" ht="15.75" thickBot="1">
      <c r="B86" s="823" t="s">
        <v>953</v>
      </c>
      <c r="C86" s="824"/>
      <c r="D86" s="824"/>
      <c r="E86" s="824"/>
      <c r="F86" s="824"/>
      <c r="G86" s="824"/>
      <c r="H86" s="824"/>
      <c r="I86" s="824"/>
      <c r="J86" s="824"/>
      <c r="K86" s="824"/>
      <c r="L86" s="824"/>
      <c r="M86" s="825"/>
      <c r="N86" s="52">
        <f>L83+L84+L85</f>
        <v>190058.72385119696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823587.80335518683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30</v>
      </c>
      <c r="N36" s="271">
        <f>K36/M36</f>
        <v>9768.2792547138433</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30</v>
      </c>
      <c r="N37" s="271">
        <f>K37/M37</f>
        <v>8791.4513292424581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30</v>
      </c>
      <c r="N38" s="271">
        <f>K38/M38</f>
        <v>6187.7360304569929</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9.6611347339336664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24757.127749147228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484422.20621433074</v>
      </c>
      <c r="N48" s="271">
        <f>K48*M48</f>
        <v>605527.7577679134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605527.7577679134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27">
        <f>VLOOKUP(A59,TRANSPORTE!A5:D123,4,FALSE)</f>
        <v>1822.464410828662</v>
      </c>
      <c r="M59" s="828"/>
      <c r="N59" s="286">
        <f>K59*L59</f>
        <v>2278.0805135358278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2278.0805135358278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633529.07950398989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126705.81590079798</v>
      </c>
      <c r="M83" s="858"/>
      <c r="N83" s="51"/>
    </row>
    <row r="84" spans="1:14">
      <c r="B84" s="89" t="s">
        <v>973</v>
      </c>
      <c r="C84" s="90"/>
      <c r="D84" s="90"/>
      <c r="E84" s="90"/>
      <c r="F84" s="90"/>
      <c r="G84" s="90"/>
      <c r="H84" s="90"/>
      <c r="I84" s="87"/>
      <c r="J84" s="88"/>
      <c r="K84" s="303">
        <v>0.05</v>
      </c>
      <c r="L84" s="857">
        <f>N78*K84</f>
        <v>31676.453975199496</v>
      </c>
      <c r="M84" s="858"/>
      <c r="N84" s="51"/>
    </row>
    <row r="85" spans="1:14" ht="15.75" thickBot="1">
      <c r="B85" s="91" t="s">
        <v>974</v>
      </c>
      <c r="C85" s="92"/>
      <c r="D85" s="92"/>
      <c r="E85" s="92"/>
      <c r="F85" s="92"/>
      <c r="G85" s="92"/>
      <c r="H85" s="92"/>
      <c r="I85" s="93"/>
      <c r="J85" s="94"/>
      <c r="K85" s="304">
        <v>0.05</v>
      </c>
      <c r="L85" s="859">
        <f>N78*K85</f>
        <v>31676.453975199496</v>
      </c>
      <c r="M85" s="860"/>
      <c r="N85" s="51"/>
    </row>
    <row r="86" spans="1:14" ht="15.75" thickBot="1">
      <c r="B86" s="823" t="s">
        <v>953</v>
      </c>
      <c r="C86" s="824"/>
      <c r="D86" s="824"/>
      <c r="E86" s="824"/>
      <c r="F86" s="824"/>
      <c r="G86" s="824"/>
      <c r="H86" s="824"/>
      <c r="I86" s="824"/>
      <c r="J86" s="824"/>
      <c r="K86" s="824"/>
      <c r="L86" s="824"/>
      <c r="M86" s="825"/>
      <c r="N86" s="52">
        <f>L83+L84+L85</f>
        <v>190058.72385119696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823587.80335518683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30</v>
      </c>
      <c r="N36" s="271">
        <f>K36/M36</f>
        <v>9768.2792547138433</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30</v>
      </c>
      <c r="N37" s="271">
        <f>K37/M37</f>
        <v>8791.4513292424581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30</v>
      </c>
      <c r="N38" s="271">
        <f>K38/M38</f>
        <v>6187.7360304569929</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9.6611347339336664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24757.127749147228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484422.20621433074</v>
      </c>
      <c r="N48" s="271">
        <f>K48*M48</f>
        <v>605527.7577679134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605527.7577679134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27">
        <f>VLOOKUP(A59,TRANSPORTE!A5:D123,4,FALSE)</f>
        <v>1822.464410828662</v>
      </c>
      <c r="M59" s="828"/>
      <c r="N59" s="286">
        <f>K59*L59</f>
        <v>2278.0805135358278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2278.0805135358278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633529.07950398989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126705.81590079798</v>
      </c>
      <c r="M83" s="858"/>
      <c r="N83" s="51"/>
    </row>
    <row r="84" spans="1:14">
      <c r="B84" s="89" t="s">
        <v>973</v>
      </c>
      <c r="C84" s="90"/>
      <c r="D84" s="90"/>
      <c r="E84" s="90"/>
      <c r="F84" s="90"/>
      <c r="G84" s="90"/>
      <c r="H84" s="90"/>
      <c r="I84" s="87"/>
      <c r="J84" s="88"/>
      <c r="K84" s="303">
        <v>0.05</v>
      </c>
      <c r="L84" s="857">
        <f>N78*K84</f>
        <v>31676.453975199496</v>
      </c>
      <c r="M84" s="858"/>
      <c r="N84" s="51"/>
    </row>
    <row r="85" spans="1:14" ht="15.75" thickBot="1">
      <c r="B85" s="91" t="s">
        <v>974</v>
      </c>
      <c r="C85" s="92"/>
      <c r="D85" s="92"/>
      <c r="E85" s="92"/>
      <c r="F85" s="92"/>
      <c r="G85" s="92"/>
      <c r="H85" s="92"/>
      <c r="I85" s="93"/>
      <c r="J85" s="94"/>
      <c r="K85" s="304">
        <v>0.05</v>
      </c>
      <c r="L85" s="859">
        <f>N78*K85</f>
        <v>31676.453975199496</v>
      </c>
      <c r="M85" s="860"/>
      <c r="N85" s="51"/>
    </row>
    <row r="86" spans="1:14" ht="15.75" thickBot="1">
      <c r="B86" s="823" t="s">
        <v>953</v>
      </c>
      <c r="C86" s="824"/>
      <c r="D86" s="824"/>
      <c r="E86" s="824"/>
      <c r="F86" s="824"/>
      <c r="G86" s="824"/>
      <c r="H86" s="824"/>
      <c r="I86" s="824"/>
      <c r="J86" s="824"/>
      <c r="K86" s="824"/>
      <c r="L86" s="824"/>
      <c r="M86" s="825"/>
      <c r="N86" s="52">
        <f>L83+L84+L85</f>
        <v>190058.72385119696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823587.80335518683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646.41382901732959</v>
      </c>
      <c r="N49" s="271">
        <f>K49*M49</f>
        <v>58177.244611559661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687926.11269018962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706432.15017517225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141286.43003503446</v>
      </c>
      <c r="M83" s="858"/>
      <c r="N83" s="51"/>
    </row>
    <row r="84" spans="1:14">
      <c r="B84" s="89" t="s">
        <v>973</v>
      </c>
      <c r="C84" s="90"/>
      <c r="D84" s="90"/>
      <c r="E84" s="90"/>
      <c r="F84" s="90"/>
      <c r="G84" s="90"/>
      <c r="H84" s="90"/>
      <c r="I84" s="87"/>
      <c r="J84" s="88"/>
      <c r="K84" s="303">
        <v>0.05</v>
      </c>
      <c r="L84" s="857">
        <f>N78*K84</f>
        <v>35321.607508758614</v>
      </c>
      <c r="M84" s="858"/>
      <c r="N84" s="51"/>
    </row>
    <row r="85" spans="1:14" ht="15.75" thickBot="1">
      <c r="B85" s="91" t="s">
        <v>974</v>
      </c>
      <c r="C85" s="92"/>
      <c r="D85" s="92"/>
      <c r="E85" s="92"/>
      <c r="F85" s="92"/>
      <c r="G85" s="92"/>
      <c r="H85" s="92"/>
      <c r="I85" s="93"/>
      <c r="J85" s="94"/>
      <c r="K85" s="304">
        <v>0.05</v>
      </c>
      <c r="L85" s="859">
        <f>N78*K85</f>
        <v>35321.607508758614</v>
      </c>
      <c r="M85" s="860"/>
      <c r="N85" s="51"/>
    </row>
    <row r="86" spans="1:14" ht="15.75" thickBot="1">
      <c r="B86" s="823" t="s">
        <v>953</v>
      </c>
      <c r="C86" s="824"/>
      <c r="D86" s="824"/>
      <c r="E86" s="824"/>
      <c r="F86" s="824"/>
      <c r="G86" s="824"/>
      <c r="H86" s="824"/>
      <c r="I86" s="824"/>
      <c r="J86" s="824"/>
      <c r="K86" s="824"/>
      <c r="L86" s="824"/>
      <c r="M86" s="825"/>
      <c r="N86" s="52">
        <f>L83+L84+L85</f>
        <v>211929.64505255167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918361.79522772389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646.41382901732959</v>
      </c>
      <c r="N49" s="271">
        <f>K49*M49</f>
        <v>58177.244611559661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687926.11269018962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706432.15017517225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141286.43003503446</v>
      </c>
      <c r="M83" s="858"/>
      <c r="N83" s="51"/>
    </row>
    <row r="84" spans="1:14">
      <c r="B84" s="89" t="s">
        <v>973</v>
      </c>
      <c r="C84" s="90"/>
      <c r="D84" s="90"/>
      <c r="E84" s="90"/>
      <c r="F84" s="90"/>
      <c r="G84" s="90"/>
      <c r="H84" s="90"/>
      <c r="I84" s="87"/>
      <c r="J84" s="88"/>
      <c r="K84" s="303">
        <v>0.05</v>
      </c>
      <c r="L84" s="857">
        <f>N78*K84</f>
        <v>35321.607508758614</v>
      </c>
      <c r="M84" s="858"/>
      <c r="N84" s="51"/>
    </row>
    <row r="85" spans="1:14" ht="15.75" thickBot="1">
      <c r="B85" s="91" t="s">
        <v>974</v>
      </c>
      <c r="C85" s="92"/>
      <c r="D85" s="92"/>
      <c r="E85" s="92"/>
      <c r="F85" s="92"/>
      <c r="G85" s="92"/>
      <c r="H85" s="92"/>
      <c r="I85" s="93"/>
      <c r="J85" s="94"/>
      <c r="K85" s="304">
        <v>0.05</v>
      </c>
      <c r="L85" s="859">
        <f>N78*K85</f>
        <v>35321.607508758614</v>
      </c>
      <c r="M85" s="860"/>
      <c r="N85" s="51"/>
    </row>
    <row r="86" spans="1:14" ht="15.75" thickBot="1">
      <c r="B86" s="823" t="s">
        <v>953</v>
      </c>
      <c r="C86" s="824"/>
      <c r="D86" s="824"/>
      <c r="E86" s="824"/>
      <c r="F86" s="824"/>
      <c r="G86" s="824"/>
      <c r="H86" s="824"/>
      <c r="I86" s="824"/>
      <c r="J86" s="824"/>
      <c r="K86" s="824"/>
      <c r="L86" s="824"/>
      <c r="M86" s="825"/>
      <c r="N86" s="52">
        <f>L83+L84+L85</f>
        <v>211929.64505255167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918361.79522772389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646.41382901732959</v>
      </c>
      <c r="N49" s="271">
        <f>K49*M49</f>
        <v>58177.244611559661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687926.11269018962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706432.15017517225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141286.43003503446</v>
      </c>
      <c r="M83" s="858"/>
      <c r="N83" s="51"/>
    </row>
    <row r="84" spans="1:14">
      <c r="B84" s="89" t="s">
        <v>973</v>
      </c>
      <c r="C84" s="90"/>
      <c r="D84" s="90"/>
      <c r="E84" s="90"/>
      <c r="F84" s="90"/>
      <c r="G84" s="90"/>
      <c r="H84" s="90"/>
      <c r="I84" s="87"/>
      <c r="J84" s="88"/>
      <c r="K84" s="303">
        <v>0.05</v>
      </c>
      <c r="L84" s="857">
        <f>N78*K84</f>
        <v>35321.607508758614</v>
      </c>
      <c r="M84" s="858"/>
      <c r="N84" s="51"/>
    </row>
    <row r="85" spans="1:14" ht="15.75" thickBot="1">
      <c r="B85" s="91" t="s">
        <v>974</v>
      </c>
      <c r="C85" s="92"/>
      <c r="D85" s="92"/>
      <c r="E85" s="92"/>
      <c r="F85" s="92"/>
      <c r="G85" s="92"/>
      <c r="H85" s="92"/>
      <c r="I85" s="93"/>
      <c r="J85" s="94"/>
      <c r="K85" s="304">
        <v>0.05</v>
      </c>
      <c r="L85" s="859">
        <f>N78*K85</f>
        <v>35321.607508758614</v>
      </c>
      <c r="M85" s="860"/>
      <c r="N85" s="51"/>
    </row>
    <row r="86" spans="1:14" ht="15.75" thickBot="1">
      <c r="B86" s="823" t="s">
        <v>953</v>
      </c>
      <c r="C86" s="824"/>
      <c r="D86" s="824"/>
      <c r="E86" s="824"/>
      <c r="F86" s="824"/>
      <c r="G86" s="824"/>
      <c r="H86" s="824"/>
      <c r="I86" s="824"/>
      <c r="J86" s="824"/>
      <c r="K86" s="824"/>
      <c r="L86" s="824"/>
      <c r="M86" s="825"/>
      <c r="N86" s="52">
        <f>L83+L84+L85</f>
        <v>211929.64505255167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918361.79522772389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646.41382901732959</v>
      </c>
      <c r="N49" s="271">
        <f>K49*M49</f>
        <v>58177.244611559661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687926.11269018962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706432.15017517225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141286.43003503446</v>
      </c>
      <c r="M83" s="858"/>
      <c r="N83" s="51"/>
    </row>
    <row r="84" spans="1:14">
      <c r="B84" s="89" t="s">
        <v>973</v>
      </c>
      <c r="C84" s="90"/>
      <c r="D84" s="90"/>
      <c r="E84" s="90"/>
      <c r="F84" s="90"/>
      <c r="G84" s="90"/>
      <c r="H84" s="90"/>
      <c r="I84" s="87"/>
      <c r="J84" s="88"/>
      <c r="K84" s="303">
        <v>0.05</v>
      </c>
      <c r="L84" s="857">
        <f>N78*K84</f>
        <v>35321.607508758614</v>
      </c>
      <c r="M84" s="858"/>
      <c r="N84" s="51"/>
    </row>
    <row r="85" spans="1:14" ht="15.75" thickBot="1">
      <c r="B85" s="91" t="s">
        <v>974</v>
      </c>
      <c r="C85" s="92"/>
      <c r="D85" s="92"/>
      <c r="E85" s="92"/>
      <c r="F85" s="92"/>
      <c r="G85" s="92"/>
      <c r="H85" s="92"/>
      <c r="I85" s="93"/>
      <c r="J85" s="94"/>
      <c r="K85" s="304">
        <v>0.05</v>
      </c>
      <c r="L85" s="859">
        <f>N78*K85</f>
        <v>35321.607508758614</v>
      </c>
      <c r="M85" s="860"/>
      <c r="N85" s="51"/>
    </row>
    <row r="86" spans="1:14" ht="15.75" thickBot="1">
      <c r="B86" s="823" t="s">
        <v>953</v>
      </c>
      <c r="C86" s="824"/>
      <c r="D86" s="824"/>
      <c r="E86" s="824"/>
      <c r="F86" s="824"/>
      <c r="G86" s="824"/>
      <c r="H86" s="824"/>
      <c r="I86" s="824"/>
      <c r="J86" s="824"/>
      <c r="K86" s="824"/>
      <c r="L86" s="824"/>
      <c r="M86" s="825"/>
      <c r="N86" s="52">
        <f>L83+L84+L85</f>
        <v>211929.64505255167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918361.79522772389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629748.86807862995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648254.90556361258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129650.98111272253</v>
      </c>
      <c r="M83" s="858"/>
      <c r="N83" s="51"/>
    </row>
    <row r="84" spans="1:14">
      <c r="B84" s="89" t="s">
        <v>973</v>
      </c>
      <c r="C84" s="90"/>
      <c r="D84" s="90"/>
      <c r="E84" s="90"/>
      <c r="F84" s="90"/>
      <c r="G84" s="90"/>
      <c r="H84" s="90"/>
      <c r="I84" s="87"/>
      <c r="J84" s="88"/>
      <c r="K84" s="303">
        <v>0.05</v>
      </c>
      <c r="L84" s="857">
        <f>N78*K84</f>
        <v>32412.745278180631</v>
      </c>
      <c r="M84" s="858"/>
      <c r="N84" s="51"/>
    </row>
    <row r="85" spans="1:14" ht="15.75" thickBot="1">
      <c r="B85" s="91" t="s">
        <v>974</v>
      </c>
      <c r="C85" s="92"/>
      <c r="D85" s="92"/>
      <c r="E85" s="92"/>
      <c r="F85" s="92"/>
      <c r="G85" s="92"/>
      <c r="H85" s="92"/>
      <c r="I85" s="93"/>
      <c r="J85" s="94"/>
      <c r="K85" s="304">
        <v>0.05</v>
      </c>
      <c r="L85" s="859">
        <f>N78*K85</f>
        <v>32412.745278180631</v>
      </c>
      <c r="M85" s="860"/>
      <c r="N85" s="51"/>
    </row>
    <row r="86" spans="1:14" ht="15.75" thickBot="1">
      <c r="B86" s="823" t="s">
        <v>953</v>
      </c>
      <c r="C86" s="824"/>
      <c r="D86" s="824"/>
      <c r="E86" s="824"/>
      <c r="F86" s="824"/>
      <c r="G86" s="824"/>
      <c r="H86" s="824"/>
      <c r="I86" s="824"/>
      <c r="J86" s="824"/>
      <c r="K86" s="824"/>
      <c r="L86" s="824"/>
      <c r="M86" s="825"/>
      <c r="N86" s="52">
        <f>L83+L84+L85</f>
        <v>194476.47166908378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842731.3772326964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629748.86807862995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648254.90556361258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129650.98111272253</v>
      </c>
      <c r="M83" s="858"/>
      <c r="N83" s="51"/>
    </row>
    <row r="84" spans="1:14">
      <c r="B84" s="89" t="s">
        <v>973</v>
      </c>
      <c r="C84" s="90"/>
      <c r="D84" s="90"/>
      <c r="E84" s="90"/>
      <c r="F84" s="90"/>
      <c r="G84" s="90"/>
      <c r="H84" s="90"/>
      <c r="I84" s="87"/>
      <c r="J84" s="88"/>
      <c r="K84" s="303">
        <v>0.05</v>
      </c>
      <c r="L84" s="857">
        <f>N78*K84</f>
        <v>32412.745278180631</v>
      </c>
      <c r="M84" s="858"/>
      <c r="N84" s="51"/>
    </row>
    <row r="85" spans="1:14" ht="15.75" thickBot="1">
      <c r="B85" s="91" t="s">
        <v>974</v>
      </c>
      <c r="C85" s="92"/>
      <c r="D85" s="92"/>
      <c r="E85" s="92"/>
      <c r="F85" s="92"/>
      <c r="G85" s="92"/>
      <c r="H85" s="92"/>
      <c r="I85" s="93"/>
      <c r="J85" s="94"/>
      <c r="K85" s="304">
        <v>0.05</v>
      </c>
      <c r="L85" s="859">
        <f>N78*K85</f>
        <v>32412.745278180631</v>
      </c>
      <c r="M85" s="860"/>
      <c r="N85" s="51"/>
    </row>
    <row r="86" spans="1:14" ht="15.75" thickBot="1">
      <c r="B86" s="823" t="s">
        <v>953</v>
      </c>
      <c r="C86" s="824"/>
      <c r="D86" s="824"/>
      <c r="E86" s="824"/>
      <c r="F86" s="824"/>
      <c r="G86" s="824"/>
      <c r="H86" s="824"/>
      <c r="I86" s="824"/>
      <c r="J86" s="824"/>
      <c r="K86" s="824"/>
      <c r="L86" s="824"/>
      <c r="M86" s="825"/>
      <c r="N86" s="52">
        <f>L83+L84+L85</f>
        <v>194476.47166908378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842731.3772326964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629748.86807862995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648254.90556361258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129650.98111272253</v>
      </c>
      <c r="M83" s="858"/>
      <c r="N83" s="51"/>
    </row>
    <row r="84" spans="1:14">
      <c r="B84" s="89" t="s">
        <v>973</v>
      </c>
      <c r="C84" s="90"/>
      <c r="D84" s="90"/>
      <c r="E84" s="90"/>
      <c r="F84" s="90"/>
      <c r="G84" s="90"/>
      <c r="H84" s="90"/>
      <c r="I84" s="87"/>
      <c r="J84" s="88"/>
      <c r="K84" s="303">
        <v>0.05</v>
      </c>
      <c r="L84" s="857">
        <f>N78*K84</f>
        <v>32412.745278180631</v>
      </c>
      <c r="M84" s="858"/>
      <c r="N84" s="51"/>
    </row>
    <row r="85" spans="1:14" ht="15.75" thickBot="1">
      <c r="B85" s="91" t="s">
        <v>974</v>
      </c>
      <c r="C85" s="92"/>
      <c r="D85" s="92"/>
      <c r="E85" s="92"/>
      <c r="F85" s="92"/>
      <c r="G85" s="92"/>
      <c r="H85" s="92"/>
      <c r="I85" s="93"/>
      <c r="J85" s="94"/>
      <c r="K85" s="304">
        <v>0.05</v>
      </c>
      <c r="L85" s="859">
        <f>N78*K85</f>
        <v>32412.745278180631</v>
      </c>
      <c r="M85" s="860"/>
      <c r="N85" s="51"/>
    </row>
    <row r="86" spans="1:14" ht="15.75" thickBot="1">
      <c r="B86" s="823" t="s">
        <v>953</v>
      </c>
      <c r="C86" s="824"/>
      <c r="D86" s="824"/>
      <c r="E86" s="824"/>
      <c r="F86" s="824"/>
      <c r="G86" s="824"/>
      <c r="H86" s="824"/>
      <c r="I86" s="824"/>
      <c r="J86" s="824"/>
      <c r="K86" s="824"/>
      <c r="L86" s="824"/>
      <c r="M86" s="825"/>
      <c r="N86" s="52">
        <f>L83+L84+L85</f>
        <v>194476.47166908378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842731.3772326964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629748.86807862995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648254.90556361258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129650.98111272253</v>
      </c>
      <c r="M83" s="858"/>
      <c r="N83" s="51"/>
    </row>
    <row r="84" spans="1:14">
      <c r="B84" s="89" t="s">
        <v>973</v>
      </c>
      <c r="C84" s="90"/>
      <c r="D84" s="90"/>
      <c r="E84" s="90"/>
      <c r="F84" s="90"/>
      <c r="G84" s="90"/>
      <c r="H84" s="90"/>
      <c r="I84" s="87"/>
      <c r="J84" s="88"/>
      <c r="K84" s="303">
        <v>0.05</v>
      </c>
      <c r="L84" s="857">
        <f>N78*K84</f>
        <v>32412.745278180631</v>
      </c>
      <c r="M84" s="858"/>
      <c r="N84" s="51"/>
    </row>
    <row r="85" spans="1:14" ht="15.75" thickBot="1">
      <c r="B85" s="91" t="s">
        <v>974</v>
      </c>
      <c r="C85" s="92"/>
      <c r="D85" s="92"/>
      <c r="E85" s="92"/>
      <c r="F85" s="92"/>
      <c r="G85" s="92"/>
      <c r="H85" s="92"/>
      <c r="I85" s="93"/>
      <c r="J85" s="94"/>
      <c r="K85" s="304">
        <v>0.05</v>
      </c>
      <c r="L85" s="859">
        <f>N78*K85</f>
        <v>32412.745278180631</v>
      </c>
      <c r="M85" s="860"/>
      <c r="N85" s="51"/>
    </row>
    <row r="86" spans="1:14" ht="15.75" thickBot="1">
      <c r="B86" s="823" t="s">
        <v>953</v>
      </c>
      <c r="C86" s="824"/>
      <c r="D86" s="824"/>
      <c r="E86" s="824"/>
      <c r="F86" s="824"/>
      <c r="G86" s="824"/>
      <c r="H86" s="824"/>
      <c r="I86" s="824"/>
      <c r="J86" s="824"/>
      <c r="K86" s="824"/>
      <c r="L86" s="824"/>
      <c r="M86" s="825"/>
      <c r="N86" s="52">
        <f>L83+L84+L85</f>
        <v>194476.47166908378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842731.3772326964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646.41382901732959</v>
      </c>
      <c r="N48" s="271">
        <f>K48*M48</f>
        <v>646.41382901732959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646.41382901732959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646.41382901732959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129.28276580346594</v>
      </c>
      <c r="M83" s="858"/>
      <c r="N83" s="51"/>
    </row>
    <row r="84" spans="1:14">
      <c r="B84" s="89" t="s">
        <v>973</v>
      </c>
      <c r="C84" s="90"/>
      <c r="D84" s="90"/>
      <c r="E84" s="90"/>
      <c r="F84" s="90"/>
      <c r="G84" s="90"/>
      <c r="H84" s="90"/>
      <c r="I84" s="87"/>
      <c r="J84" s="88"/>
      <c r="K84" s="303">
        <v>0.05</v>
      </c>
      <c r="L84" s="857">
        <f>N78*K84</f>
        <v>32.320691450866484</v>
      </c>
      <c r="M84" s="858"/>
      <c r="N84" s="51"/>
    </row>
    <row r="85" spans="1:14" ht="15.75" thickBot="1">
      <c r="B85" s="91" t="s">
        <v>974</v>
      </c>
      <c r="C85" s="92"/>
      <c r="D85" s="92"/>
      <c r="E85" s="92"/>
      <c r="F85" s="92"/>
      <c r="G85" s="92"/>
      <c r="H85" s="92"/>
      <c r="I85" s="93"/>
      <c r="J85" s="94"/>
      <c r="K85" s="304">
        <v>0.05</v>
      </c>
      <c r="L85" s="859">
        <f>N78*K85</f>
        <v>32.320691450866484</v>
      </c>
      <c r="M85" s="860"/>
      <c r="N85" s="51"/>
    </row>
    <row r="86" spans="1:14" ht="15.75" thickBot="1">
      <c r="B86" s="823" t="s">
        <v>953</v>
      </c>
      <c r="C86" s="824"/>
      <c r="D86" s="824"/>
      <c r="E86" s="824"/>
      <c r="F86" s="824"/>
      <c r="G86" s="824"/>
      <c r="H86" s="824"/>
      <c r="I86" s="824"/>
      <c r="J86" s="824"/>
      <c r="K86" s="824"/>
      <c r="L86" s="824"/>
      <c r="M86" s="825"/>
      <c r="N86" s="52">
        <f>L83+L84+L85</f>
        <v>193.92414870519892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840.33797772252854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646.41382901732959</v>
      </c>
      <c r="N49" s="271">
        <f>K49*M49</f>
        <v>58177.244611559661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687926.11269018962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706432.15017517225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141286.43003503446</v>
      </c>
      <c r="M83" s="858"/>
      <c r="N83" s="51"/>
    </row>
    <row r="84" spans="1:14">
      <c r="B84" s="89" t="s">
        <v>973</v>
      </c>
      <c r="C84" s="90"/>
      <c r="D84" s="90"/>
      <c r="E84" s="90"/>
      <c r="F84" s="90"/>
      <c r="G84" s="90"/>
      <c r="H84" s="90"/>
      <c r="I84" s="87"/>
      <c r="J84" s="88"/>
      <c r="K84" s="303">
        <v>0.05</v>
      </c>
      <c r="L84" s="857">
        <f>N78*K84</f>
        <v>35321.607508758614</v>
      </c>
      <c r="M84" s="858"/>
      <c r="N84" s="51"/>
    </row>
    <row r="85" spans="1:14" ht="15.75" thickBot="1">
      <c r="B85" s="91" t="s">
        <v>974</v>
      </c>
      <c r="C85" s="92"/>
      <c r="D85" s="92"/>
      <c r="E85" s="92"/>
      <c r="F85" s="92"/>
      <c r="G85" s="92"/>
      <c r="H85" s="92"/>
      <c r="I85" s="93"/>
      <c r="J85" s="94"/>
      <c r="K85" s="304">
        <v>0.05</v>
      </c>
      <c r="L85" s="859">
        <f>N78*K85</f>
        <v>35321.607508758614</v>
      </c>
      <c r="M85" s="860"/>
      <c r="N85" s="51"/>
    </row>
    <row r="86" spans="1:14" ht="15.75" thickBot="1">
      <c r="B86" s="823" t="s">
        <v>953</v>
      </c>
      <c r="C86" s="824"/>
      <c r="D86" s="824"/>
      <c r="E86" s="824"/>
      <c r="F86" s="824"/>
      <c r="G86" s="824"/>
      <c r="H86" s="824"/>
      <c r="I86" s="824"/>
      <c r="J86" s="824"/>
      <c r="K86" s="824"/>
      <c r="L86" s="824"/>
      <c r="M86" s="825"/>
      <c r="N86" s="52">
        <f>L83+L84+L85</f>
        <v>211929.64505255167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918361.79522772389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646.41382901732959</v>
      </c>
      <c r="N49" s="271">
        <f>K49*M49</f>
        <v>58177.244611559661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687926.11269018962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706432.15017517225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141286.43003503446</v>
      </c>
      <c r="M83" s="858"/>
      <c r="N83" s="51"/>
    </row>
    <row r="84" spans="1:14">
      <c r="B84" s="89" t="s">
        <v>973</v>
      </c>
      <c r="C84" s="90"/>
      <c r="D84" s="90"/>
      <c r="E84" s="90"/>
      <c r="F84" s="90"/>
      <c r="G84" s="90"/>
      <c r="H84" s="90"/>
      <c r="I84" s="87"/>
      <c r="J84" s="88"/>
      <c r="K84" s="303">
        <v>0.05</v>
      </c>
      <c r="L84" s="857">
        <f>N78*K84</f>
        <v>35321.607508758614</v>
      </c>
      <c r="M84" s="858"/>
      <c r="N84" s="51"/>
    </row>
    <row r="85" spans="1:14" ht="15.75" thickBot="1">
      <c r="B85" s="91" t="s">
        <v>974</v>
      </c>
      <c r="C85" s="92"/>
      <c r="D85" s="92"/>
      <c r="E85" s="92"/>
      <c r="F85" s="92"/>
      <c r="G85" s="92"/>
      <c r="H85" s="92"/>
      <c r="I85" s="93"/>
      <c r="J85" s="94"/>
      <c r="K85" s="304">
        <v>0.05</v>
      </c>
      <c r="L85" s="859">
        <f>N78*K85</f>
        <v>35321.607508758614</v>
      </c>
      <c r="M85" s="860"/>
      <c r="N85" s="51"/>
    </row>
    <row r="86" spans="1:14" ht="15.75" thickBot="1">
      <c r="B86" s="823" t="s">
        <v>953</v>
      </c>
      <c r="C86" s="824"/>
      <c r="D86" s="824"/>
      <c r="E86" s="824"/>
      <c r="F86" s="824"/>
      <c r="G86" s="824"/>
      <c r="H86" s="824"/>
      <c r="I86" s="824"/>
      <c r="J86" s="824"/>
      <c r="K86" s="824"/>
      <c r="L86" s="824"/>
      <c r="M86" s="825"/>
      <c r="N86" s="52">
        <f>L83+L84+L85</f>
        <v>211929.64505255167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918361.79522772389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629748.86807862995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648254.90556361258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129650.98111272253</v>
      </c>
      <c r="M83" s="858"/>
      <c r="N83" s="51"/>
    </row>
    <row r="84" spans="1:14">
      <c r="B84" s="89" t="s">
        <v>973</v>
      </c>
      <c r="C84" s="90"/>
      <c r="D84" s="90"/>
      <c r="E84" s="90"/>
      <c r="F84" s="90"/>
      <c r="G84" s="90"/>
      <c r="H84" s="90"/>
      <c r="I84" s="87"/>
      <c r="J84" s="88"/>
      <c r="K84" s="303">
        <v>0.05</v>
      </c>
      <c r="L84" s="857">
        <f>N78*K84</f>
        <v>32412.745278180631</v>
      </c>
      <c r="M84" s="858"/>
      <c r="N84" s="51"/>
    </row>
    <row r="85" spans="1:14" ht="15.75" thickBot="1">
      <c r="B85" s="91" t="s">
        <v>974</v>
      </c>
      <c r="C85" s="92"/>
      <c r="D85" s="92"/>
      <c r="E85" s="92"/>
      <c r="F85" s="92"/>
      <c r="G85" s="92"/>
      <c r="H85" s="92"/>
      <c r="I85" s="93"/>
      <c r="J85" s="94"/>
      <c r="K85" s="304">
        <v>0.05</v>
      </c>
      <c r="L85" s="859">
        <f>N78*K85</f>
        <v>32412.745278180631</v>
      </c>
      <c r="M85" s="860"/>
      <c r="N85" s="51"/>
    </row>
    <row r="86" spans="1:14" ht="15.75" thickBot="1">
      <c r="B86" s="823" t="s">
        <v>953</v>
      </c>
      <c r="C86" s="824"/>
      <c r="D86" s="824"/>
      <c r="E86" s="824"/>
      <c r="F86" s="824"/>
      <c r="G86" s="824"/>
      <c r="H86" s="824"/>
      <c r="I86" s="824"/>
      <c r="J86" s="824"/>
      <c r="K86" s="824"/>
      <c r="L86" s="824"/>
      <c r="M86" s="825"/>
      <c r="N86" s="52">
        <f>L83+L84+L85</f>
        <v>194476.47166908378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842731.3772326964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45</v>
      </c>
      <c r="N36" s="271">
        <f>K36/M36</f>
        <v>5500.1924390208742</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263743.53987727372</v>
      </c>
      <c r="L37" s="269"/>
      <c r="M37" s="270">
        <v>45</v>
      </c>
      <c r="N37" s="271">
        <f>K37/M37</f>
        <v>5860.9675528283051</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185632.0809137098</v>
      </c>
      <c r="L38" s="269"/>
      <c r="M38" s="270">
        <v>45</v>
      </c>
      <c r="N38" s="271">
        <f>K38/M38</f>
        <v>4125.1573536379956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15492.758101976466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484422.20621433074</v>
      </c>
      <c r="N48" s="271">
        <f>K48*M48</f>
        <v>629748.86807862995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629748.86807862995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1822.464410828662</v>
      </c>
      <c r="M59" s="828"/>
      <c r="N59" s="286">
        <f>K59*L59</f>
        <v>2369.2037340772608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648254.90556361258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129650.98111272253</v>
      </c>
      <c r="M83" s="858"/>
      <c r="N83" s="51"/>
    </row>
    <row r="84" spans="1:14">
      <c r="B84" s="89" t="s">
        <v>973</v>
      </c>
      <c r="C84" s="90"/>
      <c r="D84" s="90"/>
      <c r="E84" s="90"/>
      <c r="F84" s="90"/>
      <c r="G84" s="90"/>
      <c r="H84" s="90"/>
      <c r="I84" s="87"/>
      <c r="J84" s="88"/>
      <c r="K84" s="303">
        <v>0.05</v>
      </c>
      <c r="L84" s="857">
        <f>N78*K84</f>
        <v>32412.745278180631</v>
      </c>
      <c r="M84" s="858"/>
      <c r="N84" s="51"/>
    </row>
    <row r="85" spans="1:14" ht="15.75" thickBot="1">
      <c r="B85" s="91" t="s">
        <v>974</v>
      </c>
      <c r="C85" s="92"/>
      <c r="D85" s="92"/>
      <c r="E85" s="92"/>
      <c r="F85" s="92"/>
      <c r="G85" s="92"/>
      <c r="H85" s="92"/>
      <c r="I85" s="93"/>
      <c r="J85" s="94"/>
      <c r="K85" s="304">
        <v>0.05</v>
      </c>
      <c r="L85" s="859">
        <f>N78*K85</f>
        <v>32412.745278180631</v>
      </c>
      <c r="M85" s="860"/>
      <c r="N85" s="51"/>
    </row>
    <row r="86" spans="1:14" ht="15.75" thickBot="1">
      <c r="B86" s="823" t="s">
        <v>953</v>
      </c>
      <c r="C86" s="824"/>
      <c r="D86" s="824"/>
      <c r="E86" s="824"/>
      <c r="F86" s="824"/>
      <c r="G86" s="824"/>
      <c r="H86" s="824"/>
      <c r="I86" s="824"/>
      <c r="J86" s="824"/>
      <c r="K86" s="824"/>
      <c r="L86" s="824"/>
      <c r="M86" s="825"/>
      <c r="N86" s="52">
        <f>L83+L84+L85</f>
        <v>194476.47166908378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842731.3772326964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646.41382901732959</v>
      </c>
      <c r="N48" s="271">
        <f>K48*M48</f>
        <v>646.41382901732959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646.41382901732959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646.41382901732959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129.28276580346594</v>
      </c>
      <c r="M83" s="858"/>
      <c r="N83" s="51"/>
    </row>
    <row r="84" spans="1:14">
      <c r="B84" s="89" t="s">
        <v>973</v>
      </c>
      <c r="C84" s="90"/>
      <c r="D84" s="90"/>
      <c r="E84" s="90"/>
      <c r="F84" s="90"/>
      <c r="G84" s="90"/>
      <c r="H84" s="90"/>
      <c r="I84" s="87"/>
      <c r="J84" s="88"/>
      <c r="K84" s="303">
        <v>0.05</v>
      </c>
      <c r="L84" s="857">
        <f>N78*K84</f>
        <v>32.320691450866484</v>
      </c>
      <c r="M84" s="858"/>
      <c r="N84" s="51"/>
    </row>
    <row r="85" spans="1:14" ht="15.75" thickBot="1">
      <c r="B85" s="91" t="s">
        <v>974</v>
      </c>
      <c r="C85" s="92"/>
      <c r="D85" s="92"/>
      <c r="E85" s="92"/>
      <c r="F85" s="92"/>
      <c r="G85" s="92"/>
      <c r="H85" s="92"/>
      <c r="I85" s="93"/>
      <c r="J85" s="94"/>
      <c r="K85" s="304">
        <v>0.05</v>
      </c>
      <c r="L85" s="859">
        <f>N78*K85</f>
        <v>32.320691450866484</v>
      </c>
      <c r="M85" s="860"/>
      <c r="N85" s="51"/>
    </row>
    <row r="86" spans="1:14" ht="15.75" thickBot="1">
      <c r="B86" s="823" t="s">
        <v>953</v>
      </c>
      <c r="C86" s="824"/>
      <c r="D86" s="824"/>
      <c r="E86" s="824"/>
      <c r="F86" s="824"/>
      <c r="G86" s="824"/>
      <c r="H86" s="824"/>
      <c r="I86" s="824"/>
      <c r="J86" s="824"/>
      <c r="K86" s="824"/>
      <c r="L86" s="824"/>
      <c r="M86" s="825"/>
      <c r="N86" s="52">
        <f>L83+L84+L85</f>
        <v>193.92414870519892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840.33797772252854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451"/>
      <c r="L30" s="834" t="s">
        <v>945</v>
      </c>
      <c r="M30" s="835"/>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29950.117700516381</v>
      </c>
      <c r="N48" s="271">
        <f>K48*M48</f>
        <v>29950.117700516381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29950.117700516381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29950.117700516381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5990.0235401032769</v>
      </c>
      <c r="M83" s="858"/>
      <c r="N83" s="51"/>
    </row>
    <row r="84" spans="1:14">
      <c r="B84" s="89" t="s">
        <v>973</v>
      </c>
      <c r="C84" s="90"/>
      <c r="D84" s="90"/>
      <c r="E84" s="90"/>
      <c r="F84" s="90"/>
      <c r="G84" s="90"/>
      <c r="H84" s="90"/>
      <c r="I84" s="87"/>
      <c r="J84" s="88"/>
      <c r="K84" s="303">
        <v>0.05</v>
      </c>
      <c r="L84" s="857">
        <f>N78*K84</f>
        <v>1497.5058850258192</v>
      </c>
      <c r="M84" s="858"/>
      <c r="N84" s="51"/>
    </row>
    <row r="85" spans="1:14" ht="15.75" thickBot="1">
      <c r="B85" s="91" t="s">
        <v>974</v>
      </c>
      <c r="C85" s="92"/>
      <c r="D85" s="92"/>
      <c r="E85" s="92"/>
      <c r="F85" s="92"/>
      <c r="G85" s="92"/>
      <c r="H85" s="92"/>
      <c r="I85" s="93"/>
      <c r="J85" s="94"/>
      <c r="K85" s="304">
        <v>0.05</v>
      </c>
      <c r="L85" s="859">
        <f>N78*K85</f>
        <v>1497.5058850258192</v>
      </c>
      <c r="M85" s="860"/>
      <c r="N85" s="51"/>
    </row>
    <row r="86" spans="1:14" ht="15.75" thickBot="1">
      <c r="B86" s="823" t="s">
        <v>953</v>
      </c>
      <c r="C86" s="824"/>
      <c r="D86" s="824"/>
      <c r="E86" s="824"/>
      <c r="F86" s="824"/>
      <c r="G86" s="824"/>
      <c r="H86" s="824"/>
      <c r="I86" s="824"/>
      <c r="J86" s="824"/>
      <c r="K86" s="824"/>
      <c r="L86" s="824"/>
      <c r="M86" s="825"/>
      <c r="N86" s="52">
        <f>L83+L84+L85</f>
        <v>8985.0353101549154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38935.153010671296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2392.3004337661569</v>
      </c>
      <c r="N48" s="271">
        <f>K48*M48</f>
        <v>2392.3004337661569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2392.3004337661569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2392.3004337661569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478.46008675323139</v>
      </c>
      <c r="M83" s="858"/>
      <c r="N83" s="51"/>
    </row>
    <row r="84" spans="1:14">
      <c r="B84" s="89" t="s">
        <v>973</v>
      </c>
      <c r="C84" s="90"/>
      <c r="D84" s="90"/>
      <c r="E84" s="90"/>
      <c r="F84" s="90"/>
      <c r="G84" s="90"/>
      <c r="H84" s="90"/>
      <c r="I84" s="87"/>
      <c r="J84" s="88"/>
      <c r="K84" s="303">
        <v>0.05</v>
      </c>
      <c r="L84" s="857">
        <f>N78*K84</f>
        <v>119.61502168830785</v>
      </c>
      <c r="M84" s="858"/>
      <c r="N84" s="51"/>
    </row>
    <row r="85" spans="1:14" ht="15.75" thickBot="1">
      <c r="B85" s="91" t="s">
        <v>974</v>
      </c>
      <c r="C85" s="92"/>
      <c r="D85" s="92"/>
      <c r="E85" s="92"/>
      <c r="F85" s="92"/>
      <c r="G85" s="92"/>
      <c r="H85" s="92"/>
      <c r="I85" s="93"/>
      <c r="J85" s="94"/>
      <c r="K85" s="304">
        <v>0.05</v>
      </c>
      <c r="L85" s="859">
        <f>N78*K85</f>
        <v>119.61502168830785</v>
      </c>
      <c r="M85" s="860"/>
      <c r="N85" s="51"/>
    </row>
    <row r="86" spans="1:14" ht="15.75" thickBot="1">
      <c r="B86" s="823" t="s">
        <v>953</v>
      </c>
      <c r="C86" s="824"/>
      <c r="D86" s="824"/>
      <c r="E86" s="824"/>
      <c r="F86" s="824"/>
      <c r="G86" s="824"/>
      <c r="H86" s="824"/>
      <c r="I86" s="824"/>
      <c r="J86" s="824"/>
      <c r="K86" s="824"/>
      <c r="L86" s="824"/>
      <c r="M86" s="825"/>
      <c r="N86" s="52">
        <f>L83+L84+L85</f>
        <v>717.69013012984703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3109.990563896004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2259.394854112481</v>
      </c>
      <c r="N48" s="271">
        <f>K48*M48</f>
        <v>2259.394854112481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2259.394854112481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2259.394854112481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451.87897082249623</v>
      </c>
      <c r="M83" s="858"/>
      <c r="N83" s="51"/>
    </row>
    <row r="84" spans="1:14">
      <c r="B84" s="89" t="s">
        <v>973</v>
      </c>
      <c r="C84" s="90"/>
      <c r="D84" s="90"/>
      <c r="E84" s="90"/>
      <c r="F84" s="90"/>
      <c r="G84" s="90"/>
      <c r="H84" s="90"/>
      <c r="I84" s="87"/>
      <c r="J84" s="88"/>
      <c r="K84" s="303">
        <v>0.05</v>
      </c>
      <c r="L84" s="857">
        <f>N78*K84</f>
        <v>112.96974270562406</v>
      </c>
      <c r="M84" s="858"/>
      <c r="N84" s="51"/>
    </row>
    <row r="85" spans="1:14" ht="15.75" thickBot="1">
      <c r="B85" s="91" t="s">
        <v>974</v>
      </c>
      <c r="C85" s="92"/>
      <c r="D85" s="92"/>
      <c r="E85" s="92"/>
      <c r="F85" s="92"/>
      <c r="G85" s="92"/>
      <c r="H85" s="92"/>
      <c r="I85" s="93"/>
      <c r="J85" s="94"/>
      <c r="K85" s="304">
        <v>0.05</v>
      </c>
      <c r="L85" s="859">
        <f>N78*K85</f>
        <v>112.96974270562406</v>
      </c>
      <c r="M85" s="860"/>
      <c r="N85" s="51"/>
    </row>
    <row r="86" spans="1:14" ht="15.75" thickBot="1">
      <c r="B86" s="823" t="s">
        <v>953</v>
      </c>
      <c r="C86" s="824"/>
      <c r="D86" s="824"/>
      <c r="E86" s="824"/>
      <c r="F86" s="824"/>
      <c r="G86" s="824"/>
      <c r="H86" s="824"/>
      <c r="I86" s="824"/>
      <c r="J86" s="824"/>
      <c r="K86" s="824"/>
      <c r="L86" s="824"/>
      <c r="M86" s="825"/>
      <c r="N86" s="52">
        <f>L83+L84+L85</f>
        <v>677.81845623374431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2937.2133103462252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6977.5429318179567</v>
      </c>
      <c r="N48" s="271">
        <f>K48*M48</f>
        <v>6977.5429318179567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6977.5429318179567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6977.5429318179567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1395.5085863635913</v>
      </c>
      <c r="M83" s="858"/>
      <c r="N83" s="51"/>
    </row>
    <row r="84" spans="1:14">
      <c r="B84" s="89" t="s">
        <v>973</v>
      </c>
      <c r="C84" s="90"/>
      <c r="D84" s="90"/>
      <c r="E84" s="90"/>
      <c r="F84" s="90"/>
      <c r="G84" s="90"/>
      <c r="H84" s="90"/>
      <c r="I84" s="87"/>
      <c r="J84" s="88"/>
      <c r="K84" s="303">
        <v>0.05</v>
      </c>
      <c r="L84" s="857">
        <f>N78*K84</f>
        <v>348.87714659089784</v>
      </c>
      <c r="M84" s="858"/>
      <c r="N84" s="51"/>
    </row>
    <row r="85" spans="1:14" ht="15.75" thickBot="1">
      <c r="B85" s="91" t="s">
        <v>974</v>
      </c>
      <c r="C85" s="92"/>
      <c r="D85" s="92"/>
      <c r="E85" s="92"/>
      <c r="F85" s="92"/>
      <c r="G85" s="92"/>
      <c r="H85" s="92"/>
      <c r="I85" s="93"/>
      <c r="J85" s="94"/>
      <c r="K85" s="304">
        <v>0.05</v>
      </c>
      <c r="L85" s="859">
        <f>N78*K85</f>
        <v>348.87714659089784</v>
      </c>
      <c r="M85" s="860"/>
      <c r="N85" s="51"/>
    </row>
    <row r="86" spans="1:14" ht="15.75" thickBot="1">
      <c r="B86" s="823" t="s">
        <v>953</v>
      </c>
      <c r="C86" s="824"/>
      <c r="D86" s="824"/>
      <c r="E86" s="824"/>
      <c r="F86" s="824"/>
      <c r="G86" s="824"/>
      <c r="H86" s="824"/>
      <c r="I86" s="824"/>
      <c r="J86" s="824"/>
      <c r="K86" s="824"/>
      <c r="L86" s="824"/>
      <c r="M86" s="825"/>
      <c r="N86" s="52">
        <f>L83+L84+L85</f>
        <v>2093.262879545387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9070.8058113633433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2126.489274458806</v>
      </c>
      <c r="N48" s="271">
        <f>K48*M48</f>
        <v>2126.489274458806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2126.489274458806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2126.489274458806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425.29785489176123</v>
      </c>
      <c r="M83" s="858"/>
      <c r="N83" s="51"/>
    </row>
    <row r="84" spans="1:14">
      <c r="B84" s="89" t="s">
        <v>973</v>
      </c>
      <c r="C84" s="90"/>
      <c r="D84" s="90"/>
      <c r="E84" s="90"/>
      <c r="F84" s="90"/>
      <c r="G84" s="90"/>
      <c r="H84" s="90"/>
      <c r="I84" s="87"/>
      <c r="J84" s="88"/>
      <c r="K84" s="303">
        <v>0.05</v>
      </c>
      <c r="L84" s="857">
        <f>N78*K84</f>
        <v>106.32446372294031</v>
      </c>
      <c r="M84" s="858"/>
      <c r="N84" s="51"/>
    </row>
    <row r="85" spans="1:14" ht="15.75" thickBot="1">
      <c r="B85" s="91" t="s">
        <v>974</v>
      </c>
      <c r="C85" s="92"/>
      <c r="D85" s="92"/>
      <c r="E85" s="92"/>
      <c r="F85" s="92"/>
      <c r="G85" s="92"/>
      <c r="H85" s="92"/>
      <c r="I85" s="93"/>
      <c r="J85" s="94"/>
      <c r="K85" s="304">
        <v>0.05</v>
      </c>
      <c r="L85" s="859">
        <f>N78*K85</f>
        <v>106.32446372294031</v>
      </c>
      <c r="M85" s="860"/>
      <c r="N85" s="51"/>
    </row>
    <row r="86" spans="1:14" ht="15.75" thickBot="1">
      <c r="B86" s="823" t="s">
        <v>953</v>
      </c>
      <c r="C86" s="824"/>
      <c r="D86" s="824"/>
      <c r="E86" s="824"/>
      <c r="F86" s="824"/>
      <c r="G86" s="824"/>
      <c r="H86" s="824"/>
      <c r="I86" s="824"/>
      <c r="J86" s="824"/>
      <c r="K86" s="824"/>
      <c r="L86" s="824"/>
      <c r="M86" s="825"/>
      <c r="N86" s="52">
        <f>L83+L84+L85</f>
        <v>637.94678233764182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2764.4360567964477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6977.5429318179567</v>
      </c>
      <c r="N48" s="271">
        <f>K48*M48</f>
        <v>6977.5429318179567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6977.5429318179567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6977.5429318179567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1395.5085863635913</v>
      </c>
      <c r="M83" s="858"/>
      <c r="N83" s="51"/>
    </row>
    <row r="84" spans="1:14">
      <c r="B84" s="89" t="s">
        <v>973</v>
      </c>
      <c r="C84" s="90"/>
      <c r="D84" s="90"/>
      <c r="E84" s="90"/>
      <c r="F84" s="90"/>
      <c r="G84" s="90"/>
      <c r="H84" s="90"/>
      <c r="I84" s="87"/>
      <c r="J84" s="88"/>
      <c r="K84" s="303">
        <v>0.05</v>
      </c>
      <c r="L84" s="857">
        <f>N78*K84</f>
        <v>348.87714659089784</v>
      </c>
      <c r="M84" s="858"/>
      <c r="N84" s="51"/>
    </row>
    <row r="85" spans="1:14" ht="15.75" thickBot="1">
      <c r="B85" s="91" t="s">
        <v>974</v>
      </c>
      <c r="C85" s="92"/>
      <c r="D85" s="92"/>
      <c r="E85" s="92"/>
      <c r="F85" s="92"/>
      <c r="G85" s="92"/>
      <c r="H85" s="92"/>
      <c r="I85" s="93"/>
      <c r="J85" s="94"/>
      <c r="K85" s="304">
        <v>0.05</v>
      </c>
      <c r="L85" s="859">
        <f>N78*K85</f>
        <v>348.87714659089784</v>
      </c>
      <c r="M85" s="860"/>
      <c r="N85" s="51"/>
    </row>
    <row r="86" spans="1:14" ht="15.75" thickBot="1">
      <c r="B86" s="823" t="s">
        <v>953</v>
      </c>
      <c r="C86" s="824"/>
      <c r="D86" s="824"/>
      <c r="E86" s="824"/>
      <c r="F86" s="824"/>
      <c r="G86" s="824"/>
      <c r="H86" s="824"/>
      <c r="I86" s="824"/>
      <c r="J86" s="824"/>
      <c r="K86" s="824"/>
      <c r="L86" s="824"/>
      <c r="M86" s="825"/>
      <c r="N86" s="52">
        <f>L83+L84+L85</f>
        <v>2093.262879545387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9070.8058113633433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6977.5429318179567</v>
      </c>
      <c r="N48" s="271">
        <f>K48*M48</f>
        <v>6977.5429318179567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6977.5429318179567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6977.5429318179567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1395.5085863635913</v>
      </c>
      <c r="M83" s="858"/>
      <c r="N83" s="51"/>
    </row>
    <row r="84" spans="1:14">
      <c r="B84" s="89" t="s">
        <v>973</v>
      </c>
      <c r="C84" s="90"/>
      <c r="D84" s="90"/>
      <c r="E84" s="90"/>
      <c r="F84" s="90"/>
      <c r="G84" s="90"/>
      <c r="H84" s="90"/>
      <c r="I84" s="87"/>
      <c r="J84" s="88"/>
      <c r="K84" s="303">
        <v>0.05</v>
      </c>
      <c r="L84" s="857">
        <f>N78*K84</f>
        <v>348.87714659089784</v>
      </c>
      <c r="M84" s="858"/>
      <c r="N84" s="51"/>
    </row>
    <row r="85" spans="1:14" ht="15.75" thickBot="1">
      <c r="B85" s="91" t="s">
        <v>974</v>
      </c>
      <c r="C85" s="92"/>
      <c r="D85" s="92"/>
      <c r="E85" s="92"/>
      <c r="F85" s="92"/>
      <c r="G85" s="92"/>
      <c r="H85" s="92"/>
      <c r="I85" s="93"/>
      <c r="J85" s="94"/>
      <c r="K85" s="304">
        <v>0.05</v>
      </c>
      <c r="L85" s="859">
        <f>N78*K85</f>
        <v>348.87714659089784</v>
      </c>
      <c r="M85" s="860"/>
      <c r="N85" s="51"/>
    </row>
    <row r="86" spans="1:14" ht="15.75" thickBot="1">
      <c r="B86" s="823" t="s">
        <v>953</v>
      </c>
      <c r="C86" s="824"/>
      <c r="D86" s="824"/>
      <c r="E86" s="824"/>
      <c r="F86" s="824"/>
      <c r="G86" s="824"/>
      <c r="H86" s="824"/>
      <c r="I86" s="824"/>
      <c r="J86" s="824"/>
      <c r="K86" s="824"/>
      <c r="L86" s="824"/>
      <c r="M86" s="825"/>
      <c r="N86" s="52">
        <f>L83+L84+L85</f>
        <v>2093.262879545387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9070.8058113633433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2749.3718942383503</v>
      </c>
      <c r="N48" s="271">
        <f>K48*M48</f>
        <v>2749.3718942383503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2749.3718942383503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2749.3718942383503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549.87437884767007</v>
      </c>
      <c r="M83" s="858"/>
      <c r="N83" s="51"/>
    </row>
    <row r="84" spans="1:14">
      <c r="B84" s="89" t="s">
        <v>973</v>
      </c>
      <c r="C84" s="90"/>
      <c r="D84" s="90"/>
      <c r="E84" s="90"/>
      <c r="F84" s="90"/>
      <c r="G84" s="90"/>
      <c r="H84" s="90"/>
      <c r="I84" s="87"/>
      <c r="J84" s="88"/>
      <c r="K84" s="303">
        <v>0.05</v>
      </c>
      <c r="L84" s="857">
        <f>N78*K84</f>
        <v>137.46859471191752</v>
      </c>
      <c r="M84" s="858"/>
      <c r="N84" s="51"/>
    </row>
    <row r="85" spans="1:14" ht="15.75" thickBot="1">
      <c r="B85" s="91" t="s">
        <v>974</v>
      </c>
      <c r="C85" s="92"/>
      <c r="D85" s="92"/>
      <c r="E85" s="92"/>
      <c r="F85" s="92"/>
      <c r="G85" s="92"/>
      <c r="H85" s="92"/>
      <c r="I85" s="93"/>
      <c r="J85" s="94"/>
      <c r="K85" s="304">
        <v>0.05</v>
      </c>
      <c r="L85" s="859">
        <f>N78*K85</f>
        <v>137.46859471191752</v>
      </c>
      <c r="M85" s="860"/>
      <c r="N85" s="51"/>
    </row>
    <row r="86" spans="1:14" ht="15.75" thickBot="1">
      <c r="B86" s="823" t="s">
        <v>953</v>
      </c>
      <c r="C86" s="824"/>
      <c r="D86" s="824"/>
      <c r="E86" s="824"/>
      <c r="F86" s="824"/>
      <c r="G86" s="824"/>
      <c r="H86" s="824"/>
      <c r="I86" s="824"/>
      <c r="J86" s="824"/>
      <c r="K86" s="824"/>
      <c r="L86" s="824"/>
      <c r="M86" s="825"/>
      <c r="N86" s="52">
        <f>L83+L84+L85</f>
        <v>824.81156827150505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3574.1834625098554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2791.0171727271832</v>
      </c>
      <c r="N48" s="271">
        <f>K48*M48</f>
        <v>2791.0171727271832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2791.0171727271832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2791.0171727271832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558.20343454543661</v>
      </c>
      <c r="M83" s="858"/>
      <c r="N83" s="51"/>
    </row>
    <row r="84" spans="1:14">
      <c r="B84" s="89" t="s">
        <v>973</v>
      </c>
      <c r="C84" s="90"/>
      <c r="D84" s="90"/>
      <c r="E84" s="90"/>
      <c r="F84" s="90"/>
      <c r="G84" s="90"/>
      <c r="H84" s="90"/>
      <c r="I84" s="87"/>
      <c r="J84" s="88"/>
      <c r="K84" s="303">
        <v>0.05</v>
      </c>
      <c r="L84" s="857">
        <f>N78*K84</f>
        <v>139.55085863635915</v>
      </c>
      <c r="M84" s="858"/>
      <c r="N84" s="51"/>
    </row>
    <row r="85" spans="1:14" ht="15.75" thickBot="1">
      <c r="B85" s="91" t="s">
        <v>974</v>
      </c>
      <c r="C85" s="92"/>
      <c r="D85" s="92"/>
      <c r="E85" s="92"/>
      <c r="F85" s="92"/>
      <c r="G85" s="92"/>
      <c r="H85" s="92"/>
      <c r="I85" s="93"/>
      <c r="J85" s="94"/>
      <c r="K85" s="304">
        <v>0.05</v>
      </c>
      <c r="L85" s="859">
        <f>N78*K85</f>
        <v>139.55085863635915</v>
      </c>
      <c r="M85" s="860"/>
      <c r="N85" s="51"/>
    </row>
    <row r="86" spans="1:14" ht="15.75" thickBot="1">
      <c r="B86" s="823" t="s">
        <v>953</v>
      </c>
      <c r="C86" s="824"/>
      <c r="D86" s="824"/>
      <c r="E86" s="824"/>
      <c r="F86" s="824"/>
      <c r="G86" s="824"/>
      <c r="H86" s="824"/>
      <c r="I86" s="824"/>
      <c r="J86" s="824"/>
      <c r="K86" s="824"/>
      <c r="L86" s="824"/>
      <c r="M86" s="825"/>
      <c r="N86" s="52">
        <f>L83+L84+L85</f>
        <v>837.30515181815497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3628.3223245453382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2658.1115930735077</v>
      </c>
      <c r="N48" s="271">
        <f>K48*M48</f>
        <v>2658.1115930735077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2658.1115930735077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2658.1115930735077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531.62231861470161</v>
      </c>
      <c r="M83" s="858"/>
      <c r="N83" s="51"/>
    </row>
    <row r="84" spans="1:14">
      <c r="B84" s="89" t="s">
        <v>973</v>
      </c>
      <c r="C84" s="90"/>
      <c r="D84" s="90"/>
      <c r="E84" s="90"/>
      <c r="F84" s="90"/>
      <c r="G84" s="90"/>
      <c r="H84" s="90"/>
      <c r="I84" s="87"/>
      <c r="J84" s="88"/>
      <c r="K84" s="303">
        <v>0.05</v>
      </c>
      <c r="L84" s="857">
        <f>N78*K84</f>
        <v>132.9055796536754</v>
      </c>
      <c r="M84" s="858"/>
      <c r="N84" s="51"/>
    </row>
    <row r="85" spans="1:14" ht="15.75" thickBot="1">
      <c r="B85" s="91" t="s">
        <v>974</v>
      </c>
      <c r="C85" s="92"/>
      <c r="D85" s="92"/>
      <c r="E85" s="92"/>
      <c r="F85" s="92"/>
      <c r="G85" s="92"/>
      <c r="H85" s="92"/>
      <c r="I85" s="93"/>
      <c r="J85" s="94"/>
      <c r="K85" s="304">
        <v>0.05</v>
      </c>
      <c r="L85" s="859">
        <f>N78*K85</f>
        <v>132.9055796536754</v>
      </c>
      <c r="M85" s="860"/>
      <c r="N85" s="51"/>
    </row>
    <row r="86" spans="1:14" ht="15.75" thickBot="1">
      <c r="B86" s="823" t="s">
        <v>953</v>
      </c>
      <c r="C86" s="824"/>
      <c r="D86" s="824"/>
      <c r="E86" s="824"/>
      <c r="F86" s="824"/>
      <c r="G86" s="824"/>
      <c r="H86" s="824"/>
      <c r="I86" s="824"/>
      <c r="J86" s="824"/>
      <c r="K86" s="824"/>
      <c r="L86" s="824"/>
      <c r="M86" s="825"/>
      <c r="N86" s="52">
        <f>L83+L84+L85</f>
        <v>797.43347792205248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3455.5450709955603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3588.4506506492353</v>
      </c>
      <c r="N48" s="271">
        <f>K48*M48</f>
        <v>3588.4506506492353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3588.4506506492353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3588.4506506492353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717.69013012984715</v>
      </c>
      <c r="M83" s="858"/>
      <c r="N83" s="51"/>
    </row>
    <row r="84" spans="1:14">
      <c r="B84" s="89" t="s">
        <v>973</v>
      </c>
      <c r="C84" s="90"/>
      <c r="D84" s="90"/>
      <c r="E84" s="90"/>
      <c r="F84" s="90"/>
      <c r="G84" s="90"/>
      <c r="H84" s="90"/>
      <c r="I84" s="87"/>
      <c r="J84" s="88"/>
      <c r="K84" s="303">
        <v>0.05</v>
      </c>
      <c r="L84" s="857">
        <f>N78*K84</f>
        <v>179.42253253246179</v>
      </c>
      <c r="M84" s="858"/>
      <c r="N84" s="51"/>
    </row>
    <row r="85" spans="1:14" ht="15.75" thickBot="1">
      <c r="B85" s="91" t="s">
        <v>974</v>
      </c>
      <c r="C85" s="92"/>
      <c r="D85" s="92"/>
      <c r="E85" s="92"/>
      <c r="F85" s="92"/>
      <c r="G85" s="92"/>
      <c r="H85" s="92"/>
      <c r="I85" s="93"/>
      <c r="J85" s="94"/>
      <c r="K85" s="304">
        <v>0.05</v>
      </c>
      <c r="L85" s="859">
        <f>N78*K85</f>
        <v>179.42253253246179</v>
      </c>
      <c r="M85" s="860"/>
      <c r="N85" s="51"/>
    </row>
    <row r="86" spans="1:14" ht="15.75" thickBot="1">
      <c r="B86" s="823" t="s">
        <v>953</v>
      </c>
      <c r="C86" s="824"/>
      <c r="D86" s="824"/>
      <c r="E86" s="824"/>
      <c r="F86" s="824"/>
      <c r="G86" s="824"/>
      <c r="H86" s="824"/>
      <c r="I86" s="824"/>
      <c r="J86" s="824"/>
      <c r="K86" s="824"/>
      <c r="L86" s="824"/>
      <c r="M86" s="825"/>
      <c r="N86" s="52">
        <f>L83+L84+L85</f>
        <v>1076.5351951947707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4664.9858458440058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3721.3562303029103</v>
      </c>
      <c r="N48" s="271">
        <f>K48*M48</f>
        <v>3721.3562303029103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3721.3562303029103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3721.3562303029103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744.27124606058214</v>
      </c>
      <c r="M83" s="858"/>
      <c r="N83" s="51"/>
    </row>
    <row r="84" spans="1:14">
      <c r="B84" s="89" t="s">
        <v>973</v>
      </c>
      <c r="C84" s="90"/>
      <c r="D84" s="90"/>
      <c r="E84" s="90"/>
      <c r="F84" s="90"/>
      <c r="G84" s="90"/>
      <c r="H84" s="90"/>
      <c r="I84" s="87"/>
      <c r="J84" s="88"/>
      <c r="K84" s="303">
        <v>0.05</v>
      </c>
      <c r="L84" s="857">
        <f>N78*K84</f>
        <v>186.06781151514554</v>
      </c>
      <c r="M84" s="858"/>
      <c r="N84" s="51"/>
    </row>
    <row r="85" spans="1:14" ht="15.75" thickBot="1">
      <c r="B85" s="91" t="s">
        <v>974</v>
      </c>
      <c r="C85" s="92"/>
      <c r="D85" s="92"/>
      <c r="E85" s="92"/>
      <c r="F85" s="92"/>
      <c r="G85" s="92"/>
      <c r="H85" s="92"/>
      <c r="I85" s="93"/>
      <c r="J85" s="94"/>
      <c r="K85" s="304">
        <v>0.05</v>
      </c>
      <c r="L85" s="859">
        <f>N78*K85</f>
        <v>186.06781151514554</v>
      </c>
      <c r="M85" s="860"/>
      <c r="N85" s="51"/>
    </row>
    <row r="86" spans="1:14" ht="15.75" thickBot="1">
      <c r="B86" s="823" t="s">
        <v>953</v>
      </c>
      <c r="C86" s="824"/>
      <c r="D86" s="824"/>
      <c r="E86" s="824"/>
      <c r="F86" s="824"/>
      <c r="G86" s="824"/>
      <c r="H86" s="824"/>
      <c r="I86" s="824"/>
      <c r="J86" s="824"/>
      <c r="K86" s="824"/>
      <c r="L86" s="824"/>
      <c r="M86" s="825"/>
      <c r="N86" s="52">
        <f>L83+L84+L85</f>
        <v>1116.4068690908732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4837.7630993937837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3721.3562303029103</v>
      </c>
      <c r="N48" s="271">
        <f>K48*M48</f>
        <v>3721.3562303029103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3721.3562303029103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3721.3562303029103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744.27124606058214</v>
      </c>
      <c r="M83" s="858"/>
      <c r="N83" s="51"/>
    </row>
    <row r="84" spans="1:14">
      <c r="B84" s="89" t="s">
        <v>973</v>
      </c>
      <c r="C84" s="90"/>
      <c r="D84" s="90"/>
      <c r="E84" s="90"/>
      <c r="F84" s="90"/>
      <c r="G84" s="90"/>
      <c r="H84" s="90"/>
      <c r="I84" s="87"/>
      <c r="J84" s="88"/>
      <c r="K84" s="303">
        <v>0.05</v>
      </c>
      <c r="L84" s="857">
        <f>N78*K84</f>
        <v>186.06781151514554</v>
      </c>
      <c r="M84" s="858"/>
      <c r="N84" s="51"/>
    </row>
    <row r="85" spans="1:14" ht="15.75" thickBot="1">
      <c r="B85" s="91" t="s">
        <v>974</v>
      </c>
      <c r="C85" s="92"/>
      <c r="D85" s="92"/>
      <c r="E85" s="92"/>
      <c r="F85" s="92"/>
      <c r="G85" s="92"/>
      <c r="H85" s="92"/>
      <c r="I85" s="93"/>
      <c r="J85" s="94"/>
      <c r="K85" s="304">
        <v>0.05</v>
      </c>
      <c r="L85" s="859">
        <f>N78*K85</f>
        <v>186.06781151514554</v>
      </c>
      <c r="M85" s="860"/>
      <c r="N85" s="51"/>
    </row>
    <row r="86" spans="1:14" ht="15.75" thickBot="1">
      <c r="B86" s="823" t="s">
        <v>953</v>
      </c>
      <c r="C86" s="824"/>
      <c r="D86" s="824"/>
      <c r="E86" s="824"/>
      <c r="F86" s="824"/>
      <c r="G86" s="824"/>
      <c r="H86" s="824"/>
      <c r="I86" s="824"/>
      <c r="J86" s="824"/>
      <c r="K86" s="824"/>
      <c r="L86" s="824"/>
      <c r="M86" s="825"/>
      <c r="N86" s="52">
        <f>L83+L84+L85</f>
        <v>1116.4068690908732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4837.7630993937837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3854.2618099565848</v>
      </c>
      <c r="N48" s="271">
        <f>K48*M48</f>
        <v>3854.2618099565848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3854.2618099565848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3854.2618099565848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770.85236199131703</v>
      </c>
      <c r="M83" s="858"/>
      <c r="N83" s="51"/>
    </row>
    <row r="84" spans="1:14">
      <c r="B84" s="89" t="s">
        <v>973</v>
      </c>
      <c r="C84" s="90"/>
      <c r="D84" s="90"/>
      <c r="E84" s="90"/>
      <c r="F84" s="90"/>
      <c r="G84" s="90"/>
      <c r="H84" s="90"/>
      <c r="I84" s="87"/>
      <c r="J84" s="88"/>
      <c r="K84" s="303">
        <v>0.05</v>
      </c>
      <c r="L84" s="857">
        <f>N78*K84</f>
        <v>192.71309049782926</v>
      </c>
      <c r="M84" s="858"/>
      <c r="N84" s="51"/>
    </row>
    <row r="85" spans="1:14" ht="15.75" thickBot="1">
      <c r="B85" s="91" t="s">
        <v>974</v>
      </c>
      <c r="C85" s="92"/>
      <c r="D85" s="92"/>
      <c r="E85" s="92"/>
      <c r="F85" s="92"/>
      <c r="G85" s="92"/>
      <c r="H85" s="92"/>
      <c r="I85" s="93"/>
      <c r="J85" s="94"/>
      <c r="K85" s="304">
        <v>0.05</v>
      </c>
      <c r="L85" s="859">
        <f>N78*K85</f>
        <v>192.71309049782926</v>
      </c>
      <c r="M85" s="860"/>
      <c r="N85" s="51"/>
    </row>
    <row r="86" spans="1:14" ht="15.75" thickBot="1">
      <c r="B86" s="823" t="s">
        <v>953</v>
      </c>
      <c r="C86" s="824"/>
      <c r="D86" s="824"/>
      <c r="E86" s="824"/>
      <c r="F86" s="824"/>
      <c r="G86" s="824"/>
      <c r="H86" s="824"/>
      <c r="I86" s="824"/>
      <c r="J86" s="824"/>
      <c r="K86" s="824"/>
      <c r="L86" s="824"/>
      <c r="M86" s="825"/>
      <c r="N86" s="52">
        <f>L83+L84+L85</f>
        <v>1156.2785429869755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5010.5403529435607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3987.1673896102607</v>
      </c>
      <c r="N48" s="271">
        <f>K48*M48</f>
        <v>3987.1673896102607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3987.1673896102607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3987.1673896102607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797.43347792205213</v>
      </c>
      <c r="M83" s="858"/>
      <c r="N83" s="51"/>
    </row>
    <row r="84" spans="1:14">
      <c r="B84" s="89" t="s">
        <v>973</v>
      </c>
      <c r="C84" s="90"/>
      <c r="D84" s="90"/>
      <c r="E84" s="90"/>
      <c r="F84" s="90"/>
      <c r="G84" s="90"/>
      <c r="H84" s="90"/>
      <c r="I84" s="87"/>
      <c r="J84" s="88"/>
      <c r="K84" s="303">
        <v>0.05</v>
      </c>
      <c r="L84" s="857">
        <f>N78*K84</f>
        <v>199.35836948051303</v>
      </c>
      <c r="M84" s="858"/>
      <c r="N84" s="51"/>
    </row>
    <row r="85" spans="1:14" ht="15.75" thickBot="1">
      <c r="B85" s="91" t="s">
        <v>974</v>
      </c>
      <c r="C85" s="92"/>
      <c r="D85" s="92"/>
      <c r="E85" s="92"/>
      <c r="F85" s="92"/>
      <c r="G85" s="92"/>
      <c r="H85" s="92"/>
      <c r="I85" s="93"/>
      <c r="J85" s="94"/>
      <c r="K85" s="304">
        <v>0.05</v>
      </c>
      <c r="L85" s="859">
        <f>N78*K85</f>
        <v>199.35836948051303</v>
      </c>
      <c r="M85" s="860"/>
      <c r="N85" s="51"/>
    </row>
    <row r="86" spans="1:14" ht="15.75" thickBot="1">
      <c r="B86" s="823" t="s">
        <v>953</v>
      </c>
      <c r="C86" s="824"/>
      <c r="D86" s="824"/>
      <c r="E86" s="824"/>
      <c r="F86" s="824"/>
      <c r="G86" s="824"/>
      <c r="H86" s="824"/>
      <c r="I86" s="824"/>
      <c r="J86" s="824"/>
      <c r="K86" s="824"/>
      <c r="L86" s="824"/>
      <c r="M86" s="825"/>
      <c r="N86" s="52">
        <f>L83+L84+L85</f>
        <v>1196.1502168830782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5183.3176064933386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4651.6952878786378</v>
      </c>
      <c r="N48" s="271">
        <f>K48*M48</f>
        <v>4651.6952878786378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4651.6952878786378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4651.6952878786378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930.33905757572757</v>
      </c>
      <c r="M83" s="858"/>
      <c r="N83" s="51"/>
    </row>
    <row r="84" spans="1:14">
      <c r="B84" s="89" t="s">
        <v>973</v>
      </c>
      <c r="C84" s="90"/>
      <c r="D84" s="90"/>
      <c r="E84" s="90"/>
      <c r="F84" s="90"/>
      <c r="G84" s="90"/>
      <c r="H84" s="90"/>
      <c r="I84" s="87"/>
      <c r="J84" s="88"/>
      <c r="K84" s="303">
        <v>0.05</v>
      </c>
      <c r="L84" s="857">
        <f>N78*K84</f>
        <v>232.58476439393189</v>
      </c>
      <c r="M84" s="858"/>
      <c r="N84" s="51"/>
    </row>
    <row r="85" spans="1:14" ht="15.75" thickBot="1">
      <c r="B85" s="91" t="s">
        <v>974</v>
      </c>
      <c r="C85" s="92"/>
      <c r="D85" s="92"/>
      <c r="E85" s="92"/>
      <c r="F85" s="92"/>
      <c r="G85" s="92"/>
      <c r="H85" s="92"/>
      <c r="I85" s="93"/>
      <c r="J85" s="94"/>
      <c r="K85" s="304">
        <v>0.05</v>
      </c>
      <c r="L85" s="859">
        <f>N78*K85</f>
        <v>232.58476439393189</v>
      </c>
      <c r="M85" s="860"/>
      <c r="N85" s="51"/>
    </row>
    <row r="86" spans="1:14" ht="15.75" thickBot="1">
      <c r="B86" s="823" t="s">
        <v>953</v>
      </c>
      <c r="C86" s="824"/>
      <c r="D86" s="824"/>
      <c r="E86" s="824"/>
      <c r="F86" s="824"/>
      <c r="G86" s="824"/>
      <c r="H86" s="824"/>
      <c r="I86" s="824"/>
      <c r="J86" s="824"/>
      <c r="K86" s="824"/>
      <c r="L86" s="824"/>
      <c r="M86" s="825"/>
      <c r="N86" s="52">
        <f>L83+L84+L85</f>
        <v>1395.5085863635913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6047.2038742422292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7043.9957216447947</v>
      </c>
      <c r="N48" s="271">
        <f>K48*M48</f>
        <v>7043.9957216447947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7043.9957216447947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7043.9957216447947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1408.7991443289591</v>
      </c>
      <c r="M83" s="858"/>
      <c r="N83" s="51"/>
    </row>
    <row r="84" spans="1:14">
      <c r="B84" s="89" t="s">
        <v>973</v>
      </c>
      <c r="C84" s="90"/>
      <c r="D84" s="90"/>
      <c r="E84" s="90"/>
      <c r="F84" s="90"/>
      <c r="G84" s="90"/>
      <c r="H84" s="90"/>
      <c r="I84" s="87"/>
      <c r="J84" s="88"/>
      <c r="K84" s="303">
        <v>0.05</v>
      </c>
      <c r="L84" s="857">
        <f>N78*K84</f>
        <v>352.19978608223977</v>
      </c>
      <c r="M84" s="858"/>
      <c r="N84" s="51"/>
    </row>
    <row r="85" spans="1:14" ht="15.75" thickBot="1">
      <c r="B85" s="91" t="s">
        <v>974</v>
      </c>
      <c r="C85" s="92"/>
      <c r="D85" s="92"/>
      <c r="E85" s="92"/>
      <c r="F85" s="92"/>
      <c r="G85" s="92"/>
      <c r="H85" s="92"/>
      <c r="I85" s="93"/>
      <c r="J85" s="94"/>
      <c r="K85" s="304">
        <v>0.05</v>
      </c>
      <c r="L85" s="859">
        <f>N78*K85</f>
        <v>352.19978608223977</v>
      </c>
      <c r="M85" s="860"/>
      <c r="N85" s="51"/>
    </row>
    <row r="86" spans="1:14" ht="15.75" thickBot="1">
      <c r="B86" s="823" t="s">
        <v>953</v>
      </c>
      <c r="C86" s="824"/>
      <c r="D86" s="824"/>
      <c r="E86" s="824"/>
      <c r="F86" s="824"/>
      <c r="G86" s="824"/>
      <c r="H86" s="824"/>
      <c r="I86" s="824"/>
      <c r="J86" s="824"/>
      <c r="K86" s="824"/>
      <c r="L86" s="824"/>
      <c r="M86" s="825"/>
      <c r="N86" s="52">
        <f>L83+L84+L85</f>
        <v>2113.1987164934385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9157.1944381382327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500</v>
      </c>
      <c r="N36" s="271">
        <f>K36/M36</f>
        <v>586.0967552828306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500</v>
      </c>
      <c r="N37" s="271">
        <f>K37/M37</f>
        <v>222.75896597385602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809.48162620668654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6977.5429318179567</v>
      </c>
      <c r="N48" s="271">
        <f>K48*M48</f>
        <v>6977.5429318179567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6977.5429318179567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4" ht="15.75" thickBot="1">
      <c r="B65" s="829" t="s">
        <v>953</v>
      </c>
      <c r="C65" s="830"/>
      <c r="D65" s="830"/>
      <c r="E65" s="830"/>
      <c r="F65" s="830"/>
      <c r="G65" s="830"/>
      <c r="H65" s="830"/>
      <c r="I65" s="830"/>
      <c r="J65" s="830"/>
      <c r="K65" s="830"/>
      <c r="L65" s="830"/>
      <c r="M65" s="831"/>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49" t="s">
        <v>963</v>
      </c>
      <c r="C69" s="850"/>
      <c r="D69" s="850"/>
      <c r="E69" s="850"/>
      <c r="F69" s="850"/>
      <c r="G69" s="850"/>
      <c r="H69" s="850"/>
      <c r="I69" s="73" t="s">
        <v>964</v>
      </c>
      <c r="J69" s="75" t="s">
        <v>1410</v>
      </c>
      <c r="K69" s="74" t="s">
        <v>966</v>
      </c>
      <c r="L69" s="851" t="s">
        <v>950</v>
      </c>
      <c r="M69" s="852"/>
      <c r="N69" s="98" t="s">
        <v>951</v>
      </c>
    </row>
    <row r="70" spans="1:14">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4000</v>
      </c>
      <c r="N70" s="394">
        <f>K70/M70</f>
        <v>62.590494999999997</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10"/>
      <c r="C74" s="811"/>
      <c r="D74" s="811"/>
      <c r="E74" s="811"/>
      <c r="F74" s="811"/>
      <c r="G74" s="811"/>
      <c r="H74" s="811"/>
      <c r="I74" s="126"/>
      <c r="J74" s="126"/>
      <c r="K74" s="126"/>
      <c r="L74" s="911"/>
      <c r="M74" s="911"/>
      <c r="N74" s="45"/>
    </row>
    <row r="75" spans="1:14" ht="15.75" thickBot="1">
      <c r="B75" s="829" t="s">
        <v>953</v>
      </c>
      <c r="C75" s="830"/>
      <c r="D75" s="830"/>
      <c r="E75" s="830"/>
      <c r="F75" s="830"/>
      <c r="G75" s="830"/>
      <c r="H75" s="830"/>
      <c r="I75" s="830"/>
      <c r="J75" s="830"/>
      <c r="K75" s="830"/>
      <c r="L75" s="830"/>
      <c r="M75" s="831"/>
      <c r="N75" s="300">
        <f>SUM(N70:N74)</f>
        <v>62.590494999999997</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7849.6150530246432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1569.9230106049288</v>
      </c>
      <c r="M82" s="858"/>
      <c r="N82" s="51"/>
    </row>
    <row r="83" spans="1:14">
      <c r="B83" s="89" t="s">
        <v>973</v>
      </c>
      <c r="C83" s="90"/>
      <c r="D83" s="90"/>
      <c r="E83" s="90"/>
      <c r="F83" s="90"/>
      <c r="G83" s="90"/>
      <c r="H83" s="90"/>
      <c r="I83" s="87"/>
      <c r="J83" s="88"/>
      <c r="K83" s="303">
        <v>0.05</v>
      </c>
      <c r="L83" s="857">
        <f>N77*K83</f>
        <v>392.48075265123219</v>
      </c>
      <c r="M83" s="858"/>
      <c r="N83" s="51"/>
    </row>
    <row r="84" spans="1:14" ht="15.75" thickBot="1">
      <c r="B84" s="91" t="s">
        <v>974</v>
      </c>
      <c r="C84" s="92"/>
      <c r="D84" s="92"/>
      <c r="E84" s="92"/>
      <c r="F84" s="92"/>
      <c r="G84" s="92"/>
      <c r="H84" s="92"/>
      <c r="I84" s="93"/>
      <c r="J84" s="94"/>
      <c r="K84" s="304">
        <v>0.05</v>
      </c>
      <c r="L84" s="859">
        <f>N77*K84</f>
        <v>392.48075265123219</v>
      </c>
      <c r="M84" s="860"/>
      <c r="N84" s="51"/>
    </row>
    <row r="85" spans="1:14" ht="15.75" thickBot="1">
      <c r="B85" s="823" t="s">
        <v>953</v>
      </c>
      <c r="C85" s="824"/>
      <c r="D85" s="824"/>
      <c r="E85" s="824"/>
      <c r="F85" s="824"/>
      <c r="G85" s="824"/>
      <c r="H85" s="824"/>
      <c r="I85" s="824"/>
      <c r="J85" s="824"/>
      <c r="K85" s="824"/>
      <c r="L85" s="824"/>
      <c r="M85" s="825"/>
      <c r="N85" s="52">
        <f>L82+L83+L84</f>
        <v>2354.8845159073931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10204.499568932037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500</v>
      </c>
      <c r="N36" s="271">
        <f>K36/M36</f>
        <v>586.0967552828306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500</v>
      </c>
      <c r="N37" s="271">
        <f>K37/M37</f>
        <v>222.75896597385602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809.48162620668654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6977.5429318179567</v>
      </c>
      <c r="N48" s="271">
        <f>K48*M48</f>
        <v>6977.5429318179567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6977.5429318179567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7849.6150530246432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1569.9230106049288</v>
      </c>
      <c r="M83" s="858"/>
      <c r="N83" s="51"/>
    </row>
    <row r="84" spans="1:14">
      <c r="B84" s="89" t="s">
        <v>973</v>
      </c>
      <c r="C84" s="90"/>
      <c r="D84" s="90"/>
      <c r="E84" s="90"/>
      <c r="F84" s="90"/>
      <c r="G84" s="90"/>
      <c r="H84" s="90"/>
      <c r="I84" s="87"/>
      <c r="J84" s="88"/>
      <c r="K84" s="303">
        <v>0.05</v>
      </c>
      <c r="L84" s="857">
        <f>N78*K84</f>
        <v>392.48075265123219</v>
      </c>
      <c r="M84" s="858"/>
      <c r="N84" s="51"/>
    </row>
    <row r="85" spans="1:14" ht="15.75" thickBot="1">
      <c r="B85" s="91" t="s">
        <v>974</v>
      </c>
      <c r="C85" s="92"/>
      <c r="D85" s="92"/>
      <c r="E85" s="92"/>
      <c r="F85" s="92"/>
      <c r="G85" s="92"/>
      <c r="H85" s="92"/>
      <c r="I85" s="93"/>
      <c r="J85" s="94"/>
      <c r="K85" s="304">
        <v>0.05</v>
      </c>
      <c r="L85" s="859">
        <f>N78*K85</f>
        <v>392.48075265123219</v>
      </c>
      <c r="M85" s="860"/>
      <c r="N85" s="51"/>
    </row>
    <row r="86" spans="1:14" ht="15.75" thickBot="1">
      <c r="B86" s="823" t="s">
        <v>953</v>
      </c>
      <c r="C86" s="824"/>
      <c r="D86" s="824"/>
      <c r="E86" s="824"/>
      <c r="F86" s="824"/>
      <c r="G86" s="824"/>
      <c r="H86" s="824"/>
      <c r="I86" s="824"/>
      <c r="J86" s="824"/>
      <c r="K86" s="824"/>
      <c r="L86" s="824"/>
      <c r="M86" s="825"/>
      <c r="N86" s="52">
        <f>L83+L84+L85</f>
        <v>2354.8845159073931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10204.499568932037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500</v>
      </c>
      <c r="N36" s="271">
        <f>K36/M36</f>
        <v>586.0967552828306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500</v>
      </c>
      <c r="N37" s="271">
        <f>K37/M37</f>
        <v>222.75896597385602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809.48162620668654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10898.257531601379</v>
      </c>
      <c r="N48" s="271">
        <f>K48*M48</f>
        <v>3269.4772594804135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3269.4772594804135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4141.5493806871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828.30987613742002</v>
      </c>
      <c r="M83" s="858"/>
      <c r="N83" s="51"/>
    </row>
    <row r="84" spans="1:14">
      <c r="B84" s="89" t="s">
        <v>973</v>
      </c>
      <c r="C84" s="90"/>
      <c r="D84" s="90"/>
      <c r="E84" s="90"/>
      <c r="F84" s="90"/>
      <c r="G84" s="90"/>
      <c r="H84" s="90"/>
      <c r="I84" s="87"/>
      <c r="J84" s="88"/>
      <c r="K84" s="303">
        <v>0.05</v>
      </c>
      <c r="L84" s="857">
        <f>N78*K84</f>
        <v>207.077469034355</v>
      </c>
      <c r="M84" s="858"/>
      <c r="N84" s="51"/>
    </row>
    <row r="85" spans="1:14" ht="15.75" thickBot="1">
      <c r="B85" s="91" t="s">
        <v>974</v>
      </c>
      <c r="C85" s="92"/>
      <c r="D85" s="92"/>
      <c r="E85" s="92"/>
      <c r="F85" s="92"/>
      <c r="G85" s="92"/>
      <c r="H85" s="92"/>
      <c r="I85" s="93"/>
      <c r="J85" s="94"/>
      <c r="K85" s="304">
        <v>0.05</v>
      </c>
      <c r="L85" s="859">
        <f>N78*K85</f>
        <v>207.077469034355</v>
      </c>
      <c r="M85" s="860"/>
      <c r="N85" s="51"/>
    </row>
    <row r="86" spans="1:14" ht="15.75" thickBot="1">
      <c r="B86" s="823" t="s">
        <v>953</v>
      </c>
      <c r="C86" s="824"/>
      <c r="D86" s="824"/>
      <c r="E86" s="824"/>
      <c r="F86" s="824"/>
      <c r="G86" s="824"/>
      <c r="H86" s="824"/>
      <c r="I86" s="824"/>
      <c r="J86" s="824"/>
      <c r="K86" s="824"/>
      <c r="L86" s="824"/>
      <c r="M86" s="825"/>
      <c r="N86" s="52">
        <f>L83+L84+L85</f>
        <v>1242.4648142061301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5384.0141948932305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953" t="str">
        <f>VLOOKUP(A36,EQUIPOS!A6:D154,3,FALSE)</f>
        <v>Carrotanque Irrigador de asfalto, 1000 GALONES DE CAPACIDAD</v>
      </c>
      <c r="C36" s="954"/>
      <c r="D36" s="954"/>
      <c r="E36" s="954"/>
      <c r="F36" s="954"/>
      <c r="G36" s="954"/>
      <c r="H36" s="955"/>
      <c r="I36" s="266"/>
      <c r="J36" s="267"/>
      <c r="K36" s="268">
        <f>VLOOKUP(A36,EQUIPOS!A6:D163,4,FALSE)</f>
        <v>293048.37764141528</v>
      </c>
      <c r="L36" s="269"/>
      <c r="M36" s="270">
        <v>500</v>
      </c>
      <c r="N36" s="271">
        <f>K36/M36</f>
        <v>586.0967552828306</v>
      </c>
    </row>
    <row r="37" spans="1:14">
      <c r="A37" s="113" t="s">
        <v>176</v>
      </c>
      <c r="B37" s="953" t="str">
        <f>VLOOKUP(A37,EQUIPOS!A7:D154,3,FALSE)</f>
        <v xml:space="preserve">Compresor (barrido y soplado)
</v>
      </c>
      <c r="C37" s="954"/>
      <c r="D37" s="954"/>
      <c r="E37" s="954"/>
      <c r="F37" s="954"/>
      <c r="G37" s="954"/>
      <c r="H37" s="955"/>
      <c r="I37" s="266"/>
      <c r="J37" s="267"/>
      <c r="K37" s="268">
        <f>VLOOKUP(A37,EQUIPOS!A7:D164,4,FALSE)</f>
        <v>111379.48298692801</v>
      </c>
      <c r="L37" s="269"/>
      <c r="M37" s="270">
        <v>500</v>
      </c>
      <c r="N37" s="271">
        <f>K37/M37</f>
        <v>222.75896597385602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809.48162620668654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6977.5429318179567</v>
      </c>
      <c r="N48" s="271">
        <f>K48*M48</f>
        <v>3139.8943193180808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3139.8943193180808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4011.9664405247672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802.39328810495351</v>
      </c>
      <c r="M83" s="858"/>
      <c r="N83" s="51"/>
    </row>
    <row r="84" spans="1:14">
      <c r="B84" s="89" t="s">
        <v>973</v>
      </c>
      <c r="C84" s="90"/>
      <c r="D84" s="90"/>
      <c r="E84" s="90"/>
      <c r="F84" s="90"/>
      <c r="G84" s="90"/>
      <c r="H84" s="90"/>
      <c r="I84" s="87"/>
      <c r="J84" s="88"/>
      <c r="K84" s="303">
        <v>0.05</v>
      </c>
      <c r="L84" s="857">
        <f>N78*K84</f>
        <v>200.59832202623838</v>
      </c>
      <c r="M84" s="858"/>
      <c r="N84" s="51"/>
    </row>
    <row r="85" spans="1:14" ht="15.75" thickBot="1">
      <c r="B85" s="91" t="s">
        <v>974</v>
      </c>
      <c r="C85" s="92"/>
      <c r="D85" s="92"/>
      <c r="E85" s="92"/>
      <c r="F85" s="92"/>
      <c r="G85" s="92"/>
      <c r="H85" s="92"/>
      <c r="I85" s="93"/>
      <c r="J85" s="94"/>
      <c r="K85" s="304">
        <v>0.05</v>
      </c>
      <c r="L85" s="859">
        <f>N78*K85</f>
        <v>200.59832202623838</v>
      </c>
      <c r="M85" s="860"/>
      <c r="N85" s="51"/>
    </row>
    <row r="86" spans="1:14" ht="15.75" thickBot="1">
      <c r="B86" s="823" t="s">
        <v>953</v>
      </c>
      <c r="C86" s="824"/>
      <c r="D86" s="824"/>
      <c r="E86" s="824"/>
      <c r="F86" s="824"/>
      <c r="G86" s="824"/>
      <c r="H86" s="824"/>
      <c r="I86" s="824"/>
      <c r="J86" s="824"/>
      <c r="K86" s="824"/>
      <c r="L86" s="824"/>
      <c r="M86" s="825"/>
      <c r="N86" s="52">
        <f>L83+L84+L85</f>
        <v>1203.5899321574302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5215.5563726821974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500</v>
      </c>
      <c r="N36" s="271">
        <f>K36/M36</f>
        <v>586.0967552828306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500</v>
      </c>
      <c r="N37" s="271">
        <f>K37/M37</f>
        <v>222.75896597385602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809.48162620668654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6977.5429318179567</v>
      </c>
      <c r="N48" s="271">
        <f>K48*M48</f>
        <v>3139.8943193180808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3139.8943193180808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4011.9664405247672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802.39328810495351</v>
      </c>
      <c r="M83" s="858"/>
      <c r="N83" s="51"/>
    </row>
    <row r="84" spans="1:14">
      <c r="B84" s="89" t="s">
        <v>973</v>
      </c>
      <c r="C84" s="90"/>
      <c r="D84" s="90"/>
      <c r="E84" s="90"/>
      <c r="F84" s="90"/>
      <c r="G84" s="90"/>
      <c r="H84" s="90"/>
      <c r="I84" s="87"/>
      <c r="J84" s="88"/>
      <c r="K84" s="303">
        <v>0.05</v>
      </c>
      <c r="L84" s="857">
        <f>N78*K84</f>
        <v>200.59832202623838</v>
      </c>
      <c r="M84" s="858"/>
      <c r="N84" s="51"/>
    </row>
    <row r="85" spans="1:14" ht="15.75" thickBot="1">
      <c r="B85" s="91" t="s">
        <v>974</v>
      </c>
      <c r="C85" s="92"/>
      <c r="D85" s="92"/>
      <c r="E85" s="92"/>
      <c r="F85" s="92"/>
      <c r="G85" s="92"/>
      <c r="H85" s="92"/>
      <c r="I85" s="93"/>
      <c r="J85" s="94"/>
      <c r="K85" s="304">
        <v>0.05</v>
      </c>
      <c r="L85" s="859">
        <f>N78*K85</f>
        <v>200.59832202623838</v>
      </c>
      <c r="M85" s="860"/>
      <c r="N85" s="51"/>
    </row>
    <row r="86" spans="1:14" ht="15.75" thickBot="1">
      <c r="B86" s="823" t="s">
        <v>953</v>
      </c>
      <c r="C86" s="824"/>
      <c r="D86" s="824"/>
      <c r="E86" s="824"/>
      <c r="F86" s="824"/>
      <c r="G86" s="824"/>
      <c r="H86" s="824"/>
      <c r="I86" s="824"/>
      <c r="J86" s="824"/>
      <c r="K86" s="824"/>
      <c r="L86" s="824"/>
      <c r="M86" s="825"/>
      <c r="N86" s="52">
        <f>L83+L84+L85</f>
        <v>1203.5899321574302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5215.5563726821974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500</v>
      </c>
      <c r="N36" s="271">
        <f>K36/M36</f>
        <v>586.0967552828306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500</v>
      </c>
      <c r="N37" s="271">
        <f>K37/M37</f>
        <v>222.75896597385602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809.48162620668654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6977.5429318179567</v>
      </c>
      <c r="N48" s="271">
        <f>K48*M48</f>
        <v>3139.8943193180808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3139.8943193180808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4011.9664405247672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802.39328810495351</v>
      </c>
      <c r="M83" s="858"/>
      <c r="N83" s="51"/>
    </row>
    <row r="84" spans="1:14">
      <c r="B84" s="89" t="s">
        <v>973</v>
      </c>
      <c r="C84" s="90"/>
      <c r="D84" s="90"/>
      <c r="E84" s="90"/>
      <c r="F84" s="90"/>
      <c r="G84" s="90"/>
      <c r="H84" s="90"/>
      <c r="I84" s="87"/>
      <c r="J84" s="88"/>
      <c r="K84" s="303">
        <v>0.05</v>
      </c>
      <c r="L84" s="857">
        <f>N78*K84</f>
        <v>200.59832202623838</v>
      </c>
      <c r="M84" s="858"/>
      <c r="N84" s="51"/>
    </row>
    <row r="85" spans="1:14" ht="15.75" thickBot="1">
      <c r="B85" s="91" t="s">
        <v>974</v>
      </c>
      <c r="C85" s="92"/>
      <c r="D85" s="92"/>
      <c r="E85" s="92"/>
      <c r="F85" s="92"/>
      <c r="G85" s="92"/>
      <c r="H85" s="92"/>
      <c r="I85" s="93"/>
      <c r="J85" s="94"/>
      <c r="K85" s="304">
        <v>0.05</v>
      </c>
      <c r="L85" s="859">
        <f>N78*K85</f>
        <v>200.59832202623838</v>
      </c>
      <c r="M85" s="860"/>
      <c r="N85" s="51"/>
    </row>
    <row r="86" spans="1:14" ht="15.75" thickBot="1">
      <c r="B86" s="823" t="s">
        <v>953</v>
      </c>
      <c r="C86" s="824"/>
      <c r="D86" s="824"/>
      <c r="E86" s="824"/>
      <c r="F86" s="824"/>
      <c r="G86" s="824"/>
      <c r="H86" s="824"/>
      <c r="I86" s="824"/>
      <c r="J86" s="824"/>
      <c r="K86" s="824"/>
      <c r="L86" s="824"/>
      <c r="M86" s="825"/>
      <c r="N86" s="52">
        <f>L83+L84+L85</f>
        <v>1203.5899321574302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5215.5563726821974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500</v>
      </c>
      <c r="N36" s="271">
        <f>K36/M36</f>
        <v>586.0967552828306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500</v>
      </c>
      <c r="N37" s="271">
        <f>K37/M37</f>
        <v>222.75896597385602</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809.48162620668654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6977.5429318179567</v>
      </c>
      <c r="N48" s="271">
        <f>K48*M48</f>
        <v>3139.8943193180808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3139.8943193180808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4011.9664405247672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802.39328810495351</v>
      </c>
      <c r="M83" s="858"/>
      <c r="N83" s="51"/>
    </row>
    <row r="84" spans="1:14">
      <c r="B84" s="89" t="s">
        <v>973</v>
      </c>
      <c r="C84" s="90"/>
      <c r="D84" s="90"/>
      <c r="E84" s="90"/>
      <c r="F84" s="90"/>
      <c r="G84" s="90"/>
      <c r="H84" s="90"/>
      <c r="I84" s="87"/>
      <c r="J84" s="88"/>
      <c r="K84" s="303">
        <v>0.05</v>
      </c>
      <c r="L84" s="857">
        <f>N78*K84</f>
        <v>200.59832202623838</v>
      </c>
      <c r="M84" s="858"/>
      <c r="N84" s="51"/>
    </row>
    <row r="85" spans="1:14" ht="15.75" thickBot="1">
      <c r="B85" s="91" t="s">
        <v>974</v>
      </c>
      <c r="C85" s="92"/>
      <c r="D85" s="92"/>
      <c r="E85" s="92"/>
      <c r="F85" s="92"/>
      <c r="G85" s="92"/>
      <c r="H85" s="92"/>
      <c r="I85" s="93"/>
      <c r="J85" s="94"/>
      <c r="K85" s="304">
        <v>0.05</v>
      </c>
      <c r="L85" s="859">
        <f>N78*K85</f>
        <v>200.59832202623838</v>
      </c>
      <c r="M85" s="860"/>
      <c r="N85" s="51"/>
    </row>
    <row r="86" spans="1:14" ht="15.75" thickBot="1">
      <c r="B86" s="823" t="s">
        <v>953</v>
      </c>
      <c r="C86" s="824"/>
      <c r="D86" s="824"/>
      <c r="E86" s="824"/>
      <c r="F86" s="824"/>
      <c r="G86" s="824"/>
      <c r="H86" s="824"/>
      <c r="I86" s="824"/>
      <c r="J86" s="824"/>
      <c r="K86" s="824"/>
      <c r="L86" s="824"/>
      <c r="M86" s="825"/>
      <c r="N86" s="52">
        <f>L83+L84+L85</f>
        <v>1203.5899321574302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5215.5563726821974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400</v>
      </c>
      <c r="N36" s="271">
        <f>K36/M36</f>
        <v>732.62094410353825</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400</v>
      </c>
      <c r="N37" s="271">
        <f>K37/M37</f>
        <v>380.9628909338399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70">
        <v>400</v>
      </c>
      <c r="N38" s="271">
        <f>K38/M38</f>
        <v>278.44870746731999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840">
        <v>400</v>
      </c>
      <c r="M39" s="841"/>
      <c r="N39" s="271">
        <f>K39/L39</f>
        <v>309.38582469492417</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1702.5341428984173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6977.5429318179567</v>
      </c>
      <c r="N48" s="271">
        <f>K48*M48</f>
        <v>12768.903565226861</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484422.20621433074</v>
      </c>
      <c r="N49" s="271">
        <f>K49*M49</f>
        <v>9204.0219180722834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21972.925483299143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27">
        <f>VLOOKUP(A58,TRANSPORTE!A5:D117,4,FALSE)</f>
        <v>1822.464410828662</v>
      </c>
      <c r="M58" s="828"/>
      <c r="N58" s="286">
        <f>K58*L58</f>
        <v>34.626823805744579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34.626823805744579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111.57756987950249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23821.66401988281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4764.332803976562</v>
      </c>
      <c r="M82" s="858"/>
      <c r="N82" s="51"/>
    </row>
    <row r="83" spans="1:14">
      <c r="B83" s="89" t="s">
        <v>973</v>
      </c>
      <c r="C83" s="90"/>
      <c r="D83" s="90"/>
      <c r="E83" s="90"/>
      <c r="F83" s="90"/>
      <c r="G83" s="90"/>
      <c r="H83" s="90"/>
      <c r="I83" s="87"/>
      <c r="J83" s="88"/>
      <c r="K83" s="303">
        <v>0.05</v>
      </c>
      <c r="L83" s="857">
        <f>N77*K83</f>
        <v>1191.0832009941405</v>
      </c>
      <c r="M83" s="858"/>
      <c r="N83" s="51"/>
    </row>
    <row r="84" spans="1:14" ht="15.75" thickBot="1">
      <c r="B84" s="91" t="s">
        <v>974</v>
      </c>
      <c r="C84" s="92"/>
      <c r="D84" s="92"/>
      <c r="E84" s="92"/>
      <c r="F84" s="92"/>
      <c r="G84" s="92"/>
      <c r="H84" s="92"/>
      <c r="I84" s="93"/>
      <c r="J84" s="94"/>
      <c r="K84" s="304">
        <v>0.05</v>
      </c>
      <c r="L84" s="859">
        <f>N77*K84</f>
        <v>1191.0832009941405</v>
      </c>
      <c r="M84" s="860"/>
      <c r="N84" s="51"/>
    </row>
    <row r="85" spans="1:14" ht="15.75" thickBot="1">
      <c r="B85" s="823" t="s">
        <v>953</v>
      </c>
      <c r="C85" s="824"/>
      <c r="D85" s="824"/>
      <c r="E85" s="824"/>
      <c r="F85" s="824"/>
      <c r="G85" s="824"/>
      <c r="H85" s="824"/>
      <c r="I85" s="824"/>
      <c r="J85" s="824"/>
      <c r="K85" s="824"/>
      <c r="L85" s="824"/>
      <c r="M85" s="825"/>
      <c r="N85" s="52">
        <f>L82+L83+L84</f>
        <v>7146.499205964843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30968.163225847653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400</v>
      </c>
      <c r="N36" s="271">
        <f>K36/M36</f>
        <v>732.62094410353825</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400</v>
      </c>
      <c r="N37" s="271">
        <f>K37/M37</f>
        <v>380.9628909338399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70">
        <v>400</v>
      </c>
      <c r="N38" s="271">
        <f>K38/M38</f>
        <v>278.44870746731999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840">
        <v>400</v>
      </c>
      <c r="M39" s="841"/>
      <c r="N39" s="271">
        <f>K39/L39</f>
        <v>309.38582469492417</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1702.5341428984173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6977.5429318179567</v>
      </c>
      <c r="N48" s="271">
        <f>K48*M48</f>
        <v>10466.314397726936</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484422.20621433074</v>
      </c>
      <c r="N49" s="271">
        <f>K49*M49</f>
        <v>6297.4886807862995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16763.803078513236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27">
        <f>VLOOKUP(A58,TRANSPORTE!A5:D117,4,FALSE)</f>
        <v>1822.464410828662</v>
      </c>
      <c r="M58" s="828"/>
      <c r="N58" s="286">
        <f>K58*L58</f>
        <v>23.692037340772604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23.692037340772604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18601.606828631931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3720.3213657263864</v>
      </c>
      <c r="M83" s="858"/>
      <c r="N83" s="51"/>
    </row>
    <row r="84" spans="1:14">
      <c r="B84" s="89" t="s">
        <v>973</v>
      </c>
      <c r="C84" s="90"/>
      <c r="D84" s="90"/>
      <c r="E84" s="90"/>
      <c r="F84" s="90"/>
      <c r="G84" s="90"/>
      <c r="H84" s="90"/>
      <c r="I84" s="87"/>
      <c r="J84" s="88"/>
      <c r="K84" s="303">
        <v>0.05</v>
      </c>
      <c r="L84" s="857">
        <f>N78*K84</f>
        <v>930.08034143159659</v>
      </c>
      <c r="M84" s="858"/>
      <c r="N84" s="51"/>
    </row>
    <row r="85" spans="1:14" ht="15.75" thickBot="1">
      <c r="B85" s="91" t="s">
        <v>974</v>
      </c>
      <c r="C85" s="92"/>
      <c r="D85" s="92"/>
      <c r="E85" s="92"/>
      <c r="F85" s="92"/>
      <c r="G85" s="92"/>
      <c r="H85" s="92"/>
      <c r="I85" s="93"/>
      <c r="J85" s="94"/>
      <c r="K85" s="304">
        <v>0.05</v>
      </c>
      <c r="L85" s="859">
        <f>N78*K85</f>
        <v>930.08034143159659</v>
      </c>
      <c r="M85" s="860"/>
      <c r="N85" s="51"/>
    </row>
    <row r="86" spans="1:14" ht="15.75" thickBot="1">
      <c r="B86" s="823" t="s">
        <v>953</v>
      </c>
      <c r="C86" s="824"/>
      <c r="D86" s="824"/>
      <c r="E86" s="824"/>
      <c r="F86" s="824"/>
      <c r="G86" s="824"/>
      <c r="H86" s="824"/>
      <c r="I86" s="824"/>
      <c r="J86" s="824"/>
      <c r="K86" s="824"/>
      <c r="L86" s="824"/>
      <c r="M86" s="825"/>
      <c r="N86" s="52">
        <f>L83+L84+L85</f>
        <v>5580.4820485895798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24182.088877221511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400</v>
      </c>
      <c r="N36" s="271">
        <f>K36/M36</f>
        <v>732.62094410353825</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400</v>
      </c>
      <c r="N37" s="271">
        <f>K37/M37</f>
        <v>380.9628909338399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70">
        <v>400</v>
      </c>
      <c r="N38" s="271">
        <f>K38/M38</f>
        <v>278.44870746731999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840">
        <v>400</v>
      </c>
      <c r="M39" s="841"/>
      <c r="N39" s="271">
        <f>K39/L39</f>
        <v>309.38582469492417</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1702.5341428984173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6977.5429318179567</v>
      </c>
      <c r="N48" s="271">
        <f>K48*M48</f>
        <v>12768.903565226861</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484422.20621433074</v>
      </c>
      <c r="N49" s="271">
        <f>K49*M49</f>
        <v>9204.0219180722834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21972.925483299143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27">
        <f>VLOOKUP(A58,TRANSPORTE!A5:D117,4,FALSE)</f>
        <v>1822.464410828662</v>
      </c>
      <c r="M58" s="828"/>
      <c r="N58" s="286">
        <f>K58*L58</f>
        <v>34.626823805744579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34.626823805744579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466">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23821.66401988281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4764.332803976562</v>
      </c>
      <c r="M83" s="858"/>
      <c r="N83" s="51"/>
    </row>
    <row r="84" spans="1:14">
      <c r="B84" s="89" t="s">
        <v>973</v>
      </c>
      <c r="C84" s="90"/>
      <c r="D84" s="90"/>
      <c r="E84" s="90"/>
      <c r="F84" s="90"/>
      <c r="G84" s="90"/>
      <c r="H84" s="90"/>
      <c r="I84" s="87"/>
      <c r="J84" s="88"/>
      <c r="K84" s="303">
        <v>0.05</v>
      </c>
      <c r="L84" s="857">
        <f>N78*K84</f>
        <v>1191.0832009941405</v>
      </c>
      <c r="M84" s="858"/>
      <c r="N84" s="51"/>
    </row>
    <row r="85" spans="1:14" ht="15.75" thickBot="1">
      <c r="B85" s="91" t="s">
        <v>974</v>
      </c>
      <c r="C85" s="92"/>
      <c r="D85" s="92"/>
      <c r="E85" s="92"/>
      <c r="F85" s="92"/>
      <c r="G85" s="92"/>
      <c r="H85" s="92"/>
      <c r="I85" s="93"/>
      <c r="J85" s="94"/>
      <c r="K85" s="304">
        <v>0.05</v>
      </c>
      <c r="L85" s="859">
        <f>N78*K85</f>
        <v>1191.0832009941405</v>
      </c>
      <c r="M85" s="860"/>
      <c r="N85" s="51"/>
    </row>
    <row r="86" spans="1:14" ht="15.75" thickBot="1">
      <c r="B86" s="823" t="s">
        <v>953</v>
      </c>
      <c r="C86" s="824"/>
      <c r="D86" s="824"/>
      <c r="E86" s="824"/>
      <c r="F86" s="824"/>
      <c r="G86" s="824"/>
      <c r="H86" s="824"/>
      <c r="I86" s="824"/>
      <c r="J86" s="824"/>
      <c r="K86" s="824"/>
      <c r="L86" s="824"/>
      <c r="M86" s="825"/>
      <c r="N86" s="52">
        <f>L83+L84+L85</f>
        <v>7146.499205964843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30968.163225847653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400</v>
      </c>
      <c r="N36" s="271">
        <f>K36/M36</f>
        <v>732.62094410353825</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400</v>
      </c>
      <c r="N37" s="271">
        <f>K37/M37</f>
        <v>380.9628909338399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70">
        <v>400</v>
      </c>
      <c r="N38" s="271">
        <f>K38/M38</f>
        <v>278.44870746731999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840">
        <v>400</v>
      </c>
      <c r="M39" s="841"/>
      <c r="N39" s="271">
        <f>K39/L39</f>
        <v>309.38582469492417</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1702.5341428984173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484422.20621433074</v>
      </c>
      <c r="N48" s="271">
        <f>K48*M48</f>
        <v>6297.4886807862995</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6977.5429318179567</v>
      </c>
      <c r="N49" s="271">
        <f>K49*M49</f>
        <v>10466.314397726936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16763.803078513236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27">
        <f>VLOOKUP(A58,TRANSPORTE!A5:D117,4,FALSE)</f>
        <v>1822.464410828662</v>
      </c>
      <c r="M58" s="828"/>
      <c r="N58" s="286">
        <f>K58*L58</f>
        <v>23.692037340772604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23.692037340772604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4">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18601.606828631931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3720.3213657263864</v>
      </c>
      <c r="M83" s="858"/>
      <c r="N83" s="51"/>
    </row>
    <row r="84" spans="1:14">
      <c r="B84" s="89" t="s">
        <v>973</v>
      </c>
      <c r="C84" s="90"/>
      <c r="D84" s="90"/>
      <c r="E84" s="90"/>
      <c r="F84" s="90"/>
      <c r="G84" s="90"/>
      <c r="H84" s="90"/>
      <c r="I84" s="87"/>
      <c r="J84" s="88"/>
      <c r="K84" s="303">
        <v>0.05</v>
      </c>
      <c r="L84" s="857">
        <f>N78*K84</f>
        <v>930.08034143159659</v>
      </c>
      <c r="M84" s="858"/>
      <c r="N84" s="51"/>
    </row>
    <row r="85" spans="1:14" ht="15.75" thickBot="1">
      <c r="B85" s="91" t="s">
        <v>974</v>
      </c>
      <c r="C85" s="92"/>
      <c r="D85" s="92"/>
      <c r="E85" s="92"/>
      <c r="F85" s="92"/>
      <c r="G85" s="92"/>
      <c r="H85" s="92"/>
      <c r="I85" s="93"/>
      <c r="J85" s="94"/>
      <c r="K85" s="304">
        <v>0.05</v>
      </c>
      <c r="L85" s="859">
        <f>N78*K85</f>
        <v>930.08034143159659</v>
      </c>
      <c r="M85" s="860"/>
      <c r="N85" s="51"/>
    </row>
    <row r="86" spans="1:14" ht="15.75" thickBot="1">
      <c r="B86" s="823" t="s">
        <v>953</v>
      </c>
      <c r="C86" s="824"/>
      <c r="D86" s="824"/>
      <c r="E86" s="824"/>
      <c r="F86" s="824"/>
      <c r="G86" s="824"/>
      <c r="H86" s="824"/>
      <c r="I86" s="824"/>
      <c r="J86" s="824"/>
      <c r="K86" s="824"/>
      <c r="L86" s="824"/>
      <c r="M86" s="825"/>
      <c r="N86" s="52">
        <f>L83+L84+L85</f>
        <v>5580.4820485895798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24182.088877221511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82">
        <v>275</v>
      </c>
      <c r="N36" s="271">
        <f>K36/M36</f>
        <v>1065.630464150601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82">
        <f>M36</f>
        <v>275</v>
      </c>
      <c r="N37" s="271">
        <f>K37/M37</f>
        <v>554.12784135831259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82">
        <v>275</v>
      </c>
      <c r="N38" s="271">
        <f>K38/M38</f>
        <v>405.01630177064732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951">
        <v>275</v>
      </c>
      <c r="M39" s="952"/>
      <c r="N39" s="271">
        <f>K39/L39</f>
        <v>450.01574501079875</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2476.4132987613339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484422.20621433074</v>
      </c>
      <c r="N48" s="271">
        <f>K48*M48</f>
        <v>12110.55515535827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484422.20621433074</v>
      </c>
      <c r="N49" s="271">
        <f>K49*M49</f>
        <v>6297.4886807862995</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6977.5429318179567</v>
      </c>
      <c r="N50" s="271">
        <f>K50*M50</f>
        <v>29584.78203090814</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47992.825867052714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27">
        <f>VLOOKUP(A58,TRANSPORTE!A5:D117,4,FALSE)</f>
        <v>1822.464410828662</v>
      </c>
      <c r="M58" s="828"/>
      <c r="N58" s="286">
        <f>K58*L58</f>
        <v>69.253647611489157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69.253647611489157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404">
        <v>2200</v>
      </c>
      <c r="N70" s="394">
        <f>K70/M70</f>
        <v>113.8009</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50700.787460522995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10140.157492104599</v>
      </c>
      <c r="M83" s="858"/>
      <c r="N83" s="51"/>
    </row>
    <row r="84" spans="1:14">
      <c r="B84" s="89" t="s">
        <v>973</v>
      </c>
      <c r="C84" s="90"/>
      <c r="D84" s="90"/>
      <c r="E84" s="90"/>
      <c r="F84" s="90"/>
      <c r="G84" s="90"/>
      <c r="H84" s="90"/>
      <c r="I84" s="87"/>
      <c r="J84" s="88"/>
      <c r="K84" s="303">
        <v>0.05</v>
      </c>
      <c r="L84" s="857">
        <f>N78*K84</f>
        <v>2535.0393730261499</v>
      </c>
      <c r="M84" s="858"/>
      <c r="N84" s="51"/>
    </row>
    <row r="85" spans="1:14" ht="15.75" thickBot="1">
      <c r="B85" s="91" t="s">
        <v>974</v>
      </c>
      <c r="C85" s="92"/>
      <c r="D85" s="92"/>
      <c r="E85" s="92"/>
      <c r="F85" s="92"/>
      <c r="G85" s="92"/>
      <c r="H85" s="92"/>
      <c r="I85" s="93"/>
      <c r="J85" s="94"/>
      <c r="K85" s="304">
        <v>0.05</v>
      </c>
      <c r="L85" s="859">
        <f>N78*K85</f>
        <v>2535.0393730261499</v>
      </c>
      <c r="M85" s="860"/>
      <c r="N85" s="51"/>
    </row>
    <row r="86" spans="1:14" ht="15.75" thickBot="1">
      <c r="B86" s="823" t="s">
        <v>953</v>
      </c>
      <c r="C86" s="824"/>
      <c r="D86" s="824"/>
      <c r="E86" s="824"/>
      <c r="F86" s="824"/>
      <c r="G86" s="824"/>
      <c r="H86" s="824"/>
      <c r="I86" s="824"/>
      <c r="J86" s="824"/>
      <c r="K86" s="824"/>
      <c r="L86" s="824"/>
      <c r="M86" s="825"/>
      <c r="N86" s="52">
        <f>L83+L84+L85</f>
        <v>15210.236238156898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65911.023698679899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82">
        <v>275</v>
      </c>
      <c r="N36" s="271">
        <f>K36/M36</f>
        <v>1065.630464150601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82">
        <v>275</v>
      </c>
      <c r="N37" s="271">
        <f>K37/M37</f>
        <v>554.12784135831259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82">
        <v>275</v>
      </c>
      <c r="N38" s="271">
        <f>K38/M38</f>
        <v>405.01630177064732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951">
        <v>275</v>
      </c>
      <c r="M39" s="952"/>
      <c r="N39" s="271">
        <f>K39/L39</f>
        <v>450.01574501079875</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2476.4132987613339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484422.20621433074</v>
      </c>
      <c r="N48" s="271">
        <f>K48*M48</f>
        <v>9204.0219180722834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484422.20621433074</v>
      </c>
      <c r="N49" s="271">
        <f>K49*M49</f>
        <v>4844.2220621433071</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6977.5429318179567</v>
      </c>
      <c r="N50" s="271">
        <f>K50*M50</f>
        <v>22607.23909909018</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36655.48307930577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27">
        <f>VLOOKUP(A58,TRANSPORTE!A5:D117,4,FALSE)</f>
        <v>1822.464410828662</v>
      </c>
      <c r="M58" s="828"/>
      <c r="N58" s="286">
        <f>K58*L58</f>
        <v>52.851467914031204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52.851467914031204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39347.042493078588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7869.4084986157177</v>
      </c>
      <c r="M83" s="858"/>
      <c r="N83" s="51"/>
    </row>
    <row r="84" spans="1:14">
      <c r="B84" s="89" t="s">
        <v>973</v>
      </c>
      <c r="C84" s="90"/>
      <c r="D84" s="90"/>
      <c r="E84" s="90"/>
      <c r="F84" s="90"/>
      <c r="G84" s="90"/>
      <c r="H84" s="90"/>
      <c r="I84" s="87"/>
      <c r="J84" s="88"/>
      <c r="K84" s="303">
        <v>0.05</v>
      </c>
      <c r="L84" s="857">
        <f>N78*K84</f>
        <v>1967.3521246539294</v>
      </c>
      <c r="M84" s="858"/>
      <c r="N84" s="51"/>
    </row>
    <row r="85" spans="1:14" ht="15.75" thickBot="1">
      <c r="B85" s="91" t="s">
        <v>974</v>
      </c>
      <c r="C85" s="92"/>
      <c r="D85" s="92"/>
      <c r="E85" s="92"/>
      <c r="F85" s="92"/>
      <c r="G85" s="92"/>
      <c r="H85" s="92"/>
      <c r="I85" s="93"/>
      <c r="J85" s="94"/>
      <c r="K85" s="304">
        <v>0.05</v>
      </c>
      <c r="L85" s="859">
        <f>N78*K85</f>
        <v>1967.3521246539294</v>
      </c>
      <c r="M85" s="860"/>
      <c r="N85" s="51"/>
    </row>
    <row r="86" spans="1:14" ht="15.75" thickBot="1">
      <c r="B86" s="823" t="s">
        <v>953</v>
      </c>
      <c r="C86" s="824"/>
      <c r="D86" s="824"/>
      <c r="E86" s="824"/>
      <c r="F86" s="824"/>
      <c r="G86" s="824"/>
      <c r="H86" s="824"/>
      <c r="I86" s="824"/>
      <c r="J86" s="824"/>
      <c r="K86" s="824"/>
      <c r="L86" s="824"/>
      <c r="M86" s="825"/>
      <c r="N86" s="52">
        <f>L83+L84+L85</f>
        <v>11804.112747923577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51151.155241002169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275</v>
      </c>
      <c r="N36" s="271">
        <f>K36/M36</f>
        <v>1065.630464150601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275</v>
      </c>
      <c r="N37" s="271">
        <f>K37/M37</f>
        <v>554.12784135831259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70">
        <v>275</v>
      </c>
      <c r="N38" s="271">
        <f>K38/M38</f>
        <v>405.01630177064732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840">
        <v>275</v>
      </c>
      <c r="M39" s="841"/>
      <c r="N39" s="271">
        <f>K39/L39</f>
        <v>450.01574501079875</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2476.4132987613339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484422.20621433074</v>
      </c>
      <c r="N48" s="271">
        <f>K48*M48</f>
        <v>12110.55515535827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484422.20621433074</v>
      </c>
      <c r="N49" s="271">
        <f>K49*M49</f>
        <v>6297.4886807862995</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6977.5429318179567</v>
      </c>
      <c r="N50" s="271">
        <f>K50*M50</f>
        <v>29584.78203090814</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47992.825867052714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27">
        <f>VLOOKUP(A58,TRANSPORTE!A5:D117,4,FALSE)</f>
        <v>1822.464410828662</v>
      </c>
      <c r="M58" s="828"/>
      <c r="N58" s="286">
        <f>K58*L58</f>
        <v>69.253647611489157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69.253647611489157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50700.787460522995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10140.157492104599</v>
      </c>
      <c r="M83" s="858"/>
      <c r="N83" s="51"/>
    </row>
    <row r="84" spans="1:14">
      <c r="B84" s="89" t="s">
        <v>973</v>
      </c>
      <c r="C84" s="90"/>
      <c r="D84" s="90"/>
      <c r="E84" s="90"/>
      <c r="F84" s="90"/>
      <c r="G84" s="90"/>
      <c r="H84" s="90"/>
      <c r="I84" s="87"/>
      <c r="J84" s="88"/>
      <c r="K84" s="303">
        <v>0.05</v>
      </c>
      <c r="L84" s="857">
        <f>N78*K84</f>
        <v>2535.0393730261499</v>
      </c>
      <c r="M84" s="858"/>
      <c r="N84" s="51"/>
    </row>
    <row r="85" spans="1:14" ht="15.75" thickBot="1">
      <c r="B85" s="91" t="s">
        <v>974</v>
      </c>
      <c r="C85" s="92"/>
      <c r="D85" s="92"/>
      <c r="E85" s="92"/>
      <c r="F85" s="92"/>
      <c r="G85" s="92"/>
      <c r="H85" s="92"/>
      <c r="I85" s="93"/>
      <c r="J85" s="94"/>
      <c r="K85" s="304">
        <v>0.05</v>
      </c>
      <c r="L85" s="859">
        <f>N78*K85</f>
        <v>2535.0393730261499</v>
      </c>
      <c r="M85" s="860"/>
      <c r="N85" s="51"/>
    </row>
    <row r="86" spans="1:14" ht="15.75" thickBot="1">
      <c r="B86" s="823" t="s">
        <v>953</v>
      </c>
      <c r="C86" s="824"/>
      <c r="D86" s="824"/>
      <c r="E86" s="824"/>
      <c r="F86" s="824"/>
      <c r="G86" s="824"/>
      <c r="H86" s="824"/>
      <c r="I86" s="824"/>
      <c r="J86" s="824"/>
      <c r="K86" s="824"/>
      <c r="L86" s="824"/>
      <c r="M86" s="825"/>
      <c r="N86" s="52">
        <f>L83+L84+L85</f>
        <v>15210.236238156898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65911.023698679899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275</v>
      </c>
      <c r="N36" s="271">
        <f>K36/M36</f>
        <v>1065.630464150601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275</v>
      </c>
      <c r="N37" s="271">
        <f>K37/M37</f>
        <v>554.12784135831259</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70">
        <v>275</v>
      </c>
      <c r="N38" s="271">
        <f>K38/M38</f>
        <v>405.01630177064732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123754.32987796966</v>
      </c>
      <c r="L39" s="840">
        <v>275</v>
      </c>
      <c r="M39" s="841"/>
      <c r="N39" s="271">
        <f>K39/L39</f>
        <v>450.01574501079875</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2476.4132987613339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484422.20621433074</v>
      </c>
      <c r="N48" s="271">
        <f>K48*M48</f>
        <v>9204.0219180722834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484422.20621433074</v>
      </c>
      <c r="N49" s="271">
        <f>K49*M49</f>
        <v>4844.2220621433071</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6977.5429318179567</v>
      </c>
      <c r="N50" s="271">
        <f>K50*M50</f>
        <v>22607.23909909018</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36655.48307930577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27">
        <f>VLOOKUP(A58,TRANSPORTE!A5:D117,4,FALSE)</f>
        <v>1822.464410828662</v>
      </c>
      <c r="M58" s="828"/>
      <c r="N58" s="286">
        <f>K58*L58</f>
        <v>52.851467914031204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52.851467914031204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39347.042493078588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7869.4084986157177</v>
      </c>
      <c r="M83" s="858"/>
      <c r="N83" s="51"/>
    </row>
    <row r="84" spans="1:14">
      <c r="B84" s="89" t="s">
        <v>973</v>
      </c>
      <c r="C84" s="90"/>
      <c r="D84" s="90"/>
      <c r="E84" s="90"/>
      <c r="F84" s="90"/>
      <c r="G84" s="90"/>
      <c r="H84" s="90"/>
      <c r="I84" s="87"/>
      <c r="J84" s="88"/>
      <c r="K84" s="303">
        <v>0.05</v>
      </c>
      <c r="L84" s="857">
        <f>N78*K84</f>
        <v>1967.3521246539294</v>
      </c>
      <c r="M84" s="858"/>
      <c r="N84" s="51"/>
    </row>
    <row r="85" spans="1:14" ht="15.75" thickBot="1">
      <c r="B85" s="91" t="s">
        <v>974</v>
      </c>
      <c r="C85" s="92"/>
      <c r="D85" s="92"/>
      <c r="E85" s="92"/>
      <c r="F85" s="92"/>
      <c r="G85" s="92"/>
      <c r="H85" s="92"/>
      <c r="I85" s="93"/>
      <c r="J85" s="94"/>
      <c r="K85" s="304">
        <v>0.05</v>
      </c>
      <c r="L85" s="859">
        <f>N78*K85</f>
        <v>1967.3521246539294</v>
      </c>
      <c r="M85" s="860"/>
      <c r="N85" s="51"/>
    </row>
    <row r="86" spans="1:14" ht="15.75" thickBot="1">
      <c r="B86" s="823" t="s">
        <v>953</v>
      </c>
      <c r="C86" s="824"/>
      <c r="D86" s="824"/>
      <c r="E86" s="824"/>
      <c r="F86" s="824"/>
      <c r="G86" s="824"/>
      <c r="H86" s="824"/>
      <c r="I86" s="824"/>
      <c r="J86" s="824"/>
      <c r="K86" s="824"/>
      <c r="L86" s="824"/>
      <c r="M86" s="825"/>
      <c r="N86" s="52">
        <f>L83+L84+L85</f>
        <v>11804.112747923577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51151.155241002169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418</v>
      </c>
      <c r="N36" s="271">
        <f>K36/M36</f>
        <v>701.07267378329016</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418</v>
      </c>
      <c r="N37" s="271">
        <f>K37/M37</f>
        <v>364.55779036731087</v>
      </c>
    </row>
    <row r="38" spans="1:14">
      <c r="A38" t="s">
        <v>225</v>
      </c>
      <c r="B38" s="836" t="str">
        <f>VLOOKUP(A38,EQUIPOS!A8:D154,3,FALSE)</f>
        <v>Esparcidor de gravilla, Ancho de esparcimiento 3100mm, Velocidad de trabajo 10—20km2/h</v>
      </c>
      <c r="C38" s="837"/>
      <c r="D38" s="837"/>
      <c r="E38" s="837"/>
      <c r="F38" s="837"/>
      <c r="G38" s="837"/>
      <c r="H38" s="838"/>
      <c r="I38" s="266"/>
      <c r="J38" s="267"/>
      <c r="K38" s="268">
        <f>VLOOKUP(A38,EQUIPOS!A8:D165,4,FALSE)</f>
        <v>123754.32987796966</v>
      </c>
      <c r="L38" s="269"/>
      <c r="M38" s="270">
        <v>418</v>
      </c>
      <c r="N38" s="271">
        <f>K38/M38</f>
        <v>296.0629901386834</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1.0677279414306458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1362.7611822307151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484422.20621433074</v>
      </c>
      <c r="N48" s="271">
        <f>K48*M48</f>
        <v>4844.2220621433071</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6977.5429318179567</v>
      </c>
      <c r="N49" s="271">
        <f>K49*M49</f>
        <v>8721.9286647724457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13566.150726915752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827">
        <f>VLOOKUP(A58,TRANSPORTE!A5:D117,4,FALSE)</f>
        <v>1822.464410828662</v>
      </c>
      <c r="M58" s="828"/>
      <c r="N58" s="286">
        <f>K58*L58</f>
        <v>18.224644108286622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18.224644108286622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3344</v>
      </c>
      <c r="N69" s="394">
        <f>K69/M69</f>
        <v>74.869013157894727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15053.909347397817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3010.7818694795637</v>
      </c>
      <c r="M83" s="858"/>
      <c r="N83" s="51"/>
    </row>
    <row r="84" spans="1:14">
      <c r="B84" s="89" t="s">
        <v>973</v>
      </c>
      <c r="C84" s="90"/>
      <c r="D84" s="90"/>
      <c r="E84" s="90"/>
      <c r="F84" s="90"/>
      <c r="G84" s="90"/>
      <c r="H84" s="90"/>
      <c r="I84" s="87"/>
      <c r="J84" s="88"/>
      <c r="K84" s="303">
        <v>0.05</v>
      </c>
      <c r="L84" s="857">
        <f>N78*K84</f>
        <v>752.69546736989093</v>
      </c>
      <c r="M84" s="858"/>
      <c r="N84" s="51"/>
    </row>
    <row r="85" spans="1:14" ht="15.75" thickBot="1">
      <c r="B85" s="91" t="s">
        <v>974</v>
      </c>
      <c r="C85" s="92"/>
      <c r="D85" s="92"/>
      <c r="E85" s="92"/>
      <c r="F85" s="92"/>
      <c r="G85" s="92"/>
      <c r="H85" s="92"/>
      <c r="I85" s="93"/>
      <c r="J85" s="94"/>
      <c r="K85" s="304">
        <v>0.05</v>
      </c>
      <c r="L85" s="859">
        <f>N78*K85</f>
        <v>752.69546736989093</v>
      </c>
      <c r="M85" s="860"/>
      <c r="N85" s="51"/>
    </row>
    <row r="86" spans="1:14" ht="15.75" thickBot="1">
      <c r="B86" s="823" t="s">
        <v>953</v>
      </c>
      <c r="C86" s="824"/>
      <c r="D86" s="824"/>
      <c r="E86" s="824"/>
      <c r="F86" s="824"/>
      <c r="G86" s="824"/>
      <c r="H86" s="824"/>
      <c r="I86" s="824"/>
      <c r="J86" s="824"/>
      <c r="K86" s="824"/>
      <c r="L86" s="824"/>
      <c r="M86" s="825"/>
      <c r="N86" s="52">
        <f>L83+L84+L85</f>
        <v>4516.1728042193454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19570.082151617164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293048.37764141528</v>
      </c>
      <c r="L36" s="269"/>
      <c r="M36" s="270">
        <v>418</v>
      </c>
      <c r="N36" s="271">
        <f>K36/M36</f>
        <v>701.07267378329016</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418</v>
      </c>
      <c r="N37" s="271">
        <f>K37/M37</f>
        <v>364.55779036731087</v>
      </c>
    </row>
    <row r="38" spans="1:14">
      <c r="A38" t="s">
        <v>225</v>
      </c>
      <c r="B38" s="836" t="str">
        <f>VLOOKUP(A38,EQUIPOS!A8:D154,3,FALSE)</f>
        <v>Esparcidor de gravilla, Ancho de esparcimiento 3100mm, Velocidad de trabajo 10—20km2/h</v>
      </c>
      <c r="C38" s="837"/>
      <c r="D38" s="837"/>
      <c r="E38" s="837"/>
      <c r="F38" s="837"/>
      <c r="G38" s="837"/>
      <c r="H38" s="838"/>
      <c r="I38" s="266"/>
      <c r="J38" s="267"/>
      <c r="K38" s="268">
        <f>VLOOKUP(A38,EQUIPOS!A8:D165,4,FALSE)</f>
        <v>123754.32987796966</v>
      </c>
      <c r="L38" s="269"/>
      <c r="M38" s="270">
        <v>418</v>
      </c>
      <c r="N38" s="271">
        <f>K38/M38</f>
        <v>296.0629901386834</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1.0677279414306458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1362.7611822307151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484422.20621433074</v>
      </c>
      <c r="N48" s="271">
        <f>K48*M48</f>
        <v>4844.2220621433071</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6977.5429318179567</v>
      </c>
      <c r="N49" s="271">
        <f>K49*M49</f>
        <v>8721.9286647724457</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818"/>
      <c r="C52" s="819"/>
      <c r="D52" s="819"/>
      <c r="E52" s="819"/>
      <c r="F52" s="819"/>
      <c r="G52" s="819"/>
      <c r="H52" s="819"/>
      <c r="I52" s="820"/>
      <c r="J52" s="42"/>
      <c r="K52" s="44"/>
      <c r="L52" s="821"/>
      <c r="M52" s="822"/>
      <c r="N52" s="45"/>
    </row>
    <row r="53" spans="1:72" ht="15.75" thickBot="1">
      <c r="B53" s="823" t="s">
        <v>953</v>
      </c>
      <c r="C53" s="824"/>
      <c r="D53" s="824"/>
      <c r="E53" s="824"/>
      <c r="F53" s="824"/>
      <c r="G53" s="824"/>
      <c r="H53" s="824"/>
      <c r="I53" s="824"/>
      <c r="J53" s="824"/>
      <c r="K53" s="824"/>
      <c r="L53" s="824"/>
      <c r="M53" s="825"/>
      <c r="N53" s="393">
        <f>SUM(N48:N52)</f>
        <v>13566.150726915752</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826" t="s">
        <v>961</v>
      </c>
      <c r="M57" s="799"/>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827">
        <f>VLOOKUP(A58,TRANSPORTE!A5:D117,4,FALSE)</f>
        <v>1822.464410828662</v>
      </c>
      <c r="M58" s="828"/>
      <c r="N58" s="286">
        <f>K58*L58</f>
        <v>18.224644108286622</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12"/>
      <c r="M63" s="813"/>
      <c r="N63" s="127"/>
    </row>
    <row r="64" spans="1:72" ht="15.75" thickBot="1">
      <c r="B64" s="829" t="s">
        <v>953</v>
      </c>
      <c r="C64" s="830"/>
      <c r="D64" s="830"/>
      <c r="E64" s="830"/>
      <c r="F64" s="830"/>
      <c r="G64" s="830"/>
      <c r="H64" s="830"/>
      <c r="I64" s="830"/>
      <c r="J64" s="830"/>
      <c r="K64" s="830"/>
      <c r="L64" s="830"/>
      <c r="M64" s="831"/>
      <c r="N64" s="104">
        <f>N58+N59+N60+N61+N62</f>
        <v>18.224644108286622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3344</v>
      </c>
      <c r="N69" s="394">
        <f>K69/M69</f>
        <v>74.869013157894727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15053.909347397817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3010.7818694795637</v>
      </c>
      <c r="M83" s="858"/>
      <c r="N83" s="51"/>
    </row>
    <row r="84" spans="1:14">
      <c r="B84" s="89" t="s">
        <v>973</v>
      </c>
      <c r="C84" s="90"/>
      <c r="D84" s="90"/>
      <c r="E84" s="90"/>
      <c r="F84" s="90"/>
      <c r="G84" s="90"/>
      <c r="H84" s="90"/>
      <c r="I84" s="87"/>
      <c r="J84" s="88"/>
      <c r="K84" s="303">
        <v>0.05</v>
      </c>
      <c r="L84" s="857">
        <f>N78*K84</f>
        <v>752.69546736989093</v>
      </c>
      <c r="M84" s="858"/>
      <c r="N84" s="51"/>
    </row>
    <row r="85" spans="1:14" ht="15.75" thickBot="1">
      <c r="B85" s="91" t="s">
        <v>974</v>
      </c>
      <c r="C85" s="92"/>
      <c r="D85" s="92"/>
      <c r="E85" s="92"/>
      <c r="F85" s="92"/>
      <c r="G85" s="92"/>
      <c r="H85" s="92"/>
      <c r="I85" s="93"/>
      <c r="J85" s="94"/>
      <c r="K85" s="304">
        <v>0.05</v>
      </c>
      <c r="L85" s="859">
        <f>N78*K85</f>
        <v>752.69546736989093</v>
      </c>
      <c r="M85" s="860"/>
      <c r="N85" s="51"/>
    </row>
    <row r="86" spans="1:14" ht="15.75" thickBot="1">
      <c r="B86" s="823" t="s">
        <v>953</v>
      </c>
      <c r="C86" s="824"/>
      <c r="D86" s="824"/>
      <c r="E86" s="824"/>
      <c r="F86" s="824"/>
      <c r="G86" s="824"/>
      <c r="H86" s="824"/>
      <c r="I86" s="824"/>
      <c r="J86" s="824"/>
      <c r="K86" s="824"/>
      <c r="L86" s="824"/>
      <c r="M86" s="825"/>
      <c r="N86" s="52">
        <f>L83+L84+L85</f>
        <v>4516.1728042193454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19570.082151617164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484422.20621433074</v>
      </c>
      <c r="N48" s="271">
        <f>K48*M48</f>
        <v>6055.277577679135</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6977.5429318179567</v>
      </c>
      <c r="N49" s="271">
        <f>K49*M49</f>
        <v>10204.656537783763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16259.934115462898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27">
        <f>VLOOKUP(A58,TRANSPORTE!A5:D117,4,FALSE)</f>
        <v>1822.464410828662</v>
      </c>
      <c r="M58" s="828"/>
      <c r="N58" s="286">
        <f>K58*L58</f>
        <v>22.780805135358278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22.780805135358278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16815.829590507714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3363.165918101543</v>
      </c>
      <c r="M83" s="858"/>
      <c r="N83" s="51"/>
    </row>
    <row r="84" spans="1:14">
      <c r="B84" s="89" t="s">
        <v>973</v>
      </c>
      <c r="C84" s="90"/>
      <c r="D84" s="90"/>
      <c r="E84" s="90"/>
      <c r="F84" s="90"/>
      <c r="G84" s="90"/>
      <c r="H84" s="90"/>
      <c r="I84" s="87"/>
      <c r="J84" s="88"/>
      <c r="K84" s="303">
        <v>0.05</v>
      </c>
      <c r="L84" s="857">
        <f>N78*K84</f>
        <v>840.79147952538574</v>
      </c>
      <c r="M84" s="858"/>
      <c r="N84" s="51"/>
    </row>
    <row r="85" spans="1:14" ht="15.75" thickBot="1">
      <c r="B85" s="91" t="s">
        <v>974</v>
      </c>
      <c r="C85" s="92"/>
      <c r="D85" s="92"/>
      <c r="E85" s="92"/>
      <c r="F85" s="92"/>
      <c r="G85" s="92"/>
      <c r="H85" s="92"/>
      <c r="I85" s="93"/>
      <c r="J85" s="94"/>
      <c r="K85" s="304">
        <v>0.05</v>
      </c>
      <c r="L85" s="859">
        <f>N78*K85</f>
        <v>840.79147952538574</v>
      </c>
      <c r="M85" s="860"/>
      <c r="N85" s="51"/>
    </row>
    <row r="86" spans="1:14" ht="15.75" thickBot="1">
      <c r="B86" s="823" t="s">
        <v>953</v>
      </c>
      <c r="C86" s="824"/>
      <c r="D86" s="824"/>
      <c r="E86" s="824"/>
      <c r="F86" s="824"/>
      <c r="G86" s="824"/>
      <c r="H86" s="824"/>
      <c r="I86" s="824"/>
      <c r="J86" s="824"/>
      <c r="K86" s="824"/>
      <c r="L86" s="824"/>
      <c r="M86" s="825"/>
      <c r="N86" s="52">
        <f>L83+L84+L85</f>
        <v>5044.748877152314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21860.578467660027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484422.20621433074</v>
      </c>
      <c r="N48" s="271">
        <f>K48*M48</f>
        <v>4602.0109590361417</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6977.5429318179567</v>
      </c>
      <c r="N49" s="271">
        <f>K49*M49</f>
        <v>9843.5686910621826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14445.579650098323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27">
        <f>VLOOKUP(A58,TRANSPORTE!A5:D117,4,FALSE)</f>
        <v>1822.464410828662</v>
      </c>
      <c r="M58" s="828"/>
      <c r="N58" s="286">
        <f>K58*L58</f>
        <v>17.313411902872289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17.313411902872289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14996.007731910653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2999.2015463821308</v>
      </c>
      <c r="M83" s="858"/>
      <c r="N83" s="51"/>
    </row>
    <row r="84" spans="1:14">
      <c r="B84" s="89" t="s">
        <v>973</v>
      </c>
      <c r="C84" s="90"/>
      <c r="D84" s="90"/>
      <c r="E84" s="90"/>
      <c r="F84" s="90"/>
      <c r="G84" s="90"/>
      <c r="H84" s="90"/>
      <c r="I84" s="87"/>
      <c r="J84" s="88"/>
      <c r="K84" s="303">
        <v>0.05</v>
      </c>
      <c r="L84" s="857">
        <f>N78*K84</f>
        <v>749.8003865955327</v>
      </c>
      <c r="M84" s="858"/>
      <c r="N84" s="51"/>
    </row>
    <row r="85" spans="1:14" ht="15.75" thickBot="1">
      <c r="B85" s="91" t="s">
        <v>974</v>
      </c>
      <c r="C85" s="92"/>
      <c r="D85" s="92"/>
      <c r="E85" s="92"/>
      <c r="F85" s="92"/>
      <c r="G85" s="92"/>
      <c r="H85" s="92"/>
      <c r="I85" s="93"/>
      <c r="J85" s="94"/>
      <c r="K85" s="304">
        <v>0.05</v>
      </c>
      <c r="L85" s="859">
        <f>N78*K85</f>
        <v>749.8003865955327</v>
      </c>
      <c r="M85" s="860"/>
      <c r="N85" s="51"/>
    </row>
    <row r="86" spans="1:14" ht="15.75" thickBot="1">
      <c r="B86" s="823" t="s">
        <v>953</v>
      </c>
      <c r="C86" s="824"/>
      <c r="D86" s="824"/>
      <c r="E86" s="824"/>
      <c r="F86" s="824"/>
      <c r="G86" s="824"/>
      <c r="H86" s="824"/>
      <c r="I86" s="824"/>
      <c r="J86" s="824"/>
      <c r="K86" s="824"/>
      <c r="L86" s="824"/>
      <c r="M86" s="825"/>
      <c r="N86" s="52">
        <f>L83+L84+L85</f>
        <v>4498.8023195731957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19494.810051483848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484422.20621433074</v>
      </c>
      <c r="N48" s="271">
        <f>K48*M48</f>
        <v>4602.0109590361417</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6977.5429318179567</v>
      </c>
      <c r="N49" s="271">
        <f>K49*M49</f>
        <v>11931.598413408707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16533.609372444847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827">
        <f>VLOOKUP(A59,TRANSPORTE!A5:D117,4,FALSE)</f>
        <v>1822.464410828662</v>
      </c>
      <c r="M59" s="828"/>
      <c r="N59" s="286">
        <f>K59*L59</f>
        <v>17.313411902872289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17.313411902872289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4800</v>
      </c>
      <c r="N70" s="394">
        <f>K70/M70</f>
        <v>52.158745833333327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17084.037454257177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3416.8074908514354</v>
      </c>
      <c r="M83" s="858"/>
      <c r="N83" s="51"/>
    </row>
    <row r="84" spans="1:14">
      <c r="B84" s="89" t="s">
        <v>973</v>
      </c>
      <c r="C84" s="90"/>
      <c r="D84" s="90"/>
      <c r="E84" s="90"/>
      <c r="F84" s="90"/>
      <c r="G84" s="90"/>
      <c r="H84" s="90"/>
      <c r="I84" s="87"/>
      <c r="J84" s="88"/>
      <c r="K84" s="303">
        <v>0.05</v>
      </c>
      <c r="L84" s="857">
        <f>N78*K84</f>
        <v>854.20187271285886</v>
      </c>
      <c r="M84" s="858"/>
      <c r="N84" s="51"/>
    </row>
    <row r="85" spans="1:14" ht="15.75" thickBot="1">
      <c r="B85" s="91" t="s">
        <v>974</v>
      </c>
      <c r="C85" s="92"/>
      <c r="D85" s="92"/>
      <c r="E85" s="92"/>
      <c r="F85" s="92"/>
      <c r="G85" s="92"/>
      <c r="H85" s="92"/>
      <c r="I85" s="93"/>
      <c r="J85" s="94"/>
      <c r="K85" s="304">
        <v>0.05</v>
      </c>
      <c r="L85" s="859">
        <f>N78*K85</f>
        <v>854.20187271285886</v>
      </c>
      <c r="M85" s="860"/>
      <c r="N85" s="51"/>
    </row>
    <row r="86" spans="1:14" ht="15.75" thickBot="1">
      <c r="B86" s="823" t="s">
        <v>953</v>
      </c>
      <c r="C86" s="824"/>
      <c r="D86" s="824"/>
      <c r="E86" s="824"/>
      <c r="F86" s="824"/>
      <c r="G86" s="824"/>
      <c r="H86" s="824"/>
      <c r="I86" s="824"/>
      <c r="J86" s="824"/>
      <c r="K86" s="824"/>
      <c r="L86" s="824"/>
      <c r="M86" s="825"/>
      <c r="N86" s="52">
        <f>L83+L84+L85</f>
        <v>5125.2112362771531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22209.248690534332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484422.20621433074</v>
      </c>
      <c r="N48" s="271">
        <f>K48*M48</f>
        <v>2301.0054795180708</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6977.5429318179567</v>
      </c>
      <c r="N49" s="271">
        <f>K49*M49</f>
        <v>7457.2490083804405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9758.2544878985118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27">
        <f>VLOOKUP(A58,TRANSPORTE!A5:D117,4,FALSE)</f>
        <v>1822.464410828662</v>
      </c>
      <c r="M58" s="828"/>
      <c r="N58" s="286">
        <f>K58*L58</f>
        <v>8.6567059514361446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8.6567059514361446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10300.025863759405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2060.0051727518812</v>
      </c>
      <c r="M83" s="858"/>
      <c r="N83" s="51"/>
    </row>
    <row r="84" spans="1:14">
      <c r="B84" s="89" t="s">
        <v>973</v>
      </c>
      <c r="C84" s="90"/>
      <c r="D84" s="90"/>
      <c r="E84" s="90"/>
      <c r="F84" s="90"/>
      <c r="G84" s="90"/>
      <c r="H84" s="90"/>
      <c r="I84" s="87"/>
      <c r="J84" s="88"/>
      <c r="K84" s="303">
        <v>0.05</v>
      </c>
      <c r="L84" s="857">
        <f>N78*K84</f>
        <v>515.0012931879703</v>
      </c>
      <c r="M84" s="858"/>
      <c r="N84" s="51"/>
    </row>
    <row r="85" spans="1:14" ht="15.75" thickBot="1">
      <c r="B85" s="91" t="s">
        <v>974</v>
      </c>
      <c r="C85" s="92"/>
      <c r="D85" s="92"/>
      <c r="E85" s="92"/>
      <c r="F85" s="92"/>
      <c r="G85" s="92"/>
      <c r="H85" s="92"/>
      <c r="I85" s="93"/>
      <c r="J85" s="94"/>
      <c r="K85" s="304">
        <v>0.05</v>
      </c>
      <c r="L85" s="859">
        <f>N78*K85</f>
        <v>515.0012931879703</v>
      </c>
      <c r="M85" s="860"/>
      <c r="N85" s="51"/>
    </row>
    <row r="86" spans="1:14" ht="15.75" thickBot="1">
      <c r="B86" s="823" t="s">
        <v>953</v>
      </c>
      <c r="C86" s="824"/>
      <c r="D86" s="824"/>
      <c r="E86" s="824"/>
      <c r="F86" s="824"/>
      <c r="G86" s="824"/>
      <c r="H86" s="824"/>
      <c r="I86" s="824"/>
      <c r="J86" s="824"/>
      <c r="K86" s="824"/>
      <c r="L86" s="824"/>
      <c r="M86" s="825"/>
      <c r="N86" s="52">
        <f>L83+L84+L85</f>
        <v>3090.0077591278214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13390.033622887226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484422.20621433074</v>
      </c>
      <c r="N48" s="271">
        <f>K48*M48</f>
        <v>6055.277577679135</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6977.5429318179567</v>
      </c>
      <c r="N49" s="271">
        <f>K49*M49</f>
        <v>10204.656537783763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16259.934115462898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27">
        <f>VLOOKUP(A58,TRANSPORTE!A5:D117,4,FALSE)</f>
        <v>1822.464410828662</v>
      </c>
      <c r="M58" s="828"/>
      <c r="N58" s="286">
        <f>K58*L58</f>
        <v>22.780805135358278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22.780805135358278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16815.829590507714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3363.165918101543</v>
      </c>
      <c r="M83" s="858"/>
      <c r="N83" s="51"/>
    </row>
    <row r="84" spans="1:14">
      <c r="B84" s="89" t="s">
        <v>973</v>
      </c>
      <c r="C84" s="90"/>
      <c r="D84" s="90"/>
      <c r="E84" s="90"/>
      <c r="F84" s="90"/>
      <c r="G84" s="90"/>
      <c r="H84" s="90"/>
      <c r="I84" s="87"/>
      <c r="J84" s="88"/>
      <c r="K84" s="303">
        <v>0.05</v>
      </c>
      <c r="L84" s="857">
        <f>N78*K84</f>
        <v>840.79147952538574</v>
      </c>
      <c r="M84" s="858"/>
      <c r="N84" s="51"/>
    </row>
    <row r="85" spans="1:14" ht="15.75" thickBot="1">
      <c r="B85" s="91" t="s">
        <v>974</v>
      </c>
      <c r="C85" s="92"/>
      <c r="D85" s="92"/>
      <c r="E85" s="92"/>
      <c r="F85" s="92"/>
      <c r="G85" s="92"/>
      <c r="H85" s="92"/>
      <c r="I85" s="93"/>
      <c r="J85" s="94"/>
      <c r="K85" s="304">
        <v>0.05</v>
      </c>
      <c r="L85" s="859">
        <f>N78*K85</f>
        <v>840.79147952538574</v>
      </c>
      <c r="M85" s="860"/>
      <c r="N85" s="51"/>
    </row>
    <row r="86" spans="1:14" ht="15.75" thickBot="1">
      <c r="B86" s="823" t="s">
        <v>953</v>
      </c>
      <c r="C86" s="824"/>
      <c r="D86" s="824"/>
      <c r="E86" s="824"/>
      <c r="F86" s="824"/>
      <c r="G86" s="824"/>
      <c r="H86" s="824"/>
      <c r="I86" s="824"/>
      <c r="J86" s="824"/>
      <c r="K86" s="824"/>
      <c r="L86" s="824"/>
      <c r="M86" s="825"/>
      <c r="N86" s="52">
        <f>L83+L84+L85</f>
        <v>5044.748877152314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21860.578467660027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484422.20621433074</v>
      </c>
      <c r="N48" s="271">
        <f>K48*M48</f>
        <v>4602.0109590361417</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6977.5429318179567</v>
      </c>
      <c r="N49" s="271">
        <f>K49*M49</f>
        <v>9843.5686910621826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14445.579650098323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27">
        <f>VLOOKUP(A58,TRANSPORTE!A5:D117,4,FALSE)</f>
        <v>1822.464410828662</v>
      </c>
      <c r="M58" s="828"/>
      <c r="N58" s="286">
        <f>K58*L58</f>
        <v>17.313411902872289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17.313411902872289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14996.007731910653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2999.2015463821308</v>
      </c>
      <c r="M83" s="858"/>
      <c r="N83" s="51"/>
    </row>
    <row r="84" spans="1:14">
      <c r="B84" s="89" t="s">
        <v>973</v>
      </c>
      <c r="C84" s="90"/>
      <c r="D84" s="90"/>
      <c r="E84" s="90"/>
      <c r="F84" s="90"/>
      <c r="G84" s="90"/>
      <c r="H84" s="90"/>
      <c r="I84" s="87"/>
      <c r="J84" s="88"/>
      <c r="K84" s="303">
        <v>0.05</v>
      </c>
      <c r="L84" s="857">
        <f>N78*K84</f>
        <v>749.8003865955327</v>
      </c>
      <c r="M84" s="858"/>
      <c r="N84" s="51"/>
    </row>
    <row r="85" spans="1:14" ht="15.75" thickBot="1">
      <c r="B85" s="91" t="s">
        <v>974</v>
      </c>
      <c r="C85" s="92"/>
      <c r="D85" s="92"/>
      <c r="E85" s="92"/>
      <c r="F85" s="92"/>
      <c r="G85" s="92"/>
      <c r="H85" s="92"/>
      <c r="I85" s="93"/>
      <c r="J85" s="94"/>
      <c r="K85" s="304">
        <v>0.05</v>
      </c>
      <c r="L85" s="859">
        <f>N78*K85</f>
        <v>749.8003865955327</v>
      </c>
      <c r="M85" s="860"/>
      <c r="N85" s="51"/>
    </row>
    <row r="86" spans="1:14" ht="15.75" thickBot="1">
      <c r="B86" s="823" t="s">
        <v>953</v>
      </c>
      <c r="C86" s="824"/>
      <c r="D86" s="824"/>
      <c r="E86" s="824"/>
      <c r="F86" s="824"/>
      <c r="G86" s="824"/>
      <c r="H86" s="824"/>
      <c r="I86" s="824"/>
      <c r="J86" s="824"/>
      <c r="K86" s="824"/>
      <c r="L86" s="824"/>
      <c r="M86" s="825"/>
      <c r="N86" s="52">
        <f>L83+L84+L85</f>
        <v>4498.8023195731957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19494.810051483848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484422.20621433074</v>
      </c>
      <c r="N48" s="271">
        <f>K48*M48</f>
        <v>4602.0109590361417</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6977.5429318179567</v>
      </c>
      <c r="N49" s="271">
        <f>K49*M49</f>
        <v>11931.598413408707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16533.609372444847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827">
        <f>VLOOKUP(A58,TRANSPORTE!A5:D117,4,FALSE)</f>
        <v>1822.464410828662</v>
      </c>
      <c r="M58" s="828"/>
      <c r="N58" s="286">
        <f>K58*L58</f>
        <v>17.313411902872289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17.313411902872289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17084.037454257177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3416.8074908514354</v>
      </c>
      <c r="M83" s="858"/>
      <c r="N83" s="51"/>
    </row>
    <row r="84" spans="1:14">
      <c r="B84" s="89" t="s">
        <v>973</v>
      </c>
      <c r="C84" s="90"/>
      <c r="D84" s="90"/>
      <c r="E84" s="90"/>
      <c r="F84" s="90"/>
      <c r="G84" s="90"/>
      <c r="H84" s="90"/>
      <c r="I84" s="87"/>
      <c r="J84" s="88"/>
      <c r="K84" s="303">
        <v>0.05</v>
      </c>
      <c r="L84" s="857">
        <f>N78*K84</f>
        <v>854.20187271285886</v>
      </c>
      <c r="M84" s="858"/>
      <c r="N84" s="51"/>
    </row>
    <row r="85" spans="1:14" ht="15.75" thickBot="1">
      <c r="B85" s="91" t="s">
        <v>974</v>
      </c>
      <c r="C85" s="92"/>
      <c r="D85" s="92"/>
      <c r="E85" s="92"/>
      <c r="F85" s="92"/>
      <c r="G85" s="92"/>
      <c r="H85" s="92"/>
      <c r="I85" s="93"/>
      <c r="J85" s="94"/>
      <c r="K85" s="304">
        <v>0.05</v>
      </c>
      <c r="L85" s="859">
        <f>N78*K85</f>
        <v>854.20187271285886</v>
      </c>
      <c r="M85" s="860"/>
      <c r="N85" s="51"/>
    </row>
    <row r="86" spans="1:14" ht="15.75" thickBot="1">
      <c r="B86" s="823" t="s">
        <v>953</v>
      </c>
      <c r="C86" s="824"/>
      <c r="D86" s="824"/>
      <c r="E86" s="824"/>
      <c r="F86" s="824"/>
      <c r="G86" s="824"/>
      <c r="H86" s="824"/>
      <c r="I86" s="824"/>
      <c r="J86" s="824"/>
      <c r="K86" s="824"/>
      <c r="L86" s="824"/>
      <c r="M86" s="825"/>
      <c r="N86" s="52">
        <f>L83+L84+L85</f>
        <v>5125.2112362771531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22209.248690534332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163411.98072742717</v>
      </c>
      <c r="L36" s="269"/>
      <c r="M36" s="270">
        <v>600</v>
      </c>
      <c r="N36" s="271">
        <f>K36/M36</f>
        <v>272.3533012123786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600</v>
      </c>
      <c r="N37" s="271">
        <f>K37/M37</f>
        <v>185.63247164488001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458.72962332312198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484422.20621433074</v>
      </c>
      <c r="N48" s="271">
        <f>K48*M48</f>
        <v>2301.0054795180708</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6977.5429318179567</v>
      </c>
      <c r="N49" s="271">
        <f>K49*M49</f>
        <v>7457.2490083804405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9758.2544878985118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27">
        <f>VLOOKUP(A58,TRANSPORTE!A5:D117,4,FALSE)</f>
        <v>1822.464410828662</v>
      </c>
      <c r="M58" s="828"/>
      <c r="N58" s="286">
        <f>K58*L58</f>
        <v>8.6567059514361446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8.6567059514361446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10300.025863759405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2060.0051727518812</v>
      </c>
      <c r="M83" s="858"/>
      <c r="N83" s="51"/>
    </row>
    <row r="84" spans="1:14">
      <c r="B84" s="89" t="s">
        <v>973</v>
      </c>
      <c r="C84" s="90"/>
      <c r="D84" s="90"/>
      <c r="E84" s="90"/>
      <c r="F84" s="90"/>
      <c r="G84" s="90"/>
      <c r="H84" s="90"/>
      <c r="I84" s="87"/>
      <c r="J84" s="88"/>
      <c r="K84" s="303">
        <v>0.05</v>
      </c>
      <c r="L84" s="857">
        <f>N78*K84</f>
        <v>515.0012931879703</v>
      </c>
      <c r="M84" s="858"/>
      <c r="N84" s="51"/>
    </row>
    <row r="85" spans="1:14" ht="15.75" thickBot="1">
      <c r="B85" s="91" t="s">
        <v>974</v>
      </c>
      <c r="C85" s="92"/>
      <c r="D85" s="92"/>
      <c r="E85" s="92"/>
      <c r="F85" s="92"/>
      <c r="G85" s="92"/>
      <c r="H85" s="92"/>
      <c r="I85" s="93"/>
      <c r="J85" s="94"/>
      <c r="K85" s="304">
        <v>0.05</v>
      </c>
      <c r="L85" s="859">
        <f>N78*K85</f>
        <v>515.0012931879703</v>
      </c>
      <c r="M85" s="860"/>
      <c r="N85" s="51"/>
    </row>
    <row r="86" spans="1:14" ht="15.75" thickBot="1">
      <c r="B86" s="823" t="s">
        <v>953</v>
      </c>
      <c r="C86" s="824"/>
      <c r="D86" s="824"/>
      <c r="E86" s="824"/>
      <c r="F86" s="824"/>
      <c r="G86" s="824"/>
      <c r="H86" s="824"/>
      <c r="I86" s="824"/>
      <c r="J86" s="824"/>
      <c r="K86" s="824"/>
      <c r="L86" s="824"/>
      <c r="M86" s="825"/>
      <c r="N86" s="52">
        <f>L83+L84+L85</f>
        <v>3090.0077591278214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13390.033622887226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290</v>
      </c>
      <c r="B37" s="836" t="str">
        <f>VLOOKUP(A37,EQUIPOS!A7:D154,3,FALSE)</f>
        <v>Planta trituradora</v>
      </c>
      <c r="C37" s="837"/>
      <c r="D37" s="837"/>
      <c r="E37" s="837"/>
      <c r="F37" s="837"/>
      <c r="G37" s="837"/>
      <c r="H37" s="838"/>
      <c r="I37" s="266"/>
      <c r="J37" s="267"/>
      <c r="K37" s="268">
        <f>VLOOKUP(A37,EQUIPOS!A7:D164,4,FALSE)</f>
        <v>515343.15498508728</v>
      </c>
      <c r="L37" s="269"/>
      <c r="M37" s="270">
        <v>30</v>
      </c>
      <c r="N37" s="271">
        <f t="shared" ref="N37:N43" si="0">K37/M37</f>
        <v>17178.105166169575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128941.28616222271</v>
      </c>
      <c r="L38" s="269"/>
      <c r="M38" s="270">
        <v>9</v>
      </c>
      <c r="N38" s="271">
        <f t="shared" si="0"/>
        <v>14326.8095735803</v>
      </c>
    </row>
    <row r="39" spans="1:14">
      <c r="A39" t="s">
        <v>173</v>
      </c>
      <c r="B39" s="836" t="str">
        <f>VLOOKUP(A39,EQUIPOS!A9:D154,3,FALSE)</f>
        <v>Compactador neumático de Potencia 70 HP, peso de 13 ton</v>
      </c>
      <c r="C39" s="837"/>
      <c r="D39" s="837"/>
      <c r="E39" s="837"/>
      <c r="F39" s="837"/>
      <c r="G39" s="837"/>
      <c r="H39" s="838"/>
      <c r="I39" s="266"/>
      <c r="J39" s="267"/>
      <c r="K39" s="268">
        <f>VLOOKUP(A39,EQUIPOS!A9:D166,4,FALSE)</f>
        <v>152385.15637353595</v>
      </c>
      <c r="L39" s="269"/>
      <c r="M39" s="270">
        <v>9</v>
      </c>
      <c r="N39" s="271">
        <f t="shared" si="0"/>
        <v>16931.684041503995</v>
      </c>
    </row>
    <row r="40" spans="1:14">
      <c r="A40" t="s">
        <v>286</v>
      </c>
      <c r="B40" s="836" t="str">
        <f>VLOOKUP(A40,EQUIPOS!A10:D154,3,FALSE)</f>
        <v>Planta de asfalto en frio</v>
      </c>
      <c r="C40" s="837"/>
      <c r="D40" s="837"/>
      <c r="E40" s="837"/>
      <c r="F40" s="837"/>
      <c r="G40" s="837"/>
      <c r="H40" s="838"/>
      <c r="I40" s="266"/>
      <c r="J40" s="267"/>
      <c r="K40" s="268">
        <f>VLOOKUP(A40,EQUIPOS!A10:D167,4,FALSE)</f>
        <v>259884.67884049166</v>
      </c>
      <c r="L40" s="269"/>
      <c r="M40" s="270">
        <v>9</v>
      </c>
      <c r="N40" s="271">
        <f t="shared" si="0"/>
        <v>28876.075426721294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9</v>
      </c>
      <c r="N42" s="271">
        <f t="shared" si="0"/>
        <v>44001.539512166994</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N77*M46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154895.87890027472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664.52789826837693</v>
      </c>
      <c r="N54" s="271">
        <f>K54*M54</f>
        <v>16613.197456709422</v>
      </c>
    </row>
    <row r="55" spans="1:14" ht="15.75" thickBot="1">
      <c r="B55" s="43"/>
      <c r="C55" s="280"/>
      <c r="D55" s="280"/>
      <c r="E55" s="280"/>
      <c r="F55" s="280"/>
      <c r="G55" s="280"/>
      <c r="H55" s="280"/>
      <c r="I55" s="267"/>
      <c r="J55" s="223"/>
      <c r="K55" s="281"/>
      <c r="L55" s="266"/>
      <c r="M55" s="282"/>
      <c r="N55" s="283"/>
    </row>
    <row r="56" spans="1:14" ht="15.75" thickBot="1">
      <c r="B56" s="823" t="s">
        <v>953</v>
      </c>
      <c r="C56" s="824"/>
      <c r="D56" s="824"/>
      <c r="E56" s="824"/>
      <c r="F56" s="824"/>
      <c r="G56" s="824"/>
      <c r="H56" s="824"/>
      <c r="I56" s="824"/>
      <c r="J56" s="824"/>
      <c r="K56" s="824"/>
      <c r="L56" s="824"/>
      <c r="M56" s="825"/>
      <c r="N56" s="393">
        <f>SUM(N53:N55)</f>
        <v>694804.2861567724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827">
        <f>VLOOKUP(A61,TRANSPORTE!A5:D117,4,FALSE)</f>
        <v>1822.464410828662</v>
      </c>
      <c r="M61" s="828"/>
      <c r="N61" s="286">
        <f>K61*L61</f>
        <v>2278.0805135358278</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827">
        <f>VLOOKUP(A62,TRANSPORTE!A6:D117,4,FALSE)</f>
        <v>1822.464410828662</v>
      </c>
      <c r="M62" s="828"/>
      <c r="N62" s="286">
        <f>K62*L62</f>
        <v>2551.4501751601265</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4829.5306886959543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19</v>
      </c>
      <c r="B72" s="49" t="str">
        <f>VLOOKUP(A72,'MANO DE OBRA'!A8:D68,3,FALSE)</f>
        <v>Obrero (8)</v>
      </c>
      <c r="C72" s="47"/>
      <c r="D72" s="47"/>
      <c r="E72" s="47"/>
      <c r="F72" s="47"/>
      <c r="G72" s="47"/>
      <c r="H72" s="47"/>
      <c r="I72" s="291">
        <f>K72/J72*100</f>
        <v>270661.59999999998</v>
      </c>
      <c r="J72" s="292">
        <v>185</v>
      </c>
      <c r="K72" s="293">
        <f>VLOOKUP(A72,'MANO DE OBRA'!A8:D99,4,FALSE)</f>
        <v>500723.95999999996</v>
      </c>
      <c r="L72" s="50"/>
      <c r="M72" s="294">
        <f>M38*8</f>
        <v>72</v>
      </c>
      <c r="N72" s="394">
        <f>K72/M72</f>
        <v>6954.4994444444437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SUM(N72:N76)</f>
        <v>10658.882903278056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865188.57864902122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173037.71572980424</v>
      </c>
      <c r="M84" s="858"/>
      <c r="N84" s="51"/>
    </row>
    <row r="85" spans="1:14">
      <c r="B85" s="89" t="s">
        <v>973</v>
      </c>
      <c r="C85" s="90"/>
      <c r="D85" s="90"/>
      <c r="E85" s="90"/>
      <c r="F85" s="90"/>
      <c r="G85" s="90"/>
      <c r="H85" s="90"/>
      <c r="I85" s="87"/>
      <c r="J85" s="88"/>
      <c r="K85" s="303">
        <v>0.05</v>
      </c>
      <c r="L85" s="857">
        <f>N79*K85</f>
        <v>43259.428932451061</v>
      </c>
      <c r="M85" s="858"/>
      <c r="N85" s="51"/>
    </row>
    <row r="86" spans="1:14" ht="15.75" thickBot="1">
      <c r="B86" s="91" t="s">
        <v>974</v>
      </c>
      <c r="C86" s="92"/>
      <c r="D86" s="92"/>
      <c r="E86" s="92"/>
      <c r="F86" s="92"/>
      <c r="G86" s="92"/>
      <c r="H86" s="92"/>
      <c r="I86" s="93"/>
      <c r="J86" s="94"/>
      <c r="K86" s="304">
        <v>0.05</v>
      </c>
      <c r="L86" s="859">
        <f>N79*K86</f>
        <v>43259.428932451061</v>
      </c>
      <c r="M86" s="860"/>
      <c r="N86" s="51"/>
    </row>
    <row r="87" spans="1:14" ht="15.75" thickBot="1">
      <c r="B87" s="823" t="s">
        <v>953</v>
      </c>
      <c r="C87" s="824"/>
      <c r="D87" s="824"/>
      <c r="E87" s="824"/>
      <c r="F87" s="824"/>
      <c r="G87" s="824"/>
      <c r="H87" s="824"/>
      <c r="I87" s="824"/>
      <c r="J87" s="824"/>
      <c r="K87" s="824"/>
      <c r="L87" s="824"/>
      <c r="M87" s="825"/>
      <c r="N87" s="52">
        <f>L84+L85+L86</f>
        <v>259556.57359470637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1124745.1522437276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0" t="s">
        <v>2221</v>
      </c>
      <c r="C120" s="392"/>
      <c r="D120" s="392"/>
      <c r="E120" s="57"/>
      <c r="F120" s="57"/>
      <c r="G120" s="57"/>
      <c r="H120" s="57"/>
      <c r="I120" s="57"/>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168</v>
      </c>
      <c r="B37" s="836" t="str">
        <f>VLOOKUP(A37,EQUIPOS!A7:D154,3,FALSE)</f>
        <v>Compactador tipo  POTENCIA: 105 HP, PESO: 6 ton</v>
      </c>
      <c r="C37" s="837"/>
      <c r="D37" s="837"/>
      <c r="E37" s="837"/>
      <c r="F37" s="837"/>
      <c r="G37" s="837"/>
      <c r="H37" s="838"/>
      <c r="I37" s="266"/>
      <c r="J37" s="267"/>
      <c r="K37" s="268">
        <f>VLOOKUP(A37,EQUIPOS!A7:D164,4,FALSE)</f>
        <v>128941.28616222271</v>
      </c>
      <c r="L37" s="269"/>
      <c r="M37" s="270">
        <v>9</v>
      </c>
      <c r="N37" s="271">
        <f t="shared" ref="N37:N43" si="0">K37/M37</f>
        <v>14326.8095735803</v>
      </c>
    </row>
    <row r="38" spans="1:14">
      <c r="A38" t="s">
        <v>173</v>
      </c>
      <c r="B38" s="836" t="str">
        <f>VLOOKUP(A38,EQUIPOS!A8:D154,3,FALSE)</f>
        <v>Compactador neumático de Potencia 70 HP, peso de 13 ton</v>
      </c>
      <c r="C38" s="837"/>
      <c r="D38" s="837"/>
      <c r="E38" s="837"/>
      <c r="F38" s="837"/>
      <c r="G38" s="837"/>
      <c r="H38" s="838"/>
      <c r="I38" s="266"/>
      <c r="J38" s="267"/>
      <c r="K38" s="268">
        <f>VLOOKUP(A38,EQUIPOS!A8:D165,4,FALSE)</f>
        <v>152385.15637353595</v>
      </c>
      <c r="L38" s="269"/>
      <c r="M38" s="270">
        <v>9</v>
      </c>
      <c r="N38" s="271">
        <f t="shared" si="0"/>
        <v>16931.684041503995</v>
      </c>
    </row>
    <row r="39" spans="1:14">
      <c r="A39" t="s">
        <v>286</v>
      </c>
      <c r="B39" s="836" t="str">
        <f>VLOOKUP(A39,EQUIPOS!A9:D154,3,FALSE)</f>
        <v>Planta de asfalto en frio</v>
      </c>
      <c r="C39" s="837"/>
      <c r="D39" s="837"/>
      <c r="E39" s="837"/>
      <c r="F39" s="837"/>
      <c r="G39" s="837"/>
      <c r="H39" s="838"/>
      <c r="I39" s="266"/>
      <c r="J39" s="267"/>
      <c r="K39" s="268">
        <f>VLOOKUP(A39,EQUIPOS!A9:D166,4,FALSE)</f>
        <v>259884.67884049166</v>
      </c>
      <c r="L39" s="269"/>
      <c r="M39" s="270">
        <v>9</v>
      </c>
      <c r="N39" s="271">
        <f t="shared" si="0"/>
        <v>28876.075426721294</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9</v>
      </c>
      <c r="N42" s="271">
        <f t="shared" si="0"/>
        <v>44001.539512166994</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1065.8882903278056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154895.87890027472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865188.57864902122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173037.71572980424</v>
      </c>
      <c r="M88" s="858"/>
      <c r="N88" s="51"/>
    </row>
    <row r="89" spans="1:14">
      <c r="B89" s="89" t="s">
        <v>973</v>
      </c>
      <c r="C89" s="90"/>
      <c r="D89" s="90"/>
      <c r="E89" s="90"/>
      <c r="F89" s="90"/>
      <c r="G89" s="90"/>
      <c r="H89" s="90"/>
      <c r="I89" s="87"/>
      <c r="J89" s="88"/>
      <c r="K89" s="303">
        <v>0.05</v>
      </c>
      <c r="L89" s="857">
        <f>N83*K89</f>
        <v>43259.428932451061</v>
      </c>
      <c r="M89" s="858"/>
      <c r="N89" s="51"/>
    </row>
    <row r="90" spans="1:14" ht="15.75" thickBot="1">
      <c r="B90" s="91" t="s">
        <v>974</v>
      </c>
      <c r="C90" s="92"/>
      <c r="D90" s="92"/>
      <c r="E90" s="92"/>
      <c r="F90" s="92"/>
      <c r="G90" s="92"/>
      <c r="H90" s="92"/>
      <c r="I90" s="93"/>
      <c r="J90" s="94"/>
      <c r="K90" s="304">
        <v>0.05</v>
      </c>
      <c r="L90" s="859">
        <f>N83*K90</f>
        <v>43259.428932451061</v>
      </c>
      <c r="M90" s="860"/>
      <c r="N90" s="51"/>
    </row>
    <row r="91" spans="1:14" ht="15.75" thickBot="1">
      <c r="B91" s="823" t="s">
        <v>953</v>
      </c>
      <c r="C91" s="824"/>
      <c r="D91" s="824"/>
      <c r="E91" s="824"/>
      <c r="F91" s="824"/>
      <c r="G91" s="824"/>
      <c r="H91" s="824"/>
      <c r="I91" s="824"/>
      <c r="J91" s="824"/>
      <c r="K91" s="824"/>
      <c r="L91" s="824"/>
      <c r="M91" s="825"/>
      <c r="N91" s="52">
        <f>L88+L89+L90</f>
        <v>259556.57359470637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1124745.1522437276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168</v>
      </c>
      <c r="B37" s="836" t="str">
        <f>VLOOKUP(A37,EQUIPOS!A7:D154,3,FALSE)</f>
        <v>Compactador tipo  POTENCIA: 105 HP, PESO: 6 ton</v>
      </c>
      <c r="C37" s="837"/>
      <c r="D37" s="837"/>
      <c r="E37" s="837"/>
      <c r="F37" s="837"/>
      <c r="G37" s="837"/>
      <c r="H37" s="838"/>
      <c r="I37" s="266"/>
      <c r="J37" s="267"/>
      <c r="K37" s="268">
        <f>VLOOKUP(A37,EQUIPOS!A7:D164,4,FALSE)</f>
        <v>128941.28616222271</v>
      </c>
      <c r="L37" s="269"/>
      <c r="M37" s="270">
        <v>9</v>
      </c>
      <c r="N37" s="271">
        <f t="shared" ref="N37:N43" si="0">K37/M37</f>
        <v>14326.8095735803</v>
      </c>
    </row>
    <row r="38" spans="1:14">
      <c r="A38" t="s">
        <v>173</v>
      </c>
      <c r="B38" s="836" t="str">
        <f>VLOOKUP(A38,EQUIPOS!A8:D154,3,FALSE)</f>
        <v>Compactador neumático de Potencia 70 HP, peso de 13 ton</v>
      </c>
      <c r="C38" s="837"/>
      <c r="D38" s="837"/>
      <c r="E38" s="837"/>
      <c r="F38" s="837"/>
      <c r="G38" s="837"/>
      <c r="H38" s="838"/>
      <c r="I38" s="266"/>
      <c r="J38" s="267"/>
      <c r="K38" s="268">
        <f>VLOOKUP(A38,EQUIPOS!A8:D165,4,FALSE)</f>
        <v>152385.15637353595</v>
      </c>
      <c r="L38" s="269"/>
      <c r="M38" s="270">
        <v>9</v>
      </c>
      <c r="N38" s="271">
        <f t="shared" si="0"/>
        <v>16931.684041503995</v>
      </c>
    </row>
    <row r="39" spans="1:14">
      <c r="A39" t="s">
        <v>286</v>
      </c>
      <c r="B39" s="836" t="str">
        <f>VLOOKUP(A39,EQUIPOS!A9:D154,3,FALSE)</f>
        <v>Planta de asfalto en frio</v>
      </c>
      <c r="C39" s="837"/>
      <c r="D39" s="837"/>
      <c r="E39" s="837"/>
      <c r="F39" s="837"/>
      <c r="G39" s="837"/>
      <c r="H39" s="838"/>
      <c r="I39" s="266"/>
      <c r="J39" s="267"/>
      <c r="K39" s="268">
        <f>VLOOKUP(A39,EQUIPOS!A9:D166,4,FALSE)</f>
        <v>259884.67884049166</v>
      </c>
      <c r="L39" s="269"/>
      <c r="M39" s="270">
        <v>9</v>
      </c>
      <c r="N39" s="271">
        <f t="shared" si="0"/>
        <v>28876.075426721294</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9</v>
      </c>
      <c r="N42" s="271">
        <f t="shared" si="0"/>
        <v>44001.539512166994</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1065.8882903278056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154895.87890027472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410">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827">
        <f>VLOOKUP(A64,TRANSPORTE!A5:D117,4,FALSE)</f>
        <v>1822.464410828662</v>
      </c>
      <c r="M64" s="828"/>
      <c r="N64" s="286">
        <f>K64*L64</f>
        <v>2551.4501751601265</v>
      </c>
    </row>
    <row r="65" spans="1:15">
      <c r="A65" t="s">
        <v>1349</v>
      </c>
      <c r="B65" s="46" t="str">
        <f>VLOOKUP(A65,TRANSPORTE!A6:D117,3,FALSE)</f>
        <v>Transporte de Mezcla en Frio DMF-19</v>
      </c>
      <c r="C65" s="47"/>
      <c r="D65" s="47"/>
      <c r="E65" s="47"/>
      <c r="F65" s="47"/>
      <c r="G65" s="47"/>
      <c r="H65" s="310" t="s">
        <v>1468</v>
      </c>
      <c r="I65" s="278">
        <v>1.25</v>
      </c>
      <c r="J65" s="285">
        <v>1</v>
      </c>
      <c r="K65" s="278">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865188.57864902122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173037.71572980424</v>
      </c>
      <c r="M88" s="858"/>
      <c r="N88" s="51"/>
    </row>
    <row r="89" spans="1:14">
      <c r="B89" s="89" t="s">
        <v>973</v>
      </c>
      <c r="C89" s="90"/>
      <c r="D89" s="90"/>
      <c r="E89" s="90"/>
      <c r="F89" s="90"/>
      <c r="G89" s="90"/>
      <c r="H89" s="90"/>
      <c r="I89" s="87"/>
      <c r="J89" s="88"/>
      <c r="K89" s="303">
        <v>0.05</v>
      </c>
      <c r="L89" s="857">
        <f>N83*K89</f>
        <v>43259.428932451061</v>
      </c>
      <c r="M89" s="858"/>
      <c r="N89" s="51"/>
    </row>
    <row r="90" spans="1:14" ht="15.75" thickBot="1">
      <c r="B90" s="91" t="s">
        <v>974</v>
      </c>
      <c r="C90" s="92"/>
      <c r="D90" s="92"/>
      <c r="E90" s="92"/>
      <c r="F90" s="92"/>
      <c r="G90" s="92"/>
      <c r="H90" s="92"/>
      <c r="I90" s="93"/>
      <c r="J90" s="94"/>
      <c r="K90" s="304">
        <v>0.05</v>
      </c>
      <c r="L90" s="859">
        <f>N83*K90</f>
        <v>43259.428932451061</v>
      </c>
      <c r="M90" s="860"/>
      <c r="N90" s="51"/>
    </row>
    <row r="91" spans="1:14" ht="15.75" thickBot="1">
      <c r="B91" s="823" t="s">
        <v>953</v>
      </c>
      <c r="C91" s="824"/>
      <c r="D91" s="824"/>
      <c r="E91" s="824"/>
      <c r="F91" s="824"/>
      <c r="G91" s="824"/>
      <c r="H91" s="824"/>
      <c r="I91" s="824"/>
      <c r="J91" s="824"/>
      <c r="K91" s="824"/>
      <c r="L91" s="824"/>
      <c r="M91" s="825"/>
      <c r="N91" s="52">
        <f>L88+L89+L90</f>
        <v>259556.57359470637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1124745.1522437276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168</v>
      </c>
      <c r="B37" s="836" t="str">
        <f>VLOOKUP(A37,EQUIPOS!A7:D154,3,FALSE)</f>
        <v>Compactador tipo  POTENCIA: 105 HP, PESO: 6 ton</v>
      </c>
      <c r="C37" s="837"/>
      <c r="D37" s="837"/>
      <c r="E37" s="837"/>
      <c r="F37" s="837"/>
      <c r="G37" s="837"/>
      <c r="H37" s="838"/>
      <c r="I37" s="266"/>
      <c r="J37" s="267"/>
      <c r="K37" s="268">
        <f>VLOOKUP(A37,EQUIPOS!A7:D164,4,FALSE)</f>
        <v>128941.28616222271</v>
      </c>
      <c r="L37" s="269"/>
      <c r="M37" s="270">
        <v>7</v>
      </c>
      <c r="N37" s="271">
        <f t="shared" ref="N37:N43" si="0">K37/M37</f>
        <v>18420.183737460386</v>
      </c>
    </row>
    <row r="38" spans="1:14">
      <c r="A38" t="s">
        <v>173</v>
      </c>
      <c r="B38" s="836" t="str">
        <f>VLOOKUP(A38,EQUIPOS!A8:D154,3,FALSE)</f>
        <v>Compactador neumático de Potencia 70 HP, peso de 13 ton</v>
      </c>
      <c r="C38" s="837"/>
      <c r="D38" s="837"/>
      <c r="E38" s="837"/>
      <c r="F38" s="837"/>
      <c r="G38" s="837"/>
      <c r="H38" s="838"/>
      <c r="I38" s="266"/>
      <c r="J38" s="267"/>
      <c r="K38" s="268">
        <f>VLOOKUP(A38,EQUIPOS!A8:D165,4,FALSE)</f>
        <v>152385.15637353595</v>
      </c>
      <c r="L38" s="269"/>
      <c r="M38" s="270">
        <v>7</v>
      </c>
      <c r="N38" s="271">
        <f t="shared" si="0"/>
        <v>21769.308053362278</v>
      </c>
    </row>
    <row r="39" spans="1:14">
      <c r="A39" t="s">
        <v>286</v>
      </c>
      <c r="B39" s="836" t="str">
        <f>VLOOKUP(A39,EQUIPOS!A9:D154,3,FALSE)</f>
        <v>Planta de asfalto en frio</v>
      </c>
      <c r="C39" s="837"/>
      <c r="D39" s="837"/>
      <c r="E39" s="837"/>
      <c r="F39" s="837"/>
      <c r="G39" s="837"/>
      <c r="H39" s="838"/>
      <c r="I39" s="266"/>
      <c r="J39" s="267"/>
      <c r="K39" s="268">
        <f>VLOOKUP(A39,EQUIPOS!A9:D166,4,FALSE)</f>
        <v>259884.67884049166</v>
      </c>
      <c r="L39" s="269"/>
      <c r="M39" s="270">
        <v>9</v>
      </c>
      <c r="N39" s="271">
        <f t="shared" si="0"/>
        <v>28876.075426721294</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7</v>
      </c>
      <c r="N42" s="271">
        <f t="shared" si="0"/>
        <v>56573.407944214705</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1218.1580460889206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176551.01526382193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1822.464410828662</v>
      </c>
      <c r="N65" s="411">
        <f>K65*M65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63</v>
      </c>
      <c r="N75" s="394">
        <f>K75/M75</f>
        <v>7947.9993650793649</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12181.580460889205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888366.41257017944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177673.28251403591</v>
      </c>
      <c r="M88" s="858"/>
      <c r="N88" s="51"/>
    </row>
    <row r="89" spans="1:14">
      <c r="B89" s="89" t="s">
        <v>973</v>
      </c>
      <c r="C89" s="90"/>
      <c r="D89" s="90"/>
      <c r="E89" s="90"/>
      <c r="F89" s="90"/>
      <c r="G89" s="90"/>
      <c r="H89" s="90"/>
      <c r="I89" s="87"/>
      <c r="J89" s="88"/>
      <c r="K89" s="303">
        <v>0.05</v>
      </c>
      <c r="L89" s="857">
        <f>N83*K89</f>
        <v>44418.320628508976</v>
      </c>
      <c r="M89" s="858"/>
      <c r="N89" s="51"/>
    </row>
    <row r="90" spans="1:14" ht="15.75" thickBot="1">
      <c r="B90" s="91" t="s">
        <v>974</v>
      </c>
      <c r="C90" s="92"/>
      <c r="D90" s="92"/>
      <c r="E90" s="92"/>
      <c r="F90" s="92"/>
      <c r="G90" s="92"/>
      <c r="H90" s="92"/>
      <c r="I90" s="93"/>
      <c r="J90" s="94"/>
      <c r="K90" s="304">
        <v>0.05</v>
      </c>
      <c r="L90" s="859">
        <f>N83*K90</f>
        <v>44418.320628508976</v>
      </c>
      <c r="M90" s="860"/>
      <c r="N90" s="51"/>
    </row>
    <row r="91" spans="1:14" ht="15.75" thickBot="1">
      <c r="B91" s="823" t="s">
        <v>953</v>
      </c>
      <c r="C91" s="824"/>
      <c r="D91" s="824"/>
      <c r="E91" s="824"/>
      <c r="F91" s="824"/>
      <c r="G91" s="824"/>
      <c r="H91" s="824"/>
      <c r="I91" s="824"/>
      <c r="J91" s="824"/>
      <c r="K91" s="824"/>
      <c r="L91" s="824"/>
      <c r="M91" s="825"/>
      <c r="N91" s="52">
        <f>L88+L89+L90</f>
        <v>266509.92377105384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1154876.3363412332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9</v>
      </c>
      <c r="N37" s="271">
        <f t="shared" ref="N37:N43" si="0">K37/M37</f>
        <v>16931.684041503995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128941.28616222271</v>
      </c>
      <c r="L38" s="269"/>
      <c r="M38" s="270">
        <v>9</v>
      </c>
      <c r="N38" s="271">
        <f t="shared" si="0"/>
        <v>14326.8095735803</v>
      </c>
    </row>
    <row r="39" spans="1:14">
      <c r="A39" t="s">
        <v>286</v>
      </c>
      <c r="B39" s="836" t="str">
        <f>VLOOKUP(A39,EQUIPOS!A9:D154,3,FALSE)</f>
        <v>Planta de asfalto en frio</v>
      </c>
      <c r="C39" s="837"/>
      <c r="D39" s="837"/>
      <c r="E39" s="837"/>
      <c r="F39" s="837"/>
      <c r="G39" s="837"/>
      <c r="H39" s="838"/>
      <c r="I39" s="266"/>
      <c r="J39" s="267"/>
      <c r="K39" s="268">
        <f>VLOOKUP(A39,EQUIPOS!A9:D166,4,FALSE)</f>
        <v>259884.67884049166</v>
      </c>
      <c r="L39" s="269"/>
      <c r="M39" s="270">
        <v>9</v>
      </c>
      <c r="N39" s="271">
        <f t="shared" si="0"/>
        <v>28876.075426721294</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9</v>
      </c>
      <c r="N42" s="271">
        <f t="shared" si="0"/>
        <v>44001.539512166994</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37"/>
      <c r="F46" s="837"/>
      <c r="G46" s="837"/>
      <c r="H46" s="838"/>
      <c r="I46" s="36"/>
      <c r="J46" s="37"/>
      <c r="K46" s="273"/>
      <c r="L46" s="275"/>
      <c r="M46" s="276"/>
      <c r="N46" s="277"/>
    </row>
    <row r="47" spans="1:14">
      <c r="B47" s="843" t="s">
        <v>952</v>
      </c>
      <c r="C47" s="956"/>
      <c r="D47" s="956"/>
      <c r="E47" s="38"/>
      <c r="F47" s="39"/>
      <c r="G47" s="39"/>
      <c r="H47" s="40"/>
      <c r="I47" s="36"/>
      <c r="J47" s="37"/>
      <c r="K47" s="278"/>
      <c r="L47" s="275"/>
      <c r="M47" s="400">
        <v>0.1</v>
      </c>
      <c r="N47" s="343">
        <f>N81*M47</f>
        <v>1065.8882903278056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3">
        <f>SUM(N36:N48)</f>
        <v>154895.87890027472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865188.57864902122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173037.71572980424</v>
      </c>
      <c r="M88" s="858"/>
      <c r="N88" s="51"/>
    </row>
    <row r="89" spans="1:14">
      <c r="B89" s="89" t="s">
        <v>973</v>
      </c>
      <c r="C89" s="90"/>
      <c r="D89" s="90"/>
      <c r="E89" s="90"/>
      <c r="F89" s="90"/>
      <c r="G89" s="90"/>
      <c r="H89" s="90"/>
      <c r="I89" s="87"/>
      <c r="J89" s="88"/>
      <c r="K89" s="303">
        <v>0.05</v>
      </c>
      <c r="L89" s="857">
        <f>N83*K89</f>
        <v>43259.428932451061</v>
      </c>
      <c r="M89" s="858"/>
      <c r="N89" s="51"/>
    </row>
    <row r="90" spans="1:14" ht="15.75" thickBot="1">
      <c r="B90" s="91" t="s">
        <v>974</v>
      </c>
      <c r="C90" s="92"/>
      <c r="D90" s="92"/>
      <c r="E90" s="92"/>
      <c r="F90" s="92"/>
      <c r="G90" s="92"/>
      <c r="H90" s="92"/>
      <c r="I90" s="93"/>
      <c r="J90" s="94"/>
      <c r="K90" s="304">
        <v>0.05</v>
      </c>
      <c r="L90" s="859">
        <f>N83*K90</f>
        <v>43259.428932451061</v>
      </c>
      <c r="M90" s="860"/>
      <c r="N90" s="51"/>
    </row>
    <row r="91" spans="1:14" ht="15.75" thickBot="1">
      <c r="B91" s="823" t="s">
        <v>953</v>
      </c>
      <c r="C91" s="824"/>
      <c r="D91" s="824"/>
      <c r="E91" s="824"/>
      <c r="F91" s="824"/>
      <c r="G91" s="824"/>
      <c r="H91" s="824"/>
      <c r="I91" s="824"/>
      <c r="J91" s="824"/>
      <c r="K91" s="824"/>
      <c r="L91" s="824"/>
      <c r="M91" s="825"/>
      <c r="N91" s="52">
        <f>L88+L89+L90</f>
        <v>259556.57359470637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1124745.1522437276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9</v>
      </c>
      <c r="N37" s="271">
        <f t="shared" ref="N37:N43" si="0">K37/M37</f>
        <v>16931.684041503995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128941.28616222271</v>
      </c>
      <c r="L38" s="269"/>
      <c r="M38" s="270">
        <v>9</v>
      </c>
      <c r="N38" s="271">
        <f t="shared" si="0"/>
        <v>14326.8095735803</v>
      </c>
    </row>
    <row r="39" spans="1:14">
      <c r="A39" t="s">
        <v>286</v>
      </c>
      <c r="B39" s="836" t="str">
        <f>VLOOKUP(A39,EQUIPOS!A9:D154,3,FALSE)</f>
        <v>Planta de asfalto en frio</v>
      </c>
      <c r="C39" s="837"/>
      <c r="D39" s="837"/>
      <c r="E39" s="837"/>
      <c r="F39" s="837"/>
      <c r="G39" s="837"/>
      <c r="H39" s="838"/>
      <c r="I39" s="266"/>
      <c r="J39" s="267"/>
      <c r="K39" s="268">
        <f>VLOOKUP(A39,EQUIPOS!A9:D166,4,FALSE)</f>
        <v>259884.67884049166</v>
      </c>
      <c r="L39" s="269"/>
      <c r="M39" s="270">
        <v>9</v>
      </c>
      <c r="N39" s="271">
        <f t="shared" si="0"/>
        <v>28876.075426721294</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9</v>
      </c>
      <c r="N42" s="271">
        <f t="shared" si="0"/>
        <v>44001.539512166994</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154895.87890027472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865188.57864902122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173037.71572980424</v>
      </c>
      <c r="M87" s="858"/>
      <c r="N87" s="51"/>
    </row>
    <row r="88" spans="1:14">
      <c r="B88" s="89" t="s">
        <v>973</v>
      </c>
      <c r="C88" s="90"/>
      <c r="D88" s="90"/>
      <c r="E88" s="90"/>
      <c r="F88" s="90"/>
      <c r="G88" s="90"/>
      <c r="H88" s="90"/>
      <c r="I88" s="87"/>
      <c r="J88" s="88"/>
      <c r="K88" s="303">
        <v>0.05</v>
      </c>
      <c r="L88" s="857">
        <f>N82*K88</f>
        <v>43259.428932451061</v>
      </c>
      <c r="M88" s="858"/>
      <c r="N88" s="51"/>
    </row>
    <row r="89" spans="1:14" ht="15.75" thickBot="1">
      <c r="B89" s="91" t="s">
        <v>974</v>
      </c>
      <c r="C89" s="92"/>
      <c r="D89" s="92"/>
      <c r="E89" s="92"/>
      <c r="F89" s="92"/>
      <c r="G89" s="92"/>
      <c r="H89" s="92"/>
      <c r="I89" s="93"/>
      <c r="J89" s="94"/>
      <c r="K89" s="304">
        <v>0.05</v>
      </c>
      <c r="L89" s="859">
        <f>N82*K89</f>
        <v>43259.428932451061</v>
      </c>
      <c r="M89" s="860"/>
      <c r="N89" s="51"/>
    </row>
    <row r="90" spans="1:14" ht="15.75" thickBot="1">
      <c r="B90" s="823" t="s">
        <v>953</v>
      </c>
      <c r="C90" s="824"/>
      <c r="D90" s="824"/>
      <c r="E90" s="824"/>
      <c r="F90" s="824"/>
      <c r="G90" s="824"/>
      <c r="H90" s="824"/>
      <c r="I90" s="824"/>
      <c r="J90" s="824"/>
      <c r="K90" s="824"/>
      <c r="L90" s="824"/>
      <c r="M90" s="825"/>
      <c r="N90" s="52">
        <f>L87+L88+L89</f>
        <v>259556.57359470637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1124745.1522437276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9</v>
      </c>
      <c r="N37" s="271">
        <f t="shared" ref="N37:N43" si="0">K37/M37</f>
        <v>16931.684041503995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128941.28616222271</v>
      </c>
      <c r="L38" s="269"/>
      <c r="M38" s="270">
        <v>9</v>
      </c>
      <c r="N38" s="271">
        <f t="shared" si="0"/>
        <v>14326.8095735803</v>
      </c>
    </row>
    <row r="39" spans="1:14">
      <c r="A39" t="s">
        <v>286</v>
      </c>
      <c r="B39" s="836" t="str">
        <f>VLOOKUP(A39,EQUIPOS!A9:D154,3,FALSE)</f>
        <v>Planta de asfalto en frio</v>
      </c>
      <c r="C39" s="837"/>
      <c r="D39" s="837"/>
      <c r="E39" s="837"/>
      <c r="F39" s="837"/>
      <c r="G39" s="837"/>
      <c r="H39" s="838"/>
      <c r="I39" s="266"/>
      <c r="J39" s="267"/>
      <c r="K39" s="268">
        <f>VLOOKUP(A39,EQUIPOS!A9:D166,4,FALSE)</f>
        <v>259884.67884049166</v>
      </c>
      <c r="L39" s="269"/>
      <c r="M39" s="270">
        <v>9</v>
      </c>
      <c r="N39" s="271">
        <f t="shared" si="0"/>
        <v>28876.075426721294</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9</v>
      </c>
      <c r="N42" s="271">
        <f t="shared" si="0"/>
        <v>44001.539512166994</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37"/>
      <c r="F46" s="837"/>
      <c r="G46" s="837"/>
      <c r="H46" s="838"/>
      <c r="I46" s="36"/>
      <c r="J46" s="37"/>
      <c r="K46" s="273"/>
      <c r="L46" s="275"/>
      <c r="M46" s="276"/>
      <c r="N46" s="277"/>
    </row>
    <row r="47" spans="1:14">
      <c r="B47" s="843" t="s">
        <v>952</v>
      </c>
      <c r="C47" s="956"/>
      <c r="D47" s="956"/>
      <c r="E47" s="38"/>
      <c r="F47" s="39"/>
      <c r="G47" s="39"/>
      <c r="H47" s="40"/>
      <c r="I47" s="36"/>
      <c r="J47" s="37"/>
      <c r="K47" s="278"/>
      <c r="L47" s="275"/>
      <c r="M47" s="400">
        <v>0.1</v>
      </c>
      <c r="N47" s="343">
        <f>N81*M47</f>
        <v>1065.8882903278056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3">
        <f>SUM(N36:N48)</f>
        <v>154895.87890027472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865188.57864902122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173037.71572980424</v>
      </c>
      <c r="M88" s="858"/>
      <c r="N88" s="51"/>
    </row>
    <row r="89" spans="1:14">
      <c r="B89" s="89" t="s">
        <v>973</v>
      </c>
      <c r="C89" s="90"/>
      <c r="D89" s="90"/>
      <c r="E89" s="90"/>
      <c r="F89" s="90"/>
      <c r="G89" s="90"/>
      <c r="H89" s="90"/>
      <c r="I89" s="87"/>
      <c r="J89" s="88"/>
      <c r="K89" s="303">
        <v>0.05</v>
      </c>
      <c r="L89" s="857">
        <f>N83*K89</f>
        <v>43259.428932451061</v>
      </c>
      <c r="M89" s="858"/>
      <c r="N89" s="51"/>
    </row>
    <row r="90" spans="1:14" ht="15.75" thickBot="1">
      <c r="B90" s="91" t="s">
        <v>974</v>
      </c>
      <c r="C90" s="92"/>
      <c r="D90" s="92"/>
      <c r="E90" s="92"/>
      <c r="F90" s="92"/>
      <c r="G90" s="92"/>
      <c r="H90" s="92"/>
      <c r="I90" s="93"/>
      <c r="J90" s="94"/>
      <c r="K90" s="304">
        <v>0.05</v>
      </c>
      <c r="L90" s="859">
        <f>N83*K90</f>
        <v>43259.428932451061</v>
      </c>
      <c r="M90" s="860"/>
      <c r="N90" s="51"/>
    </row>
    <row r="91" spans="1:14" ht="15.75" thickBot="1">
      <c r="B91" s="823" t="s">
        <v>953</v>
      </c>
      <c r="C91" s="824"/>
      <c r="D91" s="824"/>
      <c r="E91" s="824"/>
      <c r="F91" s="824"/>
      <c r="G91" s="824"/>
      <c r="H91" s="824"/>
      <c r="I91" s="824"/>
      <c r="J91" s="824"/>
      <c r="K91" s="824"/>
      <c r="L91" s="824"/>
      <c r="M91" s="825"/>
      <c r="N91" s="52">
        <f>L88+L89+L90</f>
        <v>259556.57359470637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1124745.1522437276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 customHeight="1" thickBot="1">
      <c r="A31" t="s">
        <v>1845</v>
      </c>
      <c r="B31" s="80" t="s">
        <v>1067</v>
      </c>
      <c r="C31" s="961" t="s">
        <v>1580</v>
      </c>
      <c r="D31" s="961"/>
      <c r="E31" s="961"/>
      <c r="F31" s="962"/>
      <c r="G31" s="962"/>
      <c r="H31" s="962"/>
      <c r="I31" s="962"/>
      <c r="J31" s="962"/>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7</v>
      </c>
      <c r="N37" s="271">
        <f t="shared" ref="N37:N43" si="0">K37/M37</f>
        <v>21769.308053362278</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128941.28616222271</v>
      </c>
      <c r="L38" s="269"/>
      <c r="M38" s="270">
        <v>7</v>
      </c>
      <c r="N38" s="271">
        <f t="shared" si="0"/>
        <v>18420.183737460386</v>
      </c>
    </row>
    <row r="39" spans="1:14">
      <c r="A39" t="s">
        <v>286</v>
      </c>
      <c r="B39" s="836" t="str">
        <f>VLOOKUP(A39,EQUIPOS!A9:D154,3,FALSE)</f>
        <v>Planta de asfalto en frio</v>
      </c>
      <c r="C39" s="837"/>
      <c r="D39" s="837"/>
      <c r="E39" s="837"/>
      <c r="F39" s="837"/>
      <c r="G39" s="837"/>
      <c r="H39" s="838"/>
      <c r="I39" s="266"/>
      <c r="J39" s="267"/>
      <c r="K39" s="268">
        <f>VLOOKUP(A39,EQUIPOS!A9:D166,4,FALSE)</f>
        <v>259884.67884049166</v>
      </c>
      <c r="L39" s="269"/>
      <c r="M39" s="270">
        <v>9</v>
      </c>
      <c r="N39" s="271">
        <f t="shared" si="0"/>
        <v>28876.075426721294</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7</v>
      </c>
      <c r="N42" s="271">
        <f t="shared" si="0"/>
        <v>56573.407944214705</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9</v>
      </c>
      <c r="N43" s="271">
        <f t="shared" si="0"/>
        <v>13675.590956599382</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1218.1580460889206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176551.01526382193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63</v>
      </c>
      <c r="N74" s="394">
        <f>K74/M74</f>
        <v>7947.9993650793649</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12181.580460889205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888366.41257017944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177673.28251403591</v>
      </c>
      <c r="M87" s="858"/>
      <c r="N87" s="51"/>
    </row>
    <row r="88" spans="1:14">
      <c r="B88" s="89" t="s">
        <v>973</v>
      </c>
      <c r="C88" s="90"/>
      <c r="D88" s="90"/>
      <c r="E88" s="90"/>
      <c r="F88" s="90"/>
      <c r="G88" s="90"/>
      <c r="H88" s="90"/>
      <c r="I88" s="87"/>
      <c r="J88" s="88"/>
      <c r="K88" s="303">
        <v>0.05</v>
      </c>
      <c r="L88" s="857">
        <f>N82*K88</f>
        <v>44418.320628508976</v>
      </c>
      <c r="M88" s="858"/>
      <c r="N88" s="51"/>
    </row>
    <row r="89" spans="1:14" ht="15.75" thickBot="1">
      <c r="B89" s="91" t="s">
        <v>974</v>
      </c>
      <c r="C89" s="92"/>
      <c r="D89" s="92"/>
      <c r="E89" s="92"/>
      <c r="F89" s="92"/>
      <c r="G89" s="92"/>
      <c r="H89" s="92"/>
      <c r="I89" s="93"/>
      <c r="J89" s="94"/>
      <c r="K89" s="304">
        <v>0.05</v>
      </c>
      <c r="L89" s="859">
        <f>N82*K89</f>
        <v>44418.320628508976</v>
      </c>
      <c r="M89" s="860"/>
      <c r="N89" s="51"/>
    </row>
    <row r="90" spans="1:14" ht="15.75" thickBot="1">
      <c r="B90" s="823" t="s">
        <v>953</v>
      </c>
      <c r="C90" s="824"/>
      <c r="D90" s="824"/>
      <c r="E90" s="824"/>
      <c r="F90" s="824"/>
      <c r="G90" s="824"/>
      <c r="H90" s="824"/>
      <c r="I90" s="824"/>
      <c r="J90" s="824"/>
      <c r="K90" s="824"/>
      <c r="L90" s="824"/>
      <c r="M90" s="825"/>
      <c r="N90" s="52">
        <f>L87+L88+L89</f>
        <v>266509.92377105384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1154876.3363412332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36"/>
      <c r="C47" s="837"/>
      <c r="D47" s="837"/>
      <c r="E47" s="837"/>
      <c r="F47" s="837"/>
      <c r="G47" s="837"/>
      <c r="H47" s="838"/>
      <c r="I47" s="839"/>
      <c r="J47" s="820"/>
      <c r="K47" s="268"/>
      <c r="L47" s="840"/>
      <c r="M47" s="841"/>
      <c r="N47" s="271"/>
    </row>
    <row r="48" spans="1:14">
      <c r="B48" s="836"/>
      <c r="C48" s="837"/>
      <c r="D48" s="837"/>
      <c r="E48" s="842"/>
      <c r="F48" s="837"/>
      <c r="G48" s="837"/>
      <c r="H48" s="838"/>
      <c r="I48" s="36"/>
      <c r="J48" s="37"/>
      <c r="K48" s="273"/>
      <c r="L48" s="275"/>
      <c r="M48" s="276"/>
      <c r="N48" s="277"/>
    </row>
    <row r="49" spans="1:14">
      <c r="B49" s="843" t="s">
        <v>952</v>
      </c>
      <c r="C49" s="844"/>
      <c r="D49" s="844"/>
      <c r="E49" s="38"/>
      <c r="F49" s="39"/>
      <c r="G49" s="39"/>
      <c r="H49" s="40"/>
      <c r="I49" s="36"/>
      <c r="J49" s="37"/>
      <c r="K49" s="278"/>
      <c r="L49" s="275"/>
      <c r="M49" s="400">
        <v>0.1</v>
      </c>
      <c r="N49" s="343">
        <f>N83*M49</f>
        <v>959.29946129502503</v>
      </c>
    </row>
    <row r="50" spans="1:14" ht="15.75" thickBot="1">
      <c r="B50" s="836"/>
      <c r="C50" s="837"/>
      <c r="D50" s="837"/>
      <c r="E50" s="837"/>
      <c r="F50" s="837"/>
      <c r="G50" s="837"/>
      <c r="H50" s="838"/>
      <c r="I50" s="845"/>
      <c r="J50" s="846"/>
      <c r="K50" s="41"/>
      <c r="L50" s="847"/>
      <c r="M50" s="848"/>
      <c r="N50" s="105"/>
    </row>
    <row r="51" spans="1:14" ht="15.75" thickBot="1">
      <c r="B51" s="823" t="s">
        <v>953</v>
      </c>
      <c r="C51" s="824"/>
      <c r="D51" s="824"/>
      <c r="E51" s="824"/>
      <c r="F51" s="824"/>
      <c r="G51" s="824"/>
      <c r="H51" s="824"/>
      <c r="I51" s="824"/>
      <c r="J51" s="824"/>
      <c r="K51" s="824"/>
      <c r="L51" s="824"/>
      <c r="M51" s="825"/>
      <c r="N51" s="393">
        <f>SUM(N36:N50)</f>
        <v>187262.03641134663</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4" t="s">
        <v>944</v>
      </c>
      <c r="C55" s="815"/>
      <c r="D55" s="815"/>
      <c r="E55" s="815"/>
      <c r="F55" s="815"/>
      <c r="G55" s="815"/>
      <c r="H55" s="815"/>
      <c r="I55" s="816"/>
      <c r="J55" s="314" t="s">
        <v>945</v>
      </c>
      <c r="K55" s="85" t="s">
        <v>946</v>
      </c>
      <c r="L55" s="817" t="s">
        <v>955</v>
      </c>
      <c r="M55" s="816"/>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484422.20621433074</v>
      </c>
      <c r="N56" s="271">
        <f>K56*M56</f>
        <v>678191.08870006294</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664.52789826837693</v>
      </c>
      <c r="N57" s="271">
        <f>K57*M57</f>
        <v>16613.197456709422</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818"/>
      <c r="C60" s="819"/>
      <c r="D60" s="819"/>
      <c r="E60" s="819"/>
      <c r="F60" s="819"/>
      <c r="G60" s="819"/>
      <c r="H60" s="819"/>
      <c r="I60" s="820"/>
      <c r="J60" s="42"/>
      <c r="K60" s="44"/>
      <c r="L60" s="821"/>
      <c r="M60" s="822"/>
      <c r="N60" s="45"/>
    </row>
    <row r="61" spans="1:14" ht="15.75" thickBot="1">
      <c r="B61" s="823" t="s">
        <v>953</v>
      </c>
      <c r="C61" s="824"/>
      <c r="D61" s="824"/>
      <c r="E61" s="824"/>
      <c r="F61" s="824"/>
      <c r="G61" s="824"/>
      <c r="H61" s="824"/>
      <c r="I61" s="824"/>
      <c r="J61" s="824"/>
      <c r="K61" s="824"/>
      <c r="L61" s="824"/>
      <c r="M61" s="825"/>
      <c r="N61" s="393">
        <f>SUM(N56:N60)</f>
        <v>694804.2861567724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827">
        <f>VLOOKUP(A66,TRANSPORTE!A5:D117,4,FALSE)</f>
        <v>1822.464410828662</v>
      </c>
      <c r="M66" s="828"/>
      <c r="N66" s="286">
        <f>K66*L66</f>
        <v>2551.4501751601265</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827">
        <f>VLOOKUP(A67,TRANSPORTE!A6:D117,4,FALSE)</f>
        <v>1822.464410828662</v>
      </c>
      <c r="M67" s="828"/>
      <c r="N67" s="286">
        <f>K67*L67</f>
        <v>2278.0805135358278</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4829.5306886959543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t="s">
        <v>19</v>
      </c>
      <c r="B77" s="49" t="str">
        <f>VLOOKUP(A77,'MANO DE OBRA'!A8:D68,3,FALSE)</f>
        <v>Obrero (8)</v>
      </c>
      <c r="C77" s="47"/>
      <c r="D77" s="47"/>
      <c r="E77" s="47"/>
      <c r="F77" s="47"/>
      <c r="G77" s="47"/>
      <c r="H77" s="47"/>
      <c r="I77" s="291">
        <f>K77/J77*100</f>
        <v>270661.59999999998</v>
      </c>
      <c r="J77" s="292">
        <v>185</v>
      </c>
      <c r="K77" s="293">
        <f>VLOOKUP(A77,'MANO DE OBRA'!A8:D99,4,FALSE)</f>
        <v>500723.95999999996</v>
      </c>
      <c r="L77" s="50"/>
      <c r="M77" s="294">
        <v>80</v>
      </c>
      <c r="N77" s="394">
        <f>K77/M77</f>
        <v>6259.0494999999992</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0">
        <f>SUM(N77:N82)</f>
        <v>9592.9946129502496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896488.84786976525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179297.76957395306</v>
      </c>
      <c r="M90" s="858"/>
      <c r="N90" s="51"/>
    </row>
    <row r="91" spans="1:14">
      <c r="B91" s="89" t="s">
        <v>973</v>
      </c>
      <c r="C91" s="90"/>
      <c r="D91" s="90"/>
      <c r="E91" s="90"/>
      <c r="F91" s="90"/>
      <c r="G91" s="90"/>
      <c r="H91" s="90"/>
      <c r="I91" s="87"/>
      <c r="J91" s="88"/>
      <c r="K91" s="303">
        <v>0.05</v>
      </c>
      <c r="L91" s="857">
        <f>N85*K91</f>
        <v>44824.442393488265</v>
      </c>
      <c r="M91" s="858"/>
      <c r="N91" s="51"/>
    </row>
    <row r="92" spans="1:14" ht="15.75" thickBot="1">
      <c r="B92" s="91" t="s">
        <v>974</v>
      </c>
      <c r="C92" s="92"/>
      <c r="D92" s="92"/>
      <c r="E92" s="92"/>
      <c r="F92" s="92"/>
      <c r="G92" s="92"/>
      <c r="H92" s="92"/>
      <c r="I92" s="93"/>
      <c r="J92" s="94"/>
      <c r="K92" s="304">
        <v>0.05</v>
      </c>
      <c r="L92" s="859">
        <f>N85*K92</f>
        <v>44824.442393488265</v>
      </c>
      <c r="M92" s="860"/>
      <c r="N92" s="51"/>
    </row>
    <row r="93" spans="1:14" ht="15.75" thickBot="1">
      <c r="B93" s="823" t="s">
        <v>953</v>
      </c>
      <c r="C93" s="824"/>
      <c r="D93" s="824"/>
      <c r="E93" s="824"/>
      <c r="F93" s="824"/>
      <c r="G93" s="824"/>
      <c r="H93" s="824"/>
      <c r="I93" s="824"/>
      <c r="J93" s="824"/>
      <c r="K93" s="824"/>
      <c r="L93" s="824"/>
      <c r="M93" s="825"/>
      <c r="N93" s="52">
        <f>L90+L91+L92</f>
        <v>268946.65436092956</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1165435.5022306948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0"/>
      <c r="K125" s="800"/>
      <c r="L125" s="800"/>
      <c r="M125" s="800"/>
      <c r="N125" s="801"/>
    </row>
    <row r="126" spans="2:14" ht="15.75" thickBot="1">
      <c r="B126" s="260" t="s">
        <v>2221</v>
      </c>
      <c r="C126" s="392"/>
      <c r="D126" s="392"/>
      <c r="E126" s="57"/>
      <c r="F126" s="57"/>
      <c r="G126" s="57"/>
      <c r="H126" s="57"/>
      <c r="I126" s="57"/>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827"/>
      <c r="M66" s="828"/>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ht="15" customHeight="1">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187262.03641134663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896488.84786976525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179297.76957395306</v>
      </c>
      <c r="M87" s="858"/>
      <c r="N87" s="51"/>
    </row>
    <row r="88" spans="1:14">
      <c r="B88" s="89" t="s">
        <v>973</v>
      </c>
      <c r="C88" s="90"/>
      <c r="D88" s="90"/>
      <c r="E88" s="90"/>
      <c r="F88" s="90"/>
      <c r="G88" s="90"/>
      <c r="H88" s="90"/>
      <c r="I88" s="87"/>
      <c r="J88" s="88"/>
      <c r="K88" s="303">
        <v>0.05</v>
      </c>
      <c r="L88" s="857">
        <f>N82*K88</f>
        <v>44824.442393488265</v>
      </c>
      <c r="M88" s="858"/>
      <c r="N88" s="51"/>
    </row>
    <row r="89" spans="1:14" ht="15.75" thickBot="1">
      <c r="B89" s="91" t="s">
        <v>974</v>
      </c>
      <c r="C89" s="92"/>
      <c r="D89" s="92"/>
      <c r="E89" s="92"/>
      <c r="F89" s="92"/>
      <c r="G89" s="92"/>
      <c r="H89" s="92"/>
      <c r="I89" s="93"/>
      <c r="J89" s="94"/>
      <c r="K89" s="304">
        <v>0.05</v>
      </c>
      <c r="L89" s="859">
        <f>N82*K89</f>
        <v>44824.442393488265</v>
      </c>
      <c r="M89" s="860"/>
      <c r="N89" s="51"/>
    </row>
    <row r="90" spans="1:14" ht="15.75" thickBot="1">
      <c r="B90" s="823" t="s">
        <v>953</v>
      </c>
      <c r="C90" s="824"/>
      <c r="D90" s="824"/>
      <c r="E90" s="824"/>
      <c r="F90" s="824"/>
      <c r="G90" s="824"/>
      <c r="H90" s="824"/>
      <c r="I90" s="824"/>
      <c r="J90" s="824"/>
      <c r="K90" s="824"/>
      <c r="L90" s="824"/>
      <c r="M90" s="825"/>
      <c r="N90" s="52">
        <f>L87+L88+L89</f>
        <v>268946.65436092956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1165435.5022306948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187262.03641134663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896488.84786976525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179297.76957395306</v>
      </c>
      <c r="M87" s="858"/>
      <c r="N87" s="51"/>
    </row>
    <row r="88" spans="1:14">
      <c r="B88" s="89" t="s">
        <v>973</v>
      </c>
      <c r="C88" s="90"/>
      <c r="D88" s="90"/>
      <c r="E88" s="90"/>
      <c r="F88" s="90"/>
      <c r="G88" s="90"/>
      <c r="H88" s="90"/>
      <c r="I88" s="87"/>
      <c r="J88" s="88"/>
      <c r="K88" s="303">
        <v>0.05</v>
      </c>
      <c r="L88" s="857">
        <f>N82*K88</f>
        <v>44824.442393488265</v>
      </c>
      <c r="M88" s="858"/>
      <c r="N88" s="51"/>
    </row>
    <row r="89" spans="1:14" ht="15.75" thickBot="1">
      <c r="B89" s="91" t="s">
        <v>974</v>
      </c>
      <c r="C89" s="92"/>
      <c r="D89" s="92"/>
      <c r="E89" s="92"/>
      <c r="F89" s="92"/>
      <c r="G89" s="92"/>
      <c r="H89" s="92"/>
      <c r="I89" s="93"/>
      <c r="J89" s="94"/>
      <c r="K89" s="304">
        <v>0.05</v>
      </c>
      <c r="L89" s="859">
        <f>N82*K89</f>
        <v>44824.442393488265</v>
      </c>
      <c r="M89" s="860"/>
      <c r="N89" s="51"/>
    </row>
    <row r="90" spans="1:14" ht="15.75" thickBot="1">
      <c r="B90" s="823" t="s">
        <v>953</v>
      </c>
      <c r="C90" s="824"/>
      <c r="D90" s="824"/>
      <c r="E90" s="824"/>
      <c r="F90" s="824"/>
      <c r="G90" s="824"/>
      <c r="H90" s="824"/>
      <c r="I90" s="824"/>
      <c r="J90" s="824"/>
      <c r="K90" s="824"/>
      <c r="L90" s="824"/>
      <c r="M90" s="825"/>
      <c r="N90" s="52">
        <f>L87+L88+L89</f>
        <v>268946.65436092956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1165435.5022306948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1293</v>
      </c>
      <c r="B65" s="46" t="str">
        <f>VLOOKUP(A65,TRANSPORTE!A6:D117,3,FALSE)</f>
        <v>Transporte de mezcla</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8</v>
      </c>
      <c r="N37" s="271">
        <f t="shared" ref="N37:N43" si="0">K37/M37</f>
        <v>19048.144546691994</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8</v>
      </c>
      <c r="N38" s="271">
        <f t="shared" si="0"/>
        <v>28612.629330434338</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8</v>
      </c>
      <c r="N39" s="271">
        <f t="shared" si="0"/>
        <v>75308.011658857358</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8</v>
      </c>
      <c r="N42" s="271">
        <f t="shared" si="0"/>
        <v>49501.731951187867</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8</v>
      </c>
      <c r="N43" s="271">
        <f t="shared" si="0"/>
        <v>15385.039826174305</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224939.73670304861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935232.43645179505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187046.48729035901</v>
      </c>
      <c r="M87" s="858"/>
      <c r="N87" s="51"/>
    </row>
    <row r="88" spans="1:14">
      <c r="B88" s="89" t="s">
        <v>973</v>
      </c>
      <c r="C88" s="90"/>
      <c r="D88" s="90"/>
      <c r="E88" s="90"/>
      <c r="F88" s="90"/>
      <c r="G88" s="90"/>
      <c r="H88" s="90"/>
      <c r="I88" s="87"/>
      <c r="J88" s="88"/>
      <c r="K88" s="303">
        <v>0.05</v>
      </c>
      <c r="L88" s="857">
        <f>N82*K88</f>
        <v>46761.621822589754</v>
      </c>
      <c r="M88" s="858"/>
      <c r="N88" s="51"/>
    </row>
    <row r="89" spans="1:14" ht="15.75" thickBot="1">
      <c r="B89" s="91" t="s">
        <v>974</v>
      </c>
      <c r="C89" s="92"/>
      <c r="D89" s="92"/>
      <c r="E89" s="92"/>
      <c r="F89" s="92"/>
      <c r="G89" s="92"/>
      <c r="H89" s="92"/>
      <c r="I89" s="93"/>
      <c r="J89" s="94"/>
      <c r="K89" s="304">
        <v>0.05</v>
      </c>
      <c r="L89" s="859">
        <f>N82*K89</f>
        <v>46761.621822589754</v>
      </c>
      <c r="M89" s="860"/>
      <c r="N89" s="51"/>
    </row>
    <row r="90" spans="1:14" ht="15.75" thickBot="1">
      <c r="B90" s="823" t="s">
        <v>953</v>
      </c>
      <c r="C90" s="824"/>
      <c r="D90" s="824"/>
      <c r="E90" s="824"/>
      <c r="F90" s="824"/>
      <c r="G90" s="824"/>
      <c r="H90" s="824"/>
      <c r="I90" s="824"/>
      <c r="J90" s="824"/>
      <c r="K90" s="824"/>
      <c r="L90" s="824"/>
      <c r="M90" s="825"/>
      <c r="N90" s="52">
        <f>L87+L88+L89</f>
        <v>280569.73093553854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1215802.1673873337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8</v>
      </c>
      <c r="N37" s="271">
        <f t="shared" ref="N37:N43" si="0">K37/M37</f>
        <v>19048.144546691994</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8</v>
      </c>
      <c r="N38" s="271">
        <f t="shared" si="0"/>
        <v>28612.629330434338</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8</v>
      </c>
      <c r="N39" s="271">
        <f t="shared" si="0"/>
        <v>75308.011658857358</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8</v>
      </c>
      <c r="N42" s="271">
        <f t="shared" si="0"/>
        <v>49501.731951187867</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8</v>
      </c>
      <c r="N43" s="271">
        <f t="shared" si="0"/>
        <v>15385.039826174305</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224939.73670304861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59">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935232.43645179505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187046.48729035901</v>
      </c>
      <c r="M87" s="858"/>
      <c r="N87" s="51"/>
    </row>
    <row r="88" spans="1:14">
      <c r="B88" s="89" t="s">
        <v>973</v>
      </c>
      <c r="C88" s="90"/>
      <c r="D88" s="90"/>
      <c r="E88" s="90"/>
      <c r="F88" s="90"/>
      <c r="G88" s="90"/>
      <c r="H88" s="90"/>
      <c r="I88" s="87"/>
      <c r="J88" s="88"/>
      <c r="K88" s="303">
        <v>0.05</v>
      </c>
      <c r="L88" s="857">
        <f>N82*K88</f>
        <v>46761.621822589754</v>
      </c>
      <c r="M88" s="858"/>
      <c r="N88" s="51"/>
    </row>
    <row r="89" spans="1:14" ht="15.75" thickBot="1">
      <c r="B89" s="91" t="s">
        <v>974</v>
      </c>
      <c r="C89" s="92"/>
      <c r="D89" s="92"/>
      <c r="E89" s="92"/>
      <c r="F89" s="92"/>
      <c r="G89" s="92"/>
      <c r="H89" s="92"/>
      <c r="I89" s="93"/>
      <c r="J89" s="94"/>
      <c r="K89" s="304">
        <v>0.05</v>
      </c>
      <c r="L89" s="859">
        <f>N82*K89</f>
        <v>46761.621822589754</v>
      </c>
      <c r="M89" s="860"/>
      <c r="N89" s="51"/>
    </row>
    <row r="90" spans="1:14" ht="15.75" thickBot="1">
      <c r="B90" s="823" t="s">
        <v>953</v>
      </c>
      <c r="C90" s="824"/>
      <c r="D90" s="824"/>
      <c r="E90" s="824"/>
      <c r="F90" s="824"/>
      <c r="G90" s="824"/>
      <c r="H90" s="824"/>
      <c r="I90" s="824"/>
      <c r="J90" s="824"/>
      <c r="K90" s="824"/>
      <c r="L90" s="824"/>
      <c r="M90" s="825"/>
      <c r="N90" s="52">
        <f>L87+L88+L89</f>
        <v>280569.73093553854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1215802.1673873337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8</v>
      </c>
      <c r="N37" s="271">
        <f t="shared" ref="N37:N43" si="0">K37/M37</f>
        <v>19048.144546691994</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8</v>
      </c>
      <c r="N38" s="271">
        <f t="shared" si="0"/>
        <v>28612.629330434338</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8</v>
      </c>
      <c r="N39" s="271">
        <f t="shared" si="0"/>
        <v>75308.011658857358</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8</v>
      </c>
      <c r="N42" s="271">
        <f t="shared" si="0"/>
        <v>49501.731951187867</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8</v>
      </c>
      <c r="N43" s="271">
        <f t="shared" si="0"/>
        <v>15385.039826174305</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224939.73670304861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935232.43645179505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187046.48729035901</v>
      </c>
      <c r="M87" s="858"/>
      <c r="N87" s="51"/>
    </row>
    <row r="88" spans="1:14">
      <c r="B88" s="89" t="s">
        <v>973</v>
      </c>
      <c r="C88" s="90"/>
      <c r="D88" s="90"/>
      <c r="E88" s="90"/>
      <c r="F88" s="90"/>
      <c r="G88" s="90"/>
      <c r="H88" s="90"/>
      <c r="I88" s="87"/>
      <c r="J88" s="88"/>
      <c r="K88" s="303">
        <v>0.05</v>
      </c>
      <c r="L88" s="857">
        <f>N82*K88</f>
        <v>46761.621822589754</v>
      </c>
      <c r="M88" s="858"/>
      <c r="N88" s="51"/>
    </row>
    <row r="89" spans="1:14" ht="15.75" thickBot="1">
      <c r="B89" s="91" t="s">
        <v>974</v>
      </c>
      <c r="C89" s="92"/>
      <c r="D89" s="92"/>
      <c r="E89" s="92"/>
      <c r="F89" s="92"/>
      <c r="G89" s="92"/>
      <c r="H89" s="92"/>
      <c r="I89" s="93"/>
      <c r="J89" s="94"/>
      <c r="K89" s="304">
        <v>0.05</v>
      </c>
      <c r="L89" s="859">
        <f>N82*K89</f>
        <v>46761.621822589754</v>
      </c>
      <c r="M89" s="860"/>
      <c r="N89" s="51"/>
    </row>
    <row r="90" spans="1:14" ht="15.75" thickBot="1">
      <c r="B90" s="823" t="s">
        <v>953</v>
      </c>
      <c r="C90" s="824"/>
      <c r="D90" s="824"/>
      <c r="E90" s="824"/>
      <c r="F90" s="824"/>
      <c r="G90" s="824"/>
      <c r="H90" s="824"/>
      <c r="I90" s="824"/>
      <c r="J90" s="824"/>
      <c r="K90" s="824"/>
      <c r="L90" s="824"/>
      <c r="M90" s="825"/>
      <c r="N90" s="52">
        <f>L87+L88+L89</f>
        <v>280569.73093553854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1215802.1673873337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187262.03641134663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896488.84786976525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179297.76957395306</v>
      </c>
      <c r="M87" s="858"/>
      <c r="N87" s="51"/>
    </row>
    <row r="88" spans="1:14">
      <c r="B88" s="89" t="s">
        <v>973</v>
      </c>
      <c r="C88" s="90"/>
      <c r="D88" s="90"/>
      <c r="E88" s="90"/>
      <c r="F88" s="90"/>
      <c r="G88" s="90"/>
      <c r="H88" s="90"/>
      <c r="I88" s="87"/>
      <c r="J88" s="88"/>
      <c r="K88" s="303">
        <v>0.05</v>
      </c>
      <c r="L88" s="857">
        <f>N82*K88</f>
        <v>44824.442393488265</v>
      </c>
      <c r="M88" s="858"/>
      <c r="N88" s="51"/>
    </row>
    <row r="89" spans="1:14" ht="15.75" thickBot="1">
      <c r="B89" s="91" t="s">
        <v>974</v>
      </c>
      <c r="C89" s="92"/>
      <c r="D89" s="92"/>
      <c r="E89" s="92"/>
      <c r="F89" s="92"/>
      <c r="G89" s="92"/>
      <c r="H89" s="92"/>
      <c r="I89" s="93"/>
      <c r="J89" s="94"/>
      <c r="K89" s="304">
        <v>0.05</v>
      </c>
      <c r="L89" s="859">
        <f>N82*K89</f>
        <v>44824.442393488265</v>
      </c>
      <c r="M89" s="860"/>
      <c r="N89" s="51"/>
    </row>
    <row r="90" spans="1:14" ht="15.75" thickBot="1">
      <c r="B90" s="823" t="s">
        <v>953</v>
      </c>
      <c r="C90" s="824"/>
      <c r="D90" s="824"/>
      <c r="E90" s="824"/>
      <c r="F90" s="824"/>
      <c r="G90" s="824"/>
      <c r="H90" s="824"/>
      <c r="I90" s="824"/>
      <c r="J90" s="824"/>
      <c r="K90" s="824"/>
      <c r="L90" s="824"/>
      <c r="M90" s="825"/>
      <c r="N90" s="52">
        <f>L87+L88+L89</f>
        <v>268946.65436092956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1165435.5022306948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127"/>
    </row>
    <row r="81" spans="1:14" ht="15.75" thickBot="1">
      <c r="B81" s="829" t="s">
        <v>953</v>
      </c>
      <c r="C81" s="830"/>
      <c r="D81" s="830"/>
      <c r="E81" s="830"/>
      <c r="F81" s="830"/>
      <c r="G81" s="830"/>
      <c r="H81" s="830"/>
      <c r="I81" s="830"/>
      <c r="J81" s="830"/>
      <c r="K81" s="830"/>
      <c r="L81" s="830"/>
      <c r="M81" s="831"/>
      <c r="N81" s="459">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187262.03641134663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896488.84786976525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179297.76957395306</v>
      </c>
      <c r="M87" s="858"/>
      <c r="N87" s="51"/>
    </row>
    <row r="88" spans="1:14">
      <c r="B88" s="89" t="s">
        <v>973</v>
      </c>
      <c r="C88" s="90"/>
      <c r="D88" s="90"/>
      <c r="E88" s="90"/>
      <c r="F88" s="90"/>
      <c r="G88" s="90"/>
      <c r="H88" s="90"/>
      <c r="I88" s="87"/>
      <c r="J88" s="88"/>
      <c r="K88" s="303">
        <v>0.05</v>
      </c>
      <c r="L88" s="857">
        <f>N82*K88</f>
        <v>44824.442393488265</v>
      </c>
      <c r="M88" s="858"/>
      <c r="N88" s="51"/>
    </row>
    <row r="89" spans="1:14" ht="15.75" thickBot="1">
      <c r="B89" s="91" t="s">
        <v>974</v>
      </c>
      <c r="C89" s="92"/>
      <c r="D89" s="92"/>
      <c r="E89" s="92"/>
      <c r="F89" s="92"/>
      <c r="G89" s="92"/>
      <c r="H89" s="92"/>
      <c r="I89" s="93"/>
      <c r="J89" s="94"/>
      <c r="K89" s="304">
        <v>0.05</v>
      </c>
      <c r="L89" s="859">
        <f>N82*K89</f>
        <v>44824.442393488265</v>
      </c>
      <c r="M89" s="860"/>
      <c r="N89" s="51"/>
    </row>
    <row r="90" spans="1:14" ht="15.75" thickBot="1">
      <c r="B90" s="823" t="s">
        <v>953</v>
      </c>
      <c r="C90" s="824"/>
      <c r="D90" s="824"/>
      <c r="E90" s="824"/>
      <c r="F90" s="824"/>
      <c r="G90" s="824"/>
      <c r="H90" s="824"/>
      <c r="I90" s="824"/>
      <c r="J90" s="824"/>
      <c r="K90" s="824"/>
      <c r="L90" s="824"/>
      <c r="M90" s="825"/>
      <c r="N90" s="52">
        <f>L87+L88+L89</f>
        <v>268946.65436092956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1165435.5022306948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8</v>
      </c>
      <c r="N37" s="271">
        <f t="shared" ref="N37:N43" si="0">K37/M37</f>
        <v>19048.144546691994</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8</v>
      </c>
      <c r="N38" s="271">
        <f t="shared" si="0"/>
        <v>28612.629330434338</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8</v>
      </c>
      <c r="N39" s="271">
        <f t="shared" si="0"/>
        <v>75308.011658857358</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8</v>
      </c>
      <c r="N42" s="271">
        <f t="shared" si="0"/>
        <v>49501.731951187867</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8</v>
      </c>
      <c r="N43" s="271">
        <f t="shared" si="0"/>
        <v>15385.039826174305</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224939.73670304861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935232.43645179505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187046.48729035901</v>
      </c>
      <c r="M87" s="858"/>
      <c r="N87" s="51"/>
    </row>
    <row r="88" spans="1:14">
      <c r="B88" s="89" t="s">
        <v>973</v>
      </c>
      <c r="C88" s="90"/>
      <c r="D88" s="90"/>
      <c r="E88" s="90"/>
      <c r="F88" s="90"/>
      <c r="G88" s="90"/>
      <c r="H88" s="90"/>
      <c r="I88" s="87"/>
      <c r="J88" s="88"/>
      <c r="K88" s="303">
        <v>0.05</v>
      </c>
      <c r="L88" s="857">
        <f>N82*K88</f>
        <v>46761.621822589754</v>
      </c>
      <c r="M88" s="858"/>
      <c r="N88" s="51"/>
    </row>
    <row r="89" spans="1:14" ht="15.75" thickBot="1">
      <c r="B89" s="91" t="s">
        <v>974</v>
      </c>
      <c r="C89" s="92"/>
      <c r="D89" s="92"/>
      <c r="E89" s="92"/>
      <c r="F89" s="92"/>
      <c r="G89" s="92"/>
      <c r="H89" s="92"/>
      <c r="I89" s="93"/>
      <c r="J89" s="94"/>
      <c r="K89" s="304">
        <v>0.05</v>
      </c>
      <c r="L89" s="859">
        <f>N82*K89</f>
        <v>46761.621822589754</v>
      </c>
      <c r="M89" s="860"/>
      <c r="N89" s="51"/>
    </row>
    <row r="90" spans="1:14" ht="15.75" thickBot="1">
      <c r="B90" s="823" t="s">
        <v>953</v>
      </c>
      <c r="C90" s="824"/>
      <c r="D90" s="824"/>
      <c r="E90" s="824"/>
      <c r="F90" s="824"/>
      <c r="G90" s="824"/>
      <c r="H90" s="824"/>
      <c r="I90" s="824"/>
      <c r="J90" s="824"/>
      <c r="K90" s="824"/>
      <c r="L90" s="824"/>
      <c r="M90" s="825"/>
      <c r="N90" s="52">
        <f>L87+L88+L89</f>
        <v>280569.73093553854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1215802.1673873337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187262.03641134663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664.52789826837693</v>
      </c>
      <c r="N54" s="271">
        <f>K54*M54</f>
        <v>16613.197456709422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694804.2861567724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896488.84786976525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179297.76957395306</v>
      </c>
      <c r="M87" s="858"/>
      <c r="N87" s="51"/>
    </row>
    <row r="88" spans="1:14">
      <c r="B88" s="89" t="s">
        <v>973</v>
      </c>
      <c r="C88" s="90"/>
      <c r="D88" s="90"/>
      <c r="E88" s="90"/>
      <c r="F88" s="90"/>
      <c r="G88" s="90"/>
      <c r="H88" s="90"/>
      <c r="I88" s="87"/>
      <c r="J88" s="88"/>
      <c r="K88" s="303">
        <v>0.05</v>
      </c>
      <c r="L88" s="857">
        <f>N82*K88</f>
        <v>44824.442393488265</v>
      </c>
      <c r="M88" s="858"/>
      <c r="N88" s="51"/>
    </row>
    <row r="89" spans="1:14" ht="15.75" thickBot="1">
      <c r="B89" s="91" t="s">
        <v>974</v>
      </c>
      <c r="C89" s="92"/>
      <c r="D89" s="92"/>
      <c r="E89" s="92"/>
      <c r="F89" s="92"/>
      <c r="G89" s="92"/>
      <c r="H89" s="92"/>
      <c r="I89" s="93"/>
      <c r="J89" s="94"/>
      <c r="K89" s="304">
        <v>0.05</v>
      </c>
      <c r="L89" s="859">
        <f>N82*K89</f>
        <v>44824.442393488265</v>
      </c>
      <c r="M89" s="860"/>
      <c r="N89" s="51"/>
    </row>
    <row r="90" spans="1:14" ht="15.75" thickBot="1">
      <c r="B90" s="823" t="s">
        <v>953</v>
      </c>
      <c r="C90" s="824"/>
      <c r="D90" s="824"/>
      <c r="E90" s="824"/>
      <c r="F90" s="824"/>
      <c r="G90" s="824"/>
      <c r="H90" s="824"/>
      <c r="I90" s="824"/>
      <c r="J90" s="824"/>
      <c r="K90" s="824"/>
      <c r="L90" s="824"/>
      <c r="M90" s="825"/>
      <c r="N90" s="52">
        <f>L87+L88+L89</f>
        <v>268946.65436092956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1165435.5022306948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291328.58954624046</v>
      </c>
      <c r="L36" s="269"/>
      <c r="M36" s="270">
        <v>30</v>
      </c>
      <c r="N36" s="271">
        <f>K36/M36</f>
        <v>9710.9529848746824</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228901.0346434747</v>
      </c>
      <c r="L38" s="269"/>
      <c r="M38" s="270">
        <v>10</v>
      </c>
      <c r="N38" s="271">
        <f t="shared" si="0"/>
        <v>22890.10346434747</v>
      </c>
    </row>
    <row r="39" spans="1:14">
      <c r="A39" t="s">
        <v>284</v>
      </c>
      <c r="B39" s="836" t="str">
        <f>VLOOKUP(A39,EQUIPOS!A9:D154,3,FALSE)</f>
        <v>Planta de asfalto en caliente</v>
      </c>
      <c r="C39" s="837"/>
      <c r="D39" s="837"/>
      <c r="E39" s="837"/>
      <c r="F39" s="837"/>
      <c r="G39" s="837"/>
      <c r="H39" s="838"/>
      <c r="I39" s="266"/>
      <c r="J39" s="267"/>
      <c r="K39" s="268">
        <f>VLOOKUP(A39,EQUIPOS!A9:D166,4,FALSE)</f>
        <v>602464.09327085887</v>
      </c>
      <c r="L39" s="269"/>
      <c r="M39" s="270">
        <v>10</v>
      </c>
      <c r="N39" s="271">
        <f t="shared" si="0"/>
        <v>60246.409327085887</v>
      </c>
    </row>
    <row r="40" spans="1:14">
      <c r="A40" t="s">
        <v>290</v>
      </c>
      <c r="B40" s="836" t="str">
        <f>VLOOKUP(A40,EQUIPOS!A10:D154,3,FALSE)</f>
        <v>Planta trituradora</v>
      </c>
      <c r="C40" s="837"/>
      <c r="D40" s="837"/>
      <c r="E40" s="837"/>
      <c r="F40" s="837"/>
      <c r="G40" s="837"/>
      <c r="H40" s="838"/>
      <c r="I40" s="266"/>
      <c r="J40" s="267"/>
      <c r="K40" s="268">
        <f>VLOOKUP(A40,EQUIPOS!A10:D167,4,FALSE)</f>
        <v>515343.15498508728</v>
      </c>
      <c r="L40" s="269"/>
      <c r="M40" s="270">
        <v>30</v>
      </c>
      <c r="N40" s="271">
        <f t="shared" si="0"/>
        <v>17178.105166169575</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273876.98844992084</v>
      </c>
      <c r="L41" s="269"/>
      <c r="M41" s="270">
        <v>30</v>
      </c>
      <c r="N41" s="271">
        <f t="shared" si="0"/>
        <v>9129.2329483306949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396013.85560950293</v>
      </c>
      <c r="L42" s="269"/>
      <c r="M42" s="270">
        <v>10</v>
      </c>
      <c r="N42" s="271">
        <f t="shared" si="0"/>
        <v>39601.385560950293</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187262.03641134663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484422.20621433074</v>
      </c>
      <c r="N54" s="271">
        <f>K54*M54</f>
        <v>678191.08870006294</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664.52789826837693</v>
      </c>
      <c r="N55" s="271">
        <f>K55*M55</f>
        <v>16613.197456709422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694804.2861567724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1822.464410828662</v>
      </c>
      <c r="M64" s="828"/>
      <c r="N64" s="286">
        <f>K64*L64</f>
        <v>2551.4501751601265</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827">
        <f>VLOOKUP(A65,TRANSPORTE!A6:D117,4,FALSE)</f>
        <v>1822.464410828662</v>
      </c>
      <c r="M65" s="828"/>
      <c r="N65" s="286">
        <f>K65*L65</f>
        <v>2278.0805135358278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4829.5306886959543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896488.84786976525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179297.76957395306</v>
      </c>
      <c r="M88" s="858"/>
      <c r="N88" s="51"/>
    </row>
    <row r="89" spans="1:14">
      <c r="B89" s="89" t="s">
        <v>973</v>
      </c>
      <c r="C89" s="90"/>
      <c r="D89" s="90"/>
      <c r="E89" s="90"/>
      <c r="F89" s="90"/>
      <c r="G89" s="90"/>
      <c r="H89" s="90"/>
      <c r="I89" s="87"/>
      <c r="J89" s="88"/>
      <c r="K89" s="303">
        <v>0.05</v>
      </c>
      <c r="L89" s="857">
        <f>N83*K89</f>
        <v>44824.442393488265</v>
      </c>
      <c r="M89" s="858"/>
      <c r="N89" s="51"/>
    </row>
    <row r="90" spans="1:14" ht="15.75" thickBot="1">
      <c r="B90" s="91" t="s">
        <v>974</v>
      </c>
      <c r="C90" s="92"/>
      <c r="D90" s="92"/>
      <c r="E90" s="92"/>
      <c r="F90" s="92"/>
      <c r="G90" s="92"/>
      <c r="H90" s="92"/>
      <c r="I90" s="93"/>
      <c r="J90" s="94"/>
      <c r="K90" s="304">
        <v>0.05</v>
      </c>
      <c r="L90" s="859">
        <f>N83*K90</f>
        <v>44824.442393488265</v>
      </c>
      <c r="M90" s="860"/>
      <c r="N90" s="51"/>
    </row>
    <row r="91" spans="1:14" ht="15.75" thickBot="1">
      <c r="B91" s="823" t="s">
        <v>953</v>
      </c>
      <c r="C91" s="824"/>
      <c r="D91" s="824"/>
      <c r="E91" s="824"/>
      <c r="F91" s="824"/>
      <c r="G91" s="824"/>
      <c r="H91" s="824"/>
      <c r="I91" s="824"/>
      <c r="J91" s="824"/>
      <c r="K91" s="824"/>
      <c r="L91" s="824"/>
      <c r="M91" s="825"/>
      <c r="N91" s="52">
        <f>L88+L89+L90</f>
        <v>268946.65436092956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1165435.5022306948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148</v>
      </c>
      <c r="B36" s="836" t="str">
        <f>VLOOKUP(A36,EQUIPOS!A6:D154,3,FALSE)</f>
        <v>Cargador : Potencia en el volante 110 hp, Clasificación de RPM del motor 2300.</v>
      </c>
      <c r="C36" s="837"/>
      <c r="D36" s="837"/>
      <c r="E36" s="837"/>
      <c r="F36" s="837"/>
      <c r="G36" s="837"/>
      <c r="H36" s="838"/>
      <c r="I36" s="266"/>
      <c r="J36" s="267"/>
      <c r="K36" s="268">
        <f>VLOOKUP(A36,EQUIPOS!A6:D163,4,FALSE)</f>
        <v>219101.59075993663</v>
      </c>
      <c r="L36" s="269"/>
      <c r="M36" s="270">
        <v>30</v>
      </c>
      <c r="N36" s="271">
        <f>K36/M36</f>
        <v>7303.3863586645548</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152385.15637353595</v>
      </c>
      <c r="L37" s="269"/>
      <c r="M37" s="270">
        <v>10</v>
      </c>
      <c r="N37" s="271">
        <f t="shared" ref="N37:N43" si="0">K37/M37</f>
        <v>15238.515637353596</v>
      </c>
    </row>
    <row r="38" spans="1:14">
      <c r="A38" t="s">
        <v>284</v>
      </c>
      <c r="B38" s="836" t="str">
        <f>VLOOKUP(A38,EQUIPOS!A8:D154,3,FALSE)</f>
        <v>Planta de asfalto en caliente</v>
      </c>
      <c r="C38" s="837"/>
      <c r="D38" s="837"/>
      <c r="E38" s="837"/>
      <c r="F38" s="837"/>
      <c r="G38" s="837"/>
      <c r="H38" s="838"/>
      <c r="I38" s="266"/>
      <c r="J38" s="267"/>
      <c r="K38" s="268">
        <f>VLOOKUP(A38,EQUIPOS!A8:D165,4,FALSE)</f>
        <v>602464.09327085887</v>
      </c>
      <c r="L38" s="269"/>
      <c r="M38" s="270">
        <v>10</v>
      </c>
      <c r="N38" s="271">
        <f t="shared" si="0"/>
        <v>60246.409327085887</v>
      </c>
    </row>
    <row r="39" spans="1:14">
      <c r="A39" t="s">
        <v>290</v>
      </c>
      <c r="B39" s="836" t="str">
        <f>VLOOKUP(A39,EQUIPOS!A9:D154,3,FALSE)</f>
        <v>Planta trituradora</v>
      </c>
      <c r="C39" s="837"/>
      <c r="D39" s="837"/>
      <c r="E39" s="837"/>
      <c r="F39" s="837"/>
      <c r="G39" s="837"/>
      <c r="H39" s="838"/>
      <c r="I39" s="266"/>
      <c r="J39" s="267"/>
      <c r="K39" s="268">
        <f>VLOOKUP(A39,EQUIPOS!A9:D166,4,FALSE)</f>
        <v>515343.15498508728</v>
      </c>
      <c r="L39" s="269"/>
      <c r="M39" s="270">
        <v>30</v>
      </c>
      <c r="N39" s="271">
        <f t="shared" si="0"/>
        <v>17178.105166169575</v>
      </c>
    </row>
    <row r="40" spans="1:14">
      <c r="A40" t="s">
        <v>316</v>
      </c>
      <c r="B40" s="836" t="str">
        <f>VLOOKUP(A40,EQUIPOS!A10:D154,3,FALSE)</f>
        <v>Retroexcavadora Tipo E-200 o  Equivalente</v>
      </c>
      <c r="C40" s="837"/>
      <c r="D40" s="837"/>
      <c r="E40" s="837"/>
      <c r="F40" s="837"/>
      <c r="G40" s="837"/>
      <c r="H40" s="838"/>
      <c r="I40" s="266"/>
      <c r="J40" s="267"/>
      <c r="K40" s="268">
        <f>VLOOKUP(A40,EQUIPOS!A10:D167,4,FALSE)</f>
        <v>273876.98844992084</v>
      </c>
      <c r="L40" s="269"/>
      <c r="M40" s="270">
        <v>30</v>
      </c>
      <c r="N40" s="271">
        <f t="shared" si="0"/>
        <v>9129.2329483306949</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66"/>
      <c r="J41" s="267"/>
      <c r="K41" s="268">
        <f>VLOOKUP(A41,EQUIPOS!A11:D168,4,FALSE)</f>
        <v>396013.85560950293</v>
      </c>
      <c r="L41" s="269"/>
      <c r="M41" s="270">
        <v>10</v>
      </c>
      <c r="N41" s="271">
        <f t="shared" si="0"/>
        <v>39601.385560950293</v>
      </c>
    </row>
    <row r="42" spans="1:14">
      <c r="A42" t="s">
        <v>166</v>
      </c>
      <c r="B42" s="836" t="str">
        <f>VLOOKUP(A42,EQUIPOS!A12:D156,3,FALSE)</f>
        <v>Compactador de Rodillo POTENCIA: 99HP, PESO: 8 ton</v>
      </c>
      <c r="C42" s="837"/>
      <c r="D42" s="837"/>
      <c r="E42" s="837"/>
      <c r="F42" s="837"/>
      <c r="G42" s="837"/>
      <c r="H42" s="838"/>
      <c r="I42" s="266"/>
      <c r="J42" s="267"/>
      <c r="K42" s="268">
        <f>VLOOKUP(A42,EQUIPOS!A12:D169,4,FALSE)</f>
        <v>228901.0346434747</v>
      </c>
      <c r="L42" s="269"/>
      <c r="M42" s="270">
        <v>10</v>
      </c>
      <c r="N42" s="271">
        <f t="shared" si="0"/>
        <v>22890.10346434747</v>
      </c>
    </row>
    <row r="43" spans="1:14">
      <c r="A43" t="s">
        <v>373</v>
      </c>
      <c r="B43" s="836" t="str">
        <f>VLOOKUP(A43,EQUIPOS!A13:D157,3,FALSE)</f>
        <v>Volqueta 6 m3</v>
      </c>
      <c r="C43" s="837"/>
      <c r="D43" s="837"/>
      <c r="E43" s="837"/>
      <c r="F43" s="837"/>
      <c r="G43" s="837"/>
      <c r="H43" s="838"/>
      <c r="I43" s="266"/>
      <c r="J43" s="267"/>
      <c r="K43" s="268">
        <f>VLOOKUP(A43,EQUIPOS!A13:D170,4,FALSE)</f>
        <v>123080.31860939444</v>
      </c>
      <c r="L43" s="269"/>
      <c r="M43" s="270">
        <v>10</v>
      </c>
      <c r="N43" s="271">
        <f t="shared" si="0"/>
        <v>12308.031860939444</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1226.0150703310451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185121.18539417253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484422.20621433074</v>
      </c>
      <c r="N53" s="271">
        <f>K53*M53</f>
        <v>678191.08870006294</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678191.08870006294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1822.464410828662</v>
      </c>
      <c r="M63" s="828"/>
      <c r="N63" s="286">
        <f>K63*L63</f>
        <v>2551.4501751601265</v>
      </c>
    </row>
    <row r="64" spans="1:14">
      <c r="A64" t="s">
        <v>1293</v>
      </c>
      <c r="B64" s="46" t="str">
        <f>VLOOKUP(A64,TRANSPORTE!A6:D117,3,FALSE)</f>
        <v>Transporte de mezcla</v>
      </c>
      <c r="C64" s="47"/>
      <c r="D64" s="47"/>
      <c r="E64" s="47"/>
      <c r="F64" s="47"/>
      <c r="G64" s="47"/>
      <c r="H64" s="310" t="s">
        <v>1468</v>
      </c>
      <c r="I64" s="278">
        <v>1.25</v>
      </c>
      <c r="J64" s="285">
        <v>1</v>
      </c>
      <c r="K64" s="278">
        <f>I64*J64</f>
        <v>1.25</v>
      </c>
      <c r="L64" s="827">
        <f>VLOOKUP(A64,TRANSPORTE!A6:D117,4,FALSE)</f>
        <v>1822.464410828662</v>
      </c>
      <c r="M64" s="828"/>
      <c r="N64" s="286">
        <f>K64*L64</f>
        <v>2278.0805135358278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4829.5306886959543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12260.15070331045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880401.95548624196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176080.39109724842</v>
      </c>
      <c r="M87" s="858"/>
      <c r="N87" s="51"/>
    </row>
    <row r="88" spans="1:14">
      <c r="B88" s="89" t="s">
        <v>973</v>
      </c>
      <c r="C88" s="90"/>
      <c r="D88" s="90"/>
      <c r="E88" s="90"/>
      <c r="F88" s="90"/>
      <c r="G88" s="90"/>
      <c r="H88" s="90"/>
      <c r="I88" s="87"/>
      <c r="J88" s="88"/>
      <c r="K88" s="303">
        <v>0.05</v>
      </c>
      <c r="L88" s="857">
        <f>N82*K88</f>
        <v>44020.097774312104</v>
      </c>
      <c r="M88" s="858"/>
      <c r="N88" s="51"/>
    </row>
    <row r="89" spans="1:14" ht="15.75" thickBot="1">
      <c r="B89" s="91" t="s">
        <v>974</v>
      </c>
      <c r="C89" s="92"/>
      <c r="D89" s="92"/>
      <c r="E89" s="92"/>
      <c r="F89" s="92"/>
      <c r="G89" s="92"/>
      <c r="H89" s="92"/>
      <c r="I89" s="93"/>
      <c r="J89" s="94"/>
      <c r="K89" s="304">
        <v>0.05</v>
      </c>
      <c r="L89" s="859">
        <f>N82*K89</f>
        <v>44020.097774312104</v>
      </c>
      <c r="M89" s="860"/>
      <c r="N89" s="51"/>
    </row>
    <row r="90" spans="1:14" ht="15.75" thickBot="1">
      <c r="B90" s="823" t="s">
        <v>953</v>
      </c>
      <c r="C90" s="824"/>
      <c r="D90" s="824"/>
      <c r="E90" s="824"/>
      <c r="F90" s="824"/>
      <c r="G90" s="824"/>
      <c r="H90" s="824"/>
      <c r="I90" s="824"/>
      <c r="J90" s="824"/>
      <c r="K90" s="824"/>
      <c r="L90" s="824"/>
      <c r="M90" s="825"/>
      <c r="N90" s="52">
        <f>L87+L88+L89</f>
        <v>264120.58664587262</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1144522.5421321145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6"/>
      <c r="J36" s="267"/>
      <c r="K36" s="268">
        <f>VLOOKUP(A36,EQUIPOS!A6:D163,4,FALSE)</f>
        <v>67099.862170230583</v>
      </c>
      <c r="L36" s="269"/>
      <c r="M36" s="270">
        <v>150</v>
      </c>
      <c r="N36" s="271">
        <f>K36/M36</f>
        <v>447.33241446820386</v>
      </c>
    </row>
    <row r="37" spans="1:14">
      <c r="A37" s="113" t="s">
        <v>148</v>
      </c>
      <c r="B37" s="836" t="str">
        <f>VLOOKUP(A37,EQUIPOS!A7:D154,3,FALSE)</f>
        <v>Cargador : Potencia en el volante 110 hp, Clasificación de RPM del motor 2300.</v>
      </c>
      <c r="C37" s="837"/>
      <c r="D37" s="837"/>
      <c r="E37" s="837"/>
      <c r="F37" s="837"/>
      <c r="G37" s="837"/>
      <c r="H37" s="838"/>
      <c r="I37" s="266"/>
      <c r="J37" s="267"/>
      <c r="K37" s="268">
        <f>VLOOKUP(A37,EQUIPOS!A7:D164,4,FALSE)</f>
        <v>219101.59075993663</v>
      </c>
      <c r="L37" s="269"/>
      <c r="M37" s="270">
        <v>150</v>
      </c>
      <c r="N37" s="271">
        <f>K37/M37</f>
        <v>1460.6772717329109</v>
      </c>
    </row>
    <row r="38" spans="1:14">
      <c r="A38" t="s">
        <v>236</v>
      </c>
      <c r="B38" s="836" t="str">
        <f>VLOOKUP(A38,EQUIPOS!A8:D154,3,FALSE)</f>
        <v>Fresadora de pavimento, potencia 255 HP, peso 19 Ton, PROFUNDIDAD DE CORTE 305 mm</v>
      </c>
      <c r="C38" s="837"/>
      <c r="D38" s="837"/>
      <c r="E38" s="837"/>
      <c r="F38" s="837"/>
      <c r="G38" s="837"/>
      <c r="H38" s="838"/>
      <c r="I38" s="266"/>
      <c r="J38" s="267"/>
      <c r="K38" s="268">
        <f>VLOOKUP(A38,EQUIPOS!A8:D165,4,FALSE)</f>
        <v>374833.49106709211</v>
      </c>
      <c r="L38" s="269"/>
      <c r="M38" s="270">
        <v>150</v>
      </c>
      <c r="N38" s="271">
        <f>K38/M38</f>
        <v>2498.8899404472809</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2.0863498333333332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4408.9859764817293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827">
        <f>VLOOKUP(A58,TRANSPORTE!A5:D117,4,FALSE)</f>
        <v>1822.464410828662</v>
      </c>
      <c r="M58" s="828"/>
      <c r="N58" s="286">
        <f>K58*L58</f>
        <v>236.92037340772606</v>
      </c>
    </row>
    <row r="59" spans="1:14">
      <c r="B59" s="46"/>
      <c r="C59" s="47"/>
      <c r="D59" s="47"/>
      <c r="E59" s="47"/>
      <c r="F59" s="47"/>
      <c r="G59" s="47"/>
      <c r="H59" s="310"/>
      <c r="I59" s="278"/>
      <c r="J59" s="285"/>
      <c r="K59" s="278"/>
      <c r="L59" s="827"/>
      <c r="M59" s="828"/>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236.92037340772606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1200</v>
      </c>
      <c r="N69" s="394">
        <f>K69/M69</f>
        <v>208.63498333333331</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208.63498333333331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4854.541333222789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970.9082666445579</v>
      </c>
      <c r="M82" s="858"/>
      <c r="N82" s="51"/>
    </row>
    <row r="83" spans="1:14">
      <c r="B83" s="89" t="s">
        <v>973</v>
      </c>
      <c r="C83" s="90"/>
      <c r="D83" s="90"/>
      <c r="E83" s="90"/>
      <c r="F83" s="90"/>
      <c r="G83" s="90"/>
      <c r="H83" s="90"/>
      <c r="I83" s="87"/>
      <c r="J83" s="88"/>
      <c r="K83" s="303">
        <v>0.05</v>
      </c>
      <c r="L83" s="857">
        <f>N77*K83</f>
        <v>242.72706666113947</v>
      </c>
      <c r="M83" s="858"/>
      <c r="N83" s="51"/>
    </row>
    <row r="84" spans="1:14" ht="15.75" thickBot="1">
      <c r="B84" s="91" t="s">
        <v>974</v>
      </c>
      <c r="C84" s="92"/>
      <c r="D84" s="92"/>
      <c r="E84" s="92"/>
      <c r="F84" s="92"/>
      <c r="G84" s="92"/>
      <c r="H84" s="92"/>
      <c r="I84" s="93"/>
      <c r="J84" s="94"/>
      <c r="K84" s="304">
        <v>0.05</v>
      </c>
      <c r="L84" s="859">
        <f>N77*K84</f>
        <v>242.72706666113947</v>
      </c>
      <c r="M84" s="860"/>
      <c r="N84" s="51"/>
    </row>
    <row r="85" spans="1:14" ht="15.75" thickBot="1">
      <c r="B85" s="823" t="s">
        <v>953</v>
      </c>
      <c r="C85" s="824"/>
      <c r="D85" s="824"/>
      <c r="E85" s="824"/>
      <c r="F85" s="824"/>
      <c r="G85" s="824"/>
      <c r="H85" s="824"/>
      <c r="I85" s="824"/>
      <c r="J85" s="824"/>
      <c r="K85" s="824"/>
      <c r="L85" s="824"/>
      <c r="M85" s="825"/>
      <c r="N85" s="52">
        <f>L82+L83+L84</f>
        <v>1456.3623999668366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6310.9037331896252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6"/>
      <c r="J36" s="267"/>
      <c r="K36" s="268">
        <f>VLOOKUP(A36,EQUIPOS!A6:D163,4,FALSE)</f>
        <v>67099.862170230583</v>
      </c>
      <c r="L36" s="269"/>
      <c r="M36" s="270">
        <v>300</v>
      </c>
      <c r="N36" s="271">
        <f>K36/M36</f>
        <v>223.66620723410193</v>
      </c>
    </row>
    <row r="37" spans="1:14">
      <c r="A37" s="113" t="s">
        <v>148</v>
      </c>
      <c r="B37" s="836" t="str">
        <f>VLOOKUP(A37,EQUIPOS!A7:D154,3,FALSE)</f>
        <v>Cargador : Potencia en el volante 110 hp, Clasificación de RPM del motor 2300.</v>
      </c>
      <c r="C37" s="837"/>
      <c r="D37" s="837"/>
      <c r="E37" s="837"/>
      <c r="F37" s="837"/>
      <c r="G37" s="837"/>
      <c r="H37" s="838"/>
      <c r="I37" s="266"/>
      <c r="J37" s="267"/>
      <c r="K37" s="268">
        <f>VLOOKUP(A37,EQUIPOS!A7:D164,4,FALSE)</f>
        <v>219101.59075993663</v>
      </c>
      <c r="L37" s="269"/>
      <c r="M37" s="270">
        <v>300</v>
      </c>
      <c r="N37" s="271">
        <f>K37/M37</f>
        <v>730.33863586645543</v>
      </c>
    </row>
    <row r="38" spans="1:14">
      <c r="A38" t="s">
        <v>236</v>
      </c>
      <c r="B38" s="836" t="str">
        <f>VLOOKUP(A38,EQUIPOS!A8:D154,3,FALSE)</f>
        <v>Fresadora de pavimento, potencia 255 HP, peso 19 Ton, PROFUNDIDAD DE CORTE 305 mm</v>
      </c>
      <c r="C38" s="837"/>
      <c r="D38" s="837"/>
      <c r="E38" s="837"/>
      <c r="F38" s="837"/>
      <c r="G38" s="837"/>
      <c r="H38" s="838"/>
      <c r="I38" s="266"/>
      <c r="J38" s="267"/>
      <c r="K38" s="268">
        <f>VLOOKUP(A38,EQUIPOS!A8:D165,4,FALSE)</f>
        <v>374833.49106709211</v>
      </c>
      <c r="L38" s="269"/>
      <c r="M38" s="270">
        <v>300</v>
      </c>
      <c r="N38" s="271">
        <f>K38/M38</f>
        <v>1249.4449702236404</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1.0431749166666666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2204.4929882408646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827">
        <f>VLOOKUP(A58,TRANSPORTE!A5:D117,4,FALSE)</f>
        <v>1822.464410828662</v>
      </c>
      <c r="M58" s="828"/>
      <c r="N58" s="286">
        <f>K58*L58</f>
        <v>118.46018670386303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118.46018670386303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2400</v>
      </c>
      <c r="N69" s="394">
        <f>K69/M69</f>
        <v>104.31749166666665</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104.31749166666665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2427.2706666113945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485.45413332227895</v>
      </c>
      <c r="M82" s="858"/>
      <c r="N82" s="51"/>
    </row>
    <row r="83" spans="1:14">
      <c r="B83" s="89" t="s">
        <v>973</v>
      </c>
      <c r="C83" s="90"/>
      <c r="D83" s="90"/>
      <c r="E83" s="90"/>
      <c r="F83" s="90"/>
      <c r="G83" s="90"/>
      <c r="H83" s="90"/>
      <c r="I83" s="87"/>
      <c r="J83" s="88"/>
      <c r="K83" s="303">
        <v>0.05</v>
      </c>
      <c r="L83" s="857">
        <f>N77*K83</f>
        <v>121.36353333056974</v>
      </c>
      <c r="M83" s="858"/>
      <c r="N83" s="51"/>
    </row>
    <row r="84" spans="1:14" ht="15.75" thickBot="1">
      <c r="B84" s="91" t="s">
        <v>974</v>
      </c>
      <c r="C84" s="92"/>
      <c r="D84" s="92"/>
      <c r="E84" s="92"/>
      <c r="F84" s="92"/>
      <c r="G84" s="92"/>
      <c r="H84" s="92"/>
      <c r="I84" s="93"/>
      <c r="J84" s="94"/>
      <c r="K84" s="304">
        <v>0.05</v>
      </c>
      <c r="L84" s="859">
        <f>N77*K84</f>
        <v>121.36353333056974</v>
      </c>
      <c r="M84" s="860"/>
      <c r="N84" s="51"/>
    </row>
    <row r="85" spans="1:14" ht="15.75" thickBot="1">
      <c r="B85" s="823" t="s">
        <v>953</v>
      </c>
      <c r="C85" s="824"/>
      <c r="D85" s="824"/>
      <c r="E85" s="824"/>
      <c r="F85" s="824"/>
      <c r="G85" s="824"/>
      <c r="H85" s="824"/>
      <c r="I85" s="824"/>
      <c r="J85" s="824"/>
      <c r="K85" s="824"/>
      <c r="L85" s="824"/>
      <c r="M85" s="825"/>
      <c r="N85" s="52">
        <f>L82+L83+L84</f>
        <v>728.18119998341831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3155.4518665948126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18</v>
      </c>
      <c r="N36" s="271">
        <f>K36/M36</f>
        <v>13750.481097552185</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293048.37764141528</v>
      </c>
      <c r="L37" s="269"/>
      <c r="M37" s="270">
        <v>18</v>
      </c>
      <c r="N37" s="271">
        <f>K37/M37</f>
        <v>16280.46542452307</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234438.70211313223</v>
      </c>
      <c r="L38" s="269"/>
      <c r="M38" s="270">
        <v>18</v>
      </c>
      <c r="N38" s="271">
        <f>K38/M38</f>
        <v>13024.372339618458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515343.15498508728</v>
      </c>
      <c r="L39" s="840">
        <v>18</v>
      </c>
      <c r="M39" s="841"/>
      <c r="N39" s="271">
        <f>K39/L39</f>
        <v>28630.175276949292</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185632.0809137098</v>
      </c>
      <c r="L40" s="275"/>
      <c r="M40" s="276">
        <v>18</v>
      </c>
      <c r="N40" s="271">
        <f>K40/M40</f>
        <v>10312.893384094989</v>
      </c>
    </row>
    <row r="41" spans="1:14">
      <c r="B41" s="843" t="s">
        <v>952</v>
      </c>
      <c r="C41" s="844"/>
      <c r="D41" s="844"/>
      <c r="E41" s="38"/>
      <c r="F41" s="39"/>
      <c r="G41" s="39"/>
      <c r="H41" s="40"/>
      <c r="I41" s="36"/>
      <c r="J41" s="37"/>
      <c r="K41" s="278"/>
      <c r="L41" s="275"/>
      <c r="M41" s="400">
        <v>0.01</v>
      </c>
      <c r="N41" s="343">
        <f>N75*M41</f>
        <v>33.488139834333886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82031.875662572318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406757.00125240127</v>
      </c>
      <c r="N48" s="271">
        <f>K48*M48</f>
        <v>14236.495043834046</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450730.73111752566</v>
      </c>
      <c r="N49" s="271">
        <f>K49*M49</f>
        <v>112682.68277938142</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126919.17782321546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827">
        <f>VLOOKUP(A58,TRANSPORTE!A5:D117,4,FALSE)</f>
        <v>1822.464410828662</v>
      </c>
      <c r="M58" s="828"/>
      <c r="N58" s="286">
        <f>K58*L58</f>
        <v>519.40235708616876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519.40235708616876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15</v>
      </c>
      <c r="B69" s="49" t="str">
        <f>VLOOKUP(A69,'MANO DE OBRA'!A8:D68,3,FALSE)</f>
        <v>Obrero (6)</v>
      </c>
      <c r="C69" s="47"/>
      <c r="D69" s="47"/>
      <c r="E69" s="47"/>
      <c r="F69" s="47"/>
      <c r="G69" s="47"/>
      <c r="H69" s="47"/>
      <c r="I69" s="291">
        <f>K69/J69*100</f>
        <v>202996.19999999998</v>
      </c>
      <c r="J69" s="292">
        <v>185</v>
      </c>
      <c r="K69" s="293">
        <f>VLOOKUP(A69,'MANO DE OBRA'!A8:D99,4,FALSE)</f>
        <v>375542.97</v>
      </c>
      <c r="L69" s="50"/>
      <c r="M69" s="294">
        <v>144</v>
      </c>
      <c r="N69" s="394">
        <f>K69/M69</f>
        <v>2607.9372916666666</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3348.8139834333888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212819.26982630731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42563.853965261464</v>
      </c>
      <c r="M82" s="858"/>
      <c r="N82" s="51"/>
    </row>
    <row r="83" spans="1:14">
      <c r="B83" s="89" t="s">
        <v>973</v>
      </c>
      <c r="C83" s="90"/>
      <c r="D83" s="90"/>
      <c r="E83" s="90"/>
      <c r="F83" s="90"/>
      <c r="G83" s="90"/>
      <c r="H83" s="90"/>
      <c r="I83" s="87"/>
      <c r="J83" s="88"/>
      <c r="K83" s="303">
        <v>0.05</v>
      </c>
      <c r="L83" s="857">
        <f>N77*K83</f>
        <v>10640.963491315366</v>
      </c>
      <c r="M83" s="858"/>
      <c r="N83" s="51"/>
    </row>
    <row r="84" spans="1:14" ht="15.75" thickBot="1">
      <c r="B84" s="91" t="s">
        <v>974</v>
      </c>
      <c r="C84" s="92"/>
      <c r="D84" s="92"/>
      <c r="E84" s="92"/>
      <c r="F84" s="92"/>
      <c r="G84" s="92"/>
      <c r="H84" s="92"/>
      <c r="I84" s="93"/>
      <c r="J84" s="94"/>
      <c r="K84" s="304">
        <v>0.05</v>
      </c>
      <c r="L84" s="859">
        <f>N77*K84</f>
        <v>10640.963491315366</v>
      </c>
      <c r="M84" s="860"/>
      <c r="N84" s="51"/>
    </row>
    <row r="85" spans="1:14" ht="15.75" thickBot="1">
      <c r="B85" s="823" t="s">
        <v>953</v>
      </c>
      <c r="C85" s="824"/>
      <c r="D85" s="824"/>
      <c r="E85" s="824"/>
      <c r="F85" s="824"/>
      <c r="G85" s="824"/>
      <c r="H85" s="824"/>
      <c r="I85" s="824"/>
      <c r="J85" s="824"/>
      <c r="K85" s="824"/>
      <c r="L85" s="824"/>
      <c r="M85" s="825"/>
      <c r="N85" s="52">
        <f>L82+L83+L84</f>
        <v>63845.780947892192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276665.05077419948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12</v>
      </c>
      <c r="N36" s="271">
        <f>K36/M36</f>
        <v>20625.721646328278</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293048.37764141528</v>
      </c>
      <c r="L37" s="269"/>
      <c r="M37" s="270">
        <v>12</v>
      </c>
      <c r="N37" s="271">
        <f>K37/M37</f>
        <v>24420.698136784606</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234438.70211313223</v>
      </c>
      <c r="L38" s="269"/>
      <c r="M38" s="270">
        <v>12</v>
      </c>
      <c r="N38" s="271">
        <f>K38/M38</f>
        <v>19536.558509427687</v>
      </c>
    </row>
    <row r="39" spans="1:14">
      <c r="A39" s="113" t="s">
        <v>299</v>
      </c>
      <c r="B39" s="836" t="str">
        <f>VLOOKUP(A39,EQUIPOS!A7:D154,3,FALSE)</f>
        <v xml:space="preserve">Recicladora, potencia 430HP </v>
      </c>
      <c r="C39" s="837"/>
      <c r="D39" s="837"/>
      <c r="E39" s="837"/>
      <c r="F39" s="837"/>
      <c r="G39" s="837"/>
      <c r="H39" s="838"/>
      <c r="I39" s="266"/>
      <c r="J39" s="267"/>
      <c r="K39" s="268">
        <f>VLOOKUP(A39,EQUIPOS!A7:D164,4,FALSE)</f>
        <v>515343.15498508728</v>
      </c>
      <c r="L39" s="269"/>
      <c r="M39" s="270">
        <v>12</v>
      </c>
      <c r="N39" s="271">
        <f>K39/M39</f>
        <v>42945.26291542394</v>
      </c>
    </row>
    <row r="40" spans="1:14">
      <c r="A40" t="s">
        <v>365</v>
      </c>
      <c r="B40" s="836" t="str">
        <f>VLOOKUP(A40,EQUIPOS!A8:D154,3,FALSE)</f>
        <v xml:space="preserve">Vibrocompatador, potencia 153 HP, peso 10 Ton. </v>
      </c>
      <c r="C40" s="837"/>
      <c r="D40" s="837"/>
      <c r="E40" s="837"/>
      <c r="F40" s="837"/>
      <c r="G40" s="837"/>
      <c r="H40" s="838"/>
      <c r="I40" s="266"/>
      <c r="J40" s="267"/>
      <c r="K40" s="268">
        <f>VLOOKUP(A40,EQUIPOS!A8:D165,4,FALSE)</f>
        <v>185632.0809137098</v>
      </c>
      <c r="L40" s="269"/>
      <c r="M40" s="270">
        <v>12</v>
      </c>
      <c r="N40" s="271">
        <f>K40/M40</f>
        <v>15469.340076142484</v>
      </c>
    </row>
    <row r="41" spans="1:14">
      <c r="B41" s="836"/>
      <c r="C41" s="837"/>
      <c r="D41" s="837"/>
      <c r="E41" s="837"/>
      <c r="F41" s="837"/>
      <c r="G41" s="837"/>
      <c r="H41" s="838"/>
      <c r="I41" s="839"/>
      <c r="J41" s="820"/>
      <c r="K41" s="268"/>
      <c r="L41" s="840"/>
      <c r="M41" s="841"/>
      <c r="N41" s="271"/>
    </row>
    <row r="42" spans="1:14">
      <c r="B42" s="836"/>
      <c r="C42" s="837"/>
      <c r="D42" s="837"/>
      <c r="E42" s="842"/>
      <c r="F42" s="837"/>
      <c r="G42" s="837"/>
      <c r="H42" s="838"/>
      <c r="I42" s="36"/>
      <c r="J42" s="37"/>
      <c r="K42" s="273"/>
      <c r="L42" s="275"/>
      <c r="M42" s="276"/>
      <c r="N42" s="277"/>
    </row>
    <row r="43" spans="1:14">
      <c r="B43" s="843" t="s">
        <v>952</v>
      </c>
      <c r="C43" s="956"/>
      <c r="D43" s="956"/>
      <c r="E43" s="38"/>
      <c r="F43" s="39"/>
      <c r="G43" s="39"/>
      <c r="H43" s="40"/>
      <c r="I43" s="36"/>
      <c r="J43" s="37"/>
      <c r="K43" s="278"/>
      <c r="L43" s="275"/>
      <c r="M43" s="400">
        <v>0.1</v>
      </c>
      <c r="N43" s="343">
        <f>N77*M43</f>
        <v>502.32209751500835</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3">
        <f>SUM(N36:N44)</f>
        <v>123499.903381622</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664.52789826837693</v>
      </c>
      <c r="N50" s="271">
        <f>K50*M50</f>
        <v>49839.592370128266</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2392.3004337661569</v>
      </c>
      <c r="N51" s="271">
        <f>K51*M51</f>
        <v>3109.990563896004</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3">
        <f>SUM(N50:N54)</f>
        <v>52949.582934024271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202996.19999999998</v>
      </c>
      <c r="J72" s="292">
        <v>185</v>
      </c>
      <c r="K72" s="293">
        <f>VLOOKUP(A72,'MANO DE OBRA'!A8:D100,4,FALSE)</f>
        <v>375542.97</v>
      </c>
      <c r="L72" s="50"/>
      <c r="M72" s="298">
        <v>96</v>
      </c>
      <c r="N72" s="394">
        <f>K72/M72</f>
        <v>3911.9059374999997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5023.2209751500832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181472.70729079636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36294.54145815927</v>
      </c>
      <c r="M84" s="858"/>
      <c r="N84" s="51"/>
    </row>
    <row r="85" spans="1:14">
      <c r="B85" s="89" t="s">
        <v>973</v>
      </c>
      <c r="C85" s="90"/>
      <c r="D85" s="90"/>
      <c r="E85" s="90"/>
      <c r="F85" s="90"/>
      <c r="G85" s="90"/>
      <c r="H85" s="90"/>
      <c r="I85" s="87"/>
      <c r="J85" s="88"/>
      <c r="K85" s="303">
        <v>0.05</v>
      </c>
      <c r="L85" s="857">
        <f>N79*K85</f>
        <v>9073.6353645398176</v>
      </c>
      <c r="M85" s="858"/>
      <c r="N85" s="51"/>
    </row>
    <row r="86" spans="1:14" ht="15.75" thickBot="1">
      <c r="B86" s="91" t="s">
        <v>974</v>
      </c>
      <c r="C86" s="92"/>
      <c r="D86" s="92"/>
      <c r="E86" s="92"/>
      <c r="F86" s="92"/>
      <c r="G86" s="92"/>
      <c r="H86" s="92"/>
      <c r="I86" s="93"/>
      <c r="J86" s="94"/>
      <c r="K86" s="304">
        <v>0.05</v>
      </c>
      <c r="L86" s="859">
        <f>N79*K86</f>
        <v>9073.6353645398176</v>
      </c>
      <c r="M86" s="860"/>
      <c r="N86" s="51"/>
    </row>
    <row r="87" spans="1:14" ht="15.75" thickBot="1">
      <c r="B87" s="823" t="s">
        <v>953</v>
      </c>
      <c r="C87" s="824"/>
      <c r="D87" s="824"/>
      <c r="E87" s="824"/>
      <c r="F87" s="824"/>
      <c r="G87" s="824"/>
      <c r="H87" s="824"/>
      <c r="I87" s="824"/>
      <c r="J87" s="824"/>
      <c r="K87" s="824"/>
      <c r="L87" s="824"/>
      <c r="M87" s="825"/>
      <c r="N87" s="52">
        <f>L84+L85+L86</f>
        <v>54441.812187238909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235914.51947803528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0" t="s">
        <v>2221</v>
      </c>
      <c r="C120" s="392"/>
      <c r="D120" s="392"/>
      <c r="E120" s="57"/>
      <c r="F120" s="57"/>
      <c r="G120" s="57"/>
      <c r="H120" s="57"/>
      <c r="I120" s="57"/>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18</v>
      </c>
      <c r="N36" s="271">
        <f>K36/M36</f>
        <v>13750.481097552185</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293048.37764141528</v>
      </c>
      <c r="L37" s="269"/>
      <c r="M37" s="270">
        <v>18</v>
      </c>
      <c r="N37" s="271">
        <f>K37/M37</f>
        <v>16280.46542452307</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234438.70211313223</v>
      </c>
      <c r="L38" s="269"/>
      <c r="M38" s="270">
        <v>18</v>
      </c>
      <c r="N38" s="271">
        <f>K38/M38</f>
        <v>13024.372339618458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515343.15498508728</v>
      </c>
      <c r="L39" s="840">
        <v>18</v>
      </c>
      <c r="M39" s="841"/>
      <c r="N39" s="271">
        <f>K39/L39</f>
        <v>28630.175276949292</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185632.0809137098</v>
      </c>
      <c r="L40" s="275"/>
      <c r="M40" s="276">
        <v>18</v>
      </c>
      <c r="N40" s="271">
        <f>K40/M40</f>
        <v>10312.893384094989</v>
      </c>
    </row>
    <row r="41" spans="1:14">
      <c r="B41" s="319"/>
      <c r="C41" s="320"/>
      <c r="D41" s="320"/>
      <c r="E41" s="320"/>
      <c r="F41" s="322"/>
      <c r="G41" s="322"/>
      <c r="H41" s="125"/>
      <c r="I41" s="36"/>
      <c r="J41" s="37"/>
      <c r="K41" s="273"/>
      <c r="L41" s="275"/>
      <c r="M41" s="276"/>
      <c r="N41" s="271"/>
    </row>
    <row r="42" spans="1:14">
      <c r="B42" s="843" t="s">
        <v>952</v>
      </c>
      <c r="C42" s="844"/>
      <c r="D42" s="844"/>
      <c r="E42" s="38"/>
      <c r="F42" s="39"/>
      <c r="G42" s="39"/>
      <c r="H42" s="40"/>
      <c r="I42" s="36"/>
      <c r="J42" s="37"/>
      <c r="K42" s="278"/>
      <c r="L42" s="275"/>
      <c r="M42" s="400">
        <v>0.01</v>
      </c>
      <c r="N42" s="343">
        <f>N76*M42</f>
        <v>33.488139834333886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82031.875662572318</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501824.88765634748</v>
      </c>
      <c r="N49" s="271">
        <f>K49*M49</f>
        <v>76779.207811421162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76779.207811421162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27">
        <f>VLOOKUP(A59,TRANSPORTE!A5:D117,4,FALSE)</f>
        <v>1822.464410828662</v>
      </c>
      <c r="M59" s="828"/>
      <c r="N59" s="286">
        <f>K59*L59</f>
        <v>278.8370548567853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278.8370548567853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144</v>
      </c>
      <c r="N70" s="394">
        <f>K70/M70</f>
        <v>2607.9372916666666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162438.73451228364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32487.746902456729</v>
      </c>
      <c r="M83" s="858"/>
      <c r="N83" s="51"/>
    </row>
    <row r="84" spans="1:14">
      <c r="B84" s="89" t="s">
        <v>973</v>
      </c>
      <c r="C84" s="90"/>
      <c r="D84" s="90"/>
      <c r="E84" s="90"/>
      <c r="F84" s="90"/>
      <c r="G84" s="90"/>
      <c r="H84" s="90"/>
      <c r="I84" s="87"/>
      <c r="J84" s="88"/>
      <c r="K84" s="303">
        <v>0.05</v>
      </c>
      <c r="L84" s="857">
        <f>N78*K84</f>
        <v>8121.9367256141823</v>
      </c>
      <c r="M84" s="858"/>
      <c r="N84" s="51"/>
    </row>
    <row r="85" spans="1:14" ht="15.75" thickBot="1">
      <c r="B85" s="91" t="s">
        <v>974</v>
      </c>
      <c r="C85" s="92"/>
      <c r="D85" s="92"/>
      <c r="E85" s="92"/>
      <c r="F85" s="92"/>
      <c r="G85" s="92"/>
      <c r="H85" s="92"/>
      <c r="I85" s="93"/>
      <c r="J85" s="94"/>
      <c r="K85" s="304">
        <v>0.05</v>
      </c>
      <c r="L85" s="859">
        <f>N78*K85</f>
        <v>8121.9367256141823</v>
      </c>
      <c r="M85" s="860"/>
      <c r="N85" s="51"/>
    </row>
    <row r="86" spans="1:14" ht="15.75" thickBot="1">
      <c r="B86" s="823" t="s">
        <v>953</v>
      </c>
      <c r="C86" s="824"/>
      <c r="D86" s="824"/>
      <c r="E86" s="824"/>
      <c r="F86" s="824"/>
      <c r="G86" s="824"/>
      <c r="H86" s="824"/>
      <c r="I86" s="824"/>
      <c r="J86" s="824"/>
      <c r="K86" s="824"/>
      <c r="L86" s="824"/>
      <c r="M86" s="825"/>
      <c r="N86" s="52">
        <f>L83+L84+L85</f>
        <v>48731.620353685095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211170.35486596875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18</v>
      </c>
      <c r="N36" s="271">
        <f>K36/M36</f>
        <v>13750.481097552185</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293048.37764141528</v>
      </c>
      <c r="L37" s="269"/>
      <c r="M37" s="270">
        <v>18</v>
      </c>
      <c r="N37" s="271">
        <f>K37/M37</f>
        <v>16280.46542452307</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234438.70211313223</v>
      </c>
      <c r="L38" s="269"/>
      <c r="M38" s="270">
        <v>18</v>
      </c>
      <c r="N38" s="271">
        <f>K38/M38</f>
        <v>13024.372339618458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515343.15498508728</v>
      </c>
      <c r="L39" s="840">
        <v>18</v>
      </c>
      <c r="M39" s="841"/>
      <c r="N39" s="271">
        <f>K39/L39</f>
        <v>28630.175276949292</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185632.0809137098</v>
      </c>
      <c r="L40" s="275"/>
      <c r="M40" s="276">
        <v>18</v>
      </c>
      <c r="N40" s="271">
        <f>K40/M40</f>
        <v>10312.893384094989</v>
      </c>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33.488139834333886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82031.875662572318</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449632.86652634916</v>
      </c>
      <c r="N49" s="271">
        <f>K49*M49</f>
        <v>68793.828578531422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68793.828578531422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27">
        <f>VLOOKUP(A59,TRANSPORTE!A5:D117,4,FALSE)</f>
        <v>1822.464410828662</v>
      </c>
      <c r="M59" s="828"/>
      <c r="N59" s="286">
        <f>K59*L59</f>
        <v>278.8370548567853</v>
      </c>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278.8370548567853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144</v>
      </c>
      <c r="N70" s="394">
        <f>K70/M70</f>
        <v>2607.9372916666666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154453.3552793939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30890.671055878782</v>
      </c>
      <c r="M83" s="858"/>
      <c r="N83" s="51"/>
    </row>
    <row r="84" spans="1:14">
      <c r="B84" s="89" t="s">
        <v>973</v>
      </c>
      <c r="C84" s="90"/>
      <c r="D84" s="90"/>
      <c r="E84" s="90"/>
      <c r="F84" s="90"/>
      <c r="G84" s="90"/>
      <c r="H84" s="90"/>
      <c r="I84" s="87"/>
      <c r="J84" s="88"/>
      <c r="K84" s="303">
        <v>0.05</v>
      </c>
      <c r="L84" s="857">
        <f>N78*K84</f>
        <v>7722.6677639696954</v>
      </c>
      <c r="M84" s="858"/>
      <c r="N84" s="51"/>
    </row>
    <row r="85" spans="1:14" ht="15.75" thickBot="1">
      <c r="B85" s="91" t="s">
        <v>974</v>
      </c>
      <c r="C85" s="92"/>
      <c r="D85" s="92"/>
      <c r="E85" s="92"/>
      <c r="F85" s="92"/>
      <c r="G85" s="92"/>
      <c r="H85" s="92"/>
      <c r="I85" s="93"/>
      <c r="J85" s="94"/>
      <c r="K85" s="304">
        <v>0.05</v>
      </c>
      <c r="L85" s="859">
        <f>N78*K85</f>
        <v>7722.6677639696954</v>
      </c>
      <c r="M85" s="860"/>
      <c r="N85" s="51"/>
    </row>
    <row r="86" spans="1:14" ht="15.75" thickBot="1">
      <c r="B86" s="823" t="s">
        <v>953</v>
      </c>
      <c r="C86" s="824"/>
      <c r="D86" s="824"/>
      <c r="E86" s="824"/>
      <c r="F86" s="824"/>
      <c r="G86" s="824"/>
      <c r="H86" s="824"/>
      <c r="I86" s="824"/>
      <c r="J86" s="824"/>
      <c r="K86" s="824"/>
      <c r="L86" s="824"/>
      <c r="M86" s="825"/>
      <c r="N86" s="52">
        <f>L83+L84+L85</f>
        <v>46336.006583818169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200789.36186321208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15</v>
      </c>
      <c r="N36" s="271">
        <f>K36/M36</f>
        <v>16500.577317062623</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293048.37764141528</v>
      </c>
      <c r="L37" s="269"/>
      <c r="M37" s="270">
        <v>15</v>
      </c>
      <c r="N37" s="271">
        <f>K37/M37</f>
        <v>19536.558509427687</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234438.70211313223</v>
      </c>
      <c r="L38" s="269"/>
      <c r="M38" s="270">
        <v>15</v>
      </c>
      <c r="N38" s="271">
        <f>K38/M38</f>
        <v>15629.246807542148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515343.15498508728</v>
      </c>
      <c r="L39" s="840">
        <v>15</v>
      </c>
      <c r="M39" s="841"/>
      <c r="N39" s="271">
        <f>K39/L39</f>
        <v>34356.210332339149</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185632.0809137098</v>
      </c>
      <c r="L40" s="275"/>
      <c r="M40" s="276">
        <v>15</v>
      </c>
      <c r="N40" s="271">
        <f>K40/M40</f>
        <v>12375.472060913986</v>
      </c>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40.185767801200662</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98438.250795086802</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501824.88765634748</v>
      </c>
      <c r="N49" s="271">
        <f>K49*M49</f>
        <v>76779.207811421162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76779.207811421162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27">
        <f>VLOOKUP(A59,TRANSPORTE!A5:D117,4,FALSE)</f>
        <v>1822.464410828662</v>
      </c>
      <c r="M59" s="828"/>
      <c r="N59" s="286">
        <f>K59*L59</f>
        <v>278.8370548567853</v>
      </c>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278.8370548567853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120</v>
      </c>
      <c r="N70" s="394">
        <f>K70/M70</f>
        <v>3129.5247499999996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179514.87244148483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35902.974488296968</v>
      </c>
      <c r="M83" s="858"/>
      <c r="N83" s="51"/>
    </row>
    <row r="84" spans="1:14">
      <c r="B84" s="89" t="s">
        <v>973</v>
      </c>
      <c r="C84" s="90"/>
      <c r="D84" s="90"/>
      <c r="E84" s="90"/>
      <c r="F84" s="90"/>
      <c r="G84" s="90"/>
      <c r="H84" s="90"/>
      <c r="I84" s="87"/>
      <c r="J84" s="88"/>
      <c r="K84" s="303">
        <v>0.05</v>
      </c>
      <c r="L84" s="857">
        <f>N78*K84</f>
        <v>8975.743622074242</v>
      </c>
      <c r="M84" s="858"/>
      <c r="N84" s="51"/>
    </row>
    <row r="85" spans="1:14" ht="15.75" thickBot="1">
      <c r="B85" s="91" t="s">
        <v>974</v>
      </c>
      <c r="C85" s="92"/>
      <c r="D85" s="92"/>
      <c r="E85" s="92"/>
      <c r="F85" s="92"/>
      <c r="G85" s="92"/>
      <c r="H85" s="92"/>
      <c r="I85" s="93"/>
      <c r="J85" s="94"/>
      <c r="K85" s="304">
        <v>0.05</v>
      </c>
      <c r="L85" s="859">
        <f>N78*K85</f>
        <v>8975.743622074242</v>
      </c>
      <c r="M85" s="860"/>
      <c r="N85" s="51"/>
    </row>
    <row r="86" spans="1:14" ht="15.75" thickBot="1">
      <c r="B86" s="823" t="s">
        <v>953</v>
      </c>
      <c r="C86" s="824"/>
      <c r="D86" s="824"/>
      <c r="E86" s="824"/>
      <c r="F86" s="824"/>
      <c r="G86" s="824"/>
      <c r="H86" s="824"/>
      <c r="I86" s="824"/>
      <c r="J86" s="824"/>
      <c r="K86" s="824"/>
      <c r="L86" s="824"/>
      <c r="M86" s="825"/>
      <c r="N86" s="52">
        <f>L83+L84+L85</f>
        <v>53854.461732445445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233369.33417393029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270">
        <v>15</v>
      </c>
      <c r="N36" s="271">
        <f>K36/M36</f>
        <v>16500.577317062623</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293048.37764141528</v>
      </c>
      <c r="L37" s="269"/>
      <c r="M37" s="270">
        <v>15</v>
      </c>
      <c r="N37" s="271">
        <f>K37/M37</f>
        <v>19536.558509427687</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234438.70211313223</v>
      </c>
      <c r="L38" s="269"/>
      <c r="M38" s="270">
        <v>15</v>
      </c>
      <c r="N38" s="271">
        <f>K38/M38</f>
        <v>15629.246807542148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515343.15498508728</v>
      </c>
      <c r="L39" s="840">
        <v>15</v>
      </c>
      <c r="M39" s="841"/>
      <c r="N39" s="271">
        <f>K39/L39</f>
        <v>34356.210332339149</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185632.0809137098</v>
      </c>
      <c r="L40" s="275"/>
      <c r="M40" s="276">
        <v>15</v>
      </c>
      <c r="N40" s="271">
        <f>K40/M40</f>
        <v>12375.472060913986</v>
      </c>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40.185767801200662</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98438.250795086802</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449632.86652634916</v>
      </c>
      <c r="N49" s="271">
        <f>K49*M49</f>
        <v>68793.828578531422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68793.828578531422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27">
        <f>VLOOKUP(A59,TRANSPORTE!A5:D117,4,FALSE)</f>
        <v>1822.464410828662</v>
      </c>
      <c r="M59" s="828"/>
      <c r="N59" s="286">
        <f>K59*L59</f>
        <v>278.8370548567853</v>
      </c>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278.8370548567853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120</v>
      </c>
      <c r="N70" s="394">
        <f>K70/M70</f>
        <v>3129.5247499999996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171529.49320859509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34305.898641719017</v>
      </c>
      <c r="M83" s="858"/>
      <c r="N83" s="51"/>
    </row>
    <row r="84" spans="1:14">
      <c r="B84" s="89" t="s">
        <v>973</v>
      </c>
      <c r="C84" s="90"/>
      <c r="D84" s="90"/>
      <c r="E84" s="90"/>
      <c r="F84" s="90"/>
      <c r="G84" s="90"/>
      <c r="H84" s="90"/>
      <c r="I84" s="87"/>
      <c r="J84" s="88"/>
      <c r="K84" s="303">
        <v>0.05</v>
      </c>
      <c r="L84" s="857">
        <f>N78*K84</f>
        <v>8576.4746604297543</v>
      </c>
      <c r="M84" s="858"/>
      <c r="N84" s="51"/>
    </row>
    <row r="85" spans="1:14" ht="15.75" thickBot="1">
      <c r="B85" s="91" t="s">
        <v>974</v>
      </c>
      <c r="C85" s="92"/>
      <c r="D85" s="92"/>
      <c r="E85" s="92"/>
      <c r="F85" s="92"/>
      <c r="G85" s="92"/>
      <c r="H85" s="92"/>
      <c r="I85" s="93"/>
      <c r="J85" s="94"/>
      <c r="K85" s="304">
        <v>0.05</v>
      </c>
      <c r="L85" s="859">
        <f>N78*K85</f>
        <v>8576.4746604297543</v>
      </c>
      <c r="M85" s="860"/>
      <c r="N85" s="51"/>
    </row>
    <row r="86" spans="1:14" ht="15.75" thickBot="1">
      <c r="B86" s="823" t="s">
        <v>953</v>
      </c>
      <c r="C86" s="824"/>
      <c r="D86" s="824"/>
      <c r="E86" s="824"/>
      <c r="F86" s="824"/>
      <c r="G86" s="824"/>
      <c r="H86" s="824"/>
      <c r="I86" s="824"/>
      <c r="J86" s="824"/>
      <c r="K86" s="824"/>
      <c r="L86" s="824"/>
      <c r="M86" s="825"/>
      <c r="N86" s="52">
        <f>L83+L84+L85</f>
        <v>51458.847962578526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222988.34117117361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4.82229213614408</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4.82229213614408</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2842.9016357802961</v>
      </c>
      <c r="N49" s="271">
        <f>K49*M49</f>
        <v>2999.2612257482124</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2999.2612257482124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1000</v>
      </c>
      <c r="N70" s="394">
        <f>K70/M70</f>
        <v>375.54296999999997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482.22921361440797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3486.3127314987642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697.2625462997529</v>
      </c>
      <c r="M83" s="858"/>
      <c r="N83" s="51"/>
    </row>
    <row r="84" spans="1:14">
      <c r="B84" s="89" t="s">
        <v>973</v>
      </c>
      <c r="C84" s="90"/>
      <c r="D84" s="90"/>
      <c r="E84" s="90"/>
      <c r="F84" s="90"/>
      <c r="G84" s="90"/>
      <c r="H84" s="90"/>
      <c r="I84" s="87"/>
      <c r="J84" s="88"/>
      <c r="K84" s="303">
        <v>0.05</v>
      </c>
      <c r="L84" s="857">
        <f>N78*K84</f>
        <v>174.31563657493822</v>
      </c>
      <c r="M84" s="858"/>
      <c r="N84" s="51"/>
    </row>
    <row r="85" spans="1:14" ht="15.75" thickBot="1">
      <c r="B85" s="91" t="s">
        <v>974</v>
      </c>
      <c r="C85" s="92"/>
      <c r="D85" s="92"/>
      <c r="E85" s="92"/>
      <c r="F85" s="92"/>
      <c r="G85" s="92"/>
      <c r="H85" s="92"/>
      <c r="I85" s="93"/>
      <c r="J85" s="94"/>
      <c r="K85" s="304">
        <v>0.05</v>
      </c>
      <c r="L85" s="859">
        <f>N78*K85</f>
        <v>174.31563657493822</v>
      </c>
      <c r="M85" s="860"/>
      <c r="N85" s="51"/>
    </row>
    <row r="86" spans="1:14" ht="15.75" thickBot="1">
      <c r="B86" s="823" t="s">
        <v>953</v>
      </c>
      <c r="C86" s="824"/>
      <c r="D86" s="824"/>
      <c r="E86" s="824"/>
      <c r="F86" s="824"/>
      <c r="G86" s="824"/>
      <c r="H86" s="824"/>
      <c r="I86" s="824"/>
      <c r="J86" s="824"/>
      <c r="K86" s="824"/>
      <c r="L86" s="824"/>
      <c r="M86" s="825"/>
      <c r="N86" s="52">
        <f>L83+L84+L85</f>
        <v>1045.8938194496293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4532.2065509483937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164</v>
      </c>
      <c r="B36" s="836" t="str">
        <f>VLOOKUP(A36,EQUIPOS!A6:D154,3,FALSE)</f>
        <v>Compactador manual de rodillo</v>
      </c>
      <c r="C36" s="837"/>
      <c r="D36" s="837"/>
      <c r="E36" s="837"/>
      <c r="F36" s="837"/>
      <c r="G36" s="837"/>
      <c r="H36" s="838"/>
      <c r="I36" s="266"/>
      <c r="J36" s="267"/>
      <c r="K36" s="268">
        <f>VLOOKUP(A36,EQUIPOS!A6:D163,4,FALSE)</f>
        <v>61877.751035740119</v>
      </c>
      <c r="L36" s="269"/>
      <c r="M36" s="270">
        <v>2</v>
      </c>
      <c r="N36" s="271">
        <f>K36/M36</f>
        <v>30938.875517870059</v>
      </c>
    </row>
    <row r="37" spans="1:14">
      <c r="A37" s="113" t="s">
        <v>180</v>
      </c>
      <c r="B37" s="836" t="str">
        <f>VLOOKUP(A37,EQUIPOS!A7:D154,3,FALSE)</f>
        <v>Compresor 120 HP, con martillo.</v>
      </c>
      <c r="C37" s="837"/>
      <c r="D37" s="837"/>
      <c r="E37" s="837"/>
      <c r="F37" s="837"/>
      <c r="G37" s="837"/>
      <c r="H37" s="838"/>
      <c r="I37" s="266"/>
      <c r="J37" s="267"/>
      <c r="K37" s="268">
        <f>VLOOKUP(A37,EQUIPOS!A7:D164,4,FALSE)</f>
        <v>222757.79378034538</v>
      </c>
      <c r="L37" s="269"/>
      <c r="M37" s="270">
        <v>4</v>
      </c>
      <c r="N37" s="271">
        <f>K37/M37</f>
        <v>55689.448445086346</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6"/>
      <c r="J38" s="267"/>
      <c r="K38" s="268">
        <f>VLOOKUP(A38,EQUIPOS!A8:D165,4,FALSE)</f>
        <v>74252.597926781818</v>
      </c>
      <c r="L38" s="269"/>
      <c r="M38" s="270">
        <v>10</v>
      </c>
      <c r="N38" s="271">
        <f>K38/M38</f>
        <v>7425.2597926781818</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66"/>
      <c r="J39" s="267"/>
      <c r="K39" s="268">
        <f>VLOOKUP(A39,EQUIPOS!A9:D166,4,FALSE)</f>
        <v>247467.63298306955</v>
      </c>
      <c r="L39" s="269"/>
      <c r="M39" s="270">
        <v>10</v>
      </c>
      <c r="N39" s="271">
        <f>K39/M39</f>
        <v>24746.763298306956</v>
      </c>
    </row>
    <row r="40" spans="1:14">
      <c r="A40" t="s">
        <v>129</v>
      </c>
      <c r="B40" s="836" t="str">
        <f>VLOOKUP(A40,EQUIPOS!A10:D154,3,FALSE)</f>
        <v xml:space="preserve">Buldozer, Potencia al volante de 140 HP, motor de 2200 RPM, longitud de hoja 4,80m. </v>
      </c>
      <c r="C40" s="837"/>
      <c r="D40" s="837"/>
      <c r="E40" s="837"/>
      <c r="F40" s="837"/>
      <c r="G40" s="837"/>
      <c r="H40" s="838"/>
      <c r="I40" s="266"/>
      <c r="J40" s="267"/>
      <c r="K40" s="268">
        <f>VLOOKUP(A40,EQUIPOS!A10:D167,4,FALSE)</f>
        <v>322353.21540555678</v>
      </c>
      <c r="L40" s="269"/>
      <c r="M40" s="270">
        <v>100</v>
      </c>
      <c r="N40" s="271">
        <f>K40/M40</f>
        <v>3223.5321540555678</v>
      </c>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1506.9662925450248</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123530.84550054214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5302.449748364741</v>
      </c>
      <c r="N53" s="271">
        <f>K53*M53</f>
        <v>5302.449748364741</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5302.449748364741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827">
        <f>VLOOKUP(A63,TRANSPORTE!A5:D117,4,FALSE)</f>
        <v>1822.464410828662</v>
      </c>
      <c r="M63" s="828"/>
      <c r="N63" s="286">
        <f>K63*L63</f>
        <v>2369.2037340772608</v>
      </c>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2369.2037340772608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1">
        <f>K74/J74*100</f>
        <v>202996.19999999998</v>
      </c>
      <c r="J74" s="292">
        <v>185</v>
      </c>
      <c r="K74" s="293">
        <f>VLOOKUP(A74,'MANO DE OBRA'!A8:D99,4,FALSE)</f>
        <v>375542.97</v>
      </c>
      <c r="L74" s="50"/>
      <c r="M74" s="294">
        <v>32</v>
      </c>
      <c r="N74" s="394">
        <f>K74/M74</f>
        <v>11735.717812499999</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59">
        <f>SUM(N74:N79)</f>
        <v>15069.662925450248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146272.16190843438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29254.432381686878</v>
      </c>
      <c r="M87" s="858"/>
      <c r="N87" s="51"/>
    </row>
    <row r="88" spans="1:14">
      <c r="B88" s="89" t="s">
        <v>973</v>
      </c>
      <c r="C88" s="90"/>
      <c r="D88" s="90"/>
      <c r="E88" s="90"/>
      <c r="F88" s="90"/>
      <c r="G88" s="90"/>
      <c r="H88" s="90"/>
      <c r="I88" s="87"/>
      <c r="J88" s="88"/>
      <c r="K88" s="303">
        <v>0.05</v>
      </c>
      <c r="L88" s="857">
        <f>N82*K88</f>
        <v>7313.6080954217196</v>
      </c>
      <c r="M88" s="858"/>
      <c r="N88" s="51"/>
    </row>
    <row r="89" spans="1:14" ht="15.75" thickBot="1">
      <c r="B89" s="91" t="s">
        <v>974</v>
      </c>
      <c r="C89" s="92"/>
      <c r="D89" s="92"/>
      <c r="E89" s="92"/>
      <c r="F89" s="92"/>
      <c r="G89" s="92"/>
      <c r="H89" s="92"/>
      <c r="I89" s="93"/>
      <c r="J89" s="94"/>
      <c r="K89" s="304">
        <v>0.05</v>
      </c>
      <c r="L89" s="859">
        <f>N82*K89</f>
        <v>7313.6080954217196</v>
      </c>
      <c r="M89" s="860"/>
      <c r="N89" s="51"/>
    </row>
    <row r="90" spans="1:14" ht="15.75" thickBot="1">
      <c r="B90" s="823" t="s">
        <v>953</v>
      </c>
      <c r="C90" s="824"/>
      <c r="D90" s="824"/>
      <c r="E90" s="824"/>
      <c r="F90" s="824"/>
      <c r="G90" s="824"/>
      <c r="H90" s="824"/>
      <c r="I90" s="824"/>
      <c r="J90" s="824"/>
      <c r="K90" s="824"/>
      <c r="L90" s="824"/>
      <c r="M90" s="825"/>
      <c r="N90" s="52">
        <f>L87+L88+L89</f>
        <v>43881.648572530314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190153.81048096469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17802.004249244856</v>
      </c>
      <c r="L36" s="269"/>
      <c r="M36" s="270">
        <v>2</v>
      </c>
      <c r="N36" s="271">
        <f>K36/M36</f>
        <v>8901.0021246224278</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266"/>
      <c r="J37" s="267"/>
      <c r="K37" s="268">
        <f>VLOOKUP(A37,EQUIPOS!A7:D164,4,FALSE)</f>
        <v>247467.63298306955</v>
      </c>
      <c r="L37" s="269"/>
      <c r="M37" s="270">
        <v>10</v>
      </c>
      <c r="N37" s="271">
        <f>K37/M37</f>
        <v>24746.763298306956</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266"/>
      <c r="J39" s="267"/>
      <c r="K39" s="268"/>
      <c r="L39" s="269"/>
      <c r="M39" s="270"/>
      <c r="N39" s="271"/>
    </row>
    <row r="40" spans="1:14">
      <c r="B40" s="836"/>
      <c r="C40" s="837"/>
      <c r="D40" s="837"/>
      <c r="E40" s="837"/>
      <c r="F40" s="837"/>
      <c r="G40" s="837"/>
      <c r="H40" s="838"/>
      <c r="I40" s="266"/>
      <c r="J40" s="267"/>
      <c r="K40" s="268"/>
      <c r="L40" s="269"/>
      <c r="M40" s="270"/>
      <c r="N40" s="271"/>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0.05</v>
      </c>
      <c r="N46" s="343">
        <f>N80*M46</f>
        <v>301.39325850900497</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33949.158681438392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B63" s="46"/>
      <c r="C63" s="316"/>
      <c r="D63" s="316"/>
      <c r="E63" s="316"/>
      <c r="F63" s="316"/>
      <c r="G63" s="316"/>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1">
        <f>K74/J74*100</f>
        <v>202996.19999999998</v>
      </c>
      <c r="J74" s="292">
        <v>185</v>
      </c>
      <c r="K74" s="293">
        <f>VLOOKUP(A74,'MANO DE OBRA'!A8:D99,4,FALSE)</f>
        <v>375542.97</v>
      </c>
      <c r="L74" s="50"/>
      <c r="M74" s="294">
        <v>80</v>
      </c>
      <c r="N74" s="394">
        <f>K74/M74</f>
        <v>4694.2871249999998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6027.8651701800991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39977.023851618491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7995.4047703236984</v>
      </c>
      <c r="M87" s="858"/>
      <c r="N87" s="51"/>
    </row>
    <row r="88" spans="1:14">
      <c r="B88" s="89" t="s">
        <v>973</v>
      </c>
      <c r="C88" s="90"/>
      <c r="D88" s="90"/>
      <c r="E88" s="90"/>
      <c r="F88" s="90"/>
      <c r="G88" s="90"/>
      <c r="H88" s="90"/>
      <c r="I88" s="87"/>
      <c r="J88" s="88"/>
      <c r="K88" s="303">
        <v>0.05</v>
      </c>
      <c r="L88" s="857">
        <f>N82*K88</f>
        <v>1998.8511925809246</v>
      </c>
      <c r="M88" s="858"/>
      <c r="N88" s="51"/>
    </row>
    <row r="89" spans="1:14" ht="15.75" thickBot="1">
      <c r="B89" s="91" t="s">
        <v>974</v>
      </c>
      <c r="C89" s="92"/>
      <c r="D89" s="92"/>
      <c r="E89" s="92"/>
      <c r="F89" s="92"/>
      <c r="G89" s="92"/>
      <c r="H89" s="92"/>
      <c r="I89" s="93"/>
      <c r="J89" s="94"/>
      <c r="K89" s="304">
        <v>0.05</v>
      </c>
      <c r="L89" s="859">
        <f>N82*K89</f>
        <v>1998.8511925809246</v>
      </c>
      <c r="M89" s="860"/>
      <c r="N89" s="51"/>
    </row>
    <row r="90" spans="1:14" ht="15.75" thickBot="1">
      <c r="B90" s="823" t="s">
        <v>953</v>
      </c>
      <c r="C90" s="824"/>
      <c r="D90" s="824"/>
      <c r="E90" s="824"/>
      <c r="F90" s="824"/>
      <c r="G90" s="824"/>
      <c r="H90" s="824"/>
      <c r="I90" s="824"/>
      <c r="J90" s="824"/>
      <c r="K90" s="824"/>
      <c r="L90" s="824"/>
      <c r="M90" s="825"/>
      <c r="N90" s="52">
        <f>L87+L88+L89</f>
        <v>11993.107155485548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51970.131007104035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6"/>
      <c r="J36" s="267"/>
      <c r="K36" s="268">
        <f>VLOOKUP(A36,EQUIPOS!A6:D163,4,FALSE)</f>
        <v>3524.0617480042065</v>
      </c>
      <c r="L36" s="269"/>
      <c r="M36" s="270">
        <v>60</v>
      </c>
      <c r="N36" s="271">
        <f>K36/M36</f>
        <v>58.734362466736776</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60</v>
      </c>
      <c r="N37" s="271">
        <f>K37/M37</f>
        <v>1856.3247164488</v>
      </c>
    </row>
    <row r="38" spans="1:14">
      <c r="A38" t="s">
        <v>138</v>
      </c>
      <c r="B38" s="836" t="str">
        <f>VLOOKUP(A38,EQUIPOS!A8:D154,3,FALSE)</f>
        <v>Camioneta D-300</v>
      </c>
      <c r="C38" s="837"/>
      <c r="D38" s="837"/>
      <c r="E38" s="837"/>
      <c r="F38" s="837"/>
      <c r="G38" s="837"/>
      <c r="H38" s="838"/>
      <c r="I38" s="266"/>
      <c r="J38" s="267"/>
      <c r="K38" s="268">
        <f>VLOOKUP(A38,EQUIPOS!A8:D165,4,FALSE)</f>
        <v>61877.751035740119</v>
      </c>
      <c r="L38" s="269"/>
      <c r="M38" s="270">
        <v>60</v>
      </c>
      <c r="N38" s="271">
        <f>K38/M38</f>
        <v>1031.2958505956688</v>
      </c>
    </row>
    <row r="39" spans="1:14">
      <c r="B39" s="836"/>
      <c r="C39" s="837"/>
      <c r="D39" s="837"/>
      <c r="E39" s="837"/>
      <c r="F39" s="837"/>
      <c r="G39" s="837"/>
      <c r="H39" s="838"/>
      <c r="I39" s="266"/>
      <c r="J39" s="267"/>
      <c r="K39" s="268"/>
      <c r="L39" s="269"/>
      <c r="M39" s="270"/>
      <c r="N39" s="271"/>
    </row>
    <row r="40" spans="1:14">
      <c r="B40" s="836"/>
      <c r="C40" s="837"/>
      <c r="D40" s="837"/>
      <c r="E40" s="837"/>
      <c r="F40" s="837"/>
      <c r="G40" s="837"/>
      <c r="H40" s="838"/>
      <c r="I40" s="266"/>
      <c r="J40" s="267"/>
      <c r="K40" s="268"/>
      <c r="L40" s="269"/>
      <c r="M40" s="270"/>
      <c r="N40" s="271"/>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0.05</v>
      </c>
      <c r="N46" s="343">
        <f>N80*M46</f>
        <v>24.152836834834165</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2970.5077663460393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6977.5429318179567</v>
      </c>
      <c r="N53" s="271">
        <f>K53*M53</f>
        <v>837.30515181815474</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837.30515181815474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B63" s="46"/>
      <c r="C63" s="316"/>
      <c r="D63" s="316"/>
      <c r="E63" s="316"/>
      <c r="F63" s="316"/>
      <c r="G63" s="316"/>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7</v>
      </c>
      <c r="B74" s="49" t="str">
        <f>VLOOKUP(A74,'MANO DE OBRA'!A8:D68,3,FALSE)</f>
        <v>Obrero (2)</v>
      </c>
      <c r="C74" s="47"/>
      <c r="D74" s="47"/>
      <c r="E74" s="47"/>
      <c r="F74" s="47"/>
      <c r="G74" s="47"/>
      <c r="H74" s="47"/>
      <c r="I74" s="291">
        <f>K74/J74*100</f>
        <v>67665.399999999994</v>
      </c>
      <c r="J74" s="292">
        <v>185</v>
      </c>
      <c r="K74" s="293">
        <f>VLOOKUP(A74,'MANO DE OBRA'!A8:D99,4,FALSE)</f>
        <v>125180.98999999999</v>
      </c>
      <c r="L74" s="50"/>
      <c r="M74" s="294">
        <v>480</v>
      </c>
      <c r="N74" s="394">
        <f>K74/M74</f>
        <v>260.79372916666665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483.05673669668329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4290.8696548608768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858.17393097217541</v>
      </c>
      <c r="M87" s="858"/>
      <c r="N87" s="51"/>
    </row>
    <row r="88" spans="1:14">
      <c r="B88" s="89" t="s">
        <v>973</v>
      </c>
      <c r="C88" s="90"/>
      <c r="D88" s="90"/>
      <c r="E88" s="90"/>
      <c r="F88" s="90"/>
      <c r="G88" s="90"/>
      <c r="H88" s="90"/>
      <c r="I88" s="87"/>
      <c r="J88" s="88"/>
      <c r="K88" s="303">
        <v>0.05</v>
      </c>
      <c r="L88" s="857">
        <f>N82*K88</f>
        <v>214.54348274304385</v>
      </c>
      <c r="M88" s="858"/>
      <c r="N88" s="51"/>
    </row>
    <row r="89" spans="1:14" ht="15.75" thickBot="1">
      <c r="B89" s="91" t="s">
        <v>974</v>
      </c>
      <c r="C89" s="92"/>
      <c r="D89" s="92"/>
      <c r="E89" s="92"/>
      <c r="F89" s="92"/>
      <c r="G89" s="92"/>
      <c r="H89" s="92"/>
      <c r="I89" s="93"/>
      <c r="J89" s="94"/>
      <c r="K89" s="304">
        <v>0.05</v>
      </c>
      <c r="L89" s="859">
        <f>N82*K89</f>
        <v>214.54348274304385</v>
      </c>
      <c r="M89" s="860"/>
      <c r="N89" s="51"/>
    </row>
    <row r="90" spans="1:14" ht="15.75" thickBot="1">
      <c r="B90" s="823" t="s">
        <v>953</v>
      </c>
      <c r="C90" s="824"/>
      <c r="D90" s="824"/>
      <c r="E90" s="824"/>
      <c r="F90" s="824"/>
      <c r="G90" s="824"/>
      <c r="H90" s="824"/>
      <c r="I90" s="824"/>
      <c r="J90" s="824"/>
      <c r="K90" s="824"/>
      <c r="L90" s="824"/>
      <c r="M90" s="825"/>
      <c r="N90" s="52">
        <f>L87+L88+L89</f>
        <v>1287.260896458263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5578.1305513191401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6"/>
      <c r="J36" s="267"/>
      <c r="K36" s="268">
        <f>VLOOKUP(A36,EQUIPOS!A6:D163,4,FALSE)</f>
        <v>3524.0617480042065</v>
      </c>
      <c r="L36" s="269"/>
      <c r="M36" s="270">
        <v>60</v>
      </c>
      <c r="N36" s="271">
        <f t="shared" ref="N36:N39" si="0">K36/M36</f>
        <v>58.734362466736776</v>
      </c>
    </row>
    <row r="37" spans="1:14">
      <c r="A37" s="113" t="s">
        <v>324</v>
      </c>
      <c r="B37" s="836" t="str">
        <f>VLOOKUP(A37,EQUIPOS!A7:D154,3,FALSE)</f>
        <v xml:space="preserve">Ruteadora </v>
      </c>
      <c r="C37" s="837"/>
      <c r="D37" s="837"/>
      <c r="E37" s="837"/>
      <c r="F37" s="837"/>
      <c r="G37" s="837"/>
      <c r="H37" s="838"/>
      <c r="I37" s="266"/>
      <c r="J37" s="267"/>
      <c r="K37" s="268">
        <f>VLOOKUP(A37,EQUIPOS!A7:D164,4,FALSE)</f>
        <v>6022.9835310530134</v>
      </c>
      <c r="L37" s="269"/>
      <c r="M37" s="270">
        <v>60</v>
      </c>
      <c r="N37" s="271">
        <f t="shared" si="0"/>
        <v>100.38305885088356</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111379.48298692801</v>
      </c>
      <c r="L38" s="269"/>
      <c r="M38" s="270">
        <v>60</v>
      </c>
      <c r="N38" s="271">
        <f t="shared" si="0"/>
        <v>1856.3247164488</v>
      </c>
    </row>
    <row r="39" spans="1:14">
      <c r="A39" t="s">
        <v>138</v>
      </c>
      <c r="B39" s="836" t="str">
        <f>VLOOKUP(A39,EQUIPOS!A9:D154,3,FALSE)</f>
        <v>Camioneta D-300</v>
      </c>
      <c r="C39" s="837"/>
      <c r="D39" s="837"/>
      <c r="E39" s="837"/>
      <c r="F39" s="837"/>
      <c r="G39" s="837"/>
      <c r="H39" s="838"/>
      <c r="I39" s="266"/>
      <c r="J39" s="267"/>
      <c r="K39" s="268">
        <f>VLOOKUP(A39,EQUIPOS!A9:D166,4,FALSE)</f>
        <v>61877.751035740119</v>
      </c>
      <c r="L39" s="269"/>
      <c r="M39" s="270">
        <v>60</v>
      </c>
      <c r="N39" s="271">
        <f t="shared" si="0"/>
        <v>1031.2958505956688</v>
      </c>
    </row>
    <row r="40" spans="1:14">
      <c r="B40" s="836"/>
      <c r="C40" s="837"/>
      <c r="D40" s="837"/>
      <c r="E40" s="837"/>
      <c r="F40" s="837"/>
      <c r="G40" s="837"/>
      <c r="H40" s="838"/>
      <c r="I40" s="266"/>
      <c r="J40" s="267"/>
      <c r="K40" s="268"/>
      <c r="L40" s="269"/>
      <c r="M40" s="270"/>
      <c r="N40" s="271"/>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0.05</v>
      </c>
      <c r="N46" s="343">
        <f>N84*M46</f>
        <v>24.152836834834165</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3070.8908251969228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296799.38188185095</v>
      </c>
      <c r="N53" s="271">
        <f t="shared" ref="N53:N54" si="1">K53*M53</f>
        <v>2077.5956731729566</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6977.5429318179567</v>
      </c>
      <c r="N54" s="271">
        <f t="shared" si="1"/>
        <v>837.30515181815474</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818"/>
      <c r="C61" s="819"/>
      <c r="D61" s="819"/>
      <c r="E61" s="819"/>
      <c r="F61" s="819"/>
      <c r="G61" s="819"/>
      <c r="H61" s="819"/>
      <c r="I61" s="820"/>
      <c r="J61" s="42"/>
      <c r="K61" s="44"/>
      <c r="L61" s="821"/>
      <c r="M61" s="822"/>
      <c r="N61" s="45"/>
    </row>
    <row r="62" spans="1:14" ht="15.75" thickBot="1">
      <c r="B62" s="823" t="s">
        <v>953</v>
      </c>
      <c r="C62" s="824"/>
      <c r="D62" s="824"/>
      <c r="E62" s="824"/>
      <c r="F62" s="824"/>
      <c r="G62" s="824"/>
      <c r="H62" s="824"/>
      <c r="I62" s="824"/>
      <c r="J62" s="824"/>
      <c r="K62" s="824"/>
      <c r="L62" s="824"/>
      <c r="M62" s="825"/>
      <c r="N62" s="393">
        <f>SUM(N53:N61)</f>
        <v>2914.9008249911112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826" t="s">
        <v>961</v>
      </c>
      <c r="M66" s="799"/>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827">
        <f>VLOOKUP(A67,TRANSPORTE!A6:D120,4,FALSE)</f>
        <v>1822.464410828662</v>
      </c>
      <c r="M67" s="828"/>
      <c r="N67" s="286">
        <f>L67*K67</f>
        <v>12.757250875800635</v>
      </c>
    </row>
    <row r="68" spans="1:15">
      <c r="B68" s="46"/>
      <c r="C68" s="47"/>
      <c r="D68" s="47"/>
      <c r="E68" s="47"/>
      <c r="F68" s="47"/>
      <c r="G68" s="47"/>
      <c r="H68" s="310"/>
      <c r="I68" s="278"/>
      <c r="J68" s="285"/>
      <c r="K68" s="278"/>
      <c r="L68" s="827"/>
      <c r="M68" s="828"/>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12"/>
      <c r="M72" s="813"/>
      <c r="N72" s="127"/>
    </row>
    <row r="73" spans="1:15" ht="15.75" thickBot="1">
      <c r="B73" s="829" t="s">
        <v>953</v>
      </c>
      <c r="C73" s="830"/>
      <c r="D73" s="830"/>
      <c r="E73" s="830"/>
      <c r="F73" s="830"/>
      <c r="G73" s="830"/>
      <c r="H73" s="830"/>
      <c r="I73" s="830"/>
      <c r="J73" s="830"/>
      <c r="K73" s="830"/>
      <c r="L73" s="830"/>
      <c r="M73" s="831"/>
      <c r="N73" s="104">
        <f>N67+N68+N69+N70+N71</f>
        <v>12.757250875800635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49" t="s">
        <v>963</v>
      </c>
      <c r="C77" s="850"/>
      <c r="D77" s="850"/>
      <c r="E77" s="850"/>
      <c r="F77" s="850"/>
      <c r="G77" s="850"/>
      <c r="H77" s="850"/>
      <c r="I77" s="73" t="s">
        <v>964</v>
      </c>
      <c r="J77" s="75" t="s">
        <v>1410</v>
      </c>
      <c r="K77" s="74" t="s">
        <v>966</v>
      </c>
      <c r="L77" s="851" t="s">
        <v>950</v>
      </c>
      <c r="M77" s="852"/>
      <c r="N77" s="98" t="s">
        <v>951</v>
      </c>
    </row>
    <row r="78" spans="1:15">
      <c r="A78" t="s">
        <v>7</v>
      </c>
      <c r="B78" s="49" t="str">
        <f>VLOOKUP(A78,'MANO DE OBRA'!A8:D68,3,FALSE)</f>
        <v>Obrero (2)</v>
      </c>
      <c r="C78" s="47"/>
      <c r="D78" s="47"/>
      <c r="E78" s="47"/>
      <c r="F78" s="47"/>
      <c r="G78" s="47"/>
      <c r="H78" s="47"/>
      <c r="I78" s="291">
        <f>K78/J78*100</f>
        <v>67665.399999999994</v>
      </c>
      <c r="J78" s="292">
        <v>185</v>
      </c>
      <c r="K78" s="293">
        <f>VLOOKUP(A78,'MANO DE OBRA'!A8:D99,4,FALSE)</f>
        <v>125180.98999999999</v>
      </c>
      <c r="L78" s="50"/>
      <c r="M78" s="294">
        <v>480</v>
      </c>
      <c r="N78" s="394">
        <f>K78/M78</f>
        <v>260.79372916666665</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10"/>
      <c r="C83" s="811"/>
      <c r="D83" s="811"/>
      <c r="E83" s="811"/>
      <c r="F83" s="811"/>
      <c r="G83" s="811"/>
      <c r="H83" s="811"/>
      <c r="I83" s="126"/>
      <c r="J83" s="126"/>
      <c r="K83" s="126"/>
      <c r="L83" s="911"/>
      <c r="M83" s="911"/>
      <c r="N83" s="45"/>
    </row>
    <row r="84" spans="1:14" ht="15.75" thickBot="1">
      <c r="B84" s="829" t="s">
        <v>953</v>
      </c>
      <c r="C84" s="830"/>
      <c r="D84" s="830"/>
      <c r="E84" s="830"/>
      <c r="F84" s="830"/>
      <c r="G84" s="830"/>
      <c r="H84" s="830"/>
      <c r="I84" s="830"/>
      <c r="J84" s="830"/>
      <c r="K84" s="830"/>
      <c r="L84" s="830"/>
      <c r="M84" s="831"/>
      <c r="N84" s="300">
        <f>SUM(N78:N83)</f>
        <v>483.05673669668329</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6481.6056377605173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4" t="s">
        <v>969</v>
      </c>
      <c r="C90" s="815"/>
      <c r="D90" s="815"/>
      <c r="E90" s="815"/>
      <c r="F90" s="815"/>
      <c r="G90" s="815"/>
      <c r="H90" s="815"/>
      <c r="I90" s="313"/>
      <c r="J90" s="333"/>
      <c r="K90" s="301" t="s">
        <v>970</v>
      </c>
      <c r="L90" s="853" t="s">
        <v>971</v>
      </c>
      <c r="M90" s="854"/>
      <c r="N90" s="302"/>
    </row>
    <row r="91" spans="1:14">
      <c r="B91" s="855" t="s">
        <v>972</v>
      </c>
      <c r="C91" s="856"/>
      <c r="D91" s="856"/>
      <c r="E91" s="856"/>
      <c r="F91" s="856"/>
      <c r="G91" s="856"/>
      <c r="H91" s="856"/>
      <c r="I91" s="87"/>
      <c r="J91" s="88"/>
      <c r="K91" s="303">
        <v>0.2</v>
      </c>
      <c r="L91" s="857">
        <f>N86*K91</f>
        <v>1296.3211275521035</v>
      </c>
      <c r="M91" s="858"/>
      <c r="N91" s="51"/>
    </row>
    <row r="92" spans="1:14">
      <c r="B92" s="89" t="s">
        <v>973</v>
      </c>
      <c r="C92" s="90"/>
      <c r="D92" s="90"/>
      <c r="E92" s="90"/>
      <c r="F92" s="90"/>
      <c r="G92" s="90"/>
      <c r="H92" s="90"/>
      <c r="I92" s="87"/>
      <c r="J92" s="88"/>
      <c r="K92" s="303">
        <v>0.05</v>
      </c>
      <c r="L92" s="857">
        <f>N86*K92</f>
        <v>324.08028188802587</v>
      </c>
      <c r="M92" s="858"/>
      <c r="N92" s="51"/>
    </row>
    <row r="93" spans="1:14" ht="15.75" thickBot="1">
      <c r="B93" s="91" t="s">
        <v>974</v>
      </c>
      <c r="C93" s="92"/>
      <c r="D93" s="92"/>
      <c r="E93" s="92"/>
      <c r="F93" s="92"/>
      <c r="G93" s="92"/>
      <c r="H93" s="92"/>
      <c r="I93" s="93"/>
      <c r="J93" s="94"/>
      <c r="K93" s="304">
        <v>0.05</v>
      </c>
      <c r="L93" s="859">
        <f>N86*K93</f>
        <v>324.08028188802587</v>
      </c>
      <c r="M93" s="860"/>
      <c r="N93" s="51"/>
    </row>
    <row r="94" spans="1:14" ht="15.75" thickBot="1">
      <c r="B94" s="823" t="s">
        <v>953</v>
      </c>
      <c r="C94" s="824"/>
      <c r="D94" s="824"/>
      <c r="E94" s="824"/>
      <c r="F94" s="824"/>
      <c r="G94" s="824"/>
      <c r="H94" s="824"/>
      <c r="I94" s="824"/>
      <c r="J94" s="824"/>
      <c r="K94" s="824"/>
      <c r="L94" s="824"/>
      <c r="M94" s="825"/>
      <c r="N94" s="52">
        <f>L91+L92+L93</f>
        <v>1944.4816913281552</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7">
        <f>N86+N94</f>
        <v>8426.087329088672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61" t="s">
        <v>2218</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2219</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0"/>
      <c r="K126" s="800"/>
      <c r="L126" s="800"/>
      <c r="M126" s="800"/>
      <c r="N126" s="801"/>
    </row>
    <row r="127" spans="2:14" ht="15.75" thickBot="1">
      <c r="B127" s="260" t="s">
        <v>2221</v>
      </c>
      <c r="C127" s="392"/>
      <c r="D127" s="392"/>
      <c r="E127" s="57"/>
      <c r="F127" s="57"/>
      <c r="G127" s="57"/>
      <c r="H127" s="57"/>
      <c r="I127" s="57"/>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3943.8286336788592</v>
      </c>
      <c r="L36" s="269"/>
      <c r="M36" s="270">
        <v>6.25</v>
      </c>
      <c r="N36" s="271">
        <f t="shared" ref="N36:N41" si="0">K36/M36</f>
        <v>631.01258138861749</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v>
      </c>
      <c r="N37" s="271">
        <f t="shared" si="0"/>
        <v>2227.5896597385599</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6"/>
      <c r="J38" s="267"/>
      <c r="K38" s="268">
        <f>VLOOKUP(A38,EQUIPOS!A8:D165,4,FALSE)</f>
        <v>74252.597926781818</v>
      </c>
      <c r="L38" s="269"/>
      <c r="M38" s="270">
        <v>3.75</v>
      </c>
      <c r="N38" s="271">
        <f t="shared" si="0"/>
        <v>19800.69278047515</v>
      </c>
    </row>
    <row r="39" spans="1:14">
      <c r="A39" t="s">
        <v>228</v>
      </c>
      <c r="B39" s="836" t="str">
        <f>VLOOKUP(A39,EQUIPOS!A9:D154,3,FALSE)</f>
        <v xml:space="preserve">Formaleta metálica (concreto hidráulico)
</v>
      </c>
      <c r="C39" s="837"/>
      <c r="D39" s="837"/>
      <c r="E39" s="837"/>
      <c r="F39" s="837"/>
      <c r="G39" s="837"/>
      <c r="H39" s="838"/>
      <c r="I39" s="266"/>
      <c r="J39" s="267"/>
      <c r="K39" s="268">
        <f>VLOOKUP(A39,EQUIPOS!A9:D166,4,FALSE)</f>
        <v>6740.1126857525505</v>
      </c>
      <c r="L39" s="269"/>
      <c r="M39" s="270">
        <v>6.25</v>
      </c>
      <c r="N39" s="271">
        <f t="shared" si="0"/>
        <v>1078.4180297204082</v>
      </c>
    </row>
    <row r="40" spans="1:14">
      <c r="A40" t="s">
        <v>301</v>
      </c>
      <c r="B40" s="836" t="str">
        <f>VLOOKUP(A40,EQUIPOS!A10:D154,3,FALSE)</f>
        <v>Regla vibratoria, de longitud de 3 a 5 m, motor de 3600 rpm, potencia 6 HP</v>
      </c>
      <c r="C40" s="837"/>
      <c r="D40" s="837"/>
      <c r="E40" s="837"/>
      <c r="F40" s="837"/>
      <c r="G40" s="837"/>
      <c r="H40" s="838"/>
      <c r="I40" s="266"/>
      <c r="J40" s="267"/>
      <c r="K40" s="268">
        <f>VLOOKUP(A40,EQUIPOS!A10:D167,4,FALSE)</f>
        <v>27226.538669908616</v>
      </c>
      <c r="L40" s="269"/>
      <c r="M40" s="270">
        <v>6.25</v>
      </c>
      <c r="N40" s="271">
        <f t="shared" si="0"/>
        <v>4356.2461871853784</v>
      </c>
    </row>
    <row r="41" spans="1:14">
      <c r="A41" t="s">
        <v>363</v>
      </c>
      <c r="B41" s="836" t="str">
        <f>VLOOKUP(A41,EQUIPOS!A11:D155,3,FALSE)</f>
        <v>Vibrador de concreto, Motor de 3 hp a 18.000 rpm Mangueras de 4 mt</v>
      </c>
      <c r="C41" s="837"/>
      <c r="D41" s="837"/>
      <c r="E41" s="837"/>
      <c r="F41" s="837"/>
      <c r="G41" s="837"/>
      <c r="H41" s="838"/>
      <c r="I41" s="266"/>
      <c r="J41" s="267"/>
      <c r="K41" s="268">
        <f>VLOOKUP(A41,EQUIPOS!A11:D168,4,FALSE)</f>
        <v>11721.93510565661</v>
      </c>
      <c r="L41" s="269"/>
      <c r="M41" s="270">
        <v>6.25</v>
      </c>
      <c r="N41" s="271">
        <f t="shared" si="0"/>
        <v>1875.5096169050576</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N83*M46</f>
        <v>1089.639417228816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31059.108272641988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7949.4926147992737</v>
      </c>
      <c r="N53" s="271">
        <f>K53*M53</f>
        <v>48764.248678745542</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5316.2231861470154</v>
      </c>
      <c r="N54" s="271">
        <f>K54*M54</f>
        <v>1968.9715504248206</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1049.9540792640353</v>
      </c>
      <c r="N55" s="271">
        <f>K55*M55</f>
        <v>1166.6156436267058</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7256.6446490906746</v>
      </c>
      <c r="N56" s="271">
        <f>K56*M56</f>
        <v>8062.9384989896389</v>
      </c>
    </row>
    <row r="57" spans="1:14">
      <c r="A57" s="144"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0" t="str">
        <f>VLOOKUP(A57,MATERIALES!A11:D649,2,FALSE)</f>
        <v>kg</v>
      </c>
      <c r="K57" s="44">
        <v>1.1200000000000001</v>
      </c>
      <c r="L57" s="827">
        <f>VLOOKUP(A57,MATERIALES!A4:D373,4,FALSE)</f>
        <v>16283.472169055587</v>
      </c>
      <c r="M57" s="828"/>
      <c r="N57" s="271">
        <f>K57*L57</f>
        <v>18237.488829342259</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1118581.7534441033</v>
      </c>
      <c r="N58" s="271">
        <f>K58*M58</f>
        <v>1129767.5709785444</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23" t="s">
        <v>953</v>
      </c>
      <c r="C61" s="824"/>
      <c r="D61" s="824"/>
      <c r="E61" s="824"/>
      <c r="F61" s="824"/>
      <c r="G61" s="824"/>
      <c r="H61" s="824"/>
      <c r="I61" s="824"/>
      <c r="J61" s="824"/>
      <c r="K61" s="824"/>
      <c r="L61" s="824"/>
      <c r="M61" s="825"/>
      <c r="N61" s="393">
        <f>SUM(N53:N60)</f>
        <v>1207967.8341796733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27">
        <f>VLOOKUP(A66,TRANSPORTE!A5:D117,4,FALSE)</f>
        <v>1822.464410828662</v>
      </c>
      <c r="M66" s="828"/>
      <c r="N66" s="286">
        <f>K66*L66</f>
        <v>1840.6890549369487</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1840.6890549369487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1">
        <f>K77/J77*100</f>
        <v>236828.89999999997</v>
      </c>
      <c r="J77" s="292">
        <v>185</v>
      </c>
      <c r="K77" s="293">
        <f>VLOOKUP(A77,'MANO DE OBRA'!A8:D99,4,FALSE)</f>
        <v>438133.46499999997</v>
      </c>
      <c r="L77" s="50"/>
      <c r="M77" s="294">
        <v>50</v>
      </c>
      <c r="N77" s="394">
        <f>K77/M77</f>
        <v>8762.6692999999996</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59">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1251764.0256795404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250352.80513590807</v>
      </c>
      <c r="M90" s="858"/>
      <c r="N90" s="51"/>
    </row>
    <row r="91" spans="1:14">
      <c r="B91" s="89" t="s">
        <v>973</v>
      </c>
      <c r="C91" s="90"/>
      <c r="D91" s="90"/>
      <c r="E91" s="90"/>
      <c r="F91" s="90"/>
      <c r="G91" s="90"/>
      <c r="H91" s="90"/>
      <c r="I91" s="87"/>
      <c r="J91" s="88"/>
      <c r="K91" s="303">
        <v>0.05</v>
      </c>
      <c r="L91" s="857">
        <f>N85*K91</f>
        <v>62588.201283977018</v>
      </c>
      <c r="M91" s="858"/>
      <c r="N91" s="51"/>
    </row>
    <row r="92" spans="1:14" ht="15.75" thickBot="1">
      <c r="B92" s="91" t="s">
        <v>974</v>
      </c>
      <c r="C92" s="92"/>
      <c r="D92" s="92"/>
      <c r="E92" s="92"/>
      <c r="F92" s="92"/>
      <c r="G92" s="92"/>
      <c r="H92" s="92"/>
      <c r="I92" s="93"/>
      <c r="J92" s="94"/>
      <c r="K92" s="304">
        <v>0.05</v>
      </c>
      <c r="L92" s="859">
        <f>N85*K92</f>
        <v>62588.201283977018</v>
      </c>
      <c r="M92" s="860"/>
      <c r="N92" s="51"/>
    </row>
    <row r="93" spans="1:14" ht="15.75" thickBot="1">
      <c r="B93" s="823" t="s">
        <v>953</v>
      </c>
      <c r="C93" s="824"/>
      <c r="D93" s="824"/>
      <c r="E93" s="824"/>
      <c r="F93" s="824"/>
      <c r="G93" s="824"/>
      <c r="H93" s="824"/>
      <c r="I93" s="824"/>
      <c r="J93" s="824"/>
      <c r="K93" s="824"/>
      <c r="L93" s="824"/>
      <c r="M93" s="825"/>
      <c r="N93" s="52">
        <f>L90+L91+L92</f>
        <v>375529.20770386211</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1627293.2333834025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0" t="s">
        <v>2221</v>
      </c>
      <c r="C126" s="392"/>
      <c r="D126" s="392"/>
      <c r="E126" s="57"/>
      <c r="F126" s="57"/>
      <c r="G126" s="57"/>
      <c r="H126" s="57"/>
      <c r="I126" s="57"/>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3943.8286336788592</v>
      </c>
      <c r="L36" s="269"/>
      <c r="M36" s="270">
        <v>6.25</v>
      </c>
      <c r="N36" s="271">
        <f t="shared" ref="N36:N41" si="0">K36/M36</f>
        <v>631.01258138861749</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111379.48298692801</v>
      </c>
      <c r="L37" s="269"/>
      <c r="M37" s="270">
        <v>50</v>
      </c>
      <c r="N37" s="271">
        <f t="shared" si="0"/>
        <v>2227.5896597385599</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6"/>
      <c r="J38" s="267"/>
      <c r="K38" s="268">
        <f>VLOOKUP(A38,EQUIPOS!A8:D165,4,FALSE)</f>
        <v>74252.597926781818</v>
      </c>
      <c r="L38" s="269"/>
      <c r="M38" s="270">
        <v>3.75</v>
      </c>
      <c r="N38" s="271">
        <f t="shared" si="0"/>
        <v>19800.69278047515</v>
      </c>
    </row>
    <row r="39" spans="1:14">
      <c r="A39" t="s">
        <v>228</v>
      </c>
      <c r="B39" s="836" t="str">
        <f>VLOOKUP(A39,EQUIPOS!A9:D154,3,FALSE)</f>
        <v xml:space="preserve">Formaleta metálica (concreto hidráulico)
</v>
      </c>
      <c r="C39" s="837"/>
      <c r="D39" s="837"/>
      <c r="E39" s="837"/>
      <c r="F39" s="837"/>
      <c r="G39" s="837"/>
      <c r="H39" s="838"/>
      <c r="I39" s="266"/>
      <c r="J39" s="267"/>
      <c r="K39" s="268">
        <f>VLOOKUP(A39,EQUIPOS!A9:D166,4,FALSE)</f>
        <v>6740.1126857525505</v>
      </c>
      <c r="L39" s="269"/>
      <c r="M39" s="270">
        <v>6.25</v>
      </c>
      <c r="N39" s="271">
        <f t="shared" si="0"/>
        <v>1078.4180297204082</v>
      </c>
    </row>
    <row r="40" spans="1:14">
      <c r="A40" t="s">
        <v>301</v>
      </c>
      <c r="B40" s="836" t="str">
        <f>VLOOKUP(A40,EQUIPOS!A10:D154,3,FALSE)</f>
        <v>Regla vibratoria, de longitud de 3 a 5 m, motor de 3600 rpm, potencia 6 HP</v>
      </c>
      <c r="C40" s="837"/>
      <c r="D40" s="837"/>
      <c r="E40" s="837"/>
      <c r="F40" s="837"/>
      <c r="G40" s="837"/>
      <c r="H40" s="838"/>
      <c r="I40" s="266"/>
      <c r="J40" s="267"/>
      <c r="K40" s="268">
        <f>VLOOKUP(A40,EQUIPOS!A10:D167,4,FALSE)</f>
        <v>27226.538669908616</v>
      </c>
      <c r="L40" s="269"/>
      <c r="M40" s="270">
        <v>6.25</v>
      </c>
      <c r="N40" s="271">
        <f t="shared" si="0"/>
        <v>4356.2461871853784</v>
      </c>
    </row>
    <row r="41" spans="1:14">
      <c r="A41" t="s">
        <v>363</v>
      </c>
      <c r="B41" s="836" t="str">
        <f>VLOOKUP(A41,EQUIPOS!A11:D155,3,FALSE)</f>
        <v>Vibrador de concreto, Motor de 3 hp a 18.000 rpm Mangueras de 4 mt</v>
      </c>
      <c r="C41" s="837"/>
      <c r="D41" s="837"/>
      <c r="E41" s="837"/>
      <c r="F41" s="837"/>
      <c r="G41" s="837"/>
      <c r="H41" s="838"/>
      <c r="I41" s="266"/>
      <c r="J41" s="267"/>
      <c r="K41" s="268">
        <f>VLOOKUP(A41,EQUIPOS!A11:D168,4,FALSE)</f>
        <v>11721.93510565661</v>
      </c>
      <c r="L41" s="269"/>
      <c r="M41" s="270">
        <v>6.25</v>
      </c>
      <c r="N41" s="271">
        <f t="shared" si="0"/>
        <v>1875.5096169050576</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N83*M46</f>
        <v>1089.639417228816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31059.108272641988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7949.4926147992737</v>
      </c>
      <c r="N53" s="271">
        <f>K53*M53</f>
        <v>48764.248678745542</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17788.473073689474</v>
      </c>
      <c r="N54" s="271">
        <f>K54*M54</f>
        <v>19923.089842532212</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5316.2231861470154</v>
      </c>
      <c r="N55" s="271">
        <f>K55*M55</f>
        <v>1968.9715504248206</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1049.9540792640353</v>
      </c>
      <c r="N56" s="271">
        <f>K56*M56</f>
        <v>1166.6156436267058</v>
      </c>
    </row>
    <row r="57" spans="1:14">
      <c r="A57" s="144"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0" t="s">
        <v>144</v>
      </c>
      <c r="K57" s="44">
        <v>1.1111111111111112</v>
      </c>
      <c r="L57" s="827">
        <f>VLOOKUP(A57,MATERIALES!A4:D373,4,FALSE)</f>
        <v>7256.6446490906746</v>
      </c>
      <c r="M57" s="828"/>
      <c r="N57" s="271">
        <f>K57*L57</f>
        <v>8062.9384989896389</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16283.472169055587</v>
      </c>
      <c r="N58" s="271">
        <f>K58*M58</f>
        <v>18237.488829342259</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1118581.7534441033</v>
      </c>
      <c r="N59" s="271">
        <f>K59*M59</f>
        <v>1129767.5709785444</v>
      </c>
    </row>
    <row r="60" spans="1:14" ht="15.75" thickBot="1">
      <c r="B60" s="308"/>
      <c r="C60" s="309"/>
      <c r="D60" s="309"/>
      <c r="E60" s="309"/>
      <c r="F60" s="309"/>
      <c r="G60" s="309"/>
      <c r="H60" s="309"/>
      <c r="I60" s="309"/>
      <c r="J60" s="126"/>
      <c r="K60" s="126"/>
      <c r="L60" s="324"/>
      <c r="M60" s="323"/>
      <c r="N60" s="127"/>
    </row>
    <row r="61" spans="1:14" ht="15.75" thickBot="1">
      <c r="B61" s="823" t="s">
        <v>953</v>
      </c>
      <c r="C61" s="824"/>
      <c r="D61" s="824"/>
      <c r="E61" s="824"/>
      <c r="F61" s="824"/>
      <c r="G61" s="824"/>
      <c r="H61" s="824"/>
      <c r="I61" s="824"/>
      <c r="J61" s="824"/>
      <c r="K61" s="824"/>
      <c r="L61" s="824"/>
      <c r="M61" s="825"/>
      <c r="N61" s="393">
        <f>SUM(N53:N60)</f>
        <v>1227890.9240222056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27">
        <f>VLOOKUP(A66,TRANSPORTE!A5:D117,4,FALSE)</f>
        <v>1822.464410828662</v>
      </c>
      <c r="M66" s="828"/>
      <c r="N66" s="286">
        <f>K66*L66</f>
        <v>1840.6890549369487</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1840.6890549369487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1">
        <f>K77/J77*100</f>
        <v>236828.89999999997</v>
      </c>
      <c r="J77" s="292">
        <v>185</v>
      </c>
      <c r="K77" s="293">
        <f>VLOOKUP(A77,'MANO DE OBRA'!A8:D99,4,FALSE)</f>
        <v>438133.46499999997</v>
      </c>
      <c r="L77" s="50"/>
      <c r="M77" s="294">
        <v>50</v>
      </c>
      <c r="N77" s="394">
        <f>K77/M77</f>
        <v>8762.6692999999996</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0">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1271687.1155220727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254337.42310441454</v>
      </c>
      <c r="M90" s="858"/>
      <c r="N90" s="51"/>
    </row>
    <row r="91" spans="1:14">
      <c r="B91" s="89" t="s">
        <v>973</v>
      </c>
      <c r="C91" s="90"/>
      <c r="D91" s="90"/>
      <c r="E91" s="90"/>
      <c r="F91" s="90"/>
      <c r="G91" s="90"/>
      <c r="H91" s="90"/>
      <c r="I91" s="87"/>
      <c r="J91" s="88"/>
      <c r="K91" s="303">
        <v>0.05</v>
      </c>
      <c r="L91" s="857">
        <f>N85*K91</f>
        <v>63584.355776103635</v>
      </c>
      <c r="M91" s="858"/>
      <c r="N91" s="51"/>
    </row>
    <row r="92" spans="1:14" ht="15.75" thickBot="1">
      <c r="B92" s="91" t="s">
        <v>974</v>
      </c>
      <c r="C92" s="92"/>
      <c r="D92" s="92"/>
      <c r="E92" s="92"/>
      <c r="F92" s="92"/>
      <c r="G92" s="92"/>
      <c r="H92" s="92"/>
      <c r="I92" s="93"/>
      <c r="J92" s="94"/>
      <c r="K92" s="304">
        <v>0.05</v>
      </c>
      <c r="L92" s="859">
        <f>N85*K92</f>
        <v>63584.355776103635</v>
      </c>
      <c r="M92" s="860"/>
      <c r="N92" s="51"/>
    </row>
    <row r="93" spans="1:14" ht="15.75" thickBot="1">
      <c r="B93" s="823" t="s">
        <v>953</v>
      </c>
      <c r="C93" s="824"/>
      <c r="D93" s="824"/>
      <c r="E93" s="824"/>
      <c r="F93" s="824"/>
      <c r="G93" s="824"/>
      <c r="H93" s="824"/>
      <c r="I93" s="824"/>
      <c r="J93" s="824"/>
      <c r="K93" s="824"/>
      <c r="L93" s="824"/>
      <c r="M93" s="825"/>
      <c r="N93" s="52">
        <f>L90+L91+L92</f>
        <v>381506.13465662178</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1653193.2501786945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0" t="s">
        <v>2221</v>
      </c>
      <c r="C126" s="392"/>
      <c r="D126" s="392"/>
      <c r="E126" s="57"/>
      <c r="F126" s="57"/>
      <c r="G126" s="57"/>
      <c r="H126" s="57"/>
      <c r="I126" s="57"/>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29.25" customHeight="1" thickBot="1">
      <c r="A31" s="157" t="s">
        <v>1845</v>
      </c>
      <c r="B31" s="80" t="s">
        <v>1093</v>
      </c>
      <c r="C31" s="963" t="s">
        <v>1625</v>
      </c>
      <c r="D31" s="964"/>
      <c r="E31" s="964"/>
      <c r="F31" s="964"/>
      <c r="G31" s="964"/>
      <c r="H31" s="964"/>
      <c r="I31" s="964"/>
      <c r="J31" s="964"/>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c r="C42" s="844"/>
      <c r="D42" s="844"/>
      <c r="E42" s="38"/>
      <c r="F42" s="39"/>
      <c r="G42" s="39"/>
      <c r="H42" s="40"/>
      <c r="I42" s="36"/>
      <c r="J42" s="37"/>
      <c r="K42" s="278"/>
      <c r="L42" s="275"/>
      <c r="M42" s="400"/>
      <c r="N42" s="343"/>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907.74510903460282</v>
      </c>
      <c r="N49" s="271">
        <f>K49*M49</f>
        <v>907.74510903460282</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907.74510903460282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907.74510903460282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181.54902180692056</v>
      </c>
      <c r="M83" s="858"/>
      <c r="N83" s="51"/>
    </row>
    <row r="84" spans="1:14">
      <c r="B84" s="89" t="s">
        <v>973</v>
      </c>
      <c r="C84" s="90"/>
      <c r="D84" s="90"/>
      <c r="E84" s="90"/>
      <c r="F84" s="90"/>
      <c r="G84" s="90"/>
      <c r="H84" s="90"/>
      <c r="I84" s="87"/>
      <c r="J84" s="88"/>
      <c r="K84" s="303">
        <v>0.05</v>
      </c>
      <c r="L84" s="857">
        <f>N78*K84</f>
        <v>45.387255451730141</v>
      </c>
      <c r="M84" s="858"/>
      <c r="N84" s="51"/>
    </row>
    <row r="85" spans="1:14" ht="15.75" thickBot="1">
      <c r="B85" s="91" t="s">
        <v>974</v>
      </c>
      <c r="C85" s="92"/>
      <c r="D85" s="92"/>
      <c r="E85" s="92"/>
      <c r="F85" s="92"/>
      <c r="G85" s="92"/>
      <c r="H85" s="92"/>
      <c r="I85" s="93"/>
      <c r="J85" s="94"/>
      <c r="K85" s="304">
        <v>0.05</v>
      </c>
      <c r="L85" s="859">
        <f>N78*K85</f>
        <v>45.387255451730141</v>
      </c>
      <c r="M85" s="860"/>
      <c r="N85" s="51"/>
    </row>
    <row r="86" spans="1:14" ht="15.75" thickBot="1">
      <c r="B86" s="823" t="s">
        <v>953</v>
      </c>
      <c r="C86" s="824"/>
      <c r="D86" s="824"/>
      <c r="E86" s="824"/>
      <c r="F86" s="824"/>
      <c r="G86" s="824"/>
      <c r="H86" s="824"/>
      <c r="I86" s="824"/>
      <c r="J86" s="824"/>
      <c r="K86" s="824"/>
      <c r="L86" s="824"/>
      <c r="M86" s="825"/>
      <c r="N86" s="52">
        <f>L83+L84+L85</f>
        <v>272.32353271038085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1180.0686417449838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1626</v>
      </c>
      <c r="C31" s="963" t="s">
        <v>2040</v>
      </c>
      <c r="D31" s="964"/>
      <c r="E31" s="964"/>
      <c r="F31" s="964"/>
      <c r="G31" s="964"/>
      <c r="H31" s="964"/>
      <c r="I31" s="964"/>
      <c r="J31" s="964"/>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c r="C42" s="844"/>
      <c r="D42" s="844"/>
      <c r="E42" s="38"/>
      <c r="F42" s="39"/>
      <c r="G42" s="39"/>
      <c r="H42" s="40"/>
      <c r="I42" s="36"/>
      <c r="J42" s="37"/>
      <c r="K42" s="278"/>
      <c r="L42" s="275"/>
      <c r="M42" s="400"/>
      <c r="N42" s="343"/>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983.5012894371979</v>
      </c>
      <c r="N49" s="271">
        <f>K49*M49</f>
        <v>983.5012894371979</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983.5012894371979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983.5012894371979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196.70025788743959</v>
      </c>
      <c r="M83" s="858"/>
      <c r="N83" s="51"/>
    </row>
    <row r="84" spans="1:14">
      <c r="B84" s="89" t="s">
        <v>973</v>
      </c>
      <c r="C84" s="90"/>
      <c r="D84" s="90"/>
      <c r="E84" s="90"/>
      <c r="F84" s="90"/>
      <c r="G84" s="90"/>
      <c r="H84" s="90"/>
      <c r="I84" s="87"/>
      <c r="J84" s="88"/>
      <c r="K84" s="303">
        <v>0.05</v>
      </c>
      <c r="L84" s="857">
        <f>N78*K84</f>
        <v>49.175064471859898</v>
      </c>
      <c r="M84" s="858"/>
      <c r="N84" s="51"/>
    </row>
    <row r="85" spans="1:14" ht="15.75" thickBot="1">
      <c r="B85" s="91" t="s">
        <v>974</v>
      </c>
      <c r="C85" s="92"/>
      <c r="D85" s="92"/>
      <c r="E85" s="92"/>
      <c r="F85" s="92"/>
      <c r="G85" s="92"/>
      <c r="H85" s="92"/>
      <c r="I85" s="93"/>
      <c r="J85" s="94"/>
      <c r="K85" s="304">
        <v>0.05</v>
      </c>
      <c r="L85" s="859">
        <f>N78*K85</f>
        <v>49.175064471859898</v>
      </c>
      <c r="M85" s="860"/>
      <c r="N85" s="51"/>
    </row>
    <row r="86" spans="1:14" ht="15.75" thickBot="1">
      <c r="B86" s="823" t="s">
        <v>953</v>
      </c>
      <c r="C86" s="824"/>
      <c r="D86" s="824"/>
      <c r="E86" s="824"/>
      <c r="F86" s="824"/>
      <c r="G86" s="824"/>
      <c r="H86" s="824"/>
      <c r="I86" s="824"/>
      <c r="J86" s="824"/>
      <c r="K86" s="824"/>
      <c r="L86" s="824"/>
      <c r="M86" s="825"/>
      <c r="N86" s="52">
        <f>L83+L84+L85</f>
        <v>295.05038683115941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1278.5516762683574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41.25" customHeight="1" thickBot="1">
      <c r="A31" t="s">
        <v>1845</v>
      </c>
      <c r="B31" s="80" t="s">
        <v>1627</v>
      </c>
      <c r="C31" s="963" t="s">
        <v>2041</v>
      </c>
      <c r="D31" s="964"/>
      <c r="E31" s="964"/>
      <c r="F31" s="964"/>
      <c r="G31" s="964"/>
      <c r="H31" s="964"/>
      <c r="I31" s="964"/>
      <c r="J31" s="964"/>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c r="C42" s="844"/>
      <c r="D42" s="844"/>
      <c r="E42" s="38"/>
      <c r="F42" s="39"/>
      <c r="G42" s="39"/>
      <c r="H42" s="40"/>
      <c r="I42" s="36"/>
      <c r="J42" s="37"/>
      <c r="K42" s="278"/>
      <c r="L42" s="275"/>
      <c r="M42" s="400"/>
      <c r="N42" s="343"/>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646.41382901732959</v>
      </c>
      <c r="N49" s="271">
        <f>K49*M49</f>
        <v>646.41382901732959</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646.41382901732959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646.41382901732959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129.28276580346594</v>
      </c>
      <c r="M83" s="858"/>
      <c r="N83" s="51"/>
    </row>
    <row r="84" spans="1:14">
      <c r="B84" s="89" t="s">
        <v>973</v>
      </c>
      <c r="C84" s="90"/>
      <c r="D84" s="90"/>
      <c r="E84" s="90"/>
      <c r="F84" s="90"/>
      <c r="G84" s="90"/>
      <c r="H84" s="90"/>
      <c r="I84" s="87"/>
      <c r="J84" s="88"/>
      <c r="K84" s="303">
        <v>0.05</v>
      </c>
      <c r="L84" s="857">
        <f>N78*K84</f>
        <v>32.320691450866484</v>
      </c>
      <c r="M84" s="858"/>
      <c r="N84" s="51"/>
    </row>
    <row r="85" spans="1:14" ht="15.75" thickBot="1">
      <c r="B85" s="91" t="s">
        <v>974</v>
      </c>
      <c r="C85" s="92"/>
      <c r="D85" s="92"/>
      <c r="E85" s="92"/>
      <c r="F85" s="92"/>
      <c r="G85" s="92"/>
      <c r="H85" s="92"/>
      <c r="I85" s="93"/>
      <c r="J85" s="94"/>
      <c r="K85" s="304">
        <v>0.05</v>
      </c>
      <c r="L85" s="859">
        <f>N78*K85</f>
        <v>32.320691450866484</v>
      </c>
      <c r="M85" s="860"/>
      <c r="N85" s="51"/>
    </row>
    <row r="86" spans="1:14" ht="15.75" thickBot="1">
      <c r="B86" s="823" t="s">
        <v>953</v>
      </c>
      <c r="C86" s="824"/>
      <c r="D86" s="824"/>
      <c r="E86" s="824"/>
      <c r="F86" s="824"/>
      <c r="G86" s="824"/>
      <c r="H86" s="824"/>
      <c r="I86" s="824"/>
      <c r="J86" s="824"/>
      <c r="K86" s="824"/>
      <c r="L86" s="824"/>
      <c r="M86" s="825"/>
      <c r="N86" s="52">
        <f>L83+L84+L85</f>
        <v>193.92414870519892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840.33797772252854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3943.8286336788592</v>
      </c>
      <c r="L36" s="269"/>
      <c r="M36" s="270">
        <v>30</v>
      </c>
      <c r="N36" s="271">
        <f>K36/M36</f>
        <v>131.46095445596197</v>
      </c>
    </row>
    <row r="37" spans="1:14">
      <c r="A37" t="s">
        <v>363</v>
      </c>
      <c r="B37" s="836" t="str">
        <f>VLOOKUP(A37,EQUIPOS!A7:D154,3,FALSE)</f>
        <v>Vibrador de concreto, Motor de 3 hp a 18.000 rpm Mangueras de 4 mt</v>
      </c>
      <c r="C37" s="837"/>
      <c r="D37" s="837"/>
      <c r="E37" s="837"/>
      <c r="F37" s="837"/>
      <c r="G37" s="837"/>
      <c r="H37" s="838"/>
      <c r="I37" s="266"/>
      <c r="J37" s="267"/>
      <c r="K37" s="268">
        <f>VLOOKUP(A37,EQUIPOS!A7:D164,4,FALSE)</f>
        <v>11721.93510565661</v>
      </c>
      <c r="L37" s="269"/>
      <c r="M37" s="270">
        <v>30</v>
      </c>
      <c r="N37" s="271">
        <f>K37/M37</f>
        <v>390.73117018855368</v>
      </c>
    </row>
    <row r="38" spans="1:14">
      <c r="A38" t="s">
        <v>228</v>
      </c>
      <c r="B38" s="836" t="str">
        <f>VLOOKUP(A38,EQUIPOS!A8:D154,3,FALSE)</f>
        <v xml:space="preserve">Formaleta metálica (concreto hidráulico)
</v>
      </c>
      <c r="C38" s="837"/>
      <c r="D38" s="837"/>
      <c r="E38" s="837"/>
      <c r="F38" s="837"/>
      <c r="G38" s="837"/>
      <c r="H38" s="838"/>
      <c r="I38" s="839"/>
      <c r="J38" s="820"/>
      <c r="K38" s="268">
        <f>VLOOKUP(A38,EQUIPOS!A8:D165,4,FALSE)</f>
        <v>6740.1126857525505</v>
      </c>
      <c r="L38" s="840">
        <v>0.33329999999999999</v>
      </c>
      <c r="M38" s="841"/>
      <c r="N38" s="271">
        <f>K38/L38</f>
        <v>20222.36029328698</v>
      </c>
    </row>
    <row r="39" spans="1:14">
      <c r="B39" s="836"/>
      <c r="C39" s="837"/>
      <c r="D39" s="837"/>
      <c r="E39" s="837"/>
      <c r="F39" s="837"/>
      <c r="G39" s="837"/>
      <c r="H39" s="838"/>
      <c r="I39" s="36"/>
      <c r="J39" s="37"/>
      <c r="K39" s="268"/>
      <c r="L39" s="275"/>
      <c r="M39" s="276"/>
      <c r="N39" s="271"/>
    </row>
    <row r="40" spans="1:14">
      <c r="B40" s="319"/>
      <c r="C40" s="320"/>
      <c r="D40" s="320"/>
      <c r="E40" s="322"/>
      <c r="F40" s="322"/>
      <c r="G40" s="322"/>
      <c r="H40" s="125"/>
      <c r="I40" s="36"/>
      <c r="J40" s="37"/>
      <c r="K40" s="273"/>
      <c r="L40" s="275"/>
      <c r="M40" s="276"/>
      <c r="N40" s="277"/>
    </row>
    <row r="41" spans="1:14">
      <c r="B41" s="843" t="s">
        <v>952</v>
      </c>
      <c r="C41" s="844"/>
      <c r="D41" s="844"/>
      <c r="E41" s="38"/>
      <c r="F41" s="39"/>
      <c r="G41" s="39"/>
      <c r="H41" s="40"/>
      <c r="I41" s="36"/>
      <c r="J41" s="37"/>
      <c r="K41" s="278"/>
      <c r="L41" s="275"/>
      <c r="M41" s="400">
        <v>0.1</v>
      </c>
      <c r="N41" s="343">
        <f>N72*M41</f>
        <v>253.08758483933667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20997.640002770833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1118581.7534441033</v>
      </c>
      <c r="N48" s="271">
        <f>K48*M48</f>
        <v>1129767.5709785444</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818"/>
      <c r="C51" s="819"/>
      <c r="D51" s="819"/>
      <c r="E51" s="819"/>
      <c r="F51" s="819"/>
      <c r="G51" s="819"/>
      <c r="H51" s="819"/>
      <c r="I51" s="820"/>
      <c r="J51" s="42"/>
      <c r="K51" s="44"/>
      <c r="L51" s="821"/>
      <c r="M51" s="822"/>
      <c r="N51" s="45"/>
    </row>
    <row r="52" spans="1:14" ht="15.75" thickBot="1">
      <c r="B52" s="823" t="s">
        <v>953</v>
      </c>
      <c r="C52" s="824"/>
      <c r="D52" s="824"/>
      <c r="E52" s="824"/>
      <c r="F52" s="824"/>
      <c r="G52" s="824"/>
      <c r="H52" s="824"/>
      <c r="I52" s="824"/>
      <c r="J52" s="824"/>
      <c r="K52" s="824"/>
      <c r="L52" s="824"/>
      <c r="M52" s="825"/>
      <c r="N52" s="393">
        <f>SUM(N48:N51)</f>
        <v>1129767.5709785444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826" t="s">
        <v>961</v>
      </c>
      <c r="M56" s="799"/>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827">
        <f>VLOOKUP(A57,TRANSPORTE!A5:D117,4,FALSE)</f>
        <v>1822.464410828662</v>
      </c>
      <c r="M57" s="828"/>
      <c r="N57" s="286">
        <f>K57*L57</f>
        <v>1840.6890549369487</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SUM(N57:N61)</f>
        <v>1840.6890549369487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t="s">
        <v>19</v>
      </c>
      <c r="B67" s="49" t="str">
        <f>VLOOKUP(A67,'MANO DE OBRA'!A8:D68,3,FALSE)</f>
        <v>Obrero (8)</v>
      </c>
      <c r="C67" s="47"/>
      <c r="D67" s="47"/>
      <c r="E67" s="47"/>
      <c r="F67" s="47"/>
      <c r="G67" s="47"/>
      <c r="H67" s="47"/>
      <c r="I67" s="291">
        <f>K67/J67*100</f>
        <v>270661.59999999998</v>
      </c>
      <c r="J67" s="292">
        <v>185</v>
      </c>
      <c r="K67" s="293">
        <f>VLOOKUP(A67,'MANO DE OBRA'!A8:D99,4,FALSE)</f>
        <v>500723.95999999996</v>
      </c>
      <c r="L67" s="50"/>
      <c r="M67" s="294">
        <v>240</v>
      </c>
      <c r="N67" s="394">
        <f>K67/M67</f>
        <v>2086.3498333333332</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0">
        <f>SUM(N67:N71)</f>
        <v>2530.8758483933666</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1155136.7758846455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3"/>
      <c r="J78" s="333"/>
      <c r="K78" s="301" t="s">
        <v>970</v>
      </c>
      <c r="L78" s="853" t="s">
        <v>971</v>
      </c>
      <c r="M78" s="854"/>
      <c r="N78" s="302"/>
    </row>
    <row r="79" spans="1:15">
      <c r="B79" s="855" t="s">
        <v>972</v>
      </c>
      <c r="C79" s="856"/>
      <c r="D79" s="856"/>
      <c r="E79" s="856"/>
      <c r="F79" s="856"/>
      <c r="G79" s="856"/>
      <c r="H79" s="856"/>
      <c r="I79" s="87"/>
      <c r="J79" s="88"/>
      <c r="K79" s="303">
        <v>0.2</v>
      </c>
      <c r="L79" s="857">
        <f>N74*K79</f>
        <v>231027.35517692912</v>
      </c>
      <c r="M79" s="858"/>
      <c r="N79" s="51"/>
    </row>
    <row r="80" spans="1:15">
      <c r="B80" s="89" t="s">
        <v>973</v>
      </c>
      <c r="C80" s="90"/>
      <c r="D80" s="90"/>
      <c r="E80" s="90"/>
      <c r="F80" s="90"/>
      <c r="G80" s="90"/>
      <c r="H80" s="90"/>
      <c r="I80" s="87"/>
      <c r="J80" s="88"/>
      <c r="K80" s="303">
        <v>0.05</v>
      </c>
      <c r="L80" s="857">
        <f>N74*K80</f>
        <v>57756.838794232281</v>
      </c>
      <c r="M80" s="858"/>
      <c r="N80" s="51"/>
    </row>
    <row r="81" spans="1:14" ht="15.75" thickBot="1">
      <c r="B81" s="91" t="s">
        <v>974</v>
      </c>
      <c r="C81" s="92"/>
      <c r="D81" s="92"/>
      <c r="E81" s="92"/>
      <c r="F81" s="92"/>
      <c r="G81" s="92"/>
      <c r="H81" s="92"/>
      <c r="I81" s="93"/>
      <c r="J81" s="94"/>
      <c r="K81" s="304">
        <v>0.05</v>
      </c>
      <c r="L81" s="859">
        <f>N74*K81</f>
        <v>57756.838794232281</v>
      </c>
      <c r="M81" s="860"/>
      <c r="N81" s="51"/>
    </row>
    <row r="82" spans="1:14" ht="15.75" thickBot="1">
      <c r="B82" s="823" t="s">
        <v>953</v>
      </c>
      <c r="C82" s="824"/>
      <c r="D82" s="824"/>
      <c r="E82" s="824"/>
      <c r="F82" s="824"/>
      <c r="G82" s="824"/>
      <c r="H82" s="824"/>
      <c r="I82" s="824"/>
      <c r="J82" s="824"/>
      <c r="K82" s="824"/>
      <c r="L82" s="824"/>
      <c r="M82" s="825"/>
      <c r="N82" s="52">
        <f>L79+L80+L81</f>
        <v>346541.03276539367</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7">
        <f>N74+N82</f>
        <v>1501677.8086500391</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1"/>
      <c r="K114" s="971"/>
      <c r="L114" s="971"/>
      <c r="M114" s="971"/>
      <c r="N114" s="972"/>
    </row>
    <row r="115" spans="2:14" ht="15.75" thickBot="1">
      <c r="B115" s="418" t="s">
        <v>2221</v>
      </c>
      <c r="C115" s="419"/>
      <c r="D115" s="419"/>
      <c r="E115" s="258"/>
      <c r="F115" s="258"/>
      <c r="G115" s="258"/>
      <c r="H115" s="258"/>
      <c r="I115" s="258"/>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17802.004249244856</v>
      </c>
      <c r="L36" s="269"/>
      <c r="M36" s="270">
        <v>37.5</v>
      </c>
      <c r="N36" s="271">
        <f>K36/M36</f>
        <v>474.72011331319612</v>
      </c>
    </row>
    <row r="37" spans="1:14">
      <c r="B37" s="836"/>
      <c r="C37" s="837"/>
      <c r="D37" s="837"/>
      <c r="E37" s="842"/>
      <c r="F37" s="837"/>
      <c r="G37" s="837"/>
      <c r="H37" s="838"/>
      <c r="I37" s="36"/>
      <c r="J37" s="37"/>
      <c r="K37" s="273"/>
      <c r="L37" s="275"/>
      <c r="M37" s="276"/>
      <c r="N37" s="277"/>
    </row>
    <row r="38" spans="1:14">
      <c r="B38" s="843" t="s">
        <v>952</v>
      </c>
      <c r="C38" s="844"/>
      <c r="D38" s="844"/>
      <c r="E38" s="38"/>
      <c r="F38" s="39"/>
      <c r="G38" s="39"/>
      <c r="H38" s="40"/>
      <c r="I38" s="36"/>
      <c r="J38" s="37"/>
      <c r="K38" s="278"/>
      <c r="L38" s="275"/>
      <c r="M38" s="468">
        <v>0.1</v>
      </c>
      <c r="N38" s="343">
        <f>N72*M38</f>
        <v>1214.8204072288161</v>
      </c>
    </row>
    <row r="39" spans="1:14" ht="15.75" thickBot="1">
      <c r="B39" s="836"/>
      <c r="C39" s="837"/>
      <c r="D39" s="837"/>
      <c r="E39" s="837"/>
      <c r="F39" s="837"/>
      <c r="G39" s="837"/>
      <c r="H39" s="838"/>
      <c r="I39" s="845"/>
      <c r="J39" s="846"/>
      <c r="K39" s="41"/>
      <c r="L39" s="847"/>
      <c r="M39" s="848"/>
      <c r="N39" s="105"/>
    </row>
    <row r="40" spans="1:14" ht="15.75" thickBot="1">
      <c r="B40" s="823" t="s">
        <v>953</v>
      </c>
      <c r="C40" s="824"/>
      <c r="D40" s="824"/>
      <c r="E40" s="824"/>
      <c r="F40" s="824"/>
      <c r="G40" s="824"/>
      <c r="H40" s="824"/>
      <c r="I40" s="824"/>
      <c r="J40" s="824"/>
      <c r="K40" s="824"/>
      <c r="L40" s="824"/>
      <c r="M40" s="825"/>
      <c r="N40" s="393">
        <f>SUM(N36:N39)</f>
        <v>1689.5405205420122</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4" t="s">
        <v>944</v>
      </c>
      <c r="C44" s="815"/>
      <c r="D44" s="815"/>
      <c r="E44" s="815"/>
      <c r="F44" s="815"/>
      <c r="G44" s="815"/>
      <c r="H44" s="815"/>
      <c r="I44" s="816"/>
      <c r="J44" s="314" t="s">
        <v>945</v>
      </c>
      <c r="K44" s="85" t="s">
        <v>946</v>
      </c>
      <c r="L44" s="817" t="s">
        <v>955</v>
      </c>
      <c r="M44" s="816"/>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67648.940043720766</v>
      </c>
      <c r="N45" s="271">
        <f>K45*M45</f>
        <v>69678.408245032391</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406757.00125240127</v>
      </c>
      <c r="N46" s="271">
        <f>K46*M46</f>
        <v>4067.5700125240128</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291091.70146104612</v>
      </c>
      <c r="N47" s="271">
        <f>K47*M47</f>
        <v>14554.585073052307</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1005899.070664722</v>
      </c>
      <c r="N48" s="271">
        <f>K48*M48</f>
        <v>10058.990706647221</v>
      </c>
    </row>
    <row r="49" spans="1:14" ht="15.75" thickBot="1">
      <c r="B49" s="308"/>
      <c r="C49" s="309"/>
      <c r="D49" s="309"/>
      <c r="E49" s="309"/>
      <c r="F49" s="309"/>
      <c r="G49" s="309"/>
      <c r="H49" s="309"/>
      <c r="I49" s="309"/>
      <c r="J49" s="126"/>
      <c r="K49" s="126"/>
      <c r="L49" s="324"/>
      <c r="M49" s="323"/>
      <c r="N49" s="127"/>
    </row>
    <row r="50" spans="1:14" ht="15.75" thickBot="1">
      <c r="B50" s="823" t="s">
        <v>953</v>
      </c>
      <c r="C50" s="824"/>
      <c r="D50" s="824"/>
      <c r="E50" s="824"/>
      <c r="F50" s="824"/>
      <c r="G50" s="824"/>
      <c r="H50" s="824"/>
      <c r="I50" s="824"/>
      <c r="J50" s="824"/>
      <c r="K50" s="824"/>
      <c r="L50" s="824"/>
      <c r="M50" s="825"/>
      <c r="N50" s="393">
        <f>SUM(N45:N49)</f>
        <v>98359.554037255934</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826" t="s">
        <v>961</v>
      </c>
      <c r="M54" s="799"/>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827">
        <f>VLOOKUP(A55,TRANSPORTE!A5:D117,4,FALSE)</f>
        <v>858.22158539634415</v>
      </c>
      <c r="M55" s="828"/>
      <c r="N55" s="286">
        <f>K55*L55</f>
        <v>789.56385856463669</v>
      </c>
    </row>
    <row r="56" spans="1:14">
      <c r="A56" t="s">
        <v>1227</v>
      </c>
      <c r="B56" s="46" t="str">
        <f>VLOOKUP(A56,TRANSPORTE!A6:D117,3,FALSE)</f>
        <v>Transporte de Arena</v>
      </c>
      <c r="C56" s="47"/>
      <c r="D56" s="47"/>
      <c r="E56" s="47"/>
      <c r="F56" s="47"/>
      <c r="G56" s="47"/>
      <c r="H56" s="310" t="s">
        <v>1468</v>
      </c>
      <c r="I56" s="278">
        <v>0.01</v>
      </c>
      <c r="J56" s="285">
        <v>1</v>
      </c>
      <c r="K56" s="278">
        <f>I56*J56</f>
        <v>0.01</v>
      </c>
      <c r="L56" s="827">
        <f>VLOOKUP(A56,TRANSPORTE!A6:D117,4,FALSE)</f>
        <v>1822.464410828662</v>
      </c>
      <c r="M56" s="828"/>
      <c r="N56" s="286">
        <f>K56*L56</f>
        <v>18.224644108286622</v>
      </c>
    </row>
    <row r="57" spans="1:14">
      <c r="A57" t="s">
        <v>1227</v>
      </c>
      <c r="B57" s="46" t="str">
        <f>VLOOKUP(A57,TRANSPORTE!A6:D117,3,FALSE)</f>
        <v>Transporte de Arena</v>
      </c>
      <c r="C57" s="47"/>
      <c r="D57" s="47"/>
      <c r="E57" s="47"/>
      <c r="F57" s="47"/>
      <c r="G57" s="47"/>
      <c r="H57" s="310" t="s">
        <v>1468</v>
      </c>
      <c r="I57" s="278">
        <v>0.05</v>
      </c>
      <c r="J57" s="285">
        <v>1</v>
      </c>
      <c r="K57" s="278">
        <f>I57*J57</f>
        <v>0.05</v>
      </c>
      <c r="L57" s="827">
        <f>VLOOKUP(A57,TRANSPORTE!A6:D118,4,FALSE)</f>
        <v>1822.464410828662</v>
      </c>
      <c r="M57" s="828"/>
      <c r="N57" s="286">
        <f>K57*L57</f>
        <v>91.123220541433113</v>
      </c>
    </row>
    <row r="58" spans="1:14">
      <c r="B58" s="46"/>
      <c r="C58" s="47"/>
      <c r="D58" s="47"/>
      <c r="E58" s="47"/>
      <c r="F58" s="47"/>
      <c r="G58" s="47"/>
      <c r="H58" s="310"/>
      <c r="I58" s="278"/>
      <c r="J58" s="285"/>
      <c r="K58" s="278"/>
      <c r="L58" s="827"/>
      <c r="M58" s="828"/>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12"/>
      <c r="M60" s="813"/>
      <c r="N60" s="127"/>
    </row>
    <row r="61" spans="1:14" ht="15.75" thickBot="1">
      <c r="B61" s="829" t="s">
        <v>953</v>
      </c>
      <c r="C61" s="830"/>
      <c r="D61" s="830"/>
      <c r="E61" s="830"/>
      <c r="F61" s="830"/>
      <c r="G61" s="830"/>
      <c r="H61" s="830"/>
      <c r="I61" s="830"/>
      <c r="J61" s="830"/>
      <c r="K61" s="830"/>
      <c r="L61" s="830"/>
      <c r="M61" s="831"/>
      <c r="N61" s="104">
        <f>N55+N56+N57+N58+N59</f>
        <v>898.91172321435647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49" t="s">
        <v>963</v>
      </c>
      <c r="C65" s="850"/>
      <c r="D65" s="850"/>
      <c r="E65" s="850"/>
      <c r="F65" s="850"/>
      <c r="G65" s="850"/>
      <c r="H65" s="850"/>
      <c r="I65" s="73" t="s">
        <v>964</v>
      </c>
      <c r="J65" s="75" t="s">
        <v>1410</v>
      </c>
      <c r="K65" s="74" t="s">
        <v>966</v>
      </c>
      <c r="L65" s="851" t="s">
        <v>950</v>
      </c>
      <c r="M65" s="852"/>
      <c r="N65" s="98" t="s">
        <v>951</v>
      </c>
    </row>
    <row r="66" spans="1:15">
      <c r="A66" s="145" t="s">
        <v>19</v>
      </c>
      <c r="B66" s="49" t="str">
        <f>VLOOKUP(A66,'MANO DE OBRA'!A8:D68,3,FALSE)</f>
        <v>Obrero (8)</v>
      </c>
      <c r="C66" s="47"/>
      <c r="D66" s="47"/>
      <c r="E66" s="47"/>
      <c r="F66" s="47"/>
      <c r="G66" s="47"/>
      <c r="H66" s="47"/>
      <c r="I66" s="291">
        <f>K66/J66*100</f>
        <v>270661.59999999998</v>
      </c>
      <c r="J66" s="292">
        <v>185</v>
      </c>
      <c r="K66" s="293">
        <f>VLOOKUP(A66,'MANO DE OBRA'!A8:D99,4,FALSE)</f>
        <v>500723.95999999996</v>
      </c>
      <c r="L66" s="50"/>
      <c r="M66" s="294">
        <v>50</v>
      </c>
      <c r="N66" s="394">
        <f>K66/M66</f>
        <v>10014.4792</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0">
        <f>SUM(N66:N71)</f>
        <v>12148.204072288159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113096.21035330047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3"/>
      <c r="J78" s="333"/>
      <c r="K78" s="301" t="s">
        <v>970</v>
      </c>
      <c r="L78" s="853" t="s">
        <v>971</v>
      </c>
      <c r="M78" s="854"/>
      <c r="N78" s="302"/>
    </row>
    <row r="79" spans="1:15">
      <c r="B79" s="855" t="s">
        <v>972</v>
      </c>
      <c r="C79" s="856"/>
      <c r="D79" s="856"/>
      <c r="E79" s="856"/>
      <c r="F79" s="856"/>
      <c r="G79" s="856"/>
      <c r="H79" s="856"/>
      <c r="I79" s="87"/>
      <c r="J79" s="88"/>
      <c r="K79" s="303">
        <v>0.2</v>
      </c>
      <c r="L79" s="857">
        <f>N74*K79</f>
        <v>22619.242070660097</v>
      </c>
      <c r="M79" s="858"/>
      <c r="N79" s="51"/>
    </row>
    <row r="80" spans="1:15">
      <c r="B80" s="89" t="s">
        <v>973</v>
      </c>
      <c r="C80" s="90"/>
      <c r="D80" s="90"/>
      <c r="E80" s="90"/>
      <c r="F80" s="90"/>
      <c r="G80" s="90"/>
      <c r="H80" s="90"/>
      <c r="I80" s="87"/>
      <c r="J80" s="88"/>
      <c r="K80" s="303">
        <v>0.05</v>
      </c>
      <c r="L80" s="857">
        <f>N74*K80</f>
        <v>5654.8105176650242</v>
      </c>
      <c r="M80" s="858"/>
      <c r="N80" s="51"/>
    </row>
    <row r="81" spans="1:14" ht="15.75" thickBot="1">
      <c r="B81" s="91" t="s">
        <v>974</v>
      </c>
      <c r="C81" s="92"/>
      <c r="D81" s="92"/>
      <c r="E81" s="92"/>
      <c r="F81" s="92"/>
      <c r="G81" s="92"/>
      <c r="H81" s="92"/>
      <c r="I81" s="93"/>
      <c r="J81" s="94"/>
      <c r="K81" s="304">
        <v>0.05</v>
      </c>
      <c r="L81" s="859">
        <f>N74*K81</f>
        <v>5654.8105176650242</v>
      </c>
      <c r="M81" s="860"/>
      <c r="N81" s="51"/>
    </row>
    <row r="82" spans="1:14" ht="15.75" thickBot="1">
      <c r="B82" s="823" t="s">
        <v>953</v>
      </c>
      <c r="C82" s="824"/>
      <c r="D82" s="824"/>
      <c r="E82" s="824"/>
      <c r="F82" s="824"/>
      <c r="G82" s="824"/>
      <c r="H82" s="824"/>
      <c r="I82" s="824"/>
      <c r="J82" s="824"/>
      <c r="K82" s="824"/>
      <c r="L82" s="824"/>
      <c r="M82" s="825"/>
      <c r="N82" s="52">
        <f>L79+L80+L81</f>
        <v>33928.863105990145</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7">
        <f>N74+N82</f>
        <v>147025.07345929061</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1"/>
      <c r="K114" s="971"/>
      <c r="L114" s="971"/>
      <c r="M114" s="971"/>
      <c r="N114" s="972"/>
    </row>
    <row r="115" spans="2:14" ht="15.75" thickBot="1">
      <c r="B115" s="418" t="s">
        <v>2221</v>
      </c>
      <c r="C115" s="419"/>
      <c r="D115" s="419"/>
      <c r="E115" s="258"/>
      <c r="F115" s="258"/>
      <c r="G115" s="258"/>
      <c r="H115" s="258"/>
      <c r="I115" s="258"/>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222757.79378034538</v>
      </c>
      <c r="L36" s="269"/>
      <c r="M36" s="270">
        <v>35</v>
      </c>
      <c r="N36" s="271">
        <f>K36/M36</f>
        <v>6364.5083937241534</v>
      </c>
    </row>
    <row r="37" spans="1:14">
      <c r="A37" s="113" t="s">
        <v>312</v>
      </c>
      <c r="B37" s="836" t="str">
        <f>VLOOKUP(A37,EQUIPOS!A7:D154,3,FALSE)</f>
        <v>Retroexcavadora sobre oruga, potencia 138 HP, balde de 1,5 m3.</v>
      </c>
      <c r="C37" s="837"/>
      <c r="D37" s="837"/>
      <c r="E37" s="837"/>
      <c r="F37" s="837"/>
      <c r="G37" s="837"/>
      <c r="H37" s="838"/>
      <c r="I37" s="420"/>
      <c r="J37" s="421"/>
      <c r="K37" s="268">
        <f>VLOOKUP(A37,EQUIPOS!A7:D164,4,FALSE)</f>
        <v>364160.73693280056</v>
      </c>
      <c r="L37" s="334"/>
      <c r="M37" s="335">
        <v>35</v>
      </c>
      <c r="N37" s="271">
        <f>K37/M37</f>
        <v>10404.592483794302</v>
      </c>
    </row>
    <row r="38" spans="1:14">
      <c r="A38" s="113"/>
      <c r="B38" s="319"/>
      <c r="C38" s="320"/>
      <c r="D38" s="320"/>
      <c r="E38" s="322"/>
      <c r="F38" s="320"/>
      <c r="G38" s="320"/>
      <c r="H38" s="321"/>
      <c r="I38" s="327"/>
      <c r="J38" s="329"/>
      <c r="K38" s="268"/>
      <c r="L38" s="422"/>
      <c r="M38" s="423"/>
      <c r="N38" s="271"/>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0.01</v>
      </c>
      <c r="N40" s="343">
        <f>N73*M40</f>
        <v>8.2809726290859995</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16777.381850147543</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5302.449748364741</v>
      </c>
      <c r="N47" s="271">
        <f>K47*M47</f>
        <v>6893.1846728741639</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23" t="s">
        <v>953</v>
      </c>
      <c r="C51" s="824"/>
      <c r="D51" s="824"/>
      <c r="E51" s="824"/>
      <c r="F51" s="824"/>
      <c r="G51" s="824"/>
      <c r="H51" s="824"/>
      <c r="I51" s="824"/>
      <c r="J51" s="824"/>
      <c r="K51" s="824"/>
      <c r="L51" s="824"/>
      <c r="M51" s="825"/>
      <c r="N51" s="393">
        <f>SUM(N47:N50)</f>
        <v>6893.1846728741639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826" t="s">
        <v>961</v>
      </c>
      <c r="M55" s="799"/>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827">
        <f>VLOOKUP(A56,TRANSPORTE!A5:D117,4,FALSE)</f>
        <v>1822.464410828662</v>
      </c>
      <c r="M56" s="828"/>
      <c r="N56" s="286">
        <f>K56*L56</f>
        <v>2369.2037340772608</v>
      </c>
    </row>
    <row r="57" spans="1:14">
      <c r="B57" s="46"/>
      <c r="C57" s="47"/>
      <c r="D57" s="47"/>
      <c r="E57" s="47"/>
      <c r="F57" s="47"/>
      <c r="G57" s="47"/>
      <c r="H57" s="310"/>
      <c r="I57" s="278"/>
      <c r="J57" s="285"/>
      <c r="K57" s="278"/>
      <c r="L57" s="827"/>
      <c r="M57" s="828"/>
      <c r="N57" s="286"/>
    </row>
    <row r="58" spans="1:14">
      <c r="B58" s="46"/>
      <c r="C58" s="47"/>
      <c r="D58" s="47"/>
      <c r="E58" s="47"/>
      <c r="F58" s="47"/>
      <c r="G58" s="47"/>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N56+N57+N58+N59+N60</f>
        <v>2369.2037340772608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s="145" t="s">
        <v>7</v>
      </c>
      <c r="B67" s="49" t="str">
        <f>VLOOKUP(A67,'MANO DE OBRA'!A8:D68,3,FALSE)</f>
        <v>Obrero (2)</v>
      </c>
      <c r="C67" s="47"/>
      <c r="D67" s="47"/>
      <c r="E67" s="47"/>
      <c r="F67" s="47"/>
      <c r="G67" s="47"/>
      <c r="H67" s="47"/>
      <c r="I67" s="291">
        <f>K67/J67*100</f>
        <v>67665.399999999994</v>
      </c>
      <c r="J67" s="292">
        <v>185</v>
      </c>
      <c r="K67" s="293">
        <f>VLOOKUP(A67,'MANO DE OBRA'!A8:D99,4,FALSE)</f>
        <v>125180.98999999999</v>
      </c>
      <c r="L67" s="50"/>
      <c r="M67" s="430">
        <v>280</v>
      </c>
      <c r="N67" s="394">
        <f>K67/M67</f>
        <v>447.07496428571426</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10"/>
      <c r="C72" s="811"/>
      <c r="D72" s="811"/>
      <c r="E72" s="811"/>
      <c r="F72" s="811"/>
      <c r="G72" s="811"/>
      <c r="H72" s="811"/>
      <c r="I72" s="126"/>
      <c r="J72" s="126"/>
      <c r="K72" s="126"/>
      <c r="L72" s="911"/>
      <c r="M72" s="911"/>
      <c r="N72" s="45"/>
    </row>
    <row r="73" spans="1:15" ht="15.75" thickBot="1">
      <c r="B73" s="829" t="s">
        <v>953</v>
      </c>
      <c r="C73" s="830"/>
      <c r="D73" s="830"/>
      <c r="E73" s="830"/>
      <c r="F73" s="830"/>
      <c r="G73" s="830"/>
      <c r="H73" s="830"/>
      <c r="I73" s="830"/>
      <c r="J73" s="830"/>
      <c r="K73" s="830"/>
      <c r="L73" s="830"/>
      <c r="M73" s="831"/>
      <c r="N73" s="300">
        <f>SUM(N67:N72)</f>
        <v>828.09726290859999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26867.867520007567</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4" t="s">
        <v>969</v>
      </c>
      <c r="C79" s="815"/>
      <c r="D79" s="815"/>
      <c r="E79" s="815"/>
      <c r="F79" s="815"/>
      <c r="G79" s="815"/>
      <c r="H79" s="815"/>
      <c r="I79" s="313"/>
      <c r="J79" s="333"/>
      <c r="K79" s="301" t="s">
        <v>970</v>
      </c>
      <c r="L79" s="853" t="s">
        <v>971</v>
      </c>
      <c r="M79" s="854"/>
      <c r="N79" s="302"/>
    </row>
    <row r="80" spans="1:15">
      <c r="B80" s="855" t="s">
        <v>972</v>
      </c>
      <c r="C80" s="856"/>
      <c r="D80" s="856"/>
      <c r="E80" s="856"/>
      <c r="F80" s="856"/>
      <c r="G80" s="856"/>
      <c r="H80" s="856"/>
      <c r="I80" s="87"/>
      <c r="J80" s="88"/>
      <c r="K80" s="303">
        <v>0.2</v>
      </c>
      <c r="L80" s="857">
        <f>N75*K80</f>
        <v>5373.5735040015134</v>
      </c>
      <c r="M80" s="858"/>
      <c r="N80" s="51"/>
    </row>
    <row r="81" spans="1:14">
      <c r="B81" s="89" t="s">
        <v>973</v>
      </c>
      <c r="C81" s="90"/>
      <c r="D81" s="90"/>
      <c r="E81" s="90"/>
      <c r="F81" s="90"/>
      <c r="G81" s="90"/>
      <c r="H81" s="90"/>
      <c r="I81" s="87"/>
      <c r="J81" s="88"/>
      <c r="K81" s="303">
        <v>0.05</v>
      </c>
      <c r="L81" s="857">
        <f>N75*K81</f>
        <v>1343.3933760003783</v>
      </c>
      <c r="M81" s="858"/>
      <c r="N81" s="51"/>
    </row>
    <row r="82" spans="1:14" ht="15.75" thickBot="1">
      <c r="B82" s="91" t="s">
        <v>974</v>
      </c>
      <c r="C82" s="92"/>
      <c r="D82" s="92"/>
      <c r="E82" s="92"/>
      <c r="F82" s="92"/>
      <c r="G82" s="92"/>
      <c r="H82" s="92"/>
      <c r="I82" s="93"/>
      <c r="J82" s="94"/>
      <c r="K82" s="304">
        <v>0.05</v>
      </c>
      <c r="L82" s="859">
        <f>N75*K82</f>
        <v>1343.3933760003783</v>
      </c>
      <c r="M82" s="860"/>
      <c r="N82" s="51"/>
    </row>
    <row r="83" spans="1:14" ht="15.75" thickBot="1">
      <c r="B83" s="823" t="s">
        <v>953</v>
      </c>
      <c r="C83" s="824"/>
      <c r="D83" s="824"/>
      <c r="E83" s="824"/>
      <c r="F83" s="824"/>
      <c r="G83" s="824"/>
      <c r="H83" s="824"/>
      <c r="I83" s="824"/>
      <c r="J83" s="824"/>
      <c r="K83" s="824"/>
      <c r="L83" s="824"/>
      <c r="M83" s="825"/>
      <c r="N83" s="52">
        <f>L80+L81+L82</f>
        <v>8060.36025600227</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7">
        <f>N75+N83</f>
        <v>34928.227776009837</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1"/>
      <c r="K115" s="971"/>
      <c r="L115" s="971"/>
      <c r="M115" s="971"/>
      <c r="N115" s="972"/>
    </row>
    <row r="116" spans="2:14" ht="15.75" thickBot="1">
      <c r="B116" s="418" t="s">
        <v>2221</v>
      </c>
      <c r="C116" s="419"/>
      <c r="D116" s="419"/>
      <c r="E116" s="258"/>
      <c r="F116" s="258"/>
      <c r="G116" s="258"/>
      <c r="H116" s="258"/>
      <c r="I116" s="258"/>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222757.79378034538</v>
      </c>
      <c r="L36" s="269"/>
      <c r="M36" s="270">
        <v>2.5</v>
      </c>
      <c r="N36" s="271">
        <f>K36/M36</f>
        <v>89103.117512138153</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0"/>
      <c r="J37" s="421"/>
      <c r="K37" s="268">
        <f>VLOOKUP(A37,EQUIPOS!A7:D164,4,FALSE)</f>
        <v>322353.21540555678</v>
      </c>
      <c r="L37" s="334"/>
      <c r="M37" s="335">
        <v>100</v>
      </c>
      <c r="N37" s="271">
        <f>K37/M37</f>
        <v>3223.5321540555678</v>
      </c>
    </row>
    <row r="38" spans="1:14">
      <c r="A38" s="113" t="s">
        <v>312</v>
      </c>
      <c r="B38" s="836" t="str">
        <f>VLOOKUP(A38,EQUIPOS!A8:D154,3,FALSE)</f>
        <v>Retroexcavadora sobre oruga, potencia 138 HP, balde de 1,5 m3.</v>
      </c>
      <c r="C38" s="837"/>
      <c r="D38" s="837"/>
      <c r="E38" s="837"/>
      <c r="F38" s="837"/>
      <c r="G38" s="837"/>
      <c r="H38" s="838"/>
      <c r="I38" s="327"/>
      <c r="J38" s="329"/>
      <c r="K38" s="268">
        <f>VLOOKUP(A38,EQUIPOS!A8:D165,4,FALSE)</f>
        <v>364160.73693280056</v>
      </c>
      <c r="L38" s="422"/>
      <c r="M38" s="423">
        <v>16</v>
      </c>
      <c r="N38" s="271">
        <f>K38/M38</f>
        <v>22760.046058300035</v>
      </c>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0.01</v>
      </c>
      <c r="N40" s="343">
        <f>N76*M40</f>
        <v>27.894392469875619</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115114.59011696363</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14885.424921211641</v>
      </c>
      <c r="N47" s="271">
        <f>K47*M47</f>
        <v>4465.627476363492</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3477.9030189746818</v>
      </c>
      <c r="N48" s="271">
        <f t="shared" ref="N48:N53" si="0">K48*M48</f>
        <v>10433.709056924046</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8771.7682571425739</v>
      </c>
      <c r="N49" s="271">
        <f t="shared" si="0"/>
        <v>2192.9420642856435</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1461.9613761904286</v>
      </c>
      <c r="N50" s="271">
        <f t="shared" si="0"/>
        <v>1461.9613761904286</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1461.9613761904286</v>
      </c>
      <c r="N51" s="271">
        <f t="shared" si="0"/>
        <v>1461.9613761904286</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9448.2565530949014</v>
      </c>
      <c r="N52" s="271">
        <f t="shared" si="0"/>
        <v>4327.3015013174654</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5302.449748364741</v>
      </c>
      <c r="N53" s="271">
        <f t="shared" si="0"/>
        <v>6893.1846728741639</v>
      </c>
    </row>
    <row r="54" spans="1:14" ht="15.75" thickBot="1">
      <c r="B54" s="823" t="s">
        <v>953</v>
      </c>
      <c r="C54" s="824"/>
      <c r="D54" s="824"/>
      <c r="E54" s="824"/>
      <c r="F54" s="824"/>
      <c r="G54" s="824"/>
      <c r="H54" s="824"/>
      <c r="I54" s="824"/>
      <c r="J54" s="824"/>
      <c r="K54" s="824"/>
      <c r="L54" s="824"/>
      <c r="M54" s="825"/>
      <c r="N54" s="393">
        <f>SUM(N47:N53)</f>
        <v>31236.687524145673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27">
        <f>VLOOKUP(A59,TRANSPORTE!A5:D117,4,FALSE)</f>
        <v>1822.464410828662</v>
      </c>
      <c r="M59" s="828"/>
      <c r="N59" s="286">
        <f>K59*L59</f>
        <v>2369.2037340772608</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433">
        <v>128</v>
      </c>
      <c r="N70" s="394">
        <f>K70/M70</f>
        <v>1955.9529687499999</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2789.439246987562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151509.92062217413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30301.984124434828</v>
      </c>
      <c r="M83" s="858"/>
      <c r="N83" s="51"/>
    </row>
    <row r="84" spans="1:14">
      <c r="B84" s="89" t="s">
        <v>973</v>
      </c>
      <c r="C84" s="90"/>
      <c r="D84" s="90"/>
      <c r="E84" s="90"/>
      <c r="F84" s="90"/>
      <c r="G84" s="90"/>
      <c r="H84" s="90"/>
      <c r="I84" s="87"/>
      <c r="J84" s="88"/>
      <c r="K84" s="303">
        <v>0.05</v>
      </c>
      <c r="L84" s="857">
        <f>N78*K84</f>
        <v>7575.496031108707</v>
      </c>
      <c r="M84" s="858"/>
      <c r="N84" s="51"/>
    </row>
    <row r="85" spans="1:14" ht="15.75" thickBot="1">
      <c r="B85" s="91" t="s">
        <v>974</v>
      </c>
      <c r="C85" s="92"/>
      <c r="D85" s="92"/>
      <c r="E85" s="92"/>
      <c r="F85" s="92"/>
      <c r="G85" s="92"/>
      <c r="H85" s="92"/>
      <c r="I85" s="93"/>
      <c r="J85" s="94"/>
      <c r="K85" s="304">
        <v>0.05</v>
      </c>
      <c r="L85" s="859">
        <f>N78*K85</f>
        <v>7575.496031108707</v>
      </c>
      <c r="M85" s="860"/>
      <c r="N85" s="51"/>
    </row>
    <row r="86" spans="1:14" ht="15.75" thickBot="1">
      <c r="B86" s="823" t="s">
        <v>953</v>
      </c>
      <c r="C86" s="824"/>
      <c r="D86" s="824"/>
      <c r="E86" s="824"/>
      <c r="F86" s="824"/>
      <c r="G86" s="824"/>
      <c r="H86" s="824"/>
      <c r="I86" s="824"/>
      <c r="J86" s="824"/>
      <c r="K86" s="824"/>
      <c r="L86" s="824"/>
      <c r="M86" s="825"/>
      <c r="N86" s="52">
        <f>L83+L84+L85</f>
        <v>45452.976186652239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196962.89680882636</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222757.79378034538</v>
      </c>
      <c r="L36" s="269"/>
      <c r="M36" s="335">
        <v>2.5</v>
      </c>
      <c r="N36" s="271">
        <f>K36/M36</f>
        <v>89103.117512138153</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0"/>
      <c r="J37" s="421"/>
      <c r="K37" s="268">
        <f>VLOOKUP(A37,EQUIPOS!A7:D164,4,FALSE)</f>
        <v>322353.21540555678</v>
      </c>
      <c r="L37" s="334"/>
      <c r="M37" s="335">
        <v>100</v>
      </c>
      <c r="N37" s="271">
        <f>K37/M37</f>
        <v>3223.5321540555678</v>
      </c>
    </row>
    <row r="38" spans="1:14">
      <c r="A38" s="113" t="s">
        <v>261</v>
      </c>
      <c r="B38" s="836" t="str">
        <f>VLOOKUP(A38,EQUIPOS!A8:D154,3,FALSE)</f>
        <v xml:space="preserve">Motobomba 3 PULGADAS (incluye operario)
</v>
      </c>
      <c r="C38" s="837"/>
      <c r="D38" s="837"/>
      <c r="E38" s="837"/>
      <c r="F38" s="837"/>
      <c r="G38" s="837"/>
      <c r="H38" s="838"/>
      <c r="I38" s="327"/>
      <c r="J38" s="329"/>
      <c r="K38" s="268">
        <f>VLOOKUP(A38,EQUIPOS!A8:D165,4,FALSE)</f>
        <v>12370.158116999424</v>
      </c>
      <c r="L38" s="422"/>
      <c r="M38" s="423">
        <v>8</v>
      </c>
      <c r="N38" s="271">
        <f>K38/M38</f>
        <v>1546.269764624928</v>
      </c>
    </row>
    <row r="39" spans="1:14">
      <c r="A39" t="s">
        <v>312</v>
      </c>
      <c r="B39" s="836" t="str">
        <f>VLOOKUP(A39,EQUIPOS!A9:D154,3,FALSE)</f>
        <v>Retroexcavadora sobre oruga, potencia 138 HP, balde de 1,5 m3.</v>
      </c>
      <c r="C39" s="837"/>
      <c r="D39" s="837"/>
      <c r="E39" s="837"/>
      <c r="F39" s="837"/>
      <c r="G39" s="837"/>
      <c r="H39" s="838"/>
      <c r="I39" s="36"/>
      <c r="J39" s="37"/>
      <c r="K39" s="268">
        <f>VLOOKUP(A39,EQUIPOS!A9:D166,4,FALSE)</f>
        <v>364160.73693280056</v>
      </c>
      <c r="L39" s="275"/>
      <c r="M39" s="335">
        <v>8</v>
      </c>
      <c r="N39" s="271">
        <f>K39/M39</f>
        <v>45520.09211660007</v>
      </c>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N78*M41</f>
        <v>241.11460680720396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139634.12615422593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14885.424921211641</v>
      </c>
      <c r="N48" s="271">
        <f>K48*M48</f>
        <v>4465.627476363492</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3477.9030189746818</v>
      </c>
      <c r="N49" s="271">
        <f t="shared" ref="N49:N54" si="0">K49*M49</f>
        <v>10433.709056924046</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8771.7682571425739</v>
      </c>
      <c r="N50" s="271">
        <f t="shared" si="0"/>
        <v>2192.9420642856435</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1461.9613761904286</v>
      </c>
      <c r="N51" s="271">
        <f t="shared" si="0"/>
        <v>1461.9613761904286</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1461.9613761904286</v>
      </c>
      <c r="N52" s="271">
        <f t="shared" si="0"/>
        <v>1461.9613761904286</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9448.2565530949014</v>
      </c>
      <c r="N53" s="271">
        <f>K53*M53</f>
        <v>4327.3015013174654</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5302.449748364741</v>
      </c>
      <c r="N54" s="271">
        <f t="shared" si="0"/>
        <v>6893.1846728741639</v>
      </c>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31236.687524145673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827">
        <f>VLOOKUP(A61,TRANSPORTE!A5:D117,4,FALSE)</f>
        <v>1822.464410828662</v>
      </c>
      <c r="M61" s="828"/>
      <c r="N61" s="286">
        <f>K61*L61</f>
        <v>2369.2037340772608</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2369.2037340772608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47" t="s">
        <v>15</v>
      </c>
      <c r="B72" s="49" t="str">
        <f>VLOOKUP(A72,'MANO DE OBRA'!A8:D68,3,FALSE)</f>
        <v>Obrero (6)</v>
      </c>
      <c r="C72" s="47"/>
      <c r="D72" s="47"/>
      <c r="E72" s="47"/>
      <c r="F72" s="47"/>
      <c r="G72" s="47"/>
      <c r="H72" s="47"/>
      <c r="I72" s="291">
        <f>K72/J72*100</f>
        <v>202996.19999999998</v>
      </c>
      <c r="J72" s="292">
        <v>185</v>
      </c>
      <c r="K72" s="293">
        <f>VLOOKUP(A72,'MANO DE OBRA'!A8:D99,4,FALSE)</f>
        <v>375542.97</v>
      </c>
      <c r="L72" s="50"/>
      <c r="M72" s="433">
        <v>20</v>
      </c>
      <c r="N72" s="394">
        <f>K72/M72</f>
        <v>18777.148499999999</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24111.460680720396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197351.47809316925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39470.295618633856</v>
      </c>
      <c r="M85" s="858"/>
      <c r="N85" s="51"/>
    </row>
    <row r="86" spans="1:14">
      <c r="B86" s="89" t="s">
        <v>973</v>
      </c>
      <c r="C86" s="90"/>
      <c r="D86" s="90"/>
      <c r="E86" s="90"/>
      <c r="F86" s="90"/>
      <c r="G86" s="90"/>
      <c r="H86" s="90"/>
      <c r="I86" s="87"/>
      <c r="J86" s="88"/>
      <c r="K86" s="303">
        <v>0.05</v>
      </c>
      <c r="L86" s="857">
        <f>N80*K86</f>
        <v>9867.573904658464</v>
      </c>
      <c r="M86" s="858"/>
      <c r="N86" s="51"/>
    </row>
    <row r="87" spans="1:14" ht="15.75" thickBot="1">
      <c r="B87" s="91" t="s">
        <v>974</v>
      </c>
      <c r="C87" s="92"/>
      <c r="D87" s="92"/>
      <c r="E87" s="92"/>
      <c r="F87" s="92"/>
      <c r="G87" s="92"/>
      <c r="H87" s="92"/>
      <c r="I87" s="93"/>
      <c r="J87" s="94"/>
      <c r="K87" s="304">
        <v>0.05</v>
      </c>
      <c r="L87" s="859">
        <f>N80*K87</f>
        <v>9867.573904658464</v>
      </c>
      <c r="M87" s="860"/>
      <c r="N87" s="51"/>
    </row>
    <row r="88" spans="1:14" ht="15.75" thickBot="1">
      <c r="B88" s="823" t="s">
        <v>953</v>
      </c>
      <c r="C88" s="824"/>
      <c r="D88" s="824"/>
      <c r="E88" s="824"/>
      <c r="F88" s="824"/>
      <c r="G88" s="824"/>
      <c r="H88" s="824"/>
      <c r="I88" s="824"/>
      <c r="J88" s="824"/>
      <c r="K88" s="824"/>
      <c r="L88" s="824"/>
      <c r="M88" s="825"/>
      <c r="N88" s="52">
        <f>L85+L86+L87</f>
        <v>59205.443427950784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256556.92152112004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2.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322353.21540555678</v>
      </c>
      <c r="L36" s="269"/>
      <c r="M36" s="335">
        <v>100</v>
      </c>
      <c r="N36" s="271">
        <f>K36/M36</f>
        <v>3223.5321540555678</v>
      </c>
    </row>
    <row r="37" spans="1:14">
      <c r="A37" s="113" t="s">
        <v>312</v>
      </c>
      <c r="B37" s="836" t="str">
        <f>VLOOKUP(A37,EQUIPOS!A7:D154,3,FALSE)</f>
        <v>Retroexcavadora sobre oruga, potencia 138 HP, balde de 1,5 m3.</v>
      </c>
      <c r="C37" s="837"/>
      <c r="D37" s="837"/>
      <c r="E37" s="837"/>
      <c r="F37" s="837"/>
      <c r="G37" s="837"/>
      <c r="H37" s="838"/>
      <c r="I37" s="420"/>
      <c r="J37" s="421"/>
      <c r="K37" s="268">
        <f>VLOOKUP(A37,EQUIPOS!A7:D164,4,FALSE)</f>
        <v>364160.73693280056</v>
      </c>
      <c r="L37" s="334"/>
      <c r="M37" s="335">
        <v>35</v>
      </c>
      <c r="N37" s="271">
        <f>K37/M37</f>
        <v>10404.592483794302</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8.2809726290859995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13636.405610478954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5302.449748364741</v>
      </c>
      <c r="N48" s="271">
        <f>K48*M48</f>
        <v>6893.1846728741639</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23" t="s">
        <v>953</v>
      </c>
      <c r="C55" s="824"/>
      <c r="D55" s="824"/>
      <c r="E55" s="824"/>
      <c r="F55" s="824"/>
      <c r="G55" s="824"/>
      <c r="H55" s="824"/>
      <c r="I55" s="824"/>
      <c r="J55" s="824"/>
      <c r="K55" s="824"/>
      <c r="L55" s="824"/>
      <c r="M55" s="825"/>
      <c r="N55" s="393">
        <f>SUM(N48:N54)</f>
        <v>6893.1846728741639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1">
        <v>280</v>
      </c>
      <c r="N72" s="394">
        <f>K72/M72</f>
        <v>447.07496428571426</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828.09726290859999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23726.891280338979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4745.3782560677964</v>
      </c>
      <c r="M84" s="858"/>
      <c r="N84" s="51"/>
    </row>
    <row r="85" spans="1:14">
      <c r="B85" s="89" t="s">
        <v>973</v>
      </c>
      <c r="C85" s="90"/>
      <c r="D85" s="90"/>
      <c r="E85" s="90"/>
      <c r="F85" s="90"/>
      <c r="G85" s="90"/>
      <c r="H85" s="90"/>
      <c r="I85" s="87"/>
      <c r="J85" s="88"/>
      <c r="K85" s="303">
        <v>0.05</v>
      </c>
      <c r="L85" s="857">
        <f>N79*K85</f>
        <v>1186.3445640169491</v>
      </c>
      <c r="M85" s="858"/>
      <c r="N85" s="51"/>
    </row>
    <row r="86" spans="1:14" ht="15.75" thickBot="1">
      <c r="B86" s="91" t="s">
        <v>974</v>
      </c>
      <c r="C86" s="92"/>
      <c r="D86" s="92"/>
      <c r="E86" s="92"/>
      <c r="F86" s="92"/>
      <c r="G86" s="92"/>
      <c r="H86" s="92"/>
      <c r="I86" s="93"/>
      <c r="J86" s="94"/>
      <c r="K86" s="304">
        <v>0.05</v>
      </c>
      <c r="L86" s="859">
        <f>N79*K86</f>
        <v>1186.3445640169491</v>
      </c>
      <c r="M86" s="860"/>
      <c r="N86" s="51"/>
    </row>
    <row r="87" spans="1:14" ht="15.75" thickBot="1">
      <c r="B87" s="823" t="s">
        <v>953</v>
      </c>
      <c r="C87" s="824"/>
      <c r="D87" s="824"/>
      <c r="E87" s="824"/>
      <c r="F87" s="824"/>
      <c r="G87" s="824"/>
      <c r="H87" s="824"/>
      <c r="I87" s="824"/>
      <c r="J87" s="824"/>
      <c r="K87" s="824"/>
      <c r="L87" s="824"/>
      <c r="M87" s="825"/>
      <c r="N87" s="52">
        <f>L84+L85+L86</f>
        <v>7118.0673841016951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30844.958664440674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7.75" customHeight="1" thickBot="1">
      <c r="B29" s="71" t="s">
        <v>943</v>
      </c>
      <c r="C29" s="832" t="s">
        <v>944</v>
      </c>
      <c r="D29" s="833"/>
      <c r="E29" s="833"/>
      <c r="F29" s="833"/>
      <c r="G29" s="833"/>
      <c r="H29" s="833"/>
      <c r="I29" s="833"/>
      <c r="J29" s="72"/>
      <c r="K29" s="341" t="s">
        <v>2215</v>
      </c>
      <c r="L29" s="834" t="s">
        <v>945</v>
      </c>
      <c r="M29" s="835"/>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04" t="s">
        <v>944</v>
      </c>
      <c r="C34" s="805"/>
      <c r="D34" s="805"/>
      <c r="E34" s="805"/>
      <c r="F34" s="805"/>
      <c r="G34" s="805"/>
      <c r="H34" s="806"/>
      <c r="I34" s="807" t="s">
        <v>948</v>
      </c>
      <c r="J34" s="808"/>
      <c r="K34" s="69" t="s">
        <v>949</v>
      </c>
      <c r="L34" s="809" t="s">
        <v>950</v>
      </c>
      <c r="M34" s="806"/>
      <c r="N34" s="70" t="s">
        <v>951</v>
      </c>
    </row>
    <row r="35" spans="1:14">
      <c r="A35" s="113" t="s">
        <v>263</v>
      </c>
      <c r="B35" s="836" t="str">
        <f>VLOOKUP(A35,EQUIPOS!A6:D154,3,FALSE)</f>
        <v xml:space="preserve">Motobomba 4 pulgadas
</v>
      </c>
      <c r="C35" s="837"/>
      <c r="D35" s="837"/>
      <c r="E35" s="837"/>
      <c r="F35" s="837"/>
      <c r="G35" s="837"/>
      <c r="H35" s="838"/>
      <c r="I35" s="266"/>
      <c r="J35" s="267"/>
      <c r="K35" s="268">
        <f>VLOOKUP(A35,EQUIPOS!A6:D163,4,FALSE)</f>
        <v>16088.355932513699</v>
      </c>
      <c r="L35" s="269"/>
      <c r="M35" s="335">
        <v>21</v>
      </c>
      <c r="N35" s="271">
        <f>K35/M35</f>
        <v>766.11218726255709</v>
      </c>
    </row>
    <row r="36" spans="1:14">
      <c r="A36" s="113" t="s">
        <v>129</v>
      </c>
      <c r="B36" s="836" t="str">
        <f>VLOOKUP(A36,EQUIPOS!A7:D154,3,FALSE)</f>
        <v xml:space="preserve">Buldozer, Potencia al volante de 140 HP, motor de 2200 RPM, longitud de hoja 4,80m. </v>
      </c>
      <c r="C36" s="837"/>
      <c r="D36" s="837"/>
      <c r="E36" s="837"/>
      <c r="F36" s="837"/>
      <c r="G36" s="837"/>
      <c r="H36" s="838"/>
      <c r="I36" s="420"/>
      <c r="J36" s="421"/>
      <c r="K36" s="268">
        <f>VLOOKUP(A36,EQUIPOS!A7:D164,4,FALSE)</f>
        <v>322353.21540555678</v>
      </c>
      <c r="L36" s="334"/>
      <c r="M36" s="335">
        <v>100</v>
      </c>
      <c r="N36" s="271">
        <f>K36/M36</f>
        <v>3223.5321540555678</v>
      </c>
    </row>
    <row r="37" spans="1:14">
      <c r="A37" s="113" t="s">
        <v>312</v>
      </c>
      <c r="B37" s="836" t="str">
        <f>VLOOKUP(A37,EQUIPOS!A8:D154,3,FALSE)</f>
        <v>Retroexcavadora sobre oruga, potencia 138 HP, balde de 1,5 m3.</v>
      </c>
      <c r="C37" s="837"/>
      <c r="D37" s="837"/>
      <c r="E37" s="837"/>
      <c r="F37" s="837"/>
      <c r="G37" s="837"/>
      <c r="H37" s="838"/>
      <c r="I37" s="327"/>
      <c r="J37" s="329"/>
      <c r="K37" s="268">
        <f>VLOOKUP(A37,EQUIPOS!A8:D165,4,FALSE)</f>
        <v>364160.73693280056</v>
      </c>
      <c r="L37" s="422"/>
      <c r="M37" s="423">
        <v>21</v>
      </c>
      <c r="N37" s="271">
        <f>K37/M37</f>
        <v>17340.987472990502</v>
      </c>
    </row>
    <row r="38" spans="1:14">
      <c r="B38" s="836"/>
      <c r="C38" s="837"/>
      <c r="D38" s="837"/>
      <c r="E38" s="837"/>
      <c r="F38" s="837"/>
      <c r="G38" s="837"/>
      <c r="H38" s="838"/>
      <c r="I38" s="36"/>
      <c r="J38" s="37"/>
      <c r="K38" s="268"/>
      <c r="L38" s="275"/>
      <c r="M38" s="335"/>
      <c r="N38" s="271"/>
    </row>
    <row r="39" spans="1:14">
      <c r="B39" s="319"/>
      <c r="C39" s="320"/>
      <c r="D39" s="320"/>
      <c r="E39" s="320"/>
      <c r="F39" s="322"/>
      <c r="G39" s="322"/>
      <c r="H39" s="125"/>
      <c r="I39" s="36"/>
      <c r="J39" s="37"/>
      <c r="K39" s="268"/>
      <c r="L39" s="275"/>
      <c r="M39" s="276"/>
      <c r="N39" s="272"/>
    </row>
    <row r="40" spans="1:14">
      <c r="B40" s="843" t="s">
        <v>952</v>
      </c>
      <c r="C40" s="844"/>
      <c r="D40" s="844"/>
      <c r="E40" s="38"/>
      <c r="F40" s="39"/>
      <c r="G40" s="39"/>
      <c r="H40" s="40"/>
      <c r="I40" s="36"/>
      <c r="J40" s="37"/>
      <c r="K40" s="278"/>
      <c r="L40" s="275"/>
      <c r="M40" s="400">
        <v>0.01</v>
      </c>
      <c r="N40" s="343">
        <f>N76*M40</f>
        <v>13.801621048476665</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SUM(N35:N41)</f>
        <v>21344.433435357107</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5302.449748364741</v>
      </c>
      <c r="N47" s="271">
        <f>K47*M47</f>
        <v>6893.1846728741639</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3" t="s">
        <v>953</v>
      </c>
      <c r="C54" s="824"/>
      <c r="D54" s="824"/>
      <c r="E54" s="824"/>
      <c r="F54" s="824"/>
      <c r="G54" s="824"/>
      <c r="H54" s="824"/>
      <c r="I54" s="824"/>
      <c r="J54" s="824"/>
      <c r="K54" s="824"/>
      <c r="L54" s="824"/>
      <c r="M54" s="825"/>
      <c r="N54" s="393">
        <f>SUM(N47:N53)</f>
        <v>6893.1846728741639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27">
        <f>VLOOKUP(A59,TRANSPORTE!A5:D117,4,FALSE)</f>
        <v>1822.464410828662</v>
      </c>
      <c r="M59" s="828"/>
      <c r="N59" s="286">
        <f>K59*L59</f>
        <v>2369.2037340772608</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2369.2037340772608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3">
        <v>168</v>
      </c>
      <c r="N70" s="394">
        <f>K70/M70</f>
        <v>745.12494047619043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1380.1621048476666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31986.983947156197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6397.39678943124</v>
      </c>
      <c r="M83" s="858"/>
      <c r="N83" s="51"/>
    </row>
    <row r="84" spans="1:14">
      <c r="B84" s="89" t="s">
        <v>973</v>
      </c>
      <c r="C84" s="90"/>
      <c r="D84" s="90"/>
      <c r="E84" s="90"/>
      <c r="F84" s="90"/>
      <c r="G84" s="90"/>
      <c r="H84" s="90"/>
      <c r="I84" s="87"/>
      <c r="J84" s="88"/>
      <c r="K84" s="303">
        <v>0.05</v>
      </c>
      <c r="L84" s="857">
        <f>N78*K84</f>
        <v>1599.34919735781</v>
      </c>
      <c r="M84" s="858"/>
      <c r="N84" s="51"/>
    </row>
    <row r="85" spans="1:14" ht="15.75" thickBot="1">
      <c r="B85" s="91" t="s">
        <v>974</v>
      </c>
      <c r="C85" s="92"/>
      <c r="D85" s="92"/>
      <c r="E85" s="92"/>
      <c r="F85" s="92"/>
      <c r="G85" s="92"/>
      <c r="H85" s="92"/>
      <c r="I85" s="93"/>
      <c r="J85" s="94"/>
      <c r="K85" s="304">
        <v>0.05</v>
      </c>
      <c r="L85" s="859">
        <f>N78*K85</f>
        <v>1599.34919735781</v>
      </c>
      <c r="M85" s="860"/>
      <c r="N85" s="51"/>
    </row>
    <row r="86" spans="1:14" ht="15.75" thickBot="1">
      <c r="B86" s="823" t="s">
        <v>953</v>
      </c>
      <c r="C86" s="824"/>
      <c r="D86" s="824"/>
      <c r="E86" s="824"/>
      <c r="F86" s="824"/>
      <c r="G86" s="824"/>
      <c r="H86" s="824"/>
      <c r="I86" s="824"/>
      <c r="J86" s="824"/>
      <c r="K86" s="824"/>
      <c r="L86" s="824"/>
      <c r="M86" s="825"/>
      <c r="N86" s="52">
        <f>L83+L84+L85</f>
        <v>9596.0951841468595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41583.079131303057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335">
        <v>2.5</v>
      </c>
      <c r="N36" s="271">
        <f>K36/M36</f>
        <v>22766.342362206273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23235.771074706274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279101.71727271826</v>
      </c>
      <c r="N48" s="271">
        <f>K48*M48</f>
        <v>362832.23245453375</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664.52789826837693</v>
      </c>
      <c r="N49" s="271">
        <f>K49*M49</f>
        <v>19935.836948051307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382768.06940258504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417761.61846136861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83552.323692273727</v>
      </c>
      <c r="M84" s="858"/>
      <c r="N84" s="51"/>
    </row>
    <row r="85" spans="1:14">
      <c r="B85" s="89" t="s">
        <v>973</v>
      </c>
      <c r="C85" s="90"/>
      <c r="D85" s="90"/>
      <c r="E85" s="90"/>
      <c r="F85" s="90"/>
      <c r="G85" s="90"/>
      <c r="H85" s="90"/>
      <c r="I85" s="87"/>
      <c r="J85" s="88"/>
      <c r="K85" s="303">
        <v>0.05</v>
      </c>
      <c r="L85" s="857">
        <f>N79*K85</f>
        <v>20888.080923068432</v>
      </c>
      <c r="M85" s="858"/>
      <c r="N85" s="51"/>
    </row>
    <row r="86" spans="1:14" ht="15.75" thickBot="1">
      <c r="B86" s="91" t="s">
        <v>974</v>
      </c>
      <c r="C86" s="92"/>
      <c r="D86" s="92"/>
      <c r="E86" s="92"/>
      <c r="F86" s="92"/>
      <c r="G86" s="92"/>
      <c r="H86" s="92"/>
      <c r="I86" s="93"/>
      <c r="J86" s="94"/>
      <c r="K86" s="304">
        <v>0.05</v>
      </c>
      <c r="L86" s="859">
        <f>N79*K86</f>
        <v>20888.080923068432</v>
      </c>
      <c r="M86" s="860"/>
      <c r="N86" s="51"/>
    </row>
    <row r="87" spans="1:14" ht="15.75" thickBot="1">
      <c r="B87" s="823" t="s">
        <v>953</v>
      </c>
      <c r="C87" s="824"/>
      <c r="D87" s="824"/>
      <c r="E87" s="824"/>
      <c r="F87" s="824"/>
      <c r="G87" s="824"/>
      <c r="H87" s="824"/>
      <c r="I87" s="824"/>
      <c r="J87" s="824"/>
      <c r="K87" s="824"/>
      <c r="L87" s="824"/>
      <c r="M87" s="825"/>
      <c r="N87" s="52">
        <f>L84+L85+L86</f>
        <v>125328.48553841058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543090.10399977921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335">
        <v>2.5</v>
      </c>
      <c r="N36" s="271">
        <f>K36/M36</f>
        <v>22766.342362206273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23235.771074706274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484422.20621433074</v>
      </c>
      <c r="N48" s="271">
        <f>K48*M48</f>
        <v>629748.86807862995</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664.52789826837693</v>
      </c>
      <c r="N49" s="271">
        <f>K49*M49</f>
        <v>19935.836948051307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649684.7050266813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45"/>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684678.25408546475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136935.65081709294</v>
      </c>
      <c r="M84" s="858"/>
      <c r="N84" s="51"/>
    </row>
    <row r="85" spans="1:14">
      <c r="B85" s="89" t="s">
        <v>973</v>
      </c>
      <c r="C85" s="90"/>
      <c r="D85" s="90"/>
      <c r="E85" s="90"/>
      <c r="F85" s="90"/>
      <c r="G85" s="90"/>
      <c r="H85" s="90"/>
      <c r="I85" s="87"/>
      <c r="J85" s="88"/>
      <c r="K85" s="303">
        <v>0.05</v>
      </c>
      <c r="L85" s="857">
        <f>N79*K85</f>
        <v>34233.912704273236</v>
      </c>
      <c r="M85" s="858"/>
      <c r="N85" s="51"/>
    </row>
    <row r="86" spans="1:14" ht="15.75" thickBot="1">
      <c r="B86" s="91" t="s">
        <v>974</v>
      </c>
      <c r="C86" s="92"/>
      <c r="D86" s="92"/>
      <c r="E86" s="92"/>
      <c r="F86" s="92"/>
      <c r="G86" s="92"/>
      <c r="H86" s="92"/>
      <c r="I86" s="93"/>
      <c r="J86" s="94"/>
      <c r="K86" s="304">
        <v>0.05</v>
      </c>
      <c r="L86" s="859">
        <f>N79*K86</f>
        <v>34233.912704273236</v>
      </c>
      <c r="M86" s="860"/>
      <c r="N86" s="51"/>
    </row>
    <row r="87" spans="1:14" ht="15.75" thickBot="1">
      <c r="B87" s="823" t="s">
        <v>953</v>
      </c>
      <c r="C87" s="824"/>
      <c r="D87" s="824"/>
      <c r="E87" s="824"/>
      <c r="F87" s="824"/>
      <c r="G87" s="824"/>
      <c r="H87" s="824"/>
      <c r="I87" s="824"/>
      <c r="J87" s="824"/>
      <c r="K87" s="824"/>
      <c r="L87" s="824"/>
      <c r="M87" s="825"/>
      <c r="N87" s="52">
        <f>L84+L85+L86</f>
        <v>205403.47622563943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890081.73031110421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335">
        <v>2.5</v>
      </c>
      <c r="N36" s="271">
        <f>K36/M36</f>
        <v>22766.342362206273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23235.771074706274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484422.20621433074</v>
      </c>
      <c r="N48" s="271">
        <f>K48*M48</f>
        <v>629748.86807862995</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664.52789826837693</v>
      </c>
      <c r="N49" s="271">
        <f>K49*M49</f>
        <v>19935.836948051307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649684.7050266813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684678.25408546475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136935.65081709294</v>
      </c>
      <c r="M84" s="858"/>
      <c r="N84" s="51"/>
    </row>
    <row r="85" spans="1:14">
      <c r="B85" s="89" t="s">
        <v>973</v>
      </c>
      <c r="C85" s="90"/>
      <c r="D85" s="90"/>
      <c r="E85" s="90"/>
      <c r="F85" s="90"/>
      <c r="G85" s="90"/>
      <c r="H85" s="90"/>
      <c r="I85" s="87"/>
      <c r="J85" s="88"/>
      <c r="K85" s="303">
        <v>0.05</v>
      </c>
      <c r="L85" s="857">
        <f>N79*K85</f>
        <v>34233.912704273236</v>
      </c>
      <c r="M85" s="858"/>
      <c r="N85" s="51"/>
    </row>
    <row r="86" spans="1:14" ht="15.75" thickBot="1">
      <c r="B86" s="91" t="s">
        <v>974</v>
      </c>
      <c r="C86" s="92"/>
      <c r="D86" s="92"/>
      <c r="E86" s="92"/>
      <c r="F86" s="92"/>
      <c r="G86" s="92"/>
      <c r="H86" s="92"/>
      <c r="I86" s="93"/>
      <c r="J86" s="94"/>
      <c r="K86" s="304">
        <v>0.05</v>
      </c>
      <c r="L86" s="859">
        <f>N79*K86</f>
        <v>34233.912704273236</v>
      </c>
      <c r="M86" s="860"/>
      <c r="N86" s="51"/>
    </row>
    <row r="87" spans="1:14" ht="15.75" thickBot="1">
      <c r="B87" s="823" t="s">
        <v>953</v>
      </c>
      <c r="C87" s="824"/>
      <c r="D87" s="824"/>
      <c r="E87" s="824"/>
      <c r="F87" s="824"/>
      <c r="G87" s="824"/>
      <c r="H87" s="824"/>
      <c r="I87" s="824"/>
      <c r="J87" s="824"/>
      <c r="K87" s="824"/>
      <c r="L87" s="824"/>
      <c r="M87" s="825"/>
      <c r="N87" s="52">
        <f>L84+L85+L86</f>
        <v>205403.47622563943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890081.73031110421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56915.85590551568</v>
      </c>
      <c r="L36" s="269"/>
      <c r="M36" s="335">
        <v>2.5</v>
      </c>
      <c r="N36" s="271">
        <f>K36/M36</f>
        <v>22766.342362206273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23235.771074706274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484422.20621433074</v>
      </c>
      <c r="N48" s="271">
        <f>K48*M48</f>
        <v>629748.86807862995</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664.52789826837693</v>
      </c>
      <c r="N49" s="271">
        <f>K49*M49</f>
        <v>19935.836948051307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649684.7050266813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684678.25408546475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136935.65081709294</v>
      </c>
      <c r="M84" s="858"/>
      <c r="N84" s="51"/>
    </row>
    <row r="85" spans="1:14">
      <c r="B85" s="89" t="s">
        <v>973</v>
      </c>
      <c r="C85" s="90"/>
      <c r="D85" s="90"/>
      <c r="E85" s="90"/>
      <c r="F85" s="90"/>
      <c r="G85" s="90"/>
      <c r="H85" s="90"/>
      <c r="I85" s="87"/>
      <c r="J85" s="88"/>
      <c r="K85" s="303">
        <v>0.05</v>
      </c>
      <c r="L85" s="857">
        <f>N79*K85</f>
        <v>34233.912704273236</v>
      </c>
      <c r="M85" s="858"/>
      <c r="N85" s="51"/>
    </row>
    <row r="86" spans="1:14" ht="15.75" thickBot="1">
      <c r="B86" s="91" t="s">
        <v>974</v>
      </c>
      <c r="C86" s="92"/>
      <c r="D86" s="92"/>
      <c r="E86" s="92"/>
      <c r="F86" s="92"/>
      <c r="G86" s="92"/>
      <c r="H86" s="92"/>
      <c r="I86" s="93"/>
      <c r="J86" s="94"/>
      <c r="K86" s="304">
        <v>0.05</v>
      </c>
      <c r="L86" s="859">
        <f>N79*K86</f>
        <v>34233.912704273236</v>
      </c>
      <c r="M86" s="860"/>
      <c r="N86" s="51"/>
    </row>
    <row r="87" spans="1:14" ht="15.75" thickBot="1">
      <c r="B87" s="823" t="s">
        <v>953</v>
      </c>
      <c r="C87" s="824"/>
      <c r="D87" s="824"/>
      <c r="E87" s="824"/>
      <c r="F87" s="824"/>
      <c r="G87" s="824"/>
      <c r="H87" s="824"/>
      <c r="I87" s="824"/>
      <c r="J87" s="824"/>
      <c r="K87" s="824"/>
      <c r="L87" s="824"/>
      <c r="M87" s="825"/>
      <c r="N87" s="52">
        <f>L84+L85+L86</f>
        <v>205403.47622563943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890081.73031110421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6"/>
      <c r="J36" s="267"/>
      <c r="K36" s="268"/>
      <c r="L36" s="269"/>
      <c r="M36" s="335"/>
      <c r="N36" s="271"/>
      <c r="P36" s="106"/>
    </row>
    <row r="37" spans="1:16">
      <c r="A37" s="113"/>
      <c r="B37" s="836"/>
      <c r="C37" s="837"/>
      <c r="D37" s="837"/>
      <c r="E37" s="837"/>
      <c r="F37" s="837"/>
      <c r="G37" s="837"/>
      <c r="H37" s="838"/>
      <c r="I37" s="420"/>
      <c r="J37" s="421"/>
      <c r="K37" s="268"/>
      <c r="L37" s="334"/>
      <c r="M37" s="335"/>
      <c r="N37" s="271"/>
      <c r="P37" s="103"/>
    </row>
    <row r="38" spans="1:16">
      <c r="A38" s="113"/>
      <c r="B38" s="836"/>
      <c r="C38" s="837"/>
      <c r="D38" s="837"/>
      <c r="E38" s="837"/>
      <c r="F38" s="837"/>
      <c r="G38" s="837"/>
      <c r="H38" s="838"/>
      <c r="I38" s="327"/>
      <c r="J38" s="329"/>
      <c r="K38" s="268"/>
      <c r="L38" s="422"/>
      <c r="M38" s="423"/>
      <c r="N38" s="271"/>
      <c r="P38" s="106"/>
    </row>
    <row r="39" spans="1:16">
      <c r="B39" s="836"/>
      <c r="C39" s="837"/>
      <c r="D39" s="837"/>
      <c r="E39" s="837"/>
      <c r="F39" s="837"/>
      <c r="G39" s="837"/>
      <c r="H39" s="83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3" t="s">
        <v>952</v>
      </c>
      <c r="C41" s="844"/>
      <c r="D41" s="844"/>
      <c r="E41" s="38"/>
      <c r="F41" s="39"/>
      <c r="G41" s="39"/>
      <c r="H41" s="40"/>
      <c r="I41" s="36"/>
      <c r="J41" s="37"/>
      <c r="K41" s="278"/>
      <c r="L41" s="275"/>
      <c r="M41" s="400">
        <v>0.05</v>
      </c>
      <c r="N41" s="343">
        <f>N77*M41</f>
        <v>469.42871250000002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3">
        <f>SUM(N36:N42)</f>
        <v>469.42871250000002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4" t="s">
        <v>945</v>
      </c>
      <c r="K47" s="85" t="s">
        <v>946</v>
      </c>
      <c r="L47" s="817" t="s">
        <v>955</v>
      </c>
      <c r="M47" s="816"/>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484422.20621433074</v>
      </c>
      <c r="N48" s="271">
        <f>K48*M48</f>
        <v>629748.86807862995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629748.86807862995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641976.07477520721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128395.21495504145</v>
      </c>
      <c r="M84" s="858"/>
      <c r="N84" s="51"/>
    </row>
    <row r="85" spans="1:14">
      <c r="B85" s="89" t="s">
        <v>973</v>
      </c>
      <c r="C85" s="90"/>
      <c r="D85" s="90"/>
      <c r="E85" s="90"/>
      <c r="F85" s="90"/>
      <c r="G85" s="90"/>
      <c r="H85" s="90"/>
      <c r="I85" s="87"/>
      <c r="J85" s="88"/>
      <c r="K85" s="303">
        <v>0.05</v>
      </c>
      <c r="L85" s="857">
        <f>N79*K85</f>
        <v>32098.803738760362</v>
      </c>
      <c r="M85" s="858"/>
      <c r="N85" s="51"/>
    </row>
    <row r="86" spans="1:14" ht="15.75" thickBot="1">
      <c r="B86" s="91" t="s">
        <v>974</v>
      </c>
      <c r="C86" s="92"/>
      <c r="D86" s="92"/>
      <c r="E86" s="92"/>
      <c r="F86" s="92"/>
      <c r="G86" s="92"/>
      <c r="H86" s="92"/>
      <c r="I86" s="93"/>
      <c r="J86" s="94"/>
      <c r="K86" s="304">
        <v>0.05</v>
      </c>
      <c r="L86" s="859">
        <f>N79*K86</f>
        <v>32098.803738760362</v>
      </c>
      <c r="M86" s="860"/>
      <c r="N86" s="51"/>
    </row>
    <row r="87" spans="1:14" ht="15.75" thickBot="1">
      <c r="B87" s="823" t="s">
        <v>953</v>
      </c>
      <c r="C87" s="824"/>
      <c r="D87" s="824"/>
      <c r="E87" s="824"/>
      <c r="F87" s="824"/>
      <c r="G87" s="824"/>
      <c r="H87" s="824"/>
      <c r="I87" s="824"/>
      <c r="J87" s="824"/>
      <c r="K87" s="824"/>
      <c r="L87" s="824"/>
      <c r="M87" s="825"/>
      <c r="N87" s="52">
        <f>L84+L85+L86</f>
        <v>192592.82243256216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834568.89720776933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6"/>
      <c r="J36" s="267"/>
      <c r="K36" s="268"/>
      <c r="L36" s="269"/>
      <c r="M36" s="335"/>
      <c r="N36" s="271"/>
      <c r="P36" s="106"/>
    </row>
    <row r="37" spans="1:16">
      <c r="A37" s="113"/>
      <c r="B37" s="836"/>
      <c r="C37" s="837"/>
      <c r="D37" s="837"/>
      <c r="E37" s="837"/>
      <c r="F37" s="837"/>
      <c r="G37" s="837"/>
      <c r="H37" s="838"/>
      <c r="I37" s="420"/>
      <c r="J37" s="421"/>
      <c r="K37" s="268"/>
      <c r="L37" s="334"/>
      <c r="M37" s="335"/>
      <c r="N37" s="271"/>
      <c r="P37" s="103"/>
    </row>
    <row r="38" spans="1:16">
      <c r="A38" s="113"/>
      <c r="B38" s="836"/>
      <c r="C38" s="837"/>
      <c r="D38" s="837"/>
      <c r="E38" s="837"/>
      <c r="F38" s="837"/>
      <c r="G38" s="837"/>
      <c r="H38" s="838"/>
      <c r="I38" s="327"/>
      <c r="J38" s="329"/>
      <c r="K38" s="268"/>
      <c r="L38" s="422"/>
      <c r="M38" s="423"/>
      <c r="N38" s="271"/>
      <c r="P38" s="106"/>
    </row>
    <row r="39" spans="1:16">
      <c r="B39" s="836"/>
      <c r="C39" s="837"/>
      <c r="D39" s="837"/>
      <c r="E39" s="837"/>
      <c r="F39" s="837"/>
      <c r="G39" s="837"/>
      <c r="H39" s="83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3" t="s">
        <v>952</v>
      </c>
      <c r="C41" s="844"/>
      <c r="D41" s="844"/>
      <c r="E41" s="38"/>
      <c r="F41" s="39"/>
      <c r="G41" s="39"/>
      <c r="H41" s="40"/>
      <c r="I41" s="36"/>
      <c r="J41" s="37"/>
      <c r="K41" s="278"/>
      <c r="L41" s="275"/>
      <c r="M41" s="400">
        <v>0.05</v>
      </c>
      <c r="N41" s="343">
        <f>N77*M41</f>
        <v>469.42871250000002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3">
        <f>SUM(N36:N42)</f>
        <v>469.42871250000002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4" t="s">
        <v>945</v>
      </c>
      <c r="K47" s="85" t="s">
        <v>946</v>
      </c>
      <c r="L47" s="817" t="s">
        <v>955</v>
      </c>
      <c r="M47" s="816"/>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275490.7083108463</v>
      </c>
      <c r="N48" s="271">
        <f>K48*M48</f>
        <v>358137.92080410023</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358137.92080410023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370365.12750067754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74073.025500135511</v>
      </c>
      <c r="M84" s="858"/>
      <c r="N84" s="51"/>
    </row>
    <row r="85" spans="1:14">
      <c r="B85" s="89" t="s">
        <v>973</v>
      </c>
      <c r="C85" s="90"/>
      <c r="D85" s="90"/>
      <c r="E85" s="90"/>
      <c r="F85" s="90"/>
      <c r="G85" s="90"/>
      <c r="H85" s="90"/>
      <c r="I85" s="87"/>
      <c r="J85" s="88"/>
      <c r="K85" s="303">
        <v>0.05</v>
      </c>
      <c r="L85" s="857">
        <f>N79*K85</f>
        <v>18518.256375033878</v>
      </c>
      <c r="M85" s="858"/>
      <c r="N85" s="51"/>
    </row>
    <row r="86" spans="1:14" ht="15.75" thickBot="1">
      <c r="B86" s="91" t="s">
        <v>974</v>
      </c>
      <c r="C86" s="92"/>
      <c r="D86" s="92"/>
      <c r="E86" s="92"/>
      <c r="F86" s="92"/>
      <c r="G86" s="92"/>
      <c r="H86" s="92"/>
      <c r="I86" s="93"/>
      <c r="J86" s="94"/>
      <c r="K86" s="304">
        <v>0.05</v>
      </c>
      <c r="L86" s="859">
        <f>N79*K86</f>
        <v>18518.256375033878</v>
      </c>
      <c r="M86" s="860"/>
      <c r="N86" s="51"/>
    </row>
    <row r="87" spans="1:14" ht="15.75" thickBot="1">
      <c r="B87" s="823" t="s">
        <v>953</v>
      </c>
      <c r="C87" s="824"/>
      <c r="D87" s="824"/>
      <c r="E87" s="824"/>
      <c r="F87" s="824"/>
      <c r="G87" s="824"/>
      <c r="H87" s="824"/>
      <c r="I87" s="824"/>
      <c r="J87" s="824"/>
      <c r="K87" s="824"/>
      <c r="L87" s="824"/>
      <c r="M87" s="825"/>
      <c r="N87" s="52">
        <f>L84+L85+L86</f>
        <v>111109.53825020326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481474.66575088078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6"/>
      <c r="J36" s="267"/>
      <c r="K36" s="268"/>
      <c r="L36" s="269"/>
      <c r="M36" s="335"/>
      <c r="N36" s="271"/>
      <c r="P36" s="106"/>
    </row>
    <row r="37" spans="1:16">
      <c r="A37" s="113"/>
      <c r="B37" s="836"/>
      <c r="C37" s="837"/>
      <c r="D37" s="837"/>
      <c r="E37" s="837"/>
      <c r="F37" s="837"/>
      <c r="G37" s="837"/>
      <c r="H37" s="838"/>
      <c r="I37" s="420"/>
      <c r="J37" s="421"/>
      <c r="K37" s="268"/>
      <c r="L37" s="334"/>
      <c r="M37" s="335"/>
      <c r="N37" s="271"/>
      <c r="P37" s="103"/>
    </row>
    <row r="38" spans="1:16">
      <c r="A38" s="113"/>
      <c r="B38" s="836"/>
      <c r="C38" s="837"/>
      <c r="D38" s="837"/>
      <c r="E38" s="837"/>
      <c r="F38" s="837"/>
      <c r="G38" s="837"/>
      <c r="H38" s="838"/>
      <c r="I38" s="327"/>
      <c r="J38" s="329"/>
      <c r="K38" s="268"/>
      <c r="L38" s="422"/>
      <c r="M38" s="423"/>
      <c r="N38" s="271"/>
      <c r="P38" s="106"/>
    </row>
    <row r="39" spans="1:16">
      <c r="B39" s="836"/>
      <c r="C39" s="837"/>
      <c r="D39" s="837"/>
      <c r="E39" s="837"/>
      <c r="F39" s="837"/>
      <c r="G39" s="837"/>
      <c r="H39" s="83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3" t="s">
        <v>952</v>
      </c>
      <c r="C41" s="844"/>
      <c r="D41" s="844"/>
      <c r="E41" s="38"/>
      <c r="F41" s="39"/>
      <c r="G41" s="39"/>
      <c r="H41" s="40"/>
      <c r="I41" s="36"/>
      <c r="J41" s="37"/>
      <c r="K41" s="278"/>
      <c r="L41" s="275"/>
      <c r="M41" s="400">
        <v>0.05</v>
      </c>
      <c r="N41" s="343">
        <f>N77*M41</f>
        <v>312.95247499999999</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3">
        <f>SUM(N36:N42)</f>
        <v>312.95247499999999</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4" t="s">
        <v>945</v>
      </c>
      <c r="K47" s="85" t="s">
        <v>946</v>
      </c>
      <c r="L47" s="817" t="s">
        <v>955</v>
      </c>
      <c r="M47" s="816"/>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406757.00125240127</v>
      </c>
      <c r="N48" s="271">
        <f>K48*M48</f>
        <v>528784.10162812169</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528784.10162812169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1822.464410828662</v>
      </c>
      <c r="M60" s="828"/>
      <c r="N60" s="286">
        <f>K60*L60</f>
        <v>2369.2037340772608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2369.2037340772608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20</v>
      </c>
      <c r="N71" s="394">
        <f>K71/M71</f>
        <v>6259.0494999999992</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537725.30733719899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107545.06146743981</v>
      </c>
      <c r="M84" s="858"/>
      <c r="N84" s="51"/>
    </row>
    <row r="85" spans="1:14">
      <c r="B85" s="89" t="s">
        <v>973</v>
      </c>
      <c r="C85" s="90"/>
      <c r="D85" s="90"/>
      <c r="E85" s="90"/>
      <c r="F85" s="90"/>
      <c r="G85" s="90"/>
      <c r="H85" s="90"/>
      <c r="I85" s="87"/>
      <c r="J85" s="88"/>
      <c r="K85" s="303">
        <v>0.05</v>
      </c>
      <c r="L85" s="857">
        <f>N79*K85</f>
        <v>26886.265366859952</v>
      </c>
      <c r="M85" s="858"/>
      <c r="N85" s="51"/>
    </row>
    <row r="86" spans="1:14" ht="15.75" thickBot="1">
      <c r="B86" s="91" t="s">
        <v>974</v>
      </c>
      <c r="C86" s="92"/>
      <c r="D86" s="92"/>
      <c r="E86" s="92"/>
      <c r="F86" s="92"/>
      <c r="G86" s="92"/>
      <c r="H86" s="92"/>
      <c r="I86" s="93"/>
      <c r="J86" s="94"/>
      <c r="K86" s="304">
        <v>0.05</v>
      </c>
      <c r="L86" s="859">
        <f>N79*K86</f>
        <v>26886.265366859952</v>
      </c>
      <c r="M86" s="860"/>
      <c r="N86" s="51"/>
    </row>
    <row r="87" spans="1:14" ht="15.75" thickBot="1">
      <c r="B87" s="823" t="s">
        <v>953</v>
      </c>
      <c r="C87" s="824"/>
      <c r="D87" s="824"/>
      <c r="E87" s="824"/>
      <c r="F87" s="824"/>
      <c r="G87" s="824"/>
      <c r="H87" s="824"/>
      <c r="I87" s="824"/>
      <c r="J87" s="824"/>
      <c r="K87" s="824"/>
      <c r="L87" s="824"/>
      <c r="M87" s="825"/>
      <c r="N87" s="52">
        <f>L84+L85+L86</f>
        <v>161317.59220115974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699042.89953835867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6"/>
      <c r="J36" s="267"/>
      <c r="K36" s="268">
        <f>VLOOKUP(A36,EQUIPOS!A6:D163,4,FALSE)</f>
        <v>6740.1126857525505</v>
      </c>
      <c r="L36" s="269"/>
      <c r="M36" s="270">
        <v>2</v>
      </c>
      <c r="N36" s="271">
        <f>K36/M36</f>
        <v>3370.0563428762753</v>
      </c>
    </row>
    <row r="37" spans="1:14">
      <c r="A37" s="113" t="s">
        <v>282</v>
      </c>
      <c r="B37" s="836" t="str">
        <f>VLOOKUP(A37,EQUIPOS!A7:D154,3,FALSE)</f>
        <v>Piloteadora potencia 250KW, RPM 1800, fuerza elevadora 200KN</v>
      </c>
      <c r="C37" s="837"/>
      <c r="D37" s="837"/>
      <c r="E37" s="837"/>
      <c r="F37" s="837"/>
      <c r="G37" s="837"/>
      <c r="H37" s="838"/>
      <c r="I37" s="420"/>
      <c r="J37" s="421"/>
      <c r="K37" s="268">
        <f>VLOOKUP(A37,EQUIPOS!A7:D164,4,FALSE)</f>
        <v>638694.25029542227</v>
      </c>
      <c r="L37" s="334"/>
      <c r="M37" s="335">
        <v>4</v>
      </c>
      <c r="N37" s="271">
        <f>K37/M37</f>
        <v>159673.56257385557</v>
      </c>
    </row>
    <row r="38" spans="1:14">
      <c r="A38" s="113" t="s">
        <v>363</v>
      </c>
      <c r="B38" s="836" t="str">
        <f>VLOOKUP(A38,EQUIPOS!A8:D154,3,FALSE)</f>
        <v>Vibrador de concreto, Motor de 3 hp a 18.000 rpm Mangueras de 4 mt</v>
      </c>
      <c r="C38" s="837"/>
      <c r="D38" s="837"/>
      <c r="E38" s="837"/>
      <c r="F38" s="837"/>
      <c r="G38" s="837"/>
      <c r="H38" s="838"/>
      <c r="I38" s="327"/>
      <c r="J38" s="329"/>
      <c r="K38" s="268">
        <f>VLOOKUP(A38,EQUIPOS!A8:D165,4,FALSE)</f>
        <v>11721.93510565661</v>
      </c>
      <c r="L38" s="422"/>
      <c r="M38" s="423">
        <v>2</v>
      </c>
      <c r="N38" s="271">
        <f>K38/M38</f>
        <v>5860.9675528283051</v>
      </c>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0.1</v>
      </c>
      <c r="N40" s="343">
        <f>N76*M40</f>
        <v>1381.7853224957469</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170286.3717920559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3389.2752293544677</v>
      </c>
      <c r="N47" s="271">
        <f>K47*M47</f>
        <v>40248.389770597983</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6512.3734030300939</v>
      </c>
      <c r="N48" s="271">
        <f>K48*M48</f>
        <v>3256.1867015150469</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5496.7162331405571</v>
      </c>
      <c r="N49" s="271">
        <f>K49*M49</f>
        <v>2748.3581165702785</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1038879.3680635653</v>
      </c>
      <c r="N50" s="271">
        <f>K50*M50</f>
        <v>137076.90320832917</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3" t="s">
        <v>953</v>
      </c>
      <c r="C54" s="824"/>
      <c r="D54" s="824"/>
      <c r="E54" s="824"/>
      <c r="F54" s="824"/>
      <c r="G54" s="824"/>
      <c r="H54" s="824"/>
      <c r="I54" s="824"/>
      <c r="J54" s="824"/>
      <c r="K54" s="824"/>
      <c r="L54" s="824"/>
      <c r="M54" s="825"/>
      <c r="N54" s="393">
        <f>SUM(N47:N53)</f>
        <v>183329.83779701247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27">
        <f>VLOOKUP(A59,TRANSPORTE!A5:D117,4,FALSE)</f>
        <v>38.816066210746975</v>
      </c>
      <c r="M59" s="828"/>
      <c r="N59" s="286">
        <f>K59*L59</f>
        <v>1.9408033105373488</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1.9408033105373488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3">
        <v>47.058819999999997</v>
      </c>
      <c r="N70" s="394">
        <f>K70/M70</f>
        <v>2660.096237007218</v>
      </c>
      <c r="O70" s="106"/>
    </row>
    <row r="71" spans="1:15">
      <c r="A71" s="162"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431">
        <v>32</v>
      </c>
      <c r="N71" s="394">
        <f>K71/M71</f>
        <v>7823.8118749999994</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367436.00361733639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73487.200723467278</v>
      </c>
      <c r="M83" s="858"/>
      <c r="N83" s="51"/>
    </row>
    <row r="84" spans="1:14">
      <c r="B84" s="89" t="s">
        <v>973</v>
      </c>
      <c r="C84" s="90"/>
      <c r="D84" s="90"/>
      <c r="E84" s="90"/>
      <c r="F84" s="90"/>
      <c r="G84" s="90"/>
      <c r="H84" s="90"/>
      <c r="I84" s="87"/>
      <c r="J84" s="88"/>
      <c r="K84" s="303">
        <v>0.05</v>
      </c>
      <c r="L84" s="857">
        <f>N78*K84</f>
        <v>18371.80018086682</v>
      </c>
      <c r="M84" s="858"/>
      <c r="N84" s="51"/>
    </row>
    <row r="85" spans="1:14" ht="15.75" thickBot="1">
      <c r="B85" s="91" t="s">
        <v>974</v>
      </c>
      <c r="C85" s="92"/>
      <c r="D85" s="92"/>
      <c r="E85" s="92"/>
      <c r="F85" s="92"/>
      <c r="G85" s="92"/>
      <c r="H85" s="92"/>
      <c r="I85" s="93"/>
      <c r="J85" s="94"/>
      <c r="K85" s="304">
        <v>0.05</v>
      </c>
      <c r="L85" s="859">
        <f>N78*K85</f>
        <v>18371.80018086682</v>
      </c>
      <c r="M85" s="860"/>
      <c r="N85" s="51"/>
    </row>
    <row r="86" spans="1:14" ht="15.75" thickBot="1">
      <c r="B86" s="823" t="s">
        <v>953</v>
      </c>
      <c r="C86" s="824"/>
      <c r="D86" s="824"/>
      <c r="E86" s="824"/>
      <c r="F86" s="824"/>
      <c r="G86" s="824"/>
      <c r="H86" s="824"/>
      <c r="I86" s="824"/>
      <c r="J86" s="824"/>
      <c r="K86" s="824"/>
      <c r="L86" s="824"/>
      <c r="M86" s="825"/>
      <c r="N86" s="52">
        <f>L83+L84+L85</f>
        <v>110230.80108520092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477666.80470253731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6"/>
      <c r="J36" s="267"/>
      <c r="K36" s="268">
        <f>VLOOKUP(A36,EQUIPOS!A6:D163,4,FALSE)</f>
        <v>6740.1126857525505</v>
      </c>
      <c r="L36" s="269"/>
      <c r="M36" s="270">
        <v>2</v>
      </c>
      <c r="N36" s="271">
        <f>K36/M36</f>
        <v>3370.0563428762753</v>
      </c>
    </row>
    <row r="37" spans="1:14">
      <c r="A37" s="113" t="s">
        <v>282</v>
      </c>
      <c r="B37" s="836" t="str">
        <f>VLOOKUP(A37,EQUIPOS!A7:D154,3,FALSE)</f>
        <v>Piloteadora potencia 250KW, RPM 1800, fuerza elevadora 200KN</v>
      </c>
      <c r="C37" s="837"/>
      <c r="D37" s="837"/>
      <c r="E37" s="837"/>
      <c r="F37" s="837"/>
      <c r="G37" s="837"/>
      <c r="H37" s="838"/>
      <c r="I37" s="420"/>
      <c r="J37" s="421"/>
      <c r="K37" s="268">
        <f>VLOOKUP(A37,EQUIPOS!A7:D164,4,FALSE)</f>
        <v>638694.25029542227</v>
      </c>
      <c r="L37" s="334"/>
      <c r="M37" s="335">
        <v>4</v>
      </c>
      <c r="N37" s="271">
        <f>K37/M37</f>
        <v>159673.56257385557</v>
      </c>
    </row>
    <row r="38" spans="1:14">
      <c r="A38" s="113" t="s">
        <v>363</v>
      </c>
      <c r="B38" s="836" t="str">
        <f>VLOOKUP(A38,EQUIPOS!A8:D154,3,FALSE)</f>
        <v>Vibrador de concreto, Motor de 3 hp a 18.000 rpm Mangueras de 4 mt</v>
      </c>
      <c r="C38" s="837"/>
      <c r="D38" s="837"/>
      <c r="E38" s="837"/>
      <c r="F38" s="837"/>
      <c r="G38" s="837"/>
      <c r="H38" s="838"/>
      <c r="I38" s="327"/>
      <c r="J38" s="329"/>
      <c r="K38" s="268">
        <f>VLOOKUP(A38,EQUIPOS!A8:D165,4,FALSE)</f>
        <v>11721.93510565661</v>
      </c>
      <c r="L38" s="422"/>
      <c r="M38" s="423">
        <v>2</v>
      </c>
      <c r="N38" s="271">
        <f>K38/M38</f>
        <v>5860.9675528283051</v>
      </c>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0.1</v>
      </c>
      <c r="N40" s="343">
        <f>N76*M40</f>
        <v>1381.7853224957469</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170286.3717920559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3389.2752293544677</v>
      </c>
      <c r="N47" s="271">
        <f>K47*M47</f>
        <v>40248.389770597983</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6512.3734030300939</v>
      </c>
      <c r="N48" s="271">
        <f>K48*M48</f>
        <v>3256.1867015150469</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5496.7162331405571</v>
      </c>
      <c r="N49" s="271">
        <f>K49*M49</f>
        <v>2748.3581165702785</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1038879.3680635653</v>
      </c>
      <c r="N50" s="271">
        <f>K50*M50</f>
        <v>137076.90320832917</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3" t="s">
        <v>953</v>
      </c>
      <c r="C54" s="824"/>
      <c r="D54" s="824"/>
      <c r="E54" s="824"/>
      <c r="F54" s="824"/>
      <c r="G54" s="824"/>
      <c r="H54" s="824"/>
      <c r="I54" s="824"/>
      <c r="J54" s="824"/>
      <c r="K54" s="824"/>
      <c r="L54" s="824"/>
      <c r="M54" s="825"/>
      <c r="N54" s="393">
        <f>SUM(N47:N53)</f>
        <v>183329.83779701247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27">
        <f>VLOOKUP(A59,TRANSPORTE!A5:D117,4,FALSE)</f>
        <v>38.816066210746975</v>
      </c>
      <c r="M59" s="828"/>
      <c r="N59" s="286">
        <f>K59*L59</f>
        <v>1.9408033105373488</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1.9408033105373488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6">
        <v>47.058819999999997</v>
      </c>
      <c r="N70" s="394">
        <f>K70/M70</f>
        <v>2660.096237007218</v>
      </c>
      <c r="O70" s="106"/>
    </row>
    <row r="71" spans="1:15">
      <c r="A71" s="162"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431">
        <v>32</v>
      </c>
      <c r="N71" s="394">
        <f>K71/M71</f>
        <v>7823.8118749999994</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367436.00361733639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73487.200723467278</v>
      </c>
      <c r="M83" s="858"/>
      <c r="N83" s="51"/>
    </row>
    <row r="84" spans="1:14">
      <c r="B84" s="89" t="s">
        <v>973</v>
      </c>
      <c r="C84" s="90"/>
      <c r="D84" s="90"/>
      <c r="E84" s="90"/>
      <c r="F84" s="90"/>
      <c r="G84" s="90"/>
      <c r="H84" s="90"/>
      <c r="I84" s="87"/>
      <c r="J84" s="88"/>
      <c r="K84" s="303">
        <v>0.05</v>
      </c>
      <c r="L84" s="857">
        <f>N78*K84</f>
        <v>18371.80018086682</v>
      </c>
      <c r="M84" s="858"/>
      <c r="N84" s="51"/>
    </row>
    <row r="85" spans="1:14" ht="15.75" thickBot="1">
      <c r="B85" s="91" t="s">
        <v>974</v>
      </c>
      <c r="C85" s="92"/>
      <c r="D85" s="92"/>
      <c r="E85" s="92"/>
      <c r="F85" s="92"/>
      <c r="G85" s="92"/>
      <c r="H85" s="92"/>
      <c r="I85" s="93"/>
      <c r="J85" s="94"/>
      <c r="K85" s="304">
        <v>0.05</v>
      </c>
      <c r="L85" s="859">
        <f>N78*K85</f>
        <v>18371.80018086682</v>
      </c>
      <c r="M85" s="860"/>
      <c r="N85" s="51"/>
    </row>
    <row r="86" spans="1:14" ht="15.75" thickBot="1">
      <c r="B86" s="823" t="s">
        <v>953</v>
      </c>
      <c r="C86" s="824"/>
      <c r="D86" s="824"/>
      <c r="E86" s="824"/>
      <c r="F86" s="824"/>
      <c r="G86" s="824"/>
      <c r="H86" s="824"/>
      <c r="I86" s="824"/>
      <c r="J86" s="824"/>
      <c r="K86" s="824"/>
      <c r="L86" s="824"/>
      <c r="M86" s="825"/>
      <c r="N86" s="52">
        <f>L83+L84+L85</f>
        <v>110230.80108520092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477666.80470253731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3"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243</v>
      </c>
      <c r="B36" s="836" t="str">
        <f>VLOOKUP(A36,EQUIPOS!A6:D154,3,FALSE)</f>
        <v>Grúa 10 ton</v>
      </c>
      <c r="C36" s="837"/>
      <c r="D36" s="837"/>
      <c r="E36" s="837"/>
      <c r="F36" s="837"/>
      <c r="G36" s="837"/>
      <c r="H36" s="838"/>
      <c r="I36" s="266"/>
      <c r="J36" s="267"/>
      <c r="K36" s="268">
        <f>VLOOKUP(A36,EQUIPOS!A6:D163,4,FALSE)</f>
        <v>195521.87756235225</v>
      </c>
      <c r="L36" s="269"/>
      <c r="M36" s="270">
        <v>0.158</v>
      </c>
      <c r="N36" s="271">
        <f t="shared" ref="N36:N44" si="0">K36/M36</f>
        <v>1237480.2377364067</v>
      </c>
    </row>
    <row r="37" spans="1:14">
      <c r="A37" s="113" t="s">
        <v>121</v>
      </c>
      <c r="B37" s="836" t="str">
        <f>VLOOKUP(A37,EQUIPOS!A7:D154,3,FALSE)</f>
        <v>Bomba eléctrica para accionar la celda</v>
      </c>
      <c r="C37" s="837"/>
      <c r="D37" s="837"/>
      <c r="E37" s="837"/>
      <c r="F37" s="837"/>
      <c r="G37" s="837"/>
      <c r="H37" s="838"/>
      <c r="I37" s="420"/>
      <c r="J37" s="421"/>
      <c r="K37" s="268">
        <f>VLOOKUP(A37,EQUIPOS!A7:D164,4,FALSE)</f>
        <v>68485.375266663134</v>
      </c>
      <c r="L37" s="334"/>
      <c r="M37" s="335">
        <v>0.158</v>
      </c>
      <c r="N37" s="271">
        <f t="shared" si="0"/>
        <v>433451.74219407048</v>
      </c>
    </row>
    <row r="38" spans="1:14">
      <c r="A38" s="113" t="s">
        <v>217</v>
      </c>
      <c r="B38" s="836" t="str">
        <f>VLOOKUP(A38,EQUIPOS!A8:D154,3,FALSE)</f>
        <v>Equipo de soldadura y de acetileno (incluye soldadura)</v>
      </c>
      <c r="C38" s="837"/>
      <c r="D38" s="837"/>
      <c r="E38" s="837"/>
      <c r="F38" s="837"/>
      <c r="G38" s="837"/>
      <c r="H38" s="838"/>
      <c r="I38" s="420"/>
      <c r="J38" s="421"/>
      <c r="K38" s="437">
        <f>VLOOKUP(A38,EQUIPOS!A8:D165,4,FALSE)</f>
        <v>21099.483190181894</v>
      </c>
      <c r="L38" s="334"/>
      <c r="M38" s="335">
        <v>0.158</v>
      </c>
      <c r="N38" s="271">
        <f t="shared" si="0"/>
        <v>133541.03284925249</v>
      </c>
    </row>
    <row r="39" spans="1:14">
      <c r="A39" s="113" t="s">
        <v>255</v>
      </c>
      <c r="B39" s="836" t="str">
        <f>VLOOKUP(A39,EQUIPOS!A9:D154,3,FALSE)</f>
        <v>Manómetro cable de acero para bajar la celda</v>
      </c>
      <c r="C39" s="837"/>
      <c r="D39" s="837"/>
      <c r="E39" s="837"/>
      <c r="F39" s="837"/>
      <c r="G39" s="837"/>
      <c r="H39" s="838"/>
      <c r="I39" s="420"/>
      <c r="J39" s="421"/>
      <c r="K39" s="437">
        <f>VLOOKUP(A39,EQUIPOS!A9:D166,4,FALSE)</f>
        <v>1902207.5243821242</v>
      </c>
      <c r="L39" s="334"/>
      <c r="M39" s="335">
        <v>0.158</v>
      </c>
      <c r="N39" s="271">
        <f t="shared" si="0"/>
        <v>12039288.129000787</v>
      </c>
    </row>
    <row r="40" spans="1:14">
      <c r="A40" s="113" t="s">
        <v>1648</v>
      </c>
      <c r="B40" s="836" t="str">
        <f>VLOOKUP(A40,EQUIPOS!A10:D154,3,FALSE)</f>
        <v xml:space="preserve">Retroexcavadora sobre llantas 
</v>
      </c>
      <c r="C40" s="837"/>
      <c r="D40" s="837"/>
      <c r="E40" s="837"/>
      <c r="F40" s="837"/>
      <c r="G40" s="837"/>
      <c r="H40" s="838"/>
      <c r="I40" s="420"/>
      <c r="J40" s="421"/>
      <c r="K40" s="437">
        <f>VLOOKUP(A40,EQUIPOS!A10:D167,4,FALSE)</f>
        <v>364160.73693280056</v>
      </c>
      <c r="L40" s="334"/>
      <c r="M40" s="335">
        <v>0.158</v>
      </c>
      <c r="N40" s="271">
        <f t="shared" si="0"/>
        <v>2304814.7907139277</v>
      </c>
    </row>
    <row r="41" spans="1:14">
      <c r="A41" s="113" t="s">
        <v>115</v>
      </c>
      <c r="B41" s="836" t="str">
        <f>VLOOKUP(A41,EQUIPOS!A6:D154,3,FALSE)</f>
        <v>Andamiaje para Aplicar la Carga (Equipos Sustituto de la Tara)</v>
      </c>
      <c r="C41" s="837"/>
      <c r="D41" s="837"/>
      <c r="E41" s="837"/>
      <c r="F41" s="837"/>
      <c r="G41" s="837"/>
      <c r="H41" s="838"/>
      <c r="I41" s="420"/>
      <c r="J41" s="421"/>
      <c r="K41" s="437">
        <f>VLOOKUP(A41,EQUIPOS!A6:D154,4,FALSE)</f>
        <v>84397.932760727577</v>
      </c>
      <c r="L41" s="334"/>
      <c r="M41" s="335">
        <v>0.158</v>
      </c>
      <c r="N41" s="271">
        <f t="shared" si="0"/>
        <v>534164.13139700994</v>
      </c>
    </row>
    <row r="42" spans="1:14">
      <c r="A42" s="113" t="s">
        <v>224</v>
      </c>
      <c r="B42" s="836" t="str">
        <f>VLOOKUP(A42,EQUIPOS!A12:D156,3,FALSE)</f>
        <v>Equipo de Medición (Deformimetros Eléctricos, Mecánicos, Celdas de Carga,  Etc.)</v>
      </c>
      <c r="C42" s="837"/>
      <c r="D42" s="837"/>
      <c r="E42" s="837"/>
      <c r="F42" s="837"/>
      <c r="G42" s="837"/>
      <c r="H42" s="838"/>
      <c r="I42" s="327"/>
      <c r="J42" s="329"/>
      <c r="K42" s="437">
        <f>VLOOKUP(A42,EQUIPOS!A12:D169,4,FALSE)</f>
        <v>229026.28788986916</v>
      </c>
      <c r="L42" s="422"/>
      <c r="M42" s="423">
        <v>0.158</v>
      </c>
      <c r="N42" s="271">
        <f t="shared" si="0"/>
        <v>1449533.4676573996</v>
      </c>
    </row>
    <row r="43" spans="1:14">
      <c r="A43" t="s">
        <v>335</v>
      </c>
      <c r="B43" s="836" t="str">
        <f>VLOOKUP(A43,EQUIPOS!A13:D157,3,FALSE)</f>
        <v>Tara (Recebo, Agua, Etc.)</v>
      </c>
      <c r="C43" s="837"/>
      <c r="D43" s="837"/>
      <c r="E43" s="837"/>
      <c r="F43" s="837"/>
      <c r="G43" s="837"/>
      <c r="H43" s="838"/>
      <c r="I43" s="36"/>
      <c r="J43" s="37"/>
      <c r="K43" s="437">
        <f>VLOOKUP(A43,EQUIPOS!A13:D170,4,FALSE)</f>
        <v>361019.43629398633</v>
      </c>
      <c r="L43" s="275"/>
      <c r="M43" s="276">
        <v>2.8000000000000001E-2</v>
      </c>
      <c r="N43" s="271">
        <f t="shared" si="0"/>
        <v>12893551.296213798</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6"/>
      <c r="J44" s="37"/>
      <c r="K44" s="437">
        <f>VLOOKUP(A44,EQUIPOS!A14:D171,4,FALSE)</f>
        <v>19719.143168394305</v>
      </c>
      <c r="L44" s="275"/>
      <c r="M44" s="276">
        <v>0.158</v>
      </c>
      <c r="N44" s="272">
        <f t="shared" si="0"/>
        <v>124804.70359743231</v>
      </c>
    </row>
    <row r="45" spans="1:14">
      <c r="B45" s="843" t="s">
        <v>952</v>
      </c>
      <c r="C45" s="844"/>
      <c r="D45" s="844"/>
      <c r="E45" s="38"/>
      <c r="F45" s="39"/>
      <c r="G45" s="39"/>
      <c r="H45" s="40"/>
      <c r="I45" s="36"/>
      <c r="J45" s="37"/>
      <c r="K45" s="278"/>
      <c r="L45" s="275"/>
      <c r="M45" s="400">
        <v>0.02</v>
      </c>
      <c r="N45" s="343">
        <f>N79*M45</f>
        <v>8647.9318827683801</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3">
        <f>SUM(N36:N46)</f>
        <v>31159277.463242855</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4" t="s">
        <v>945</v>
      </c>
      <c r="K51" s="85" t="s">
        <v>946</v>
      </c>
      <c r="L51" s="817" t="s">
        <v>955</v>
      </c>
      <c r="M51" s="816"/>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285746.99625540205</v>
      </c>
      <c r="N52" s="271">
        <f t="shared" ref="N52:N58" si="1">K52*M52</f>
        <v>285746.99625540205</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161181.24172499488</v>
      </c>
      <c r="N53" s="271">
        <f t="shared" si="1"/>
        <v>4835437.2517498462</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85857.004456274284</v>
      </c>
      <c r="N54" s="271">
        <f t="shared" si="1"/>
        <v>5151420.2673764573</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69110.901419911184</v>
      </c>
      <c r="N55" s="271">
        <f t="shared" si="1"/>
        <v>829330.81703893421</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2302589.1674999255</v>
      </c>
      <c r="N56" s="271">
        <f t="shared" si="1"/>
        <v>4605178.334999851</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1367598.4146363197</v>
      </c>
      <c r="N57" s="271">
        <f t="shared" si="1"/>
        <v>6837992.0731815984</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279101.71727271826</v>
      </c>
      <c r="N58" s="271">
        <f t="shared" si="1"/>
        <v>19537120.209090278</v>
      </c>
    </row>
    <row r="59" spans="1:14" ht="15.75" thickBot="1">
      <c r="B59" s="823" t="s">
        <v>953</v>
      </c>
      <c r="C59" s="824"/>
      <c r="D59" s="824"/>
      <c r="E59" s="824"/>
      <c r="F59" s="824"/>
      <c r="G59" s="824"/>
      <c r="H59" s="824"/>
      <c r="I59" s="824"/>
      <c r="J59" s="824"/>
      <c r="K59" s="824"/>
      <c r="L59" s="824"/>
      <c r="M59" s="825"/>
      <c r="N59" s="393">
        <f>SUM(N52:N58)</f>
        <v>42082225.949692369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827">
        <f>VLOOKUP(A64,TRANSPORTE!A5:D117,4,FALSE)</f>
        <v>101732.24976081123</v>
      </c>
      <c r="M64" s="828"/>
      <c r="N64" s="286">
        <f>K64*L64</f>
        <v>5086.6124880405623</v>
      </c>
    </row>
    <row r="65" spans="1:15">
      <c r="B65" s="46"/>
      <c r="C65" s="47"/>
      <c r="D65" s="47"/>
      <c r="E65" s="47"/>
      <c r="F65" s="47"/>
      <c r="G65" s="47"/>
      <c r="H65" s="310"/>
      <c r="I65" s="278"/>
      <c r="J65" s="285"/>
      <c r="K65" s="278"/>
      <c r="L65" s="827"/>
      <c r="M65" s="828"/>
      <c r="N65" s="286"/>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5086.6124880405623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15</v>
      </c>
      <c r="B75" s="49" t="str">
        <f>VLOOKUP(A75,'MANO DE OBRA'!A8:D68,3,FALSE)</f>
        <v>Obrero (6)</v>
      </c>
      <c r="C75" s="47"/>
      <c r="D75" s="47"/>
      <c r="E75" s="47"/>
      <c r="F75" s="47"/>
      <c r="G75" s="47"/>
      <c r="H75" s="47"/>
      <c r="I75" s="291">
        <f>K75/J75*100</f>
        <v>202996.19999999998</v>
      </c>
      <c r="J75" s="292">
        <v>185</v>
      </c>
      <c r="K75" s="293">
        <f>VLOOKUP(A75,'MANO DE OBRA'!A8:D99,4,FALSE)</f>
        <v>375542.97</v>
      </c>
      <c r="L75" s="50"/>
      <c r="M75" s="433">
        <v>1.26</v>
      </c>
      <c r="N75" s="394">
        <f>K75/M75</f>
        <v>298049.97619047615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33832.699999999997</v>
      </c>
      <c r="J77" s="292">
        <v>185</v>
      </c>
      <c r="K77" s="297">
        <f>VLOOKUP(A77,'MANO DE OBRA'!A11:D103,4,FALSE)</f>
        <v>62590.494999999995</v>
      </c>
      <c r="L77" s="317"/>
      <c r="M77" s="299">
        <v>1.26</v>
      </c>
      <c r="N77" s="394">
        <f>K77/M77</f>
        <v>49674.996031746028</v>
      </c>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0">
        <f>SUM(N75:N78)</f>
        <v>432396.59413841902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73678986.619561687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3"/>
      <c r="J85" s="333"/>
      <c r="K85" s="301" t="s">
        <v>970</v>
      </c>
      <c r="L85" s="853" t="s">
        <v>971</v>
      </c>
      <c r="M85" s="854"/>
      <c r="N85" s="302"/>
    </row>
    <row r="86" spans="1:14">
      <c r="B86" s="855" t="s">
        <v>972</v>
      </c>
      <c r="C86" s="856"/>
      <c r="D86" s="856"/>
      <c r="E86" s="856"/>
      <c r="F86" s="856"/>
      <c r="G86" s="856"/>
      <c r="H86" s="856"/>
      <c r="I86" s="87"/>
      <c r="J86" s="88"/>
      <c r="K86" s="303">
        <v>0.2</v>
      </c>
      <c r="L86" s="857">
        <f>N81*K86</f>
        <v>14735797.323912337</v>
      </c>
      <c r="M86" s="858"/>
      <c r="N86" s="51"/>
    </row>
    <row r="87" spans="1:14">
      <c r="B87" s="89" t="s">
        <v>973</v>
      </c>
      <c r="C87" s="90"/>
      <c r="D87" s="90"/>
      <c r="E87" s="90"/>
      <c r="F87" s="90"/>
      <c r="G87" s="90"/>
      <c r="H87" s="90"/>
      <c r="I87" s="87"/>
      <c r="J87" s="88"/>
      <c r="K87" s="303">
        <v>0.05</v>
      </c>
      <c r="L87" s="857">
        <f>N81*K87</f>
        <v>3683949.3309780844</v>
      </c>
      <c r="M87" s="858"/>
      <c r="N87" s="51"/>
    </row>
    <row r="88" spans="1:14" ht="15.75" thickBot="1">
      <c r="B88" s="91" t="s">
        <v>974</v>
      </c>
      <c r="C88" s="92"/>
      <c r="D88" s="92"/>
      <c r="E88" s="92"/>
      <c r="F88" s="92"/>
      <c r="G88" s="92"/>
      <c r="H88" s="92"/>
      <c r="I88" s="93"/>
      <c r="J88" s="94"/>
      <c r="K88" s="304">
        <v>0.05</v>
      </c>
      <c r="L88" s="859">
        <f>N81*K88</f>
        <v>3683949.3309780844</v>
      </c>
      <c r="M88" s="860"/>
      <c r="N88" s="51"/>
    </row>
    <row r="89" spans="1:14" ht="15.75" thickBot="1">
      <c r="B89" s="823" t="s">
        <v>953</v>
      </c>
      <c r="C89" s="824"/>
      <c r="D89" s="824"/>
      <c r="E89" s="824"/>
      <c r="F89" s="824"/>
      <c r="G89" s="824"/>
      <c r="H89" s="824"/>
      <c r="I89" s="824"/>
      <c r="J89" s="824"/>
      <c r="K89" s="824"/>
      <c r="L89" s="824"/>
      <c r="M89" s="825"/>
      <c r="N89" s="52">
        <f>L86+L87+L88</f>
        <v>22103695.985868506</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7">
        <f>N81+N89</f>
        <v>95782682.605430186</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1"/>
      <c r="K121" s="971"/>
      <c r="L121" s="971"/>
      <c r="M121" s="971"/>
      <c r="N121" s="972"/>
    </row>
    <row r="122" spans="2:14" ht="15.75" thickBot="1">
      <c r="B122" s="418" t="s">
        <v>2221</v>
      </c>
      <c r="C122" s="419"/>
      <c r="D122" s="419"/>
      <c r="E122" s="258"/>
      <c r="F122" s="258"/>
      <c r="G122" s="258"/>
      <c r="H122" s="258"/>
      <c r="I122" s="258"/>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140</v>
      </c>
      <c r="B36" s="836" t="str">
        <f>VLOOKUP(A36,EQUIPOS!A6:D154,3,FALSE)</f>
        <v>Camisa para Pilote D=1.20m</v>
      </c>
      <c r="C36" s="837"/>
      <c r="D36" s="837"/>
      <c r="E36" s="837"/>
      <c r="F36" s="837"/>
      <c r="G36" s="837"/>
      <c r="H36" s="838"/>
      <c r="I36" s="266"/>
      <c r="J36" s="267"/>
      <c r="K36" s="268">
        <f>VLOOKUP(A36,EQUIPOS!A6:D163,4,FALSE)</f>
        <v>38679.543646369792</v>
      </c>
      <c r="L36" s="269"/>
      <c r="M36" s="270">
        <v>1</v>
      </c>
      <c r="N36" s="271">
        <f t="shared" ref="N36:N42" si="0">K36/M36</f>
        <v>38679.543646369792</v>
      </c>
    </row>
    <row r="37" spans="1:14">
      <c r="A37" s="113" t="s">
        <v>206</v>
      </c>
      <c r="B37" s="836" t="str">
        <f>VLOOKUP(A37,EQUIPOS!A7:D154,3,FALSE)</f>
        <v>Equipo de Soldadura</v>
      </c>
      <c r="C37" s="837"/>
      <c r="D37" s="837"/>
      <c r="E37" s="837"/>
      <c r="F37" s="837"/>
      <c r="G37" s="837"/>
      <c r="H37" s="838"/>
      <c r="I37" s="420"/>
      <c r="J37" s="421"/>
      <c r="K37" s="268">
        <f>VLOOKUP(A37,EQUIPOS!A7:D164,4,FALSE)</f>
        <v>10580.096234028624</v>
      </c>
      <c r="L37" s="334"/>
      <c r="M37" s="335">
        <v>1</v>
      </c>
      <c r="N37" s="271">
        <f t="shared" si="0"/>
        <v>10580.096234028624</v>
      </c>
    </row>
    <row r="38" spans="1:14">
      <c r="A38" s="113" t="s">
        <v>242</v>
      </c>
      <c r="B38" s="836" t="str">
        <f>VLOOKUP(A38,EQUIPOS!A8:D154,3,FALSE)</f>
        <v>Grúa con torre capacidad 1 ton en la punta.</v>
      </c>
      <c r="C38" s="837"/>
      <c r="D38" s="837"/>
      <c r="E38" s="837"/>
      <c r="F38" s="837"/>
      <c r="G38" s="837"/>
      <c r="H38" s="838"/>
      <c r="I38" s="420"/>
      <c r="J38" s="421"/>
      <c r="K38" s="437">
        <f>VLOOKUP(A38,EQUIPOS!A8:D165,4,FALSE)</f>
        <v>220965.50990269054</v>
      </c>
      <c r="L38" s="334"/>
      <c r="M38" s="335">
        <v>2.5</v>
      </c>
      <c r="N38" s="271">
        <f t="shared" si="0"/>
        <v>88386.203961076215</v>
      </c>
    </row>
    <row r="39" spans="1:14">
      <c r="A39" s="113" t="s">
        <v>267</v>
      </c>
      <c r="B39" s="836" t="str">
        <f>VLOOKUP(A39,EQUIPOS!A9:D154,3,FALSE)</f>
        <v>Motobomba de concreto</v>
      </c>
      <c r="C39" s="837"/>
      <c r="D39" s="837"/>
      <c r="E39" s="837"/>
      <c r="F39" s="837"/>
      <c r="G39" s="837"/>
      <c r="H39" s="838"/>
      <c r="I39" s="420"/>
      <c r="J39" s="421"/>
      <c r="K39" s="437">
        <f>VLOOKUP(A39,EQUIPOS!A9:D166,4,FALSE)</f>
        <v>96483.247854659581</v>
      </c>
      <c r="L39" s="334"/>
      <c r="M39" s="335">
        <v>2.5499800000000001</v>
      </c>
      <c r="N39" s="271">
        <f t="shared" si="0"/>
        <v>37836.86454586294</v>
      </c>
    </row>
    <row r="40" spans="1:14">
      <c r="A40" s="113" t="s">
        <v>277</v>
      </c>
      <c r="B40" s="836" t="str">
        <f>VLOOKUP(A40,EQUIPOS!A10:D154,3,FALSE)</f>
        <v>Pala auxiliar de piloteadora</v>
      </c>
      <c r="C40" s="837"/>
      <c r="D40" s="837"/>
      <c r="E40" s="837"/>
      <c r="F40" s="837"/>
      <c r="G40" s="837"/>
      <c r="H40" s="838"/>
      <c r="I40" s="420"/>
      <c r="J40" s="421"/>
      <c r="K40" s="437">
        <f>VLOOKUP(A40,EQUIPOS!A10:D167,4,FALSE)</f>
        <v>435310.47085770615</v>
      </c>
      <c r="L40" s="334"/>
      <c r="M40" s="335">
        <v>2.5</v>
      </c>
      <c r="N40" s="271">
        <f t="shared" si="0"/>
        <v>174124.18834308247</v>
      </c>
    </row>
    <row r="41" spans="1:14">
      <c r="A41" s="113" t="s">
        <v>282</v>
      </c>
      <c r="B41" s="836" t="str">
        <f>VLOOKUP(A41,EQUIPOS!A6:D154,3,FALSE)</f>
        <v>Piloteadora potencia 250KW, RPM 1800, fuerza elevadora 200KN</v>
      </c>
      <c r="C41" s="837"/>
      <c r="D41" s="837"/>
      <c r="E41" s="837"/>
      <c r="F41" s="837"/>
      <c r="G41" s="837"/>
      <c r="H41" s="838"/>
      <c r="I41" s="420"/>
      <c r="J41" s="421"/>
      <c r="K41" s="437">
        <f>VLOOKUP(A41,EQUIPOS!A6:D154,4,FALSE)</f>
        <v>638694.25029542227</v>
      </c>
      <c r="L41" s="334"/>
      <c r="M41" s="335">
        <v>1</v>
      </c>
      <c r="N41" s="271">
        <f t="shared" si="0"/>
        <v>638694.25029542227</v>
      </c>
    </row>
    <row r="42" spans="1:14">
      <c r="A42" s="113" t="s">
        <v>310</v>
      </c>
      <c r="B42" s="836" t="str">
        <f>VLOOKUP(A42,EQUIPOS!A12:D156,3,FALSE)</f>
        <v>Retroexcavadora A25C</v>
      </c>
      <c r="C42" s="837"/>
      <c r="D42" s="837"/>
      <c r="E42" s="837"/>
      <c r="F42" s="837"/>
      <c r="G42" s="837"/>
      <c r="H42" s="838"/>
      <c r="I42" s="327"/>
      <c r="J42" s="329"/>
      <c r="K42" s="437">
        <f>VLOOKUP(A42,EQUIPOS!A12:D169,4,FALSE)</f>
        <v>267583.33737649105</v>
      </c>
      <c r="L42" s="422"/>
      <c r="M42" s="423">
        <v>2.5</v>
      </c>
      <c r="N42" s="271">
        <f t="shared" si="0"/>
        <v>107033.33495059641</v>
      </c>
    </row>
    <row r="43" spans="1:14">
      <c r="B43" s="836"/>
      <c r="C43" s="837"/>
      <c r="D43" s="837"/>
      <c r="E43" s="837"/>
      <c r="F43" s="837"/>
      <c r="G43" s="837"/>
      <c r="H43" s="838"/>
      <c r="I43" s="36"/>
      <c r="J43" s="37"/>
      <c r="K43" s="437"/>
      <c r="L43" s="275"/>
      <c r="M43" s="276"/>
      <c r="N43" s="271"/>
    </row>
    <row r="44" spans="1:14">
      <c r="B44" s="319"/>
      <c r="C44" s="320"/>
      <c r="D44" s="320"/>
      <c r="E44" s="320"/>
      <c r="F44" s="322"/>
      <c r="G44" s="322"/>
      <c r="H44" s="125"/>
      <c r="I44" s="36"/>
      <c r="J44" s="37"/>
      <c r="K44" s="437"/>
      <c r="L44" s="275"/>
      <c r="M44" s="276"/>
      <c r="N44" s="272"/>
    </row>
    <row r="45" spans="1:14">
      <c r="B45" s="843" t="s">
        <v>952</v>
      </c>
      <c r="C45" s="844"/>
      <c r="D45" s="844"/>
      <c r="E45" s="38"/>
      <c r="F45" s="39"/>
      <c r="G45" s="39"/>
      <c r="H45" s="40"/>
      <c r="I45" s="36"/>
      <c r="J45" s="37"/>
      <c r="K45" s="278"/>
      <c r="L45" s="275"/>
      <c r="M45" s="400">
        <v>0.1</v>
      </c>
      <c r="N45" s="343">
        <f>N83*M45</f>
        <v>10046.441950300166</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3">
        <f>SUM(N36:N46)</f>
        <v>1105380.923926739</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4" t="s">
        <v>945</v>
      </c>
      <c r="K51" s="85" t="s">
        <v>946</v>
      </c>
      <c r="L51" s="817" t="s">
        <v>955</v>
      </c>
      <c r="M51" s="816"/>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10100.824053679329</v>
      </c>
      <c r="N52" s="271">
        <f>K52*M52</f>
        <v>23787.44064641482</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3389.2752293544677</v>
      </c>
      <c r="N53" s="271">
        <f>K53*M53</f>
        <v>419254.06011039566</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1038879.3680635653</v>
      </c>
      <c r="N54" s="271">
        <f>K54*M54</f>
        <v>856730.64505205723</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SUM(N52:N58)</f>
        <v>1299772.1458088676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827">
        <f>VLOOKUP(A64,TRANSPORTE!A5:D117,4,FALSE)</f>
        <v>1822.464410828662</v>
      </c>
      <c r="M64" s="828"/>
      <c r="N64" s="286">
        <f>K64*L64</f>
        <v>2369.2037340772608</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827">
        <f>VLOOKUP(A65,TRANSPORTE!A6:D117,4,FALSE)</f>
        <v>38.816066210746975</v>
      </c>
      <c r="M65" s="828"/>
      <c r="N65" s="286">
        <f>K65*L65</f>
        <v>1.9408033105373488</v>
      </c>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2371.1445373877982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975"/>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202996.19999999998</v>
      </c>
      <c r="J76" s="292">
        <v>185</v>
      </c>
      <c r="K76" s="293">
        <f>VLOOKUP(A76,'MANO DE OBRA'!A8:D99,4,FALSE)</f>
        <v>375542.97</v>
      </c>
      <c r="L76" s="50"/>
      <c r="M76" s="433">
        <v>8</v>
      </c>
      <c r="N76" s="394">
        <f>K76/M76</f>
        <v>46942.871249999997</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202996.19999999998</v>
      </c>
      <c r="J79" s="292">
        <v>185</v>
      </c>
      <c r="K79" s="293">
        <f>VLOOKUP(A79,'MANO DE OBRA'!A9:D101,4,FALSE)</f>
        <v>375542.97</v>
      </c>
      <c r="L79" s="50"/>
      <c r="M79" s="299">
        <v>12</v>
      </c>
      <c r="N79" s="394">
        <f>K79/M79</f>
        <v>31295.247499999998</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59">
        <f>SUM(N76:N82)</f>
        <v>100464.41950300166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2507988.633775996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501597.72675519926</v>
      </c>
      <c r="M90" s="858"/>
      <c r="N90" s="51"/>
    </row>
    <row r="91" spans="1:14">
      <c r="B91" s="89" t="s">
        <v>973</v>
      </c>
      <c r="C91" s="90"/>
      <c r="D91" s="90"/>
      <c r="E91" s="90"/>
      <c r="F91" s="90"/>
      <c r="G91" s="90"/>
      <c r="H91" s="90"/>
      <c r="I91" s="87"/>
      <c r="J91" s="88"/>
      <c r="K91" s="303">
        <v>0.05</v>
      </c>
      <c r="L91" s="857">
        <f>N85*K91</f>
        <v>125399.43168879981</v>
      </c>
      <c r="M91" s="858"/>
      <c r="N91" s="51"/>
    </row>
    <row r="92" spans="1:14" ht="15.75" thickBot="1">
      <c r="B92" s="91" t="s">
        <v>974</v>
      </c>
      <c r="C92" s="92"/>
      <c r="D92" s="92"/>
      <c r="E92" s="92"/>
      <c r="F92" s="92"/>
      <c r="G92" s="92"/>
      <c r="H92" s="92"/>
      <c r="I92" s="93"/>
      <c r="J92" s="94"/>
      <c r="K92" s="304">
        <v>0.05</v>
      </c>
      <c r="L92" s="859">
        <f>N85*K92</f>
        <v>125399.43168879981</v>
      </c>
      <c r="M92" s="860"/>
      <c r="N92" s="51"/>
    </row>
    <row r="93" spans="1:14" ht="15.75" thickBot="1">
      <c r="B93" s="823" t="s">
        <v>953</v>
      </c>
      <c r="C93" s="824"/>
      <c r="D93" s="824"/>
      <c r="E93" s="824"/>
      <c r="F93" s="824"/>
      <c r="G93" s="824"/>
      <c r="H93" s="824"/>
      <c r="I93" s="824"/>
      <c r="J93" s="824"/>
      <c r="K93" s="824"/>
      <c r="L93" s="824"/>
      <c r="M93" s="825"/>
      <c r="N93" s="52">
        <f>L90+L91+L92</f>
        <v>752396.59013279877</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3260385.223908795</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1"/>
      <c r="K125" s="971"/>
      <c r="L125" s="971"/>
      <c r="M125" s="971"/>
      <c r="N125" s="972"/>
    </row>
    <row r="126" spans="2:14" ht="15.75" thickBot="1">
      <c r="B126" s="418" t="s">
        <v>2221</v>
      </c>
      <c r="C126" s="419"/>
      <c r="D126" s="419"/>
      <c r="E126" s="258"/>
      <c r="F126" s="258"/>
      <c r="G126" s="258"/>
      <c r="H126" s="258"/>
      <c r="I126" s="258"/>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182</v>
      </c>
      <c r="B36" s="836" t="str">
        <f>VLOOKUP(A36,EQUIPOS!A6:D154,3,FALSE)</f>
        <v xml:space="preserve">Compresor para penetrar roca
</v>
      </c>
      <c r="C36" s="837"/>
      <c r="D36" s="837"/>
      <c r="E36" s="837"/>
      <c r="F36" s="837"/>
      <c r="G36" s="837"/>
      <c r="H36" s="838"/>
      <c r="I36" s="266"/>
      <c r="J36" s="267"/>
      <c r="K36" s="268">
        <f>VLOOKUP(A36,EQUIPOS!A6:D163,4,FALSE)</f>
        <v>293048.37764141528</v>
      </c>
      <c r="L36" s="269"/>
      <c r="M36" s="270">
        <v>0.125</v>
      </c>
      <c r="N36" s="271">
        <f>K36/M36</f>
        <v>2344387.0211313223</v>
      </c>
    </row>
    <row r="37" spans="1:14">
      <c r="A37" s="113" t="s">
        <v>242</v>
      </c>
      <c r="B37" s="836" t="str">
        <f>VLOOKUP(A37,EQUIPOS!A7:D154,3,FALSE)</f>
        <v>Grúa con torre capacidad 1 ton en la punta.</v>
      </c>
      <c r="C37" s="837"/>
      <c r="D37" s="837"/>
      <c r="E37" s="837"/>
      <c r="F37" s="837"/>
      <c r="G37" s="837"/>
      <c r="H37" s="838"/>
      <c r="I37" s="420"/>
      <c r="J37" s="421"/>
      <c r="K37" s="268">
        <f>VLOOKUP(A37,EQUIPOS!A7:D164,4,FALSE)</f>
        <v>220965.50990269054</v>
      </c>
      <c r="L37" s="334"/>
      <c r="M37" s="335">
        <v>2.5</v>
      </c>
      <c r="N37" s="271">
        <f>K37/M37</f>
        <v>88386.203961076215</v>
      </c>
    </row>
    <row r="38" spans="1:14">
      <c r="A38" s="113" t="s">
        <v>267</v>
      </c>
      <c r="B38" s="836" t="str">
        <f>VLOOKUP(A38,EQUIPOS!A8:D154,3,FALSE)</f>
        <v>Motobomba de concreto</v>
      </c>
      <c r="C38" s="837"/>
      <c r="D38" s="837"/>
      <c r="E38" s="837"/>
      <c r="F38" s="837"/>
      <c r="G38" s="837"/>
      <c r="H38" s="838"/>
      <c r="I38" s="420"/>
      <c r="J38" s="421"/>
      <c r="K38" s="437">
        <f>VLOOKUP(A38,EQUIPOS!A8:D165,4,FALSE)</f>
        <v>96483.247854659581</v>
      </c>
      <c r="L38" s="334"/>
      <c r="M38" s="335">
        <v>0.65</v>
      </c>
      <c r="N38" s="271">
        <f>K38/M38</f>
        <v>148435.76593024551</v>
      </c>
    </row>
    <row r="39" spans="1:14">
      <c r="A39" s="113" t="s">
        <v>310</v>
      </c>
      <c r="B39" s="836" t="str">
        <f>VLOOKUP(A39,EQUIPOS!A9:D154,3,FALSE)</f>
        <v>Retroexcavadora A25C</v>
      </c>
      <c r="C39" s="837"/>
      <c r="D39" s="837"/>
      <c r="E39" s="837"/>
      <c r="F39" s="837"/>
      <c r="G39" s="837"/>
      <c r="H39" s="838"/>
      <c r="I39" s="420"/>
      <c r="J39" s="421"/>
      <c r="K39" s="437">
        <f>VLOOKUP(A39,EQUIPOS!A9:D166,4,FALSE)</f>
        <v>267583.33737649105</v>
      </c>
      <c r="L39" s="334"/>
      <c r="M39" s="335">
        <v>0.65</v>
      </c>
      <c r="N39" s="271">
        <f>K39/M39</f>
        <v>411666.67288690928</v>
      </c>
    </row>
    <row r="40" spans="1:14">
      <c r="A40" s="113"/>
      <c r="B40" s="836"/>
      <c r="C40" s="837"/>
      <c r="D40" s="837"/>
      <c r="E40" s="837"/>
      <c r="F40" s="837"/>
      <c r="G40" s="837"/>
      <c r="H40" s="838"/>
      <c r="I40" s="420"/>
      <c r="J40" s="421"/>
      <c r="K40" s="437"/>
      <c r="L40" s="334"/>
      <c r="M40" s="335"/>
      <c r="N40" s="271"/>
    </row>
    <row r="41" spans="1:14">
      <c r="A41" s="113"/>
      <c r="B41" s="836"/>
      <c r="C41" s="837"/>
      <c r="D41" s="837"/>
      <c r="E41" s="837"/>
      <c r="F41" s="837"/>
      <c r="G41" s="837"/>
      <c r="H41" s="838"/>
      <c r="I41" s="420"/>
      <c r="J41" s="421"/>
      <c r="K41" s="437"/>
      <c r="L41" s="334"/>
      <c r="M41" s="335"/>
      <c r="N41" s="271"/>
    </row>
    <row r="42" spans="1:14">
      <c r="A42" s="113"/>
      <c r="B42" s="836"/>
      <c r="C42" s="837"/>
      <c r="D42" s="837"/>
      <c r="E42" s="837"/>
      <c r="F42" s="837"/>
      <c r="G42" s="837"/>
      <c r="H42" s="838"/>
      <c r="I42" s="327"/>
      <c r="J42" s="329"/>
      <c r="K42" s="437"/>
      <c r="L42" s="422"/>
      <c r="M42" s="423"/>
      <c r="N42" s="271"/>
    </row>
    <row r="43" spans="1:14">
      <c r="B43" s="836"/>
      <c r="C43" s="837"/>
      <c r="D43" s="837"/>
      <c r="E43" s="837"/>
      <c r="F43" s="837"/>
      <c r="G43" s="837"/>
      <c r="H43" s="838"/>
      <c r="I43" s="36"/>
      <c r="J43" s="37"/>
      <c r="K43" s="437"/>
      <c r="L43" s="275"/>
      <c r="M43" s="276"/>
      <c r="N43" s="271"/>
    </row>
    <row r="44" spans="1:14">
      <c r="B44" s="319"/>
      <c r="C44" s="320"/>
      <c r="D44" s="320"/>
      <c r="E44" s="320"/>
      <c r="F44" s="322"/>
      <c r="G44" s="322"/>
      <c r="H44" s="125"/>
      <c r="I44" s="36"/>
      <c r="J44" s="37"/>
      <c r="K44" s="437"/>
      <c r="L44" s="275"/>
      <c r="M44" s="276"/>
      <c r="N44" s="272"/>
    </row>
    <row r="45" spans="1:14">
      <c r="B45" s="843" t="s">
        <v>952</v>
      </c>
      <c r="C45" s="844"/>
      <c r="D45" s="844"/>
      <c r="E45" s="38"/>
      <c r="F45" s="39"/>
      <c r="G45" s="39"/>
      <c r="H45" s="40"/>
      <c r="I45" s="36"/>
      <c r="J45" s="37"/>
      <c r="K45" s="278"/>
      <c r="L45" s="275"/>
      <c r="M45" s="400">
        <v>0.1</v>
      </c>
      <c r="N45" s="343">
        <f>N87*M45</f>
        <v>52241.498141560864</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3">
        <f>SUM(N36:N46)</f>
        <v>3045117.1620511143</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4" t="s">
        <v>945</v>
      </c>
      <c r="K51" s="85" t="s">
        <v>946</v>
      </c>
      <c r="L51" s="817" t="s">
        <v>955</v>
      </c>
      <c r="M51" s="816"/>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3389.2752293544677</v>
      </c>
      <c r="N52" s="271">
        <f>K52*M52</f>
        <v>603725.8465589697</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1038879.3680635653</v>
      </c>
      <c r="N53" s="271">
        <f t="shared" ref="N53:N59" si="0">K53*M53</f>
        <v>1233692.1288749625</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14885.424921211641</v>
      </c>
      <c r="N54" s="271">
        <f t="shared" si="0"/>
        <v>4465.627476363492</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3477.9030189746818</v>
      </c>
      <c r="N55" s="271">
        <f t="shared" si="0"/>
        <v>10433.709056924046</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8771.7682571425739</v>
      </c>
      <c r="N56" s="271">
        <f t="shared" si="0"/>
        <v>2192.9420642856435</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1461.9613761904286</v>
      </c>
      <c r="N57" s="271">
        <f t="shared" si="0"/>
        <v>1461.9613761904286</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1461.9613761904286</v>
      </c>
      <c r="N58" s="271">
        <f t="shared" si="0"/>
        <v>1461.9613761904286</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9448.2565530949014</v>
      </c>
      <c r="N59" s="271">
        <f t="shared" si="0"/>
        <v>4327.3015013174654</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23" t="s">
        <v>953</v>
      </c>
      <c r="C63" s="824"/>
      <c r="D63" s="824"/>
      <c r="E63" s="824"/>
      <c r="F63" s="824"/>
      <c r="G63" s="824"/>
      <c r="H63" s="824"/>
      <c r="I63" s="824"/>
      <c r="J63" s="824"/>
      <c r="K63" s="824"/>
      <c r="L63" s="824"/>
      <c r="M63" s="825"/>
      <c r="N63" s="393">
        <f>SUM(N52:N62)</f>
        <v>1861761.4782852037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26" t="s">
        <v>961</v>
      </c>
      <c r="M67" s="799"/>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827">
        <f>VLOOKUP(A68,TRANSPORTE!A5:D117,4,FALSE)</f>
        <v>1822.464410828662</v>
      </c>
      <c r="M68" s="828"/>
      <c r="N68" s="286">
        <f>K68*L68</f>
        <v>2369.2037340772608</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827">
        <f>VLOOKUP(A69,TRANSPORTE!A6:D117,4,FALSE)</f>
        <v>38.816066210746975</v>
      </c>
      <c r="M69" s="828"/>
      <c r="N69" s="286">
        <f>K69*L69</f>
        <v>1.9408033105373488</v>
      </c>
    </row>
    <row r="70" spans="1:15">
      <c r="B70" s="46"/>
      <c r="C70" s="47"/>
      <c r="D70" s="47"/>
      <c r="E70" s="47"/>
      <c r="F70" s="47"/>
      <c r="G70" s="47"/>
      <c r="H70" s="310"/>
      <c r="I70" s="278"/>
      <c r="J70" s="285"/>
      <c r="K70" s="278"/>
      <c r="L70" s="827"/>
      <c r="M70" s="828"/>
      <c r="N70" s="286"/>
    </row>
    <row r="71" spans="1:15">
      <c r="B71" s="46"/>
      <c r="C71" s="47"/>
      <c r="D71" s="47"/>
      <c r="E71" s="47"/>
      <c r="F71" s="47"/>
      <c r="G71" s="47"/>
      <c r="H71" s="310"/>
      <c r="I71" s="278"/>
      <c r="J71" s="285"/>
      <c r="K71" s="278"/>
      <c r="L71" s="827"/>
      <c r="M71" s="828"/>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2371.1445373877982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975"/>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202996.19999999998</v>
      </c>
      <c r="J80" s="292">
        <v>185</v>
      </c>
      <c r="K80" s="293">
        <f>VLOOKUP(A80,'MANO DE OBRA'!A8:D99,4,FALSE)</f>
        <v>375542.97</v>
      </c>
      <c r="L80" s="50"/>
      <c r="M80" s="433">
        <v>1</v>
      </c>
      <c r="N80" s="394">
        <f>K80/M80</f>
        <v>375542.97</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202996.19999999998</v>
      </c>
      <c r="J83" s="292">
        <v>185</v>
      </c>
      <c r="K83" s="293">
        <f>VLOOKUP(A83,'MANO DE OBRA'!A9:D101,4,FALSE)</f>
        <v>375542.97</v>
      </c>
      <c r="L83" s="50"/>
      <c r="M83" s="299">
        <v>12</v>
      </c>
      <c r="N83" s="394">
        <f>K83/M83</f>
        <v>31295.247499999998</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10"/>
      <c r="C86" s="811"/>
      <c r="D86" s="811"/>
      <c r="E86" s="811"/>
      <c r="F86" s="811"/>
      <c r="G86" s="811"/>
      <c r="H86" s="811"/>
      <c r="I86" s="126"/>
      <c r="J86" s="126"/>
      <c r="K86" s="126"/>
      <c r="L86" s="911"/>
      <c r="M86" s="911"/>
      <c r="N86" s="45"/>
    </row>
    <row r="87" spans="1:14" ht="15.75" thickBot="1">
      <c r="B87" s="829" t="s">
        <v>953</v>
      </c>
      <c r="C87" s="830"/>
      <c r="D87" s="830"/>
      <c r="E87" s="830"/>
      <c r="F87" s="830"/>
      <c r="G87" s="830"/>
      <c r="H87" s="830"/>
      <c r="I87" s="830"/>
      <c r="J87" s="830"/>
      <c r="K87" s="830"/>
      <c r="L87" s="830"/>
      <c r="M87" s="831"/>
      <c r="N87" s="300">
        <f>SUM(N80:N86)</f>
        <v>522414.98141560861</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5431664.7662893143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4" t="s">
        <v>969</v>
      </c>
      <c r="C93" s="815"/>
      <c r="D93" s="815"/>
      <c r="E93" s="815"/>
      <c r="F93" s="815"/>
      <c r="G93" s="815"/>
      <c r="H93" s="815"/>
      <c r="I93" s="313"/>
      <c r="J93" s="333"/>
      <c r="K93" s="301" t="s">
        <v>970</v>
      </c>
      <c r="L93" s="853" t="s">
        <v>971</v>
      </c>
      <c r="M93" s="854"/>
      <c r="N93" s="302"/>
    </row>
    <row r="94" spans="1:14">
      <c r="B94" s="855" t="s">
        <v>972</v>
      </c>
      <c r="C94" s="856"/>
      <c r="D94" s="856"/>
      <c r="E94" s="856"/>
      <c r="F94" s="856"/>
      <c r="G94" s="856"/>
      <c r="H94" s="856"/>
      <c r="I94" s="87"/>
      <c r="J94" s="88"/>
      <c r="K94" s="303">
        <v>0.2</v>
      </c>
      <c r="L94" s="857">
        <f>N89*K94</f>
        <v>1086332.9532578629</v>
      </c>
      <c r="M94" s="858"/>
      <c r="N94" s="51"/>
    </row>
    <row r="95" spans="1:14">
      <c r="B95" s="89" t="s">
        <v>973</v>
      </c>
      <c r="C95" s="90"/>
      <c r="D95" s="90"/>
      <c r="E95" s="90"/>
      <c r="F95" s="90"/>
      <c r="G95" s="90"/>
      <c r="H95" s="90"/>
      <c r="I95" s="87"/>
      <c r="J95" s="88"/>
      <c r="K95" s="303">
        <v>0.05</v>
      </c>
      <c r="L95" s="857">
        <f>N89*K95</f>
        <v>271583.23831446574</v>
      </c>
      <c r="M95" s="858"/>
      <c r="N95" s="51"/>
    </row>
    <row r="96" spans="1:14" ht="15.75" thickBot="1">
      <c r="B96" s="91" t="s">
        <v>974</v>
      </c>
      <c r="C96" s="92"/>
      <c r="D96" s="92"/>
      <c r="E96" s="92"/>
      <c r="F96" s="92"/>
      <c r="G96" s="92"/>
      <c r="H96" s="92"/>
      <c r="I96" s="93"/>
      <c r="J96" s="94"/>
      <c r="K96" s="304">
        <v>0.05</v>
      </c>
      <c r="L96" s="859">
        <f>N89*K96</f>
        <v>271583.23831446574</v>
      </c>
      <c r="M96" s="860"/>
      <c r="N96" s="51"/>
    </row>
    <row r="97" spans="1:14" ht="15.75" thickBot="1">
      <c r="B97" s="823" t="s">
        <v>953</v>
      </c>
      <c r="C97" s="824"/>
      <c r="D97" s="824"/>
      <c r="E97" s="824"/>
      <c r="F97" s="824"/>
      <c r="G97" s="824"/>
      <c r="H97" s="824"/>
      <c r="I97" s="824"/>
      <c r="J97" s="824"/>
      <c r="K97" s="824"/>
      <c r="L97" s="824"/>
      <c r="M97" s="825"/>
      <c r="N97" s="52">
        <f>L94+L95+L96</f>
        <v>1629499.4298867942</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7">
        <f>N89+N97</f>
        <v>7061164.196176108</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1"/>
      <c r="K129" s="971"/>
      <c r="L129" s="971"/>
      <c r="M129" s="971"/>
      <c r="N129" s="972"/>
    </row>
    <row r="130" spans="2:14" ht="15.75" thickBot="1">
      <c r="B130" s="418" t="s">
        <v>2221</v>
      </c>
      <c r="C130" s="419"/>
      <c r="D130" s="419"/>
      <c r="E130" s="258"/>
      <c r="F130" s="258"/>
      <c r="G130" s="258"/>
      <c r="H130" s="258"/>
      <c r="I130" s="258"/>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40.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2" hidden="1" customHeight="1" thickBo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222757.79378034538</v>
      </c>
      <c r="L36" s="269"/>
      <c r="M36" s="270">
        <v>0.16</v>
      </c>
      <c r="N36" s="271">
        <f>K36/M36</f>
        <v>1392236.2111271587</v>
      </c>
    </row>
    <row r="37" spans="1:14">
      <c r="A37" s="113" t="s">
        <v>261</v>
      </c>
      <c r="B37" s="836" t="str">
        <f>VLOOKUP(A37,EQUIPOS!A7:D154,3,FALSE)</f>
        <v xml:space="preserve">Motobomba 3 PULGADAS (incluye operario)
</v>
      </c>
      <c r="C37" s="837"/>
      <c r="D37" s="837"/>
      <c r="E37" s="837"/>
      <c r="F37" s="837"/>
      <c r="G37" s="837"/>
      <c r="H37" s="838"/>
      <c r="I37" s="420"/>
      <c r="J37" s="421"/>
      <c r="K37" s="268">
        <f>VLOOKUP(A37,EQUIPOS!A7:D164,4,FALSE)</f>
        <v>12370.158116999424</v>
      </c>
      <c r="L37" s="334"/>
      <c r="M37" s="335">
        <v>0.16</v>
      </c>
      <c r="N37" s="271">
        <f>K37/M37</f>
        <v>77313.488231246403</v>
      </c>
    </row>
    <row r="38" spans="1:14">
      <c r="A38" s="113"/>
      <c r="B38" s="836"/>
      <c r="C38" s="837"/>
      <c r="D38" s="837"/>
      <c r="E38" s="837"/>
      <c r="F38" s="837"/>
      <c r="G38" s="837"/>
      <c r="H38" s="838"/>
      <c r="I38" s="420"/>
      <c r="J38" s="421"/>
      <c r="K38" s="437"/>
      <c r="L38" s="334"/>
      <c r="M38" s="335"/>
      <c r="N38" s="271"/>
    </row>
    <row r="39" spans="1:14">
      <c r="A39" s="113"/>
      <c r="B39" s="836"/>
      <c r="C39" s="837"/>
      <c r="D39" s="837"/>
      <c r="E39" s="837"/>
      <c r="F39" s="837"/>
      <c r="G39" s="837"/>
      <c r="H39" s="838"/>
      <c r="I39" s="420"/>
      <c r="J39" s="421"/>
      <c r="K39" s="437"/>
      <c r="L39" s="334"/>
      <c r="M39" s="335"/>
      <c r="N39" s="271"/>
    </row>
    <row r="40" spans="1:14">
      <c r="A40" s="113"/>
      <c r="B40" s="836"/>
      <c r="C40" s="837"/>
      <c r="D40" s="837"/>
      <c r="E40" s="837"/>
      <c r="F40" s="837"/>
      <c r="G40" s="837"/>
      <c r="H40" s="838"/>
      <c r="I40" s="327"/>
      <c r="J40" s="329"/>
      <c r="K40" s="437"/>
      <c r="L40" s="422"/>
      <c r="M40" s="423"/>
      <c r="N40" s="271"/>
    </row>
    <row r="41" spans="1:14">
      <c r="B41" s="836"/>
      <c r="C41" s="837"/>
      <c r="D41" s="837"/>
      <c r="E41" s="837"/>
      <c r="F41" s="837"/>
      <c r="G41" s="837"/>
      <c r="H41" s="838"/>
      <c r="I41" s="36"/>
      <c r="J41" s="37"/>
      <c r="K41" s="437"/>
      <c r="L41" s="275"/>
      <c r="M41" s="276"/>
      <c r="N41" s="271"/>
    </row>
    <row r="42" spans="1:14">
      <c r="B42" s="319"/>
      <c r="C42" s="320"/>
      <c r="D42" s="320"/>
      <c r="E42" s="320"/>
      <c r="F42" s="322"/>
      <c r="G42" s="322"/>
      <c r="H42" s="125"/>
      <c r="I42" s="36"/>
      <c r="J42" s="37"/>
      <c r="K42" s="437"/>
      <c r="L42" s="275"/>
      <c r="M42" s="276"/>
      <c r="N42" s="272"/>
    </row>
    <row r="43" spans="1:14">
      <c r="B43" s="843" t="s">
        <v>952</v>
      </c>
      <c r="C43" s="844"/>
      <c r="D43" s="844"/>
      <c r="E43" s="38"/>
      <c r="F43" s="39"/>
      <c r="G43" s="39"/>
      <c r="H43" s="40"/>
      <c r="I43" s="36"/>
      <c r="J43" s="37"/>
      <c r="K43" s="278"/>
      <c r="L43" s="275"/>
      <c r="M43" s="400">
        <v>0.05</v>
      </c>
      <c r="N43" s="343">
        <f>N77*M43</f>
        <v>13947.19623493781</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3">
        <f>SUM(N36:N44)</f>
        <v>1483496.8955933428</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8771.7682571425739</v>
      </c>
      <c r="N50" s="271">
        <f>K50*M50</f>
        <v>1754.3536514285149</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1461.9613761904286</v>
      </c>
      <c r="N51" s="271">
        <f>K51*M51</f>
        <v>1461.9613761904286</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1461.9613761904286</v>
      </c>
      <c r="N52" s="271">
        <f>K52*M52</f>
        <v>730.9806880952143</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3415.7976079215632</v>
      </c>
      <c r="N53" s="271">
        <f>K53*M53</f>
        <v>512369.6411882345</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1044376.0842967059</v>
      </c>
      <c r="N54" s="271">
        <f>K54*M54</f>
        <v>1044376.0842967059</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3" t="s">
        <v>953</v>
      </c>
      <c r="C58" s="824"/>
      <c r="D58" s="824"/>
      <c r="E58" s="824"/>
      <c r="F58" s="824"/>
      <c r="G58" s="824"/>
      <c r="H58" s="824"/>
      <c r="I58" s="824"/>
      <c r="J58" s="824"/>
      <c r="K58" s="824"/>
      <c r="L58" s="824"/>
      <c r="M58" s="825"/>
      <c r="N58" s="393">
        <f>SUM(N50:N57)</f>
        <v>1560693.0212006546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827">
        <f>VLOOKUP(A63,TRANSPORTE!A5:D117,4,FALSE)</f>
        <v>1822.464410828662</v>
      </c>
      <c r="M63" s="828"/>
      <c r="N63" s="286">
        <f>K63*L63</f>
        <v>1822.464410828662</v>
      </c>
    </row>
    <row r="64" spans="1:14">
      <c r="B64" s="46"/>
      <c r="C64" s="47"/>
      <c r="D64" s="47"/>
      <c r="E64" s="47"/>
      <c r="F64" s="47"/>
      <c r="G64" s="47"/>
      <c r="H64" s="310"/>
      <c r="I64" s="278"/>
      <c r="J64" s="285"/>
      <c r="K64" s="278"/>
      <c r="L64" s="827"/>
      <c r="M64" s="828"/>
      <c r="N64" s="286"/>
    </row>
    <row r="65" spans="1:15">
      <c r="B65" s="46"/>
      <c r="C65" s="47"/>
      <c r="D65" s="47"/>
      <c r="E65" s="47"/>
      <c r="F65" s="47"/>
      <c r="G65" s="47"/>
      <c r="H65" s="310"/>
      <c r="I65" s="278"/>
      <c r="J65" s="285"/>
      <c r="K65" s="278"/>
      <c r="L65" s="827"/>
      <c r="M65" s="828"/>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1822.464410828662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11</v>
      </c>
      <c r="B73" s="49" t="str">
        <f>VLOOKUP(A73,'MANO DE OBRA'!A8:D68,3,FALSE)</f>
        <v>Obrero (4)</v>
      </c>
      <c r="C73" s="47"/>
      <c r="D73" s="47"/>
      <c r="E73" s="47"/>
      <c r="F73" s="47"/>
      <c r="G73" s="47"/>
      <c r="H73" s="47"/>
      <c r="I73" s="291">
        <f>K73/J73*100</f>
        <v>135330.79999999999</v>
      </c>
      <c r="J73" s="292">
        <v>185</v>
      </c>
      <c r="K73" s="293">
        <f>VLOOKUP(A73,'MANO DE OBRA'!A8:D99,4,FALSE)</f>
        <v>250361.97999999998</v>
      </c>
      <c r="L73" s="50"/>
      <c r="M73" s="433">
        <v>1.28</v>
      </c>
      <c r="N73" s="394">
        <f>K73/M73</f>
        <v>195595.29687499997</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SUM(N73:N76)</f>
        <v>278943.92469875619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3324956.3059035824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664991.26118071657</v>
      </c>
      <c r="M84" s="858"/>
      <c r="N84" s="51"/>
    </row>
    <row r="85" spans="1:14">
      <c r="B85" s="89" t="s">
        <v>973</v>
      </c>
      <c r="C85" s="90"/>
      <c r="D85" s="90"/>
      <c r="E85" s="90"/>
      <c r="F85" s="90"/>
      <c r="G85" s="90"/>
      <c r="H85" s="90"/>
      <c r="I85" s="87"/>
      <c r="J85" s="88"/>
      <c r="K85" s="303">
        <v>0.05</v>
      </c>
      <c r="L85" s="857">
        <f>N79*K85</f>
        <v>166247.81529517914</v>
      </c>
      <c r="M85" s="858"/>
      <c r="N85" s="51"/>
    </row>
    <row r="86" spans="1:14" ht="15.75" thickBot="1">
      <c r="B86" s="91" t="s">
        <v>974</v>
      </c>
      <c r="C86" s="92"/>
      <c r="D86" s="92"/>
      <c r="E86" s="92"/>
      <c r="F86" s="92"/>
      <c r="G86" s="92"/>
      <c r="H86" s="92"/>
      <c r="I86" s="93"/>
      <c r="J86" s="94"/>
      <c r="K86" s="304">
        <v>0.05</v>
      </c>
      <c r="L86" s="859">
        <f>N79*K86</f>
        <v>166247.81529517914</v>
      </c>
      <c r="M86" s="860"/>
      <c r="N86" s="51"/>
    </row>
    <row r="87" spans="1:14" ht="15.75" thickBot="1">
      <c r="B87" s="823" t="s">
        <v>953</v>
      </c>
      <c r="C87" s="824"/>
      <c r="D87" s="824"/>
      <c r="E87" s="824"/>
      <c r="F87" s="824"/>
      <c r="G87" s="824"/>
      <c r="H87" s="824"/>
      <c r="I87" s="824"/>
      <c r="J87" s="824"/>
      <c r="K87" s="824"/>
      <c r="L87" s="824"/>
      <c r="M87" s="825"/>
      <c r="N87" s="52">
        <f>L84+L85+L86</f>
        <v>997486.89177107485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4322443.1976746572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8"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38.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451"/>
      <c r="L30" s="834" t="s">
        <v>945</v>
      </c>
      <c r="M30" s="835"/>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6"/>
      <c r="J36" s="267"/>
      <c r="K36" s="268">
        <f>VLOOKUP(A36,EQUIPOS!A6:D163,4,FALSE)</f>
        <v>68485.375266663134</v>
      </c>
      <c r="L36" s="269"/>
      <c r="M36" s="270">
        <v>0.01</v>
      </c>
      <c r="N36" s="271">
        <f t="shared" ref="N36:N41" si="0">K36/M36</f>
        <v>6848537.5266663134</v>
      </c>
    </row>
    <row r="37" spans="1:14">
      <c r="A37" s="113" t="s">
        <v>192</v>
      </c>
      <c r="B37" s="836" t="str">
        <f>VLOOKUP(A37,EQUIPOS!A7:D154,3,FALSE)</f>
        <v>Equipo de acarreo interno</v>
      </c>
      <c r="C37" s="837"/>
      <c r="D37" s="837"/>
      <c r="E37" s="837"/>
      <c r="F37" s="837"/>
      <c r="G37" s="837"/>
      <c r="H37" s="838"/>
      <c r="I37" s="420"/>
      <c r="J37" s="421"/>
      <c r="K37" s="268">
        <f>VLOOKUP(A37,EQUIPOS!A7:D164,4,FALSE)</f>
        <v>33759.17310429104</v>
      </c>
      <c r="L37" s="334"/>
      <c r="M37" s="335">
        <v>0.05</v>
      </c>
      <c r="N37" s="271">
        <f t="shared" si="0"/>
        <v>675183.46208582073</v>
      </c>
    </row>
    <row r="38" spans="1:14">
      <c r="A38" s="113" t="s">
        <v>217</v>
      </c>
      <c r="B38" s="836" t="str">
        <f>VLOOKUP(A38,EQUIPOS!A8:D154,3,FALSE)</f>
        <v>Equipo de soldadura y de acetileno (incluye soldadura)</v>
      </c>
      <c r="C38" s="837"/>
      <c r="D38" s="837"/>
      <c r="E38" s="837"/>
      <c r="F38" s="837"/>
      <c r="G38" s="837"/>
      <c r="H38" s="838"/>
      <c r="I38" s="420"/>
      <c r="J38" s="421"/>
      <c r="K38" s="268">
        <f>VLOOKUP(A38,EQUIPOS!A8:D165,4,FALSE)</f>
        <v>21099.483190181894</v>
      </c>
      <c r="L38" s="334"/>
      <c r="M38" s="335">
        <v>0.01</v>
      </c>
      <c r="N38" s="271">
        <f t="shared" si="0"/>
        <v>2109948.3190181893</v>
      </c>
    </row>
    <row r="39" spans="1:14">
      <c r="A39" s="113" t="s">
        <v>242</v>
      </c>
      <c r="B39" s="836" t="str">
        <f>VLOOKUP(A39,EQUIPOS!A9:D154,3,FALSE)</f>
        <v>Grúa con torre capacidad 1 ton en la punta.</v>
      </c>
      <c r="C39" s="837"/>
      <c r="D39" s="837"/>
      <c r="E39" s="837"/>
      <c r="F39" s="837"/>
      <c r="G39" s="837"/>
      <c r="H39" s="838"/>
      <c r="I39" s="420"/>
      <c r="J39" s="421"/>
      <c r="K39" s="268">
        <f>VLOOKUP(A39,EQUIPOS!A9:D166,4,FALSE)</f>
        <v>220965.50990269054</v>
      </c>
      <c r="L39" s="334"/>
      <c r="M39" s="335">
        <v>0.04</v>
      </c>
      <c r="N39" s="271">
        <f t="shared" si="0"/>
        <v>5524137.7475672634</v>
      </c>
    </row>
    <row r="40" spans="1:14">
      <c r="A40" s="113" t="s">
        <v>255</v>
      </c>
      <c r="B40" s="836" t="str">
        <f>VLOOKUP(A40,EQUIPOS!A10:D154,3,FALSE)</f>
        <v>Manómetro cable de acero para bajar la celda</v>
      </c>
      <c r="C40" s="837"/>
      <c r="D40" s="837"/>
      <c r="E40" s="837"/>
      <c r="F40" s="837"/>
      <c r="G40" s="837"/>
      <c r="H40" s="838"/>
      <c r="I40" s="327"/>
      <c r="J40" s="329"/>
      <c r="K40" s="268">
        <f>VLOOKUP(A40,EQUIPOS!A10:D167,4,FALSE)</f>
        <v>1902207.5243821242</v>
      </c>
      <c r="L40" s="422"/>
      <c r="M40" s="423">
        <v>1</v>
      </c>
      <c r="N40" s="271">
        <f t="shared" si="0"/>
        <v>1902207.5243821242</v>
      </c>
    </row>
    <row r="41" spans="1:14">
      <c r="A41" t="s">
        <v>320</v>
      </c>
      <c r="B41" s="836" t="str">
        <f>VLOOKUP(A41,EQUIPOS!A11:D155,3,FALSE)</f>
        <v>Retroexcavadora sobre llantas, motor 62HP, Profundidad de excavación de 5.41 metros.</v>
      </c>
      <c r="C41" s="837"/>
      <c r="D41" s="837"/>
      <c r="E41" s="837"/>
      <c r="F41" s="837"/>
      <c r="G41" s="837"/>
      <c r="H41" s="838"/>
      <c r="I41" s="36"/>
      <c r="J41" s="37"/>
      <c r="K41" s="268">
        <f>VLOOKUP(A41,EQUIPOS!A11:D168,4,FALSE)</f>
        <v>273876.98844992084</v>
      </c>
      <c r="L41" s="275"/>
      <c r="M41" s="276">
        <v>0.2</v>
      </c>
      <c r="N41" s="271">
        <f t="shared" si="0"/>
        <v>1369384.942249604</v>
      </c>
    </row>
    <row r="42" spans="1:14">
      <c r="B42" s="319"/>
      <c r="C42" s="320"/>
      <c r="D42" s="320"/>
      <c r="E42" s="320"/>
      <c r="F42" s="322"/>
      <c r="G42" s="322"/>
      <c r="H42" s="125"/>
      <c r="I42" s="36"/>
      <c r="J42" s="37"/>
      <c r="K42" s="437"/>
      <c r="L42" s="275"/>
      <c r="M42" s="276"/>
      <c r="N42" s="272"/>
    </row>
    <row r="43" spans="1:14">
      <c r="B43" s="843" t="s">
        <v>952</v>
      </c>
      <c r="C43" s="844"/>
      <c r="D43" s="844"/>
      <c r="E43" s="38"/>
      <c r="F43" s="39"/>
      <c r="G43" s="39"/>
      <c r="H43" s="40"/>
      <c r="I43" s="36"/>
      <c r="J43" s="37"/>
      <c r="K43" s="278"/>
      <c r="L43" s="275"/>
      <c r="M43" s="400">
        <v>0.01</v>
      </c>
      <c r="N43" s="343">
        <f>N81*M43</f>
        <v>6998.5517413614798</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3">
        <f>SUM(N36:N44)</f>
        <v>18436398.073710676</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285746.99625540205</v>
      </c>
      <c r="N50" s="271">
        <f t="shared" ref="N50:N55" si="1">K50*M50</f>
        <v>285746.99625540205</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161181.24172499488</v>
      </c>
      <c r="N51" s="271">
        <f t="shared" si="1"/>
        <v>4835437.2517498462</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2302589.1674999255</v>
      </c>
      <c r="N52" s="271">
        <f t="shared" si="1"/>
        <v>4605178.334999851</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1367598.4146363197</v>
      </c>
      <c r="N53" s="271">
        <f t="shared" si="1"/>
        <v>6837992.0731815984</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85857.004456274284</v>
      </c>
      <c r="N54" s="271">
        <f t="shared" si="1"/>
        <v>5151420.2673764573</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69110.901419911184</v>
      </c>
      <c r="N55" s="271">
        <f t="shared" si="1"/>
        <v>829330.81703893421</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3" t="s">
        <v>953</v>
      </c>
      <c r="C58" s="824"/>
      <c r="D58" s="824"/>
      <c r="E58" s="824"/>
      <c r="F58" s="824"/>
      <c r="G58" s="824"/>
      <c r="H58" s="824"/>
      <c r="I58" s="824"/>
      <c r="J58" s="824"/>
      <c r="K58" s="824"/>
      <c r="L58" s="824"/>
      <c r="M58" s="825"/>
      <c r="N58" s="393">
        <f>SUM(N50:N57)</f>
        <v>22545105.740602091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827">
        <f>VLOOKUP(A63,TRANSPORTE!A5:D117,4,FALSE)</f>
        <v>808602.51543680148</v>
      </c>
      <c r="M63" s="828"/>
      <c r="N63" s="286">
        <f>K63*L63</f>
        <v>808602.51543680148</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827">
        <f>VLOOKUP(A64,TRANSPORTE!A6:D117,4,FALSE)</f>
        <v>105860.9372384654</v>
      </c>
      <c r="M64" s="828"/>
      <c r="N64" s="286">
        <f>K64*L64</f>
        <v>846887.49790772318</v>
      </c>
    </row>
    <row r="65" spans="1:15">
      <c r="A65" t="s">
        <v>1399</v>
      </c>
      <c r="B65" s="46" t="str">
        <f>VLOOKUP(A65,TRANSPORTE!A6:D117,3,FALSE)</f>
        <v>Pasajes aéreos</v>
      </c>
      <c r="C65" s="47"/>
      <c r="D65" s="47"/>
      <c r="E65" s="47"/>
      <c r="F65" s="47"/>
      <c r="G65" s="47"/>
      <c r="H65" s="310" t="s">
        <v>945</v>
      </c>
      <c r="I65" s="278">
        <v>3</v>
      </c>
      <c r="J65" s="285">
        <v>1</v>
      </c>
      <c r="K65" s="278">
        <f>I65*J65</f>
        <v>3</v>
      </c>
      <c r="L65" s="827">
        <f>VLOOKUP(A65,TRANSPORTE!A6:D117,4,FALSE)</f>
        <v>237013.62482135286</v>
      </c>
      <c r="M65" s="828"/>
      <c r="N65" s="286">
        <f>K65*L65</f>
        <v>711040.87446405855</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2366530.8878085832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1">
        <f t="shared" ref="I73:I76" si="2">K73/J73*100</f>
        <v>33832.699999999997</v>
      </c>
      <c r="J73" s="292">
        <v>185</v>
      </c>
      <c r="K73" s="293">
        <f>VLOOKUP(A73,'MANO DE OBRA'!A8:D99,4,FALSE)</f>
        <v>62590.494999999995</v>
      </c>
      <c r="L73" s="50"/>
      <c r="M73" s="433">
        <v>1</v>
      </c>
      <c r="N73" s="394">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44047889.876257502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8809577.9752515014</v>
      </c>
      <c r="M88" s="858"/>
      <c r="N88" s="51"/>
    </row>
    <row r="89" spans="1:14">
      <c r="B89" s="89" t="s">
        <v>973</v>
      </c>
      <c r="C89" s="90"/>
      <c r="D89" s="90"/>
      <c r="E89" s="90"/>
      <c r="F89" s="90"/>
      <c r="G89" s="90"/>
      <c r="H89" s="90"/>
      <c r="I89" s="87"/>
      <c r="J89" s="88"/>
      <c r="K89" s="303">
        <v>0.05</v>
      </c>
      <c r="L89" s="857">
        <f>N83*K89</f>
        <v>2202394.4938128754</v>
      </c>
      <c r="M89" s="858"/>
      <c r="N89" s="51"/>
    </row>
    <row r="90" spans="1:14" ht="15.75" thickBot="1">
      <c r="B90" s="91" t="s">
        <v>974</v>
      </c>
      <c r="C90" s="92"/>
      <c r="D90" s="92"/>
      <c r="E90" s="92"/>
      <c r="F90" s="92"/>
      <c r="G90" s="92"/>
      <c r="H90" s="92"/>
      <c r="I90" s="93"/>
      <c r="J90" s="94"/>
      <c r="K90" s="304">
        <v>0.05</v>
      </c>
      <c r="L90" s="859">
        <f>N83*K90</f>
        <v>2202394.4938128754</v>
      </c>
      <c r="M90" s="860"/>
      <c r="N90" s="51"/>
    </row>
    <row r="91" spans="1:14" ht="15.75" thickBot="1">
      <c r="B91" s="823" t="s">
        <v>953</v>
      </c>
      <c r="C91" s="824"/>
      <c r="D91" s="824"/>
      <c r="E91" s="824"/>
      <c r="F91" s="824"/>
      <c r="G91" s="824"/>
      <c r="H91" s="824"/>
      <c r="I91" s="824"/>
      <c r="J91" s="824"/>
      <c r="K91" s="824"/>
      <c r="L91" s="824"/>
      <c r="M91" s="825"/>
      <c r="N91" s="52">
        <f>L88+L89+L90</f>
        <v>13214366.962877253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57262256.839134753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4"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t="s">
        <v>121</v>
      </c>
      <c r="B36" s="836" t="str">
        <f>VLOOKUP(A36,EQUIPOS!A6:D154,3,FALSE)</f>
        <v>Bomba eléctrica para accionar la celda</v>
      </c>
      <c r="C36" s="837"/>
      <c r="D36" s="837"/>
      <c r="E36" s="837"/>
      <c r="F36" s="837"/>
      <c r="G36" s="837"/>
      <c r="H36" s="838"/>
      <c r="I36" s="266"/>
      <c r="J36" s="267"/>
      <c r="K36" s="268">
        <f>VLOOKUP(A36,EQUIPOS!A6:D163,4,FALSE)</f>
        <v>68485.375266663134</v>
      </c>
      <c r="L36" s="269"/>
      <c r="M36" s="270">
        <v>0.01</v>
      </c>
      <c r="N36" s="271">
        <f>K36/M36</f>
        <v>6848537.5266663134</v>
      </c>
    </row>
    <row r="37" spans="1:16">
      <c r="A37" s="113" t="s">
        <v>217</v>
      </c>
      <c r="B37" s="836" t="str">
        <f>VLOOKUP(A37,EQUIPOS!A7:D154,3,FALSE)</f>
        <v>Equipo de soldadura y de acetileno (incluye soldadura)</v>
      </c>
      <c r="C37" s="837"/>
      <c r="D37" s="837"/>
      <c r="E37" s="837"/>
      <c r="F37" s="837"/>
      <c r="G37" s="837"/>
      <c r="H37" s="838"/>
      <c r="I37" s="420"/>
      <c r="J37" s="421"/>
      <c r="K37" s="268">
        <f>VLOOKUP(A37,EQUIPOS!A7:D164,4,FALSE)</f>
        <v>21099.483190181894</v>
      </c>
      <c r="L37" s="334"/>
      <c r="M37" s="335">
        <v>0.01</v>
      </c>
      <c r="N37" s="271">
        <f>K37/M37</f>
        <v>2109948.3190181893</v>
      </c>
    </row>
    <row r="38" spans="1:16">
      <c r="A38" s="113" t="s">
        <v>255</v>
      </c>
      <c r="B38" s="836" t="str">
        <f>VLOOKUP(A38,EQUIPOS!A8:D154,3,FALSE)</f>
        <v>Manómetro cable de acero para bajar la celda</v>
      </c>
      <c r="C38" s="837"/>
      <c r="D38" s="837"/>
      <c r="E38" s="837"/>
      <c r="F38" s="837"/>
      <c r="G38" s="837"/>
      <c r="H38" s="838"/>
      <c r="I38" s="420"/>
      <c r="J38" s="421"/>
      <c r="K38" s="268">
        <f>VLOOKUP(A38,EQUIPOS!A8:D165,4,FALSE)</f>
        <v>1902207.5243821242</v>
      </c>
      <c r="L38" s="334"/>
      <c r="M38" s="335">
        <v>1</v>
      </c>
      <c r="N38" s="271">
        <f>K38/M38</f>
        <v>1902207.5243821242</v>
      </c>
    </row>
    <row r="39" spans="1:16">
      <c r="A39" s="113"/>
      <c r="B39" s="836"/>
      <c r="C39" s="837"/>
      <c r="D39" s="837"/>
      <c r="E39" s="837"/>
      <c r="F39" s="837"/>
      <c r="G39" s="837"/>
      <c r="H39" s="838"/>
      <c r="I39" s="420"/>
      <c r="J39" s="421"/>
      <c r="K39" s="268"/>
      <c r="L39" s="334"/>
      <c r="M39" s="335"/>
      <c r="N39" s="271"/>
    </row>
    <row r="40" spans="1:16">
      <c r="A40" s="113"/>
      <c r="B40" s="836"/>
      <c r="C40" s="837"/>
      <c r="D40" s="837"/>
      <c r="E40" s="837"/>
      <c r="F40" s="837"/>
      <c r="G40" s="837"/>
      <c r="H40" s="838"/>
      <c r="I40" s="327"/>
      <c r="J40" s="329"/>
      <c r="K40" s="268"/>
      <c r="L40" s="422"/>
      <c r="M40" s="423"/>
      <c r="N40" s="271"/>
    </row>
    <row r="41" spans="1:16">
      <c r="B41" s="836"/>
      <c r="C41" s="837"/>
      <c r="D41" s="837"/>
      <c r="E41" s="837"/>
      <c r="F41" s="837"/>
      <c r="G41" s="837"/>
      <c r="H41" s="838"/>
      <c r="I41" s="36"/>
      <c r="J41" s="37"/>
      <c r="K41" s="268"/>
      <c r="L41" s="275"/>
      <c r="M41" s="276"/>
      <c r="N41" s="271"/>
    </row>
    <row r="42" spans="1:16">
      <c r="B42" s="319"/>
      <c r="C42" s="320"/>
      <c r="D42" s="320"/>
      <c r="E42" s="320"/>
      <c r="F42" s="322"/>
      <c r="G42" s="322"/>
      <c r="H42" s="125"/>
      <c r="I42" s="36"/>
      <c r="J42" s="37"/>
      <c r="K42" s="437"/>
      <c r="L42" s="275"/>
      <c r="M42" s="276"/>
      <c r="N42" s="272"/>
    </row>
    <row r="43" spans="1:16">
      <c r="B43" s="843" t="s">
        <v>952</v>
      </c>
      <c r="C43" s="844"/>
      <c r="D43" s="844"/>
      <c r="E43" s="38"/>
      <c r="F43" s="39"/>
      <c r="G43" s="39"/>
      <c r="H43" s="40"/>
      <c r="I43" s="36"/>
      <c r="J43" s="37"/>
      <c r="K43" s="278"/>
      <c r="L43" s="275"/>
      <c r="M43" s="400">
        <v>0.01</v>
      </c>
      <c r="N43" s="343">
        <f>N81*M43</f>
        <v>6998.5517413614798</v>
      </c>
    </row>
    <row r="44" spans="1:16" ht="15.75" thickBot="1">
      <c r="B44" s="836"/>
      <c r="C44" s="837"/>
      <c r="D44" s="837"/>
      <c r="E44" s="837"/>
      <c r="F44" s="837"/>
      <c r="G44" s="837"/>
      <c r="H44" s="838"/>
      <c r="I44" s="845"/>
      <c r="J44" s="846"/>
      <c r="K44" s="41"/>
      <c r="L44" s="847"/>
      <c r="M44" s="848"/>
      <c r="N44" s="105"/>
    </row>
    <row r="45" spans="1:16" ht="15.75" thickBot="1">
      <c r="B45" s="823" t="s">
        <v>953</v>
      </c>
      <c r="C45" s="824"/>
      <c r="D45" s="824"/>
      <c r="E45" s="824"/>
      <c r="F45" s="824"/>
      <c r="G45" s="824"/>
      <c r="H45" s="824"/>
      <c r="I45" s="824"/>
      <c r="J45" s="824"/>
      <c r="K45" s="824"/>
      <c r="L45" s="824"/>
      <c r="M45" s="825"/>
      <c r="N45" s="393">
        <f>SUM(N36:N44)</f>
        <v>10867691.921807988</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285746.99625540205</v>
      </c>
      <c r="N50" s="271">
        <f t="shared" ref="N50:N55" si="0">K50*M50</f>
        <v>285746.99625540205</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161181.24172499488</v>
      </c>
      <c r="N51" s="271">
        <f t="shared" si="0"/>
        <v>4835437.2517498462</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2302589.1674999255</v>
      </c>
      <c r="N52" s="271">
        <f t="shared" si="0"/>
        <v>4605178.334999851</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1367598.4146363197</v>
      </c>
      <c r="N53" s="271">
        <f t="shared" si="0"/>
        <v>6837992.0731815984</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85857.004456274284</v>
      </c>
      <c r="N54" s="271">
        <f t="shared" si="0"/>
        <v>5151420.2673764573</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69110.901419911184</v>
      </c>
      <c r="N55" s="271">
        <f t="shared" si="0"/>
        <v>829330.81703893421</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3" t="s">
        <v>953</v>
      </c>
      <c r="C58" s="824"/>
      <c r="D58" s="824"/>
      <c r="E58" s="824"/>
      <c r="F58" s="824"/>
      <c r="G58" s="824"/>
      <c r="H58" s="824"/>
      <c r="I58" s="824"/>
      <c r="J58" s="824"/>
      <c r="K58" s="824"/>
      <c r="L58" s="824"/>
      <c r="M58" s="825"/>
      <c r="N58" s="393">
        <f>SUM(N50:N57)</f>
        <v>22545105.740602091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827">
        <f>VLOOKUP(A63,TRANSPORTE!A5:D117,4,FALSE)</f>
        <v>237013.62482135286</v>
      </c>
      <c r="M63" s="828"/>
      <c r="N63" s="286">
        <f>K63*L63</f>
        <v>711040.87446405855</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827">
        <f>VLOOKUP(A64,TRANSPORTE!A6:D117,4,FALSE)</f>
        <v>808602.51543680148</v>
      </c>
      <c r="M64" s="828"/>
      <c r="N64" s="286">
        <f>K64*L64</f>
        <v>808602.51543680148</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827">
        <f>VLOOKUP(A65,TRANSPORTE!A6:D118,4,FALSE)</f>
        <v>105860.9372384654</v>
      </c>
      <c r="M65" s="828"/>
      <c r="N65" s="286">
        <f>K65*L65</f>
        <v>846887.49790772318</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2366530.8878085832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1">
        <f t="shared" ref="I73:I76" si="1">K73/J73*100</f>
        <v>33832.699999999997</v>
      </c>
      <c r="J73" s="292">
        <v>185</v>
      </c>
      <c r="K73" s="293">
        <f>VLOOKUP(A73,'MANO DE OBRA'!A8:D99,4,FALSE)</f>
        <v>62590.494999999995</v>
      </c>
      <c r="L73" s="50"/>
      <c r="M73" s="433">
        <v>1</v>
      </c>
      <c r="N73" s="394">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0"/>
      <c r="C80" s="811"/>
      <c r="D80" s="811"/>
      <c r="E80" s="811"/>
      <c r="F80" s="811"/>
      <c r="G80" s="811"/>
      <c r="H80" s="811"/>
      <c r="I80" s="44"/>
      <c r="J80" s="44"/>
      <c r="K80" s="44"/>
      <c r="L80" s="976"/>
      <c r="M80" s="977"/>
      <c r="N80" s="45"/>
    </row>
    <row r="81" spans="1:14" ht="15.75" thickBot="1">
      <c r="B81" s="823" t="s">
        <v>953</v>
      </c>
      <c r="C81" s="824"/>
      <c r="D81" s="824"/>
      <c r="E81" s="824"/>
      <c r="F81" s="824"/>
      <c r="G81" s="824"/>
      <c r="H81" s="824"/>
      <c r="I81" s="830"/>
      <c r="J81" s="830"/>
      <c r="K81" s="830"/>
      <c r="L81" s="830"/>
      <c r="M81" s="831"/>
      <c r="N81" s="300">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36479183.724354811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7295836.7448709626</v>
      </c>
      <c r="M88" s="858"/>
      <c r="N88" s="51"/>
    </row>
    <row r="89" spans="1:14">
      <c r="B89" s="89" t="s">
        <v>973</v>
      </c>
      <c r="C89" s="90"/>
      <c r="D89" s="90"/>
      <c r="E89" s="90"/>
      <c r="F89" s="90"/>
      <c r="G89" s="90"/>
      <c r="H89" s="90"/>
      <c r="I89" s="87"/>
      <c r="J89" s="88"/>
      <c r="K89" s="303">
        <v>0.05</v>
      </c>
      <c r="L89" s="857">
        <f>N83*K89</f>
        <v>1823959.1862177406</v>
      </c>
      <c r="M89" s="858"/>
      <c r="N89" s="51"/>
    </row>
    <row r="90" spans="1:14" ht="15.75" thickBot="1">
      <c r="B90" s="91" t="s">
        <v>974</v>
      </c>
      <c r="C90" s="92"/>
      <c r="D90" s="92"/>
      <c r="E90" s="92"/>
      <c r="F90" s="92"/>
      <c r="G90" s="92"/>
      <c r="H90" s="92"/>
      <c r="I90" s="93"/>
      <c r="J90" s="94"/>
      <c r="K90" s="304">
        <v>0.05</v>
      </c>
      <c r="L90" s="859">
        <f>N83*K90</f>
        <v>1823959.1862177406</v>
      </c>
      <c r="M90" s="860"/>
      <c r="N90" s="51"/>
    </row>
    <row r="91" spans="1:14" ht="15.75" thickBot="1">
      <c r="B91" s="823" t="s">
        <v>953</v>
      </c>
      <c r="C91" s="824"/>
      <c r="D91" s="824"/>
      <c r="E91" s="824"/>
      <c r="F91" s="824"/>
      <c r="G91" s="824"/>
      <c r="H91" s="824"/>
      <c r="I91" s="824"/>
      <c r="J91" s="824"/>
      <c r="K91" s="824"/>
      <c r="L91" s="824"/>
      <c r="M91" s="825"/>
      <c r="N91" s="52">
        <f>L88+L89+L90</f>
        <v>10943755.117306443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47422938.841661252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259</v>
      </c>
      <c r="B36" s="836" t="str">
        <f>VLOOKUP(A36,EQUIPOS!A6:D154,3,FALSE)</f>
        <v>Montacargas</v>
      </c>
      <c r="C36" s="837"/>
      <c r="D36" s="837"/>
      <c r="E36" s="837"/>
      <c r="F36" s="837"/>
      <c r="G36" s="837"/>
      <c r="H36" s="838"/>
      <c r="I36" s="266"/>
      <c r="J36" s="267"/>
      <c r="K36" s="268">
        <f>VLOOKUP(A36,EQUIPOS!A6:D163,4,FALSE)</f>
        <v>75229.035121082969</v>
      </c>
      <c r="L36" s="269"/>
      <c r="M36" s="335">
        <v>1.5</v>
      </c>
      <c r="N36" s="271">
        <f>K36/M36</f>
        <v>50152.690080721979</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2975.4018634534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53128.091944175379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10898.257531601379</v>
      </c>
      <c r="N48" s="271">
        <f>K48*M48</f>
        <v>3413346.0246523987</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3413346.0246523987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19</v>
      </c>
      <c r="B71" s="49" t="str">
        <f>VLOOKUP(A71,'MANO DE OBRA'!A8:D68,3,FALSE)</f>
        <v>Obrero (8)</v>
      </c>
      <c r="C71" s="47"/>
      <c r="D71" s="47"/>
      <c r="E71" s="47"/>
      <c r="F71" s="47"/>
      <c r="G71" s="47"/>
      <c r="H71" s="47"/>
      <c r="I71" s="291">
        <f>K71/J71*100</f>
        <v>270661.59999999998</v>
      </c>
      <c r="J71" s="292">
        <v>185</v>
      </c>
      <c r="K71" s="293">
        <f>VLOOKUP(A71,'MANO DE OBRA'!A8:D99,4,FALSE)</f>
        <v>500723.95999999996</v>
      </c>
      <c r="L71" s="50"/>
      <c r="M71" s="433">
        <v>12</v>
      </c>
      <c r="N71" s="394">
        <f>K71/M71</f>
        <v>41726.996666666666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59508.037269067994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3525982.1538656419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705196.43077312841</v>
      </c>
      <c r="M84" s="858"/>
      <c r="N84" s="51"/>
    </row>
    <row r="85" spans="1:14">
      <c r="B85" s="89" t="s">
        <v>973</v>
      </c>
      <c r="C85" s="90"/>
      <c r="D85" s="90"/>
      <c r="E85" s="90"/>
      <c r="F85" s="90"/>
      <c r="G85" s="90"/>
      <c r="H85" s="90"/>
      <c r="I85" s="87"/>
      <c r="J85" s="88"/>
      <c r="K85" s="303">
        <v>0.05</v>
      </c>
      <c r="L85" s="857">
        <f>N79*K85</f>
        <v>176299.1076932821</v>
      </c>
      <c r="M85" s="858"/>
      <c r="N85" s="51"/>
    </row>
    <row r="86" spans="1:14" ht="15.75" thickBot="1">
      <c r="B86" s="91" t="s">
        <v>974</v>
      </c>
      <c r="C86" s="92"/>
      <c r="D86" s="92"/>
      <c r="E86" s="92"/>
      <c r="F86" s="92"/>
      <c r="G86" s="92"/>
      <c r="H86" s="92"/>
      <c r="I86" s="93"/>
      <c r="J86" s="94"/>
      <c r="K86" s="304">
        <v>0.05</v>
      </c>
      <c r="L86" s="859">
        <f>N79*K86</f>
        <v>176299.1076932821</v>
      </c>
      <c r="M86" s="860"/>
      <c r="N86" s="51"/>
    </row>
    <row r="87" spans="1:14" ht="15.75" thickBot="1">
      <c r="B87" s="823" t="s">
        <v>953</v>
      </c>
      <c r="C87" s="824"/>
      <c r="D87" s="824"/>
      <c r="E87" s="824"/>
      <c r="F87" s="824"/>
      <c r="G87" s="824"/>
      <c r="H87" s="824"/>
      <c r="I87" s="824"/>
      <c r="J87" s="824"/>
      <c r="K87" s="824"/>
      <c r="L87" s="824"/>
      <c r="M87" s="825"/>
      <c r="N87" s="52">
        <f>L84+L85+L86</f>
        <v>1057794.6461596927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4583776.8000253346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267</v>
      </c>
      <c r="B36" s="836" t="str">
        <f>VLOOKUP(A36,EQUIPOS!A6:D154,3,FALSE)</f>
        <v>Motobomba de concreto</v>
      </c>
      <c r="C36" s="837"/>
      <c r="D36" s="837"/>
      <c r="E36" s="837"/>
      <c r="F36" s="837"/>
      <c r="G36" s="837"/>
      <c r="H36" s="838"/>
      <c r="I36" s="266"/>
      <c r="J36" s="267"/>
      <c r="K36" s="268">
        <f>VLOOKUP(A36,EQUIPOS!A6:D163,4,FALSE)</f>
        <v>96483.247854659581</v>
      </c>
      <c r="L36" s="269"/>
      <c r="M36" s="335">
        <v>2.5</v>
      </c>
      <c r="N36" s="271">
        <f>K36/M36</f>
        <v>38593.299141863834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38593.299141863834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3389.2752293544677</v>
      </c>
      <c r="N48" s="271">
        <f>K48*M48</f>
        <v>158478.03472172955</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1005899.070664722</v>
      </c>
      <c r="N49" s="271">
        <f>K49*M49</f>
        <v>671921.60590511339</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830399.64062684297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827">
        <f>VLOOKUP(A60,TRANSPORTE!A2:D117,4,FALSE)</f>
        <v>1822.464410828662</v>
      </c>
      <c r="M60" s="828"/>
      <c r="N60" s="286">
        <f>K60*L60</f>
        <v>1582.5834063705879</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1582.5834063705879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870575.5231750774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174115.10463501548</v>
      </c>
      <c r="M84" s="858"/>
      <c r="N84" s="51"/>
    </row>
    <row r="85" spans="1:14">
      <c r="B85" s="89" t="s">
        <v>973</v>
      </c>
      <c r="C85" s="90"/>
      <c r="D85" s="90"/>
      <c r="E85" s="90"/>
      <c r="F85" s="90"/>
      <c r="G85" s="90"/>
      <c r="H85" s="90"/>
      <c r="I85" s="87"/>
      <c r="J85" s="88"/>
      <c r="K85" s="303">
        <v>0.05</v>
      </c>
      <c r="L85" s="857">
        <f>N79*K85</f>
        <v>43528.77615875387</v>
      </c>
      <c r="M85" s="858"/>
      <c r="N85" s="51"/>
    </row>
    <row r="86" spans="1:14" ht="15.75" thickBot="1">
      <c r="B86" s="91" t="s">
        <v>974</v>
      </c>
      <c r="C86" s="92"/>
      <c r="D86" s="92"/>
      <c r="E86" s="92"/>
      <c r="F86" s="92"/>
      <c r="G86" s="92"/>
      <c r="H86" s="92"/>
      <c r="I86" s="93"/>
      <c r="J86" s="94"/>
      <c r="K86" s="304">
        <v>0.05</v>
      </c>
      <c r="L86" s="859">
        <f>N79*K86</f>
        <v>43528.77615875387</v>
      </c>
      <c r="M86" s="860"/>
      <c r="N86" s="51"/>
    </row>
    <row r="87" spans="1:14" ht="15.75" thickBot="1">
      <c r="B87" s="823" t="s">
        <v>953</v>
      </c>
      <c r="C87" s="824"/>
      <c r="D87" s="824"/>
      <c r="E87" s="824"/>
      <c r="F87" s="824"/>
      <c r="G87" s="824"/>
      <c r="H87" s="824"/>
      <c r="I87" s="824"/>
      <c r="J87" s="824"/>
      <c r="K87" s="824"/>
      <c r="L87" s="824"/>
      <c r="M87" s="825"/>
      <c r="N87" s="52">
        <f>L84+L85+L86</f>
        <v>261172.65695252322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1131748.1801276007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I66" zoomScale="77" zoomScaleNormal="77" workbookViewId="0">
      <selection activeCell="P81" sqref="P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6"/>
      <c r="J36" s="267"/>
      <c r="K36" s="268">
        <f>VLOOKUP(A36,EQUIPOS!A6:D163,4,FALSE)</f>
        <v>68485.375266663134</v>
      </c>
      <c r="L36" s="269"/>
      <c r="M36" s="270">
        <v>0.01</v>
      </c>
      <c r="N36" s="271">
        <f t="shared" ref="N36:N41" si="0">K36/M36</f>
        <v>6848537.5266663134</v>
      </c>
    </row>
    <row r="37" spans="1:14">
      <c r="A37" s="113" t="s">
        <v>192</v>
      </c>
      <c r="B37" s="836" t="str">
        <f>VLOOKUP(A37,EQUIPOS!A7:D154,3,FALSE)</f>
        <v>Equipo de acarreo interno</v>
      </c>
      <c r="C37" s="837"/>
      <c r="D37" s="837"/>
      <c r="E37" s="837"/>
      <c r="F37" s="837"/>
      <c r="G37" s="837"/>
      <c r="H37" s="838"/>
      <c r="I37" s="420"/>
      <c r="J37" s="421"/>
      <c r="K37" s="268">
        <f>VLOOKUP(A37,EQUIPOS!A7:D164,4,FALSE)</f>
        <v>33759.17310429104</v>
      </c>
      <c r="L37" s="334"/>
      <c r="M37" s="335">
        <v>0.05</v>
      </c>
      <c r="N37" s="271">
        <f t="shared" si="0"/>
        <v>675183.46208582073</v>
      </c>
    </row>
    <row r="38" spans="1:14">
      <c r="A38" s="113" t="s">
        <v>214</v>
      </c>
      <c r="B38" s="836" t="str">
        <f>VLOOKUP(A38,EQUIPOS!A8:D154,3,FALSE)</f>
        <v>Equipo de oxigeno y soldadura</v>
      </c>
      <c r="C38" s="837"/>
      <c r="D38" s="837"/>
      <c r="E38" s="837"/>
      <c r="F38" s="837"/>
      <c r="G38" s="837"/>
      <c r="H38" s="838"/>
      <c r="I38" s="420"/>
      <c r="J38" s="421"/>
      <c r="K38" s="437">
        <f>VLOOKUP(A38,EQUIPOS!A8:D165,4,FALSE)</f>
        <v>15119.963456150124</v>
      </c>
      <c r="L38" s="334"/>
      <c r="M38" s="335">
        <v>0.01</v>
      </c>
      <c r="N38" s="271">
        <f t="shared" si="0"/>
        <v>1511996.3456150123</v>
      </c>
    </row>
    <row r="39" spans="1:14">
      <c r="A39" s="113" t="s">
        <v>248</v>
      </c>
      <c r="B39" s="836" t="str">
        <f>VLOOKUP(A39,EQUIPOS!A9:D154,3,FALSE)</f>
        <v>Grúa telescópica de 50 Ton.</v>
      </c>
      <c r="C39" s="837"/>
      <c r="D39" s="837"/>
      <c r="E39" s="837"/>
      <c r="F39" s="837"/>
      <c r="G39" s="837"/>
      <c r="H39" s="838"/>
      <c r="I39" s="420"/>
      <c r="J39" s="421"/>
      <c r="K39" s="437">
        <f>VLOOKUP(A39,EQUIPOS!A9:D166,4,FALSE)</f>
        <v>309386.41079167952</v>
      </c>
      <c r="L39" s="334"/>
      <c r="M39" s="335">
        <v>0.04</v>
      </c>
      <c r="N39" s="271">
        <f t="shared" si="0"/>
        <v>7734660.2697919877</v>
      </c>
    </row>
    <row r="40" spans="1:14">
      <c r="A40" s="113" t="s">
        <v>255</v>
      </c>
      <c r="B40" s="836" t="str">
        <f>VLOOKUP(A40,EQUIPOS!A10:D154,3,FALSE)</f>
        <v>Manómetro cable de acero para bajar la celda</v>
      </c>
      <c r="C40" s="837"/>
      <c r="D40" s="837"/>
      <c r="E40" s="837"/>
      <c r="F40" s="837"/>
      <c r="G40" s="837"/>
      <c r="H40" s="838"/>
      <c r="I40" s="420"/>
      <c r="J40" s="421"/>
      <c r="K40" s="437">
        <f>VLOOKUP(A40,EQUIPOS!A10:D167,4,FALSE)</f>
        <v>1902207.5243821242</v>
      </c>
      <c r="L40" s="334"/>
      <c r="M40" s="335">
        <v>1</v>
      </c>
      <c r="N40" s="271">
        <f t="shared" si="0"/>
        <v>1902207.5243821242</v>
      </c>
    </row>
    <row r="41" spans="1:14">
      <c r="A41" s="113" t="s">
        <v>322</v>
      </c>
      <c r="B41" s="836" t="str">
        <f>VLOOKUP(A41,EQUIPOS!A11:D155,3,FALSE)</f>
        <v xml:space="preserve">Retroexcavadora sobre llantas JD 410
</v>
      </c>
      <c r="C41" s="837"/>
      <c r="D41" s="837"/>
      <c r="E41" s="837"/>
      <c r="F41" s="837"/>
      <c r="G41" s="837"/>
      <c r="H41" s="838"/>
      <c r="I41" s="420"/>
      <c r="J41" s="421"/>
      <c r="K41" s="437">
        <f>VLOOKUP(A41,EQUIPOS!A11:D168,4,FALSE)</f>
        <v>364160.73693280056</v>
      </c>
      <c r="L41" s="334"/>
      <c r="M41" s="335">
        <v>0.2</v>
      </c>
      <c r="N41" s="271">
        <f t="shared" si="0"/>
        <v>1820803.6846640026</v>
      </c>
    </row>
    <row r="42" spans="1:14">
      <c r="A42" s="113"/>
      <c r="B42" s="836"/>
      <c r="C42" s="837"/>
      <c r="D42" s="837"/>
      <c r="E42" s="837"/>
      <c r="F42" s="837"/>
      <c r="G42" s="837"/>
      <c r="H42" s="838"/>
      <c r="I42" s="327"/>
      <c r="J42" s="329"/>
      <c r="K42" s="437"/>
      <c r="L42" s="422"/>
      <c r="M42" s="423"/>
      <c r="N42" s="271"/>
    </row>
    <row r="43" spans="1:14">
      <c r="B43" s="836"/>
      <c r="C43" s="837"/>
      <c r="D43" s="837"/>
      <c r="E43" s="837"/>
      <c r="F43" s="837"/>
      <c r="G43" s="837"/>
      <c r="H43" s="838"/>
      <c r="I43" s="36"/>
      <c r="J43" s="37"/>
      <c r="K43" s="437"/>
      <c r="L43" s="275"/>
      <c r="M43" s="276"/>
      <c r="N43" s="271"/>
    </row>
    <row r="44" spans="1:14">
      <c r="B44" s="319"/>
      <c r="C44" s="320"/>
      <c r="D44" s="320"/>
      <c r="E44" s="320"/>
      <c r="F44" s="322"/>
      <c r="G44" s="322"/>
      <c r="H44" s="125"/>
      <c r="I44" s="36"/>
      <c r="J44" s="37"/>
      <c r="K44" s="437"/>
      <c r="L44" s="275"/>
      <c r="M44" s="276"/>
      <c r="N44" s="272"/>
    </row>
    <row r="45" spans="1:14">
      <c r="B45" s="843" t="s">
        <v>952</v>
      </c>
      <c r="C45" s="844"/>
      <c r="D45" s="844"/>
      <c r="E45" s="38"/>
      <c r="F45" s="39"/>
      <c r="G45" s="39"/>
      <c r="H45" s="40"/>
      <c r="I45" s="36"/>
      <c r="J45" s="37"/>
      <c r="K45" s="278"/>
      <c r="L45" s="275"/>
      <c r="M45" s="400">
        <v>0.1</v>
      </c>
      <c r="N45" s="343">
        <f>N86*M45</f>
        <v>69985.517413614798</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410">
        <f>SUM(N36:N45)</f>
        <v>20563374.330618881</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4" t="s">
        <v>944</v>
      </c>
      <c r="C51" s="815"/>
      <c r="D51" s="815"/>
      <c r="E51" s="815"/>
      <c r="F51" s="815"/>
      <c r="G51" s="815"/>
      <c r="H51" s="815"/>
      <c r="I51" s="816"/>
      <c r="J51" s="314" t="s">
        <v>945</v>
      </c>
      <c r="K51" s="85" t="s">
        <v>946</v>
      </c>
      <c r="L51" s="817" t="s">
        <v>955</v>
      </c>
      <c r="M51" s="816"/>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285746.99625540205</v>
      </c>
      <c r="N52" s="271">
        <f t="shared" ref="N52:N57" si="1">K52*M52</f>
        <v>285746.99625540205</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161181.24172499488</v>
      </c>
      <c r="N53" s="271">
        <f t="shared" si="1"/>
        <v>4835437.2517498462</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2302589.1674999255</v>
      </c>
      <c r="N54" s="271">
        <f t="shared" si="1"/>
        <v>4605178.334999851</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1367598.4146363197</v>
      </c>
      <c r="N55" s="271">
        <f t="shared" si="1"/>
        <v>6837992.0731815984</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85857.004456274284</v>
      </c>
      <c r="N56" s="271">
        <f t="shared" si="1"/>
        <v>5151420.2673764573</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69110.901419911184</v>
      </c>
      <c r="N57" s="271">
        <f t="shared" si="1"/>
        <v>829330.81703893421</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23" t="s">
        <v>953</v>
      </c>
      <c r="C63" s="824"/>
      <c r="D63" s="824"/>
      <c r="E63" s="824"/>
      <c r="F63" s="824"/>
      <c r="G63" s="824"/>
      <c r="H63" s="824"/>
      <c r="I63" s="824"/>
      <c r="J63" s="824"/>
      <c r="K63" s="824"/>
      <c r="L63" s="824"/>
      <c r="M63" s="825"/>
      <c r="N63" s="393">
        <f>SUM(N52:N62)</f>
        <v>22545105.740602091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26" t="s">
        <v>961</v>
      </c>
      <c r="M67" s="799"/>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827">
        <f>VLOOKUP(A68,TRANSPORTE!A5:D117,4,FALSE)</f>
        <v>808602.51543680148</v>
      </c>
      <c r="M68" s="828"/>
      <c r="N68" s="286">
        <f>K68*L68</f>
        <v>808602.51543680148</v>
      </c>
    </row>
    <row r="69" spans="1:15">
      <c r="A69" t="s">
        <v>1399</v>
      </c>
      <c r="B69" s="46" t="str">
        <f>VLOOKUP(A69,TRANSPORTE!A5:D117,3,FALSE)</f>
        <v>Pasajes aéreos</v>
      </c>
      <c r="C69" s="47"/>
      <c r="D69" s="47"/>
      <c r="E69" s="47"/>
      <c r="F69" s="47"/>
      <c r="G69" s="47"/>
      <c r="H69" s="310" t="s">
        <v>945</v>
      </c>
      <c r="I69" s="278">
        <v>3</v>
      </c>
      <c r="J69" s="285">
        <v>1</v>
      </c>
      <c r="K69" s="278">
        <f>I69*J69</f>
        <v>3</v>
      </c>
      <c r="L69" s="827">
        <f>VLOOKUP(A69,TRANSPORTE!A5:D117,4,FALSE)</f>
        <v>237013.62482135286</v>
      </c>
      <c r="M69" s="828"/>
      <c r="N69" s="286">
        <f>K69*L69</f>
        <v>711040.87446405855</v>
      </c>
    </row>
    <row r="70" spans="1:15">
      <c r="B70" s="46"/>
      <c r="C70" s="47"/>
      <c r="D70" s="47"/>
      <c r="E70" s="47"/>
      <c r="F70" s="47"/>
      <c r="G70" s="47"/>
      <c r="H70" s="310"/>
      <c r="I70" s="278"/>
      <c r="J70" s="285"/>
      <c r="K70" s="278"/>
      <c r="L70" s="827"/>
      <c r="M70" s="828"/>
      <c r="N70" s="286"/>
    </row>
    <row r="71" spans="1:15">
      <c r="B71" s="46"/>
      <c r="C71" s="47"/>
      <c r="D71" s="47"/>
      <c r="E71" s="47"/>
      <c r="F71" s="47"/>
      <c r="G71" s="47"/>
      <c r="H71" s="310"/>
      <c r="I71" s="278"/>
      <c r="J71" s="285"/>
      <c r="K71" s="278"/>
      <c r="L71" s="827"/>
      <c r="M71" s="828"/>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1519643.3899008599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852"/>
      <c r="N78" s="98" t="s">
        <v>951</v>
      </c>
    </row>
    <row r="79" spans="1:15">
      <c r="A79" s="162" t="s">
        <v>6</v>
      </c>
      <c r="B79" s="49" t="str">
        <f>VLOOKUP(A79,'MANO DE OBRA'!A8:D68,3,FALSE)</f>
        <v xml:space="preserve">Obrero </v>
      </c>
      <c r="C79" s="47"/>
      <c r="D79" s="47"/>
      <c r="E79" s="47"/>
      <c r="F79" s="47"/>
      <c r="G79" s="47"/>
      <c r="H79" s="47"/>
      <c r="I79" s="291">
        <f t="shared" ref="I79:I82" si="2">K79/J79*100</f>
        <v>33832.699999999997</v>
      </c>
      <c r="J79" s="292">
        <v>185</v>
      </c>
      <c r="K79" s="293">
        <f>VLOOKUP(A79,'MANO DE OBRA'!A8:D99,4,FALSE)</f>
        <v>62590.494999999995</v>
      </c>
      <c r="L79" s="50"/>
      <c r="M79" s="433">
        <v>1</v>
      </c>
      <c r="N79" s="394">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69"/>
      <c r="J85" s="470"/>
      <c r="K85" s="471"/>
      <c r="L85" s="978"/>
      <c r="M85" s="978"/>
      <c r="N85" s="472"/>
    </row>
    <row r="86" spans="1:14" ht="15.75" thickBot="1">
      <c r="B86" s="829" t="s">
        <v>953</v>
      </c>
      <c r="C86" s="830"/>
      <c r="D86" s="830"/>
      <c r="E86" s="830"/>
      <c r="F86" s="830"/>
      <c r="G86" s="830"/>
      <c r="H86" s="830"/>
      <c r="I86" s="830"/>
      <c r="J86" s="830"/>
      <c r="K86" s="830"/>
      <c r="L86" s="830"/>
      <c r="M86" s="831"/>
      <c r="N86" s="459">
        <f>SUM(N79:N85)</f>
        <v>699855.17413614795</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45327978.635257974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4" t="s">
        <v>969</v>
      </c>
      <c r="C92" s="815"/>
      <c r="D92" s="815"/>
      <c r="E92" s="815"/>
      <c r="F92" s="815"/>
      <c r="G92" s="815"/>
      <c r="H92" s="815"/>
      <c r="I92" s="313"/>
      <c r="J92" s="333"/>
      <c r="K92" s="301" t="s">
        <v>970</v>
      </c>
      <c r="L92" s="853" t="s">
        <v>971</v>
      </c>
      <c r="M92" s="854"/>
      <c r="N92" s="302"/>
    </row>
    <row r="93" spans="1:14">
      <c r="B93" s="855" t="s">
        <v>972</v>
      </c>
      <c r="C93" s="856"/>
      <c r="D93" s="856"/>
      <c r="E93" s="856"/>
      <c r="F93" s="856"/>
      <c r="G93" s="856"/>
      <c r="H93" s="856"/>
      <c r="I93" s="87"/>
      <c r="J93" s="88"/>
      <c r="K93" s="303">
        <v>0.2</v>
      </c>
      <c r="L93" s="857">
        <f>N88*K93</f>
        <v>9065595.7270515952</v>
      </c>
      <c r="M93" s="858"/>
      <c r="N93" s="51"/>
    </row>
    <row r="94" spans="1:14">
      <c r="B94" s="89" t="s">
        <v>973</v>
      </c>
      <c r="C94" s="90"/>
      <c r="D94" s="90"/>
      <c r="E94" s="90"/>
      <c r="F94" s="90"/>
      <c r="G94" s="90"/>
      <c r="H94" s="90"/>
      <c r="I94" s="87"/>
      <c r="J94" s="88"/>
      <c r="K94" s="303">
        <v>0.05</v>
      </c>
      <c r="L94" s="857">
        <f>N88*K94</f>
        <v>2266398.9317628988</v>
      </c>
      <c r="M94" s="858"/>
      <c r="N94" s="51"/>
    </row>
    <row r="95" spans="1:14" ht="15.75" thickBot="1">
      <c r="B95" s="91" t="s">
        <v>974</v>
      </c>
      <c r="C95" s="92"/>
      <c r="D95" s="92"/>
      <c r="E95" s="92"/>
      <c r="F95" s="92"/>
      <c r="G95" s="92"/>
      <c r="H95" s="92"/>
      <c r="I95" s="93"/>
      <c r="J95" s="94"/>
      <c r="K95" s="304">
        <v>0.05</v>
      </c>
      <c r="L95" s="859">
        <f>N88*K95</f>
        <v>2266398.9317628988</v>
      </c>
      <c r="M95" s="860"/>
      <c r="N95" s="51"/>
    </row>
    <row r="96" spans="1:14" ht="15.75" thickBot="1">
      <c r="B96" s="823" t="s">
        <v>953</v>
      </c>
      <c r="C96" s="824"/>
      <c r="D96" s="824"/>
      <c r="E96" s="824"/>
      <c r="F96" s="824"/>
      <c r="G96" s="824"/>
      <c r="H96" s="824"/>
      <c r="I96" s="824"/>
      <c r="J96" s="824"/>
      <c r="K96" s="824"/>
      <c r="L96" s="824"/>
      <c r="M96" s="825"/>
      <c r="N96" s="52">
        <f>L93+L94+L95</f>
        <v>13598393.590577392</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7">
        <f>N88+N96</f>
        <v>58926372.225835368</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1"/>
      <c r="K128" s="971"/>
      <c r="L128" s="971"/>
      <c r="M128" s="971"/>
      <c r="N128" s="972"/>
    </row>
    <row r="129" spans="2:14" ht="15.75" thickBot="1">
      <c r="B129" s="418" t="s">
        <v>2221</v>
      </c>
      <c r="C129" s="419"/>
      <c r="D129" s="419"/>
      <c r="E129" s="258"/>
      <c r="F129" s="258"/>
      <c r="G129" s="258"/>
      <c r="H129" s="258"/>
      <c r="I129" s="258"/>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326</v>
      </c>
      <c r="B36" s="836" t="str">
        <f>VLOOKUP(A36,EQUIPOS!A6:D154,3,FALSE)</f>
        <v>Sensor de Impacto para prueba de integridad tipo</v>
      </c>
      <c r="C36" s="837"/>
      <c r="D36" s="837"/>
      <c r="E36" s="837"/>
      <c r="F36" s="837"/>
      <c r="G36" s="837"/>
      <c r="H36" s="838"/>
      <c r="I36" s="266"/>
      <c r="J36" s="267"/>
      <c r="K36" s="268">
        <f>VLOOKUP(A36,EQUIPOS!A6:D163,4,FALSE)</f>
        <v>129902.7504783146</v>
      </c>
      <c r="L36" s="269"/>
      <c r="M36" s="335">
        <v>1</v>
      </c>
      <c r="N36" s="271">
        <f>K36/M36</f>
        <v>129902.7504783146</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129902.7504783146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529976.16803307878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105995.23360661576</v>
      </c>
      <c r="M84" s="858"/>
      <c r="N84" s="51"/>
    </row>
    <row r="85" spans="1:14">
      <c r="B85" s="89" t="s">
        <v>973</v>
      </c>
      <c r="C85" s="90"/>
      <c r="D85" s="90"/>
      <c r="E85" s="90"/>
      <c r="F85" s="90"/>
      <c r="G85" s="90"/>
      <c r="H85" s="90"/>
      <c r="I85" s="87"/>
      <c r="J85" s="88"/>
      <c r="K85" s="303">
        <v>0.05</v>
      </c>
      <c r="L85" s="857">
        <f>N79*K85</f>
        <v>26498.80840165394</v>
      </c>
      <c r="M85" s="858"/>
      <c r="N85" s="51"/>
    </row>
    <row r="86" spans="1:14" ht="15.75" thickBot="1">
      <c r="B86" s="91" t="s">
        <v>974</v>
      </c>
      <c r="C86" s="92"/>
      <c r="D86" s="92"/>
      <c r="E86" s="92"/>
      <c r="F86" s="92"/>
      <c r="G86" s="92"/>
      <c r="H86" s="92"/>
      <c r="I86" s="93"/>
      <c r="J86" s="94"/>
      <c r="K86" s="304">
        <v>0.05</v>
      </c>
      <c r="L86" s="859">
        <f>N79*K86</f>
        <v>26498.80840165394</v>
      </c>
      <c r="M86" s="860"/>
      <c r="N86" s="51"/>
    </row>
    <row r="87" spans="1:14" ht="15.75" thickBot="1">
      <c r="B87" s="823" t="s">
        <v>953</v>
      </c>
      <c r="C87" s="824"/>
      <c r="D87" s="824"/>
      <c r="E87" s="824"/>
      <c r="F87" s="824"/>
      <c r="G87" s="824"/>
      <c r="H87" s="824"/>
      <c r="I87" s="824"/>
      <c r="J87" s="824"/>
      <c r="K87" s="824"/>
      <c r="L87" s="824"/>
      <c r="M87" s="825"/>
      <c r="N87" s="52">
        <f>L84+L85+L86</f>
        <v>158992.85040992365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688969.01844300237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320</v>
      </c>
      <c r="B36" s="836" t="str">
        <f>VLOOKUP(A36,EQUIPOS!A6:D154,3,FALSE)</f>
        <v>Retroexcavadora sobre llantas, motor 62HP, Profundidad de excavación de 5.41 metros.</v>
      </c>
      <c r="C36" s="837"/>
      <c r="D36" s="837"/>
      <c r="E36" s="837"/>
      <c r="F36" s="837"/>
      <c r="G36" s="837"/>
      <c r="H36" s="838"/>
      <c r="I36" s="266"/>
      <c r="J36" s="267"/>
      <c r="K36" s="268">
        <f>VLOOKUP(A36,EQUIPOS!A6:D163,4,FALSE)</f>
        <v>273876.98844992084</v>
      </c>
      <c r="L36" s="269"/>
      <c r="M36" s="335">
        <v>10</v>
      </c>
      <c r="N36" s="271">
        <f>K36/M36</f>
        <v>27387.698844992083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368.07216076801001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27755.771005760093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37213.562303029103</v>
      </c>
      <c r="N48" s="271">
        <f>K48*M48</f>
        <v>18193.297125925339</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30568.283320345327</v>
      </c>
      <c r="N49" s="271">
        <f>K49*M49</f>
        <v>40757.711093793769</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6506.7556797175021</v>
      </c>
      <c r="N50" s="271">
        <f>K50*M50</f>
        <v>9760.1335195762531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68711.141739295359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80</v>
      </c>
      <c r="N71" s="394">
        <f>K71/M71</f>
        <v>2347.1435624999999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3680.7216076800996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100147.63435273555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20029.52687054711</v>
      </c>
      <c r="M84" s="858"/>
      <c r="N84" s="51"/>
    </row>
    <row r="85" spans="1:14">
      <c r="B85" s="89" t="s">
        <v>973</v>
      </c>
      <c r="C85" s="90"/>
      <c r="D85" s="90"/>
      <c r="E85" s="90"/>
      <c r="F85" s="90"/>
      <c r="G85" s="90"/>
      <c r="H85" s="90"/>
      <c r="I85" s="87"/>
      <c r="J85" s="88"/>
      <c r="K85" s="303">
        <v>0.05</v>
      </c>
      <c r="L85" s="857">
        <f>N79*K85</f>
        <v>5007.3817176367775</v>
      </c>
      <c r="M85" s="858"/>
      <c r="N85" s="51"/>
    </row>
    <row r="86" spans="1:14" ht="15.75" thickBot="1">
      <c r="B86" s="91" t="s">
        <v>974</v>
      </c>
      <c r="C86" s="92"/>
      <c r="D86" s="92"/>
      <c r="E86" s="92"/>
      <c r="F86" s="92"/>
      <c r="G86" s="92"/>
      <c r="H86" s="92"/>
      <c r="I86" s="93"/>
      <c r="J86" s="94"/>
      <c r="K86" s="304">
        <v>0.05</v>
      </c>
      <c r="L86" s="859">
        <f>N79*K86</f>
        <v>5007.3817176367775</v>
      </c>
      <c r="M86" s="860"/>
      <c r="N86" s="51"/>
    </row>
    <row r="87" spans="1:14" ht="15.75" thickBot="1">
      <c r="B87" s="823" t="s">
        <v>953</v>
      </c>
      <c r="C87" s="824"/>
      <c r="D87" s="824"/>
      <c r="E87" s="824"/>
      <c r="F87" s="824"/>
      <c r="G87" s="824"/>
      <c r="H87" s="824"/>
      <c r="I87" s="824"/>
      <c r="J87" s="824"/>
      <c r="K87" s="824"/>
      <c r="L87" s="824"/>
      <c r="M87" s="825"/>
      <c r="N87" s="52">
        <f>L84+L85+L86</f>
        <v>30044.290305820665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130191.92465855621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204</v>
      </c>
      <c r="B36" s="836" t="str">
        <f>VLOOKUP(A36,EQUIPOS!A6:D154,3,FALSE)</f>
        <v xml:space="preserve">Equipo de soldadura 250 AMP
</v>
      </c>
      <c r="C36" s="837"/>
      <c r="D36" s="837"/>
      <c r="E36" s="837"/>
      <c r="F36" s="837"/>
      <c r="G36" s="837"/>
      <c r="H36" s="838"/>
      <c r="I36" s="266"/>
      <c r="J36" s="267"/>
      <c r="K36" s="268">
        <f>VLOOKUP(A36,EQUIPOS!A6:D163,4,FALSE)</f>
        <v>29304.837764141528</v>
      </c>
      <c r="L36" s="269"/>
      <c r="M36" s="335">
        <v>10</v>
      </c>
      <c r="N36" s="271">
        <f>K36/M36</f>
        <v>2930.483776414153</v>
      </c>
    </row>
    <row r="37" spans="1:14">
      <c r="A37" s="113" t="s">
        <v>320</v>
      </c>
      <c r="B37" s="836" t="str">
        <f>VLOOKUP(A37,EQUIPOS!A7:D154,3,FALSE)</f>
        <v>Retroexcavadora sobre llantas, motor 62HP, Profundidad de excavación de 5.41 metros.</v>
      </c>
      <c r="C37" s="837"/>
      <c r="D37" s="837"/>
      <c r="E37" s="837"/>
      <c r="F37" s="837"/>
      <c r="G37" s="837"/>
      <c r="H37" s="838"/>
      <c r="I37" s="420"/>
      <c r="J37" s="421"/>
      <c r="K37" s="268">
        <f>VLOOKUP(A37,EQUIPOS!A7:D164,4,FALSE)</f>
        <v>273876.98844992084</v>
      </c>
      <c r="L37" s="334"/>
      <c r="M37" s="335">
        <v>10</v>
      </c>
      <c r="N37" s="271">
        <f>K37/M37</f>
        <v>27387.698844992083</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423.19184653601991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30741.374467942256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12556.896925770618</v>
      </c>
      <c r="N48" s="271">
        <f>K48*M48</f>
        <v>414.37759855043038</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160815.75138094716</v>
      </c>
      <c r="N49" s="271">
        <f>K49*M49</f>
        <v>482447.25414284144</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1063.244637229403</v>
      </c>
      <c r="N50" s="271">
        <f>K50*M50</f>
        <v>10632.446372294031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493494.07811368589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0">
        <v>80</v>
      </c>
      <c r="N71" s="394">
        <f>K71/M71</f>
        <v>1564.7623749999998</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4231.9184653601988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528467.37104698841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105693.47420939768</v>
      </c>
      <c r="M84" s="858"/>
      <c r="N84" s="51"/>
    </row>
    <row r="85" spans="1:14">
      <c r="B85" s="89" t="s">
        <v>973</v>
      </c>
      <c r="C85" s="90"/>
      <c r="D85" s="90"/>
      <c r="E85" s="90"/>
      <c r="F85" s="90"/>
      <c r="G85" s="90"/>
      <c r="H85" s="90"/>
      <c r="I85" s="87"/>
      <c r="J85" s="88"/>
      <c r="K85" s="303">
        <v>0.05</v>
      </c>
      <c r="L85" s="857">
        <f>N79*K85</f>
        <v>26423.36855234942</v>
      </c>
      <c r="M85" s="858"/>
      <c r="N85" s="51"/>
    </row>
    <row r="86" spans="1:14" ht="15.75" thickBot="1">
      <c r="B86" s="91" t="s">
        <v>974</v>
      </c>
      <c r="C86" s="92"/>
      <c r="D86" s="92"/>
      <c r="E86" s="92"/>
      <c r="F86" s="92"/>
      <c r="G86" s="92"/>
      <c r="H86" s="92"/>
      <c r="I86" s="93"/>
      <c r="J86" s="94"/>
      <c r="K86" s="304">
        <v>0.05</v>
      </c>
      <c r="L86" s="859">
        <f>N79*K86</f>
        <v>26423.36855234942</v>
      </c>
      <c r="M86" s="860"/>
      <c r="N86" s="51"/>
    </row>
    <row r="87" spans="1:14" ht="15.75" thickBot="1">
      <c r="B87" s="823" t="s">
        <v>953</v>
      </c>
      <c r="C87" s="824"/>
      <c r="D87" s="824"/>
      <c r="E87" s="824"/>
      <c r="F87" s="824"/>
      <c r="G87" s="824"/>
      <c r="H87" s="824"/>
      <c r="I87" s="824"/>
      <c r="J87" s="824"/>
      <c r="K87" s="824"/>
      <c r="L87" s="824"/>
      <c r="M87" s="825"/>
      <c r="N87" s="52">
        <f>L84+L85+L86</f>
        <v>158540.21131409652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687007.58236108487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6"/>
      <c r="J36" s="267"/>
      <c r="K36" s="268">
        <f>VLOOKUP(A36,EQUIPOS!A6:D163,4,FALSE)</f>
        <v>638694.25029542227</v>
      </c>
      <c r="L36" s="269"/>
      <c r="M36" s="335">
        <v>2</v>
      </c>
      <c r="N36" s="271">
        <f>K36/M36</f>
        <v>319347.12514771114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5245.4839826800999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324592.60913039121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3389.2752293544677</v>
      </c>
      <c r="N48" s="271">
        <f>K48*M48</f>
        <v>94899.70642192509</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1038879.3680635653</v>
      </c>
      <c r="N49" s="271">
        <f>K49*M49</f>
        <v>363607.77882224787</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41200.729692639361</v>
      </c>
      <c r="N50" s="271">
        <f>K50*M50</f>
        <v>123602.18907791808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582109.67432209104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27">
        <f>VLOOKUP(A60,TRANSPORTE!A2:D117,4,FALSE)</f>
        <v>1822.464410828662</v>
      </c>
      <c r="M60" s="828"/>
      <c r="N60" s="286">
        <f>K60*L60</f>
        <v>637.86254379003162</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637.86254379003162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8</v>
      </c>
      <c r="N71" s="394">
        <f>K71/M71</f>
        <v>39119.059374999997</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959794.98582307319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191958.99716461464</v>
      </c>
      <c r="M84" s="858"/>
      <c r="N84" s="51"/>
    </row>
    <row r="85" spans="1:14">
      <c r="B85" s="89" t="s">
        <v>973</v>
      </c>
      <c r="C85" s="90"/>
      <c r="D85" s="90"/>
      <c r="E85" s="90"/>
      <c r="F85" s="90"/>
      <c r="G85" s="90"/>
      <c r="H85" s="90"/>
      <c r="I85" s="87"/>
      <c r="J85" s="88"/>
      <c r="K85" s="303">
        <v>0.05</v>
      </c>
      <c r="L85" s="857">
        <f>N79*K85</f>
        <v>47989.749291153661</v>
      </c>
      <c r="M85" s="858"/>
      <c r="N85" s="51"/>
    </row>
    <row r="86" spans="1:14" ht="15.75" thickBot="1">
      <c r="B86" s="91" t="s">
        <v>974</v>
      </c>
      <c r="C86" s="92"/>
      <c r="D86" s="92"/>
      <c r="E86" s="92"/>
      <c r="F86" s="92"/>
      <c r="G86" s="92"/>
      <c r="H86" s="92"/>
      <c r="I86" s="93"/>
      <c r="J86" s="94"/>
      <c r="K86" s="304">
        <v>0.05</v>
      </c>
      <c r="L86" s="859">
        <f>N79*K86</f>
        <v>47989.749291153661</v>
      </c>
      <c r="M86" s="860"/>
      <c r="N86" s="51"/>
    </row>
    <row r="87" spans="1:14" ht="15.75" thickBot="1">
      <c r="B87" s="823" t="s">
        <v>953</v>
      </c>
      <c r="C87" s="824"/>
      <c r="D87" s="824"/>
      <c r="E87" s="824"/>
      <c r="F87" s="824"/>
      <c r="G87" s="824"/>
      <c r="H87" s="824"/>
      <c r="I87" s="824"/>
      <c r="J87" s="824"/>
      <c r="K87" s="824"/>
      <c r="L87" s="824"/>
      <c r="M87" s="825"/>
      <c r="N87" s="52">
        <f>L84+L85+L86</f>
        <v>287938.49574692198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1247733.4815699952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6"/>
      <c r="J36" s="267"/>
      <c r="K36" s="268">
        <f>VLOOKUP(A36,EQUIPOS!A6:D163,4,FALSE)</f>
        <v>638694.25029542227</v>
      </c>
      <c r="L36" s="269"/>
      <c r="M36" s="335">
        <v>2</v>
      </c>
      <c r="N36" s="271">
        <f>K36/M36</f>
        <v>319347.12514771114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5245.4839826800999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324592.60913039121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3389.2752293544677</v>
      </c>
      <c r="N48" s="271">
        <f>K48*M48</f>
        <v>94899.70642192509</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1071859.6654624087</v>
      </c>
      <c r="N49" s="271">
        <f>K49*M49</f>
        <v>375150.88291184301</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41200.729692639361</v>
      </c>
      <c r="N50" s="271">
        <f>K50*M50</f>
        <v>82401.459385278722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552452.04871904687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27">
        <f>VLOOKUP(A60,TRANSPORTE!A2:D117,4,FALSE)</f>
        <v>1822.464410828662</v>
      </c>
      <c r="M60" s="828"/>
      <c r="N60" s="286">
        <f>K60*L60</f>
        <v>637.86254379003162</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637.86254379003162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8</v>
      </c>
      <c r="N71" s="394">
        <f>K71/M71</f>
        <v>39119.059374999997</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930137.36022002902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186027.47204400582</v>
      </c>
      <c r="M84" s="858"/>
      <c r="N84" s="51"/>
    </row>
    <row r="85" spans="1:14">
      <c r="B85" s="89" t="s">
        <v>973</v>
      </c>
      <c r="C85" s="90"/>
      <c r="D85" s="90"/>
      <c r="E85" s="90"/>
      <c r="F85" s="90"/>
      <c r="G85" s="90"/>
      <c r="H85" s="90"/>
      <c r="I85" s="87"/>
      <c r="J85" s="88"/>
      <c r="K85" s="303">
        <v>0.05</v>
      </c>
      <c r="L85" s="857">
        <f>N79*K85</f>
        <v>46506.868011001454</v>
      </c>
      <c r="M85" s="858"/>
      <c r="N85" s="51"/>
    </row>
    <row r="86" spans="1:14" ht="15.75" thickBot="1">
      <c r="B86" s="91" t="s">
        <v>974</v>
      </c>
      <c r="C86" s="92"/>
      <c r="D86" s="92"/>
      <c r="E86" s="92"/>
      <c r="F86" s="92"/>
      <c r="G86" s="92"/>
      <c r="H86" s="92"/>
      <c r="I86" s="93"/>
      <c r="J86" s="94"/>
      <c r="K86" s="304">
        <v>0.05</v>
      </c>
      <c r="L86" s="859">
        <f>N79*K86</f>
        <v>46506.868011001454</v>
      </c>
      <c r="M86" s="860"/>
      <c r="N86" s="51"/>
    </row>
    <row r="87" spans="1:14" ht="15.75" thickBot="1">
      <c r="B87" s="823" t="s">
        <v>953</v>
      </c>
      <c r="C87" s="824"/>
      <c r="D87" s="824"/>
      <c r="E87" s="824"/>
      <c r="F87" s="824"/>
      <c r="G87" s="824"/>
      <c r="H87" s="824"/>
      <c r="I87" s="824"/>
      <c r="J87" s="824"/>
      <c r="K87" s="824"/>
      <c r="L87" s="824"/>
      <c r="M87" s="825"/>
      <c r="N87" s="52">
        <f>L84+L85+L86</f>
        <v>279041.20806600869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1209178.5682860378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195</v>
      </c>
      <c r="B36" s="836" t="str">
        <f>VLOOKUP(A36,EQUIPOS!A6:D154,3,FALSE)</f>
        <v xml:space="preserve">Equipo de oxicorte, Capacidad de corte: hasta 6´´ (152mm) </v>
      </c>
      <c r="C36" s="837"/>
      <c r="D36" s="837"/>
      <c r="E36" s="837"/>
      <c r="F36" s="837"/>
      <c r="G36" s="837"/>
      <c r="H36" s="838"/>
      <c r="I36" s="266"/>
      <c r="J36" s="267"/>
      <c r="K36" s="268">
        <f>VLOOKUP(A36,EQUIPOS!A6:D163,4,FALSE)</f>
        <v>41026.772869798129</v>
      </c>
      <c r="L36" s="269"/>
      <c r="M36" s="335">
        <v>1.1299999999999999</v>
      </c>
      <c r="N36" s="271">
        <f>K36/M36</f>
        <v>36306.878645839053</v>
      </c>
    </row>
    <row r="37" spans="1:14">
      <c r="A37" s="113" t="s">
        <v>332</v>
      </c>
      <c r="B37" s="836" t="str">
        <f>VLOOKUP(A37,EQUIPOS!A7:D154,3,FALSE)</f>
        <v xml:space="preserve">Taladro de 1/2´´, pulidora, lijadora y circular
</v>
      </c>
      <c r="C37" s="837"/>
      <c r="D37" s="837"/>
      <c r="E37" s="837"/>
      <c r="F37" s="837"/>
      <c r="G37" s="837"/>
      <c r="H37" s="838"/>
      <c r="I37" s="420"/>
      <c r="J37" s="421"/>
      <c r="K37" s="268">
        <f>VLOOKUP(A37,EQUIPOS!A7:D164,4,FALSE)</f>
        <v>3604.4950449894072</v>
      </c>
      <c r="L37" s="334"/>
      <c r="M37" s="335">
        <v>0.53</v>
      </c>
      <c r="N37" s="271">
        <f>K37/M37</f>
        <v>6800.9340471498244</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2821.2789769067999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45929.091669895672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47580.197516015789</v>
      </c>
      <c r="N48" s="271">
        <f>K48*M48</f>
        <v>951.60395032031579</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14353.802602596941</v>
      </c>
      <c r="N49" s="271">
        <f>K49*M49</f>
        <v>7176.9013012984706</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186067.81151514544</v>
      </c>
      <c r="N50" s="271">
        <f>K50*M50</f>
        <v>14885.424921211636</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23013.93017283042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6</v>
      </c>
      <c r="N71" s="394">
        <f>K71/M71</f>
        <v>10431.749166666666</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28212.789769067997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97155.811611794095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19431.162322358821</v>
      </c>
      <c r="M84" s="858"/>
      <c r="N84" s="51"/>
    </row>
    <row r="85" spans="1:14">
      <c r="B85" s="89" t="s">
        <v>973</v>
      </c>
      <c r="C85" s="90"/>
      <c r="D85" s="90"/>
      <c r="E85" s="90"/>
      <c r="F85" s="90"/>
      <c r="G85" s="90"/>
      <c r="H85" s="90"/>
      <c r="I85" s="87"/>
      <c r="J85" s="88"/>
      <c r="K85" s="303">
        <v>0.05</v>
      </c>
      <c r="L85" s="857">
        <f>N79*K85</f>
        <v>4857.7905805897053</v>
      </c>
      <c r="M85" s="858"/>
      <c r="N85" s="51"/>
    </row>
    <row r="86" spans="1:14" ht="15.75" thickBot="1">
      <c r="B86" s="91" t="s">
        <v>974</v>
      </c>
      <c r="C86" s="92"/>
      <c r="D86" s="92"/>
      <c r="E86" s="92"/>
      <c r="F86" s="92"/>
      <c r="G86" s="92"/>
      <c r="H86" s="92"/>
      <c r="I86" s="93"/>
      <c r="J86" s="94"/>
      <c r="K86" s="304">
        <v>0.05</v>
      </c>
      <c r="L86" s="859">
        <f>N79*K86</f>
        <v>4857.7905805897053</v>
      </c>
      <c r="M86" s="860"/>
      <c r="N86" s="51"/>
    </row>
    <row r="87" spans="1:14" ht="15.75" thickBot="1">
      <c r="B87" s="823" t="s">
        <v>953</v>
      </c>
      <c r="C87" s="824"/>
      <c r="D87" s="824"/>
      <c r="E87" s="824"/>
      <c r="F87" s="824"/>
      <c r="G87" s="824"/>
      <c r="H87" s="824"/>
      <c r="I87" s="824"/>
      <c r="J87" s="824"/>
      <c r="K87" s="824"/>
      <c r="L87" s="824"/>
      <c r="M87" s="825"/>
      <c r="N87" s="52">
        <f>L84+L85+L86</f>
        <v>29146.743483538234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126302.55509533233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6"/>
      <c r="J36" s="267"/>
      <c r="K36" s="268">
        <f>VLOOKUP(A36,EQUIPOS!A6:D163,4,FALSE)</f>
        <v>28587.455335675346</v>
      </c>
      <c r="L36" s="269"/>
      <c r="M36" s="335">
        <v>12</v>
      </c>
      <c r="N36" s="271">
        <f t="shared" ref="N36:N42" si="0">K36/M36</f>
        <v>2382.2879446396123</v>
      </c>
    </row>
    <row r="37" spans="1:14">
      <c r="A37" s="113" t="s">
        <v>288</v>
      </c>
      <c r="B37" s="836" t="str">
        <f>VLOOKUP(A37,EQUIPOS!A7:D154,3,FALSE)</f>
        <v xml:space="preserve">Planta eléctrica </v>
      </c>
      <c r="C37" s="837"/>
      <c r="D37" s="837"/>
      <c r="E37" s="837"/>
      <c r="F37" s="837"/>
      <c r="G37" s="837"/>
      <c r="H37" s="838"/>
      <c r="I37" s="266"/>
      <c r="J37" s="267"/>
      <c r="K37" s="268">
        <f>VLOOKUP(A37,EQUIPOS!A7:D164,4,FALSE)</f>
        <v>61877.751035740119</v>
      </c>
      <c r="L37" s="269"/>
      <c r="M37" s="335">
        <v>1.3</v>
      </c>
      <c r="N37" s="271">
        <f t="shared" si="0"/>
        <v>47598.270027492399</v>
      </c>
    </row>
    <row r="38" spans="1:14">
      <c r="A38" s="113" t="s">
        <v>125</v>
      </c>
      <c r="B38" s="836" t="str">
        <f>VLOOKUP(A38,EQUIPOS!A8:D154,3,FALSE)</f>
        <v>Bomba para gato de tensionamiento</v>
      </c>
      <c r="C38" s="837"/>
      <c r="D38" s="837"/>
      <c r="E38" s="837"/>
      <c r="F38" s="837"/>
      <c r="G38" s="837"/>
      <c r="H38" s="838"/>
      <c r="I38" s="266"/>
      <c r="J38" s="267"/>
      <c r="K38" s="268">
        <f>VLOOKUP(A38,EQUIPOS!A8:D165,4,FALSE)</f>
        <v>54995.802935209118</v>
      </c>
      <c r="L38" s="269"/>
      <c r="M38" s="335">
        <v>12</v>
      </c>
      <c r="N38" s="271">
        <f t="shared" si="0"/>
        <v>4582.9835779340929</v>
      </c>
    </row>
    <row r="39" spans="1:14">
      <c r="A39" s="113" t="s">
        <v>180</v>
      </c>
      <c r="B39" s="836" t="str">
        <f>VLOOKUP(A39,EQUIPOS!A9:D154,3,FALSE)</f>
        <v>Compresor 120 HP, con martillo.</v>
      </c>
      <c r="C39" s="837"/>
      <c r="D39" s="837"/>
      <c r="E39" s="837"/>
      <c r="F39" s="837"/>
      <c r="G39" s="837"/>
      <c r="H39" s="838"/>
      <c r="I39" s="266"/>
      <c r="J39" s="267"/>
      <c r="K39" s="268">
        <f>VLOOKUP(A39,EQUIPOS!A9:D166,4,FALSE)</f>
        <v>222757.79378034538</v>
      </c>
      <c r="L39" s="269"/>
      <c r="M39" s="335">
        <v>1.3</v>
      </c>
      <c r="N39" s="271">
        <f t="shared" si="0"/>
        <v>171352.14906180414</v>
      </c>
    </row>
    <row r="40" spans="1:14">
      <c r="A40" s="113" t="s">
        <v>197</v>
      </c>
      <c r="B40" s="836" t="str">
        <f>VLOOKUP(A40,EQUIPOS!A10:D154,3,FALSE)</f>
        <v>Equipo de perforación (TRACKDRILL), potencia 40 HP, 2100 golpes / minuto</v>
      </c>
      <c r="C40" s="837"/>
      <c r="D40" s="837"/>
      <c r="E40" s="837"/>
      <c r="F40" s="837"/>
      <c r="G40" s="837"/>
      <c r="H40" s="838"/>
      <c r="I40" s="266"/>
      <c r="J40" s="267"/>
      <c r="K40" s="268">
        <f>VLOOKUP(A40,EQUIPOS!A10:D167,4,FALSE)</f>
        <v>153178.7313801889</v>
      </c>
      <c r="L40" s="269"/>
      <c r="M40" s="335">
        <v>1.3</v>
      </c>
      <c r="N40" s="271">
        <f t="shared" si="0"/>
        <v>117829.79336937607</v>
      </c>
    </row>
    <row r="41" spans="1:14">
      <c r="A41" s="113" t="s">
        <v>195</v>
      </c>
      <c r="B41" s="836" t="str">
        <f>VLOOKUP(A41,EQUIPOS!A11:D155,3,FALSE)</f>
        <v xml:space="preserve">Equipo de oxicorte, Capacidad de corte: hasta 6´´ (152mm) </v>
      </c>
      <c r="C41" s="837"/>
      <c r="D41" s="837"/>
      <c r="E41" s="837"/>
      <c r="F41" s="837"/>
      <c r="G41" s="837"/>
      <c r="H41" s="838"/>
      <c r="I41" s="266"/>
      <c r="J41" s="267"/>
      <c r="K41" s="268">
        <f>VLOOKUP(A41,EQUIPOS!A11:D168,4,FALSE)</f>
        <v>41026.772869798129</v>
      </c>
      <c r="L41" s="269"/>
      <c r="M41" s="335">
        <v>15</v>
      </c>
      <c r="N41" s="271">
        <f t="shared" si="0"/>
        <v>2735.1181913198752</v>
      </c>
    </row>
    <row r="42" spans="1:14">
      <c r="A42" s="113" t="s">
        <v>240</v>
      </c>
      <c r="B42" s="836" t="str">
        <f>VLOOKUP(A42,EQUIPOS!A12:D156,3,FALSE)</f>
        <v>Gato para tensionamiento, fuerza Max 200 ton, área de tensión 314 cm2.</v>
      </c>
      <c r="C42" s="837"/>
      <c r="D42" s="837"/>
      <c r="E42" s="837"/>
      <c r="F42" s="837"/>
      <c r="G42" s="837"/>
      <c r="H42" s="838"/>
      <c r="I42" s="266"/>
      <c r="J42" s="267"/>
      <c r="K42" s="268">
        <f>VLOOKUP(A42,EQUIPOS!A12:D169,4,FALSE)</f>
        <v>170584.63281857836</v>
      </c>
      <c r="L42" s="269"/>
      <c r="M42" s="335">
        <v>12</v>
      </c>
      <c r="N42" s="271">
        <f t="shared" si="0"/>
        <v>14215.386068214864</v>
      </c>
    </row>
    <row r="43" spans="1:14">
      <c r="A43" s="113"/>
      <c r="B43" s="836"/>
      <c r="C43" s="837"/>
      <c r="D43" s="837"/>
      <c r="E43" s="837"/>
      <c r="F43" s="837"/>
      <c r="G43" s="837"/>
      <c r="H43" s="838"/>
      <c r="I43" s="420"/>
      <c r="J43" s="421"/>
      <c r="K43" s="268"/>
      <c r="L43" s="334"/>
      <c r="M43" s="335"/>
      <c r="N43" s="271"/>
    </row>
    <row r="44" spans="1:14">
      <c r="A44" s="113"/>
      <c r="B44" s="836"/>
      <c r="C44" s="837"/>
      <c r="D44" s="837"/>
      <c r="E44" s="837"/>
      <c r="F44" s="837"/>
      <c r="G44" s="837"/>
      <c r="H44" s="838"/>
      <c r="I44" s="327"/>
      <c r="J44" s="329"/>
      <c r="K44" s="268"/>
      <c r="L44" s="422"/>
      <c r="M44" s="423"/>
      <c r="N44" s="271"/>
    </row>
    <row r="45" spans="1:14">
      <c r="B45" s="836"/>
      <c r="C45" s="837"/>
      <c r="D45" s="837"/>
      <c r="E45" s="837"/>
      <c r="F45" s="837"/>
      <c r="G45" s="837"/>
      <c r="H45" s="838"/>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4458.9852618155373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365154.97350259661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5496.7162331405571</v>
      </c>
      <c r="N54" s="271">
        <f>K54*M54</f>
        <v>1099.3432466281115</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6356.9033981629946</v>
      </c>
      <c r="N55" s="271">
        <f t="shared" ref="N55:N67" si="1">K55*M55</f>
        <v>35153.675791841364</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29792.201983621821</v>
      </c>
      <c r="N56" s="271">
        <f t="shared" si="1"/>
        <v>238.33761586897458</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27622.153843849184</v>
      </c>
      <c r="N57" s="271">
        <f t="shared" si="1"/>
        <v>607.68738456468202</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971.8194300192506</v>
      </c>
      <c r="N58" s="271">
        <f t="shared" si="1"/>
        <v>291.54582900577515</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824.50743497108363</v>
      </c>
      <c r="N59" s="271">
        <f t="shared" si="1"/>
        <v>82.450743497108363</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30701.188899999008</v>
      </c>
      <c r="N60" s="271">
        <f t="shared" si="1"/>
        <v>15350.594449999504</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87717.682571425743</v>
      </c>
      <c r="N61" s="271">
        <f t="shared" si="1"/>
        <v>8771.7682571425739</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1262.6030067099161</v>
      </c>
      <c r="N62" s="271">
        <f t="shared" si="1"/>
        <v>12626.030067099162</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19537.120209090281</v>
      </c>
      <c r="N63" s="271">
        <f t="shared" si="1"/>
        <v>19537.120209090281</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15390.466123895607</v>
      </c>
      <c r="N64" s="271">
        <f t="shared" si="1"/>
        <v>7695.2330619478034</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8505.957097835224</v>
      </c>
      <c r="N65" s="271">
        <f t="shared" si="1"/>
        <v>4678.2764038093737</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6506.7556797175021</v>
      </c>
      <c r="N66" s="271">
        <f t="shared" si="1"/>
        <v>325.33778398587515</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3298.0297398843345</v>
      </c>
      <c r="N67" s="271">
        <f t="shared" si="1"/>
        <v>3298.0297398843345</v>
      </c>
    </row>
    <row r="68" spans="1:14" ht="15.75" thickBot="1">
      <c r="B68" s="43"/>
      <c r="C68" s="309"/>
      <c r="D68" s="309"/>
      <c r="E68" s="309"/>
      <c r="F68" s="309"/>
      <c r="G68" s="309"/>
      <c r="H68" s="309"/>
      <c r="I68" s="309"/>
      <c r="J68" s="434"/>
      <c r="K68" s="126"/>
      <c r="L68" s="324"/>
      <c r="M68" s="401"/>
      <c r="N68" s="271"/>
    </row>
    <row r="69" spans="1:14" ht="15.75" thickBot="1">
      <c r="B69" s="823" t="s">
        <v>953</v>
      </c>
      <c r="C69" s="824"/>
      <c r="D69" s="824"/>
      <c r="E69" s="824"/>
      <c r="F69" s="824"/>
      <c r="G69" s="824"/>
      <c r="H69" s="824"/>
      <c r="I69" s="824"/>
      <c r="J69" s="824"/>
      <c r="K69" s="824"/>
      <c r="L69" s="824"/>
      <c r="M69" s="825"/>
      <c r="N69" s="393">
        <f>SUM(N54:N68)</f>
        <v>109755.43058436492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826" t="s">
        <v>961</v>
      </c>
      <c r="M73" s="799"/>
      <c r="N73" s="76" t="s">
        <v>951</v>
      </c>
    </row>
    <row r="74" spans="1:14">
      <c r="B74" s="46"/>
      <c r="C74" s="316"/>
      <c r="D74" s="316"/>
      <c r="E74" s="316"/>
      <c r="F74" s="316"/>
      <c r="G74" s="316"/>
      <c r="H74" s="310"/>
      <c r="I74" s="278"/>
      <c r="J74" s="285"/>
      <c r="K74" s="278"/>
      <c r="L74" s="827"/>
      <c r="M74" s="828"/>
      <c r="N74" s="286"/>
    </row>
    <row r="75" spans="1:14">
      <c r="B75" s="46"/>
      <c r="C75" s="47"/>
      <c r="D75" s="47"/>
      <c r="E75" s="47"/>
      <c r="F75" s="47"/>
      <c r="G75" s="47"/>
      <c r="H75" s="310"/>
      <c r="I75" s="278"/>
      <c r="J75" s="285"/>
      <c r="K75" s="278"/>
      <c r="L75" s="827"/>
      <c r="M75" s="828"/>
      <c r="N75" s="286"/>
    </row>
    <row r="76" spans="1:14">
      <c r="B76" s="46"/>
      <c r="C76" s="47"/>
      <c r="D76" s="47"/>
      <c r="E76" s="47"/>
      <c r="F76" s="47"/>
      <c r="G76" s="47"/>
      <c r="H76" s="310"/>
      <c r="I76" s="278"/>
      <c r="J76" s="285"/>
      <c r="K76" s="278"/>
      <c r="L76" s="827"/>
      <c r="M76" s="828"/>
      <c r="N76" s="286"/>
    </row>
    <row r="77" spans="1:14">
      <c r="B77" s="46"/>
      <c r="C77" s="47"/>
      <c r="D77" s="47"/>
      <c r="E77" s="47"/>
      <c r="F77" s="47"/>
      <c r="G77" s="47"/>
      <c r="H77" s="310"/>
      <c r="I77" s="278"/>
      <c r="J77" s="285"/>
      <c r="K77" s="278"/>
      <c r="L77" s="827"/>
      <c r="M77" s="828"/>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12"/>
      <c r="M79" s="813"/>
      <c r="N79" s="127"/>
    </row>
    <row r="80" spans="1:14" ht="15.75" thickBot="1">
      <c r="B80" s="829" t="s">
        <v>953</v>
      </c>
      <c r="C80" s="830"/>
      <c r="D80" s="830"/>
      <c r="E80" s="830"/>
      <c r="F80" s="830"/>
      <c r="G80" s="830"/>
      <c r="H80" s="830"/>
      <c r="I80" s="830"/>
      <c r="J80" s="830"/>
      <c r="K80" s="830"/>
      <c r="L80" s="830"/>
      <c r="M80" s="831"/>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49" t="s">
        <v>963</v>
      </c>
      <c r="C84" s="850"/>
      <c r="D84" s="850"/>
      <c r="E84" s="850"/>
      <c r="F84" s="850"/>
      <c r="G84" s="850"/>
      <c r="H84" s="850"/>
      <c r="I84" s="73" t="s">
        <v>964</v>
      </c>
      <c r="J84" s="75" t="s">
        <v>1410</v>
      </c>
      <c r="K84" s="74" t="s">
        <v>966</v>
      </c>
      <c r="L84" s="851" t="s">
        <v>950</v>
      </c>
      <c r="M84" s="852"/>
      <c r="N84" s="98" t="s">
        <v>951</v>
      </c>
    </row>
    <row r="85" spans="1:15">
      <c r="A85" s="162" t="s">
        <v>11</v>
      </c>
      <c r="B85" s="49" t="str">
        <f>VLOOKUP(A85,'MANO DE OBRA'!A8:D68,3,FALSE)</f>
        <v>Obrero (4)</v>
      </c>
      <c r="C85" s="47"/>
      <c r="D85" s="47"/>
      <c r="E85" s="47"/>
      <c r="F85" s="47"/>
      <c r="G85" s="47"/>
      <c r="H85" s="47"/>
      <c r="I85" s="291">
        <f>K85/J85*100</f>
        <v>135330.79999999999</v>
      </c>
      <c r="J85" s="292">
        <v>185</v>
      </c>
      <c r="K85" s="293">
        <f>VLOOKUP(A85,'MANO DE OBRA'!A8:D99,4,FALSE)</f>
        <v>250361.97999999998</v>
      </c>
      <c r="L85" s="50"/>
      <c r="M85" s="433">
        <v>10.4</v>
      </c>
      <c r="N85" s="394">
        <f>K85/M85</f>
        <v>24073.267307692306</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10"/>
      <c r="C90" s="811"/>
      <c r="D90" s="811"/>
      <c r="E90" s="811"/>
      <c r="F90" s="811"/>
      <c r="G90" s="811"/>
      <c r="H90" s="811"/>
      <c r="I90" s="126"/>
      <c r="J90" s="126"/>
      <c r="K90" s="126"/>
      <c r="L90" s="911"/>
      <c r="M90" s="911"/>
      <c r="N90" s="45"/>
    </row>
    <row r="91" spans="1:15" ht="15.75" thickBot="1">
      <c r="B91" s="829" t="s">
        <v>953</v>
      </c>
      <c r="C91" s="830"/>
      <c r="D91" s="830"/>
      <c r="E91" s="830"/>
      <c r="F91" s="830"/>
      <c r="G91" s="830"/>
      <c r="H91" s="830"/>
      <c r="I91" s="830"/>
      <c r="J91" s="830"/>
      <c r="K91" s="830"/>
      <c r="L91" s="830"/>
      <c r="M91" s="831"/>
      <c r="N91" s="300">
        <f>SUM(N85:N90)</f>
        <v>44589.852618155375</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519500.25670511689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4" t="s">
        <v>969</v>
      </c>
      <c r="C97" s="815"/>
      <c r="D97" s="815"/>
      <c r="E97" s="815"/>
      <c r="F97" s="815"/>
      <c r="G97" s="815"/>
      <c r="H97" s="815"/>
      <c r="I97" s="313"/>
      <c r="J97" s="333"/>
      <c r="K97" s="301" t="s">
        <v>970</v>
      </c>
      <c r="L97" s="853" t="s">
        <v>971</v>
      </c>
      <c r="M97" s="854"/>
      <c r="N97" s="302"/>
    </row>
    <row r="98" spans="1:14">
      <c r="B98" s="855" t="s">
        <v>972</v>
      </c>
      <c r="C98" s="856"/>
      <c r="D98" s="856"/>
      <c r="E98" s="856"/>
      <c r="F98" s="856"/>
      <c r="G98" s="856"/>
      <c r="H98" s="856"/>
      <c r="I98" s="87"/>
      <c r="J98" s="88"/>
      <c r="K98" s="303">
        <v>0.2</v>
      </c>
      <c r="L98" s="857">
        <f>N93*K98</f>
        <v>103900.05134102338</v>
      </c>
      <c r="M98" s="858"/>
      <c r="N98" s="51"/>
    </row>
    <row r="99" spans="1:14">
      <c r="B99" s="89" t="s">
        <v>973</v>
      </c>
      <c r="C99" s="90"/>
      <c r="D99" s="90"/>
      <c r="E99" s="90"/>
      <c r="F99" s="90"/>
      <c r="G99" s="90"/>
      <c r="H99" s="90"/>
      <c r="I99" s="87"/>
      <c r="J99" s="88"/>
      <c r="K99" s="303">
        <v>0.05</v>
      </c>
      <c r="L99" s="857">
        <f>N93*K99</f>
        <v>25975.012835255846</v>
      </c>
      <c r="M99" s="858"/>
      <c r="N99" s="51"/>
    </row>
    <row r="100" spans="1:14" ht="15.75" thickBot="1">
      <c r="B100" s="91" t="s">
        <v>974</v>
      </c>
      <c r="C100" s="92"/>
      <c r="D100" s="92"/>
      <c r="E100" s="92"/>
      <c r="F100" s="92"/>
      <c r="G100" s="92"/>
      <c r="H100" s="92"/>
      <c r="I100" s="93"/>
      <c r="J100" s="94"/>
      <c r="K100" s="304">
        <v>0.05</v>
      </c>
      <c r="L100" s="859">
        <f>N93*K100</f>
        <v>25975.012835255846</v>
      </c>
      <c r="M100" s="860"/>
      <c r="N100" s="51"/>
    </row>
    <row r="101" spans="1:14" ht="15.75" thickBot="1">
      <c r="B101" s="823" t="s">
        <v>953</v>
      </c>
      <c r="C101" s="824"/>
      <c r="D101" s="824"/>
      <c r="E101" s="824"/>
      <c r="F101" s="824"/>
      <c r="G101" s="824"/>
      <c r="H101" s="824"/>
      <c r="I101" s="824"/>
      <c r="J101" s="824"/>
      <c r="K101" s="824"/>
      <c r="L101" s="824"/>
      <c r="M101" s="825"/>
      <c r="N101" s="52">
        <f>L98+L99+L100</f>
        <v>155850.07701153509</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7">
        <f>N93+N101</f>
        <v>675350.33371665201</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1"/>
      <c r="K133" s="971"/>
      <c r="L133" s="971"/>
      <c r="M133" s="971"/>
      <c r="N133" s="972"/>
    </row>
    <row r="134" spans="2:14" ht="15.75" thickBot="1">
      <c r="B134" s="418" t="s">
        <v>2221</v>
      </c>
      <c r="C134" s="419"/>
      <c r="D134" s="419"/>
      <c r="E134" s="258"/>
      <c r="F134" s="258"/>
      <c r="G134" s="258"/>
      <c r="H134" s="258"/>
      <c r="I134" s="258"/>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224</v>
      </c>
      <c r="B36" s="836" t="str">
        <f>VLOOKUP(A36,EQUIPOS!A6:D154,3,FALSE)</f>
        <v>Equipo de Medición (Deformimetros Eléctricos, Mecánicos, Celdas de Carga,  Etc.)</v>
      </c>
      <c r="C36" s="837"/>
      <c r="D36" s="837"/>
      <c r="E36" s="837"/>
      <c r="F36" s="837"/>
      <c r="G36" s="837"/>
      <c r="H36" s="838"/>
      <c r="I36" s="266"/>
      <c r="J36" s="267"/>
      <c r="K36" s="268">
        <f>VLOOKUP(A36,EQUIPOS!A6:D163,4,FALSE)</f>
        <v>229026.28788986916</v>
      </c>
      <c r="L36" s="269"/>
      <c r="M36" s="335">
        <v>3.3333333330000001</v>
      </c>
      <c r="N36" s="271">
        <f>K36/M36</f>
        <v>68707.886373831527</v>
      </c>
    </row>
    <row r="37" spans="1:14">
      <c r="A37" s="113" t="s">
        <v>125</v>
      </c>
      <c r="B37" s="836" t="str">
        <f>VLOOKUP(A37,EQUIPOS!A7:D154,3,FALSE)</f>
        <v>Bomba para gato de tensionamiento</v>
      </c>
      <c r="C37" s="837"/>
      <c r="D37" s="837"/>
      <c r="E37" s="837"/>
      <c r="F37" s="837"/>
      <c r="G37" s="837"/>
      <c r="H37" s="838"/>
      <c r="I37" s="420"/>
      <c r="J37" s="421"/>
      <c r="K37" s="268">
        <f>VLOOKUP(A37,EQUIPOS!A7:D164,4,FALSE)</f>
        <v>54995.802935209118</v>
      </c>
      <c r="L37" s="334"/>
      <c r="M37" s="335">
        <v>0.1</v>
      </c>
      <c r="N37" s="271">
        <f>K37/M37</f>
        <v>549958.02935209114</v>
      </c>
    </row>
    <row r="38" spans="1:14">
      <c r="A38" s="113" t="s">
        <v>240</v>
      </c>
      <c r="B38" s="836" t="str">
        <f>VLOOKUP(A38,EQUIPOS!A8:D154,3,FALSE)</f>
        <v>Gato para tensionamiento, fuerza Max 200 ton, área de tensión 314 cm2.</v>
      </c>
      <c r="C38" s="837"/>
      <c r="D38" s="837"/>
      <c r="E38" s="837"/>
      <c r="F38" s="837"/>
      <c r="G38" s="837"/>
      <c r="H38" s="838"/>
      <c r="I38" s="327"/>
      <c r="J38" s="329"/>
      <c r="K38" s="268">
        <f>VLOOKUP(A38,EQUIPOS!A8:D165,4,FALSE)</f>
        <v>170584.63281857836</v>
      </c>
      <c r="L38" s="422"/>
      <c r="M38" s="423">
        <v>0.1</v>
      </c>
      <c r="N38" s="271">
        <f>K38/M38</f>
        <v>1705846.3281857835</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2324512.2439117059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827">
        <f>VLOOKUP(A60,TRANSPORTE!A2:D117,4,FALSE)</f>
        <v>3798.3471600274106</v>
      </c>
      <c r="M60" s="828"/>
      <c r="N60" s="286">
        <f>K60*L60</f>
        <v>56975.207400411156</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56975.207400411156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2387588.4709482826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477517.69418965653</v>
      </c>
      <c r="M84" s="858"/>
      <c r="N84" s="51"/>
    </row>
    <row r="85" spans="1:14">
      <c r="B85" s="89" t="s">
        <v>973</v>
      </c>
      <c r="C85" s="90"/>
      <c r="D85" s="90"/>
      <c r="E85" s="90"/>
      <c r="F85" s="90"/>
      <c r="G85" s="90"/>
      <c r="H85" s="90"/>
      <c r="I85" s="87"/>
      <c r="J85" s="88"/>
      <c r="K85" s="303">
        <v>0.05</v>
      </c>
      <c r="L85" s="857">
        <f>N79*K85</f>
        <v>119379.42354741413</v>
      </c>
      <c r="M85" s="858"/>
      <c r="N85" s="51"/>
    </row>
    <row r="86" spans="1:14" ht="15.75" thickBot="1">
      <c r="B86" s="91" t="s">
        <v>974</v>
      </c>
      <c r="C86" s="92"/>
      <c r="D86" s="92"/>
      <c r="E86" s="92"/>
      <c r="F86" s="92"/>
      <c r="G86" s="92"/>
      <c r="H86" s="92"/>
      <c r="I86" s="93"/>
      <c r="J86" s="94"/>
      <c r="K86" s="304">
        <v>0.05</v>
      </c>
      <c r="L86" s="859">
        <f>N79*K86</f>
        <v>119379.42354741413</v>
      </c>
      <c r="M86" s="860"/>
      <c r="N86" s="51"/>
    </row>
    <row r="87" spans="1:14" ht="15.75" thickBot="1">
      <c r="B87" s="823" t="s">
        <v>953</v>
      </c>
      <c r="C87" s="824"/>
      <c r="D87" s="824"/>
      <c r="E87" s="824"/>
      <c r="F87" s="824"/>
      <c r="G87" s="824"/>
      <c r="H87" s="824"/>
      <c r="I87" s="824"/>
      <c r="J87" s="824"/>
      <c r="K87" s="824"/>
      <c r="L87" s="824"/>
      <c r="M87" s="825"/>
      <c r="N87" s="52">
        <f>L84+L85+L86</f>
        <v>716276.54128448479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3103865.0122327674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3943.8286336788592</v>
      </c>
      <c r="L36" s="269"/>
      <c r="M36" s="335">
        <v>2</v>
      </c>
      <c r="N36" s="271">
        <f>K36/M36</f>
        <v>1971.9143168394296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11721.93510565661</v>
      </c>
      <c r="L37" s="334"/>
      <c r="M37" s="335">
        <v>2</v>
      </c>
      <c r="N37" s="271">
        <f>K37/M37</f>
        <v>5860.9675528283051</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1840.3608038400498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9673.2426735077843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63794.678233764171</v>
      </c>
      <c r="N48" s="271">
        <f>K48*M48</f>
        <v>293455.51987531513</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16283.472169055587</v>
      </c>
      <c r="N49" s="271">
        <f>K49*M49</f>
        <v>16283.472169055587</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1071859.6654624087</v>
      </c>
      <c r="N50" s="271">
        <f>K50*M50</f>
        <v>1071859.6654624087</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22659.179714019865</v>
      </c>
      <c r="N51" s="271">
        <f>K51*M51</f>
        <v>104232.22668449137</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1485830.8841912707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1822.464410828662</v>
      </c>
      <c r="M60" s="828"/>
      <c r="N60" s="286">
        <f>K60*L60</f>
        <v>1822.464410828662</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1822.464410828662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1534133.8073524083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306826.7614704817</v>
      </c>
      <c r="M84" s="858"/>
      <c r="N84" s="51"/>
    </row>
    <row r="85" spans="1:14">
      <c r="B85" s="89" t="s">
        <v>973</v>
      </c>
      <c r="C85" s="90"/>
      <c r="D85" s="90"/>
      <c r="E85" s="90"/>
      <c r="F85" s="90"/>
      <c r="G85" s="90"/>
      <c r="H85" s="90"/>
      <c r="I85" s="87"/>
      <c r="J85" s="88"/>
      <c r="K85" s="303">
        <v>0.05</v>
      </c>
      <c r="L85" s="857">
        <f>N79*K85</f>
        <v>76706.690367620424</v>
      </c>
      <c r="M85" s="858"/>
      <c r="N85" s="51"/>
    </row>
    <row r="86" spans="1:14" ht="15.75" thickBot="1">
      <c r="B86" s="91" t="s">
        <v>974</v>
      </c>
      <c r="C86" s="92"/>
      <c r="D86" s="92"/>
      <c r="E86" s="92"/>
      <c r="F86" s="92"/>
      <c r="G86" s="92"/>
      <c r="H86" s="92"/>
      <c r="I86" s="93"/>
      <c r="J86" s="94"/>
      <c r="K86" s="304">
        <v>0.05</v>
      </c>
      <c r="L86" s="859">
        <f>N79*K86</f>
        <v>76706.690367620424</v>
      </c>
      <c r="M86" s="860"/>
      <c r="N86" s="51"/>
    </row>
    <row r="87" spans="1:14" ht="15.75" thickBot="1">
      <c r="B87" s="823" t="s">
        <v>953</v>
      </c>
      <c r="C87" s="824"/>
      <c r="D87" s="824"/>
      <c r="E87" s="824"/>
      <c r="F87" s="824"/>
      <c r="G87" s="824"/>
      <c r="H87" s="824"/>
      <c r="I87" s="824"/>
      <c r="J87" s="824"/>
      <c r="K87" s="824"/>
      <c r="L87" s="824"/>
      <c r="M87" s="825"/>
      <c r="N87" s="52">
        <f>L84+L85+L86</f>
        <v>460240.14220572257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1994373.9495581309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3943.8286336788592</v>
      </c>
      <c r="L36" s="269"/>
      <c r="M36" s="335">
        <v>2</v>
      </c>
      <c r="N36" s="271">
        <f>K36/M36</f>
        <v>1971.9143168394296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11721.93510565661</v>
      </c>
      <c r="L37" s="334"/>
      <c r="M37" s="335">
        <v>2</v>
      </c>
      <c r="N37" s="271">
        <f>K37/M37</f>
        <v>5860.9675528283051</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1506.9662925450248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9339.8481622127583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63794.678233764171</v>
      </c>
      <c r="N48" s="271">
        <f>K48*M48</f>
        <v>293455.51987531513</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16283.472169055587</v>
      </c>
      <c r="N49" s="271">
        <f>K49*M49</f>
        <v>16283.472169055587</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1044376.0842967059</v>
      </c>
      <c r="N50" s="271">
        <f>K50*M50</f>
        <v>1044376.0842967059</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22659.179714019865</v>
      </c>
      <c r="N51" s="271">
        <f>K51*M51</f>
        <v>104232.22668449137</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1458347.3030255681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1822.464410828662</v>
      </c>
      <c r="M60" s="828"/>
      <c r="N60" s="286">
        <f>K60*L60</f>
        <v>1822.464410828662</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1822.464410828662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1499648.9414495099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299929.78828990198</v>
      </c>
      <c r="M84" s="858"/>
      <c r="N84" s="51"/>
    </row>
    <row r="85" spans="1:14">
      <c r="B85" s="89" t="s">
        <v>973</v>
      </c>
      <c r="C85" s="90"/>
      <c r="D85" s="90"/>
      <c r="E85" s="90"/>
      <c r="F85" s="90"/>
      <c r="G85" s="90"/>
      <c r="H85" s="90"/>
      <c r="I85" s="87"/>
      <c r="J85" s="88"/>
      <c r="K85" s="303">
        <v>0.05</v>
      </c>
      <c r="L85" s="857">
        <f>N79*K85</f>
        <v>74982.447072475494</v>
      </c>
      <c r="M85" s="858"/>
      <c r="N85" s="51"/>
    </row>
    <row r="86" spans="1:14" ht="15.75" thickBot="1">
      <c r="B86" s="91" t="s">
        <v>974</v>
      </c>
      <c r="C86" s="92"/>
      <c r="D86" s="92"/>
      <c r="E86" s="92"/>
      <c r="F86" s="92"/>
      <c r="G86" s="92"/>
      <c r="H86" s="92"/>
      <c r="I86" s="93"/>
      <c r="J86" s="94"/>
      <c r="K86" s="304">
        <v>0.05</v>
      </c>
      <c r="L86" s="859">
        <f>N79*K86</f>
        <v>74982.447072475494</v>
      </c>
      <c r="M86" s="860"/>
      <c r="N86" s="51"/>
    </row>
    <row r="87" spans="1:14" ht="15.75" thickBot="1">
      <c r="B87" s="823" t="s">
        <v>953</v>
      </c>
      <c r="C87" s="824"/>
      <c r="D87" s="824"/>
      <c r="E87" s="824"/>
      <c r="F87" s="824"/>
      <c r="G87" s="824"/>
      <c r="H87" s="824"/>
      <c r="I87" s="824"/>
      <c r="J87" s="824"/>
      <c r="K87" s="824"/>
      <c r="L87" s="824"/>
      <c r="M87" s="825"/>
      <c r="N87" s="52">
        <f>L84+L85+L86</f>
        <v>449894.68243485299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1949543.6238843629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3943.8286336788592</v>
      </c>
      <c r="L36" s="269"/>
      <c r="M36" s="335">
        <v>2</v>
      </c>
      <c r="N36" s="271">
        <f>K36/M36</f>
        <v>1971.9143168394296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11721.93510565661</v>
      </c>
      <c r="L37" s="334"/>
      <c r="M37" s="335">
        <v>2</v>
      </c>
      <c r="N37" s="271">
        <f>K37/M37</f>
        <v>5860.9675528283051</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1506.9662925450248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9339.8481622127583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1038879.3680635653</v>
      </c>
      <c r="N48" s="271">
        <f>K48*M48</f>
        <v>1038879.3680635653</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16283.472169055587</v>
      </c>
      <c r="N49" s="271">
        <f>K49*M49</f>
        <v>16283.472169055587</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22659.179714019865</v>
      </c>
      <c r="N50" s="271">
        <f>K50*M50</f>
        <v>104232.22668449137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1159395.0669171123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1822.464410828662</v>
      </c>
      <c r="M60" s="828"/>
      <c r="N60" s="286">
        <f>K60*L60</f>
        <v>1822.464410828662</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1822.464410828662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1200696.7053410541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240139.34106821084</v>
      </c>
      <c r="M84" s="858"/>
      <c r="N84" s="51"/>
    </row>
    <row r="85" spans="1:14">
      <c r="B85" s="89" t="s">
        <v>973</v>
      </c>
      <c r="C85" s="90"/>
      <c r="D85" s="90"/>
      <c r="E85" s="90"/>
      <c r="F85" s="90"/>
      <c r="G85" s="90"/>
      <c r="H85" s="90"/>
      <c r="I85" s="87"/>
      <c r="J85" s="88"/>
      <c r="K85" s="303">
        <v>0.05</v>
      </c>
      <c r="L85" s="857">
        <f>N79*K85</f>
        <v>60034.835267052709</v>
      </c>
      <c r="M85" s="858"/>
      <c r="N85" s="51"/>
    </row>
    <row r="86" spans="1:14" ht="15.75" thickBot="1">
      <c r="B86" s="91" t="s">
        <v>974</v>
      </c>
      <c r="C86" s="92"/>
      <c r="D86" s="92"/>
      <c r="E86" s="92"/>
      <c r="F86" s="92"/>
      <c r="G86" s="92"/>
      <c r="H86" s="92"/>
      <c r="I86" s="93"/>
      <c r="J86" s="94"/>
      <c r="K86" s="304">
        <v>0.05</v>
      </c>
      <c r="L86" s="859">
        <f>N79*K86</f>
        <v>60034.835267052709</v>
      </c>
      <c r="M86" s="860"/>
      <c r="N86" s="51"/>
    </row>
    <row r="87" spans="1:14" ht="15.75" thickBot="1">
      <c r="B87" s="823" t="s">
        <v>953</v>
      </c>
      <c r="C87" s="824"/>
      <c r="D87" s="824"/>
      <c r="E87" s="824"/>
      <c r="F87" s="824"/>
      <c r="G87" s="824"/>
      <c r="H87" s="824"/>
      <c r="I87" s="824"/>
      <c r="J87" s="824"/>
      <c r="K87" s="824"/>
      <c r="L87" s="824"/>
      <c r="M87" s="825"/>
      <c r="N87" s="52">
        <f>L84+L85+L86</f>
        <v>360209.01160231623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1560905.7169433704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3943.8286336788592</v>
      </c>
      <c r="L36" s="269"/>
      <c r="M36" s="335">
        <v>2</v>
      </c>
      <c r="N36" s="271">
        <f>K36/M36</f>
        <v>1971.9143168394296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11721.93510565661</v>
      </c>
      <c r="L37" s="334"/>
      <c r="M37" s="335">
        <v>2</v>
      </c>
      <c r="N37" s="271">
        <f>K37/M37</f>
        <v>5860.9675528283051</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1506.9662925450248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9339.8481622127583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1005899.070664722</v>
      </c>
      <c r="N48" s="271">
        <f>K48*M48</f>
        <v>1005899.070664722</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16283.472169055587</v>
      </c>
      <c r="N49" s="271">
        <f>K49*M49</f>
        <v>16283.472169055587</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27910.171727271827</v>
      </c>
      <c r="N50" s="271">
        <f>K50*M50</f>
        <v>128386.78994545039</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1150569.332779228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1822.464410828662</v>
      </c>
      <c r="M60" s="828"/>
      <c r="N60" s="286">
        <f>K60*L60</f>
        <v>1822.464410828662</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1822.464410828662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1191870.9712031698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238374.19424063398</v>
      </c>
      <c r="M84" s="858"/>
      <c r="N84" s="51"/>
    </row>
    <row r="85" spans="1:14">
      <c r="B85" s="89" t="s">
        <v>973</v>
      </c>
      <c r="C85" s="90"/>
      <c r="D85" s="90"/>
      <c r="E85" s="90"/>
      <c r="F85" s="90"/>
      <c r="G85" s="90"/>
      <c r="H85" s="90"/>
      <c r="I85" s="87"/>
      <c r="J85" s="88"/>
      <c r="K85" s="303">
        <v>0.05</v>
      </c>
      <c r="L85" s="857">
        <f>N79*K85</f>
        <v>59593.548560158495</v>
      </c>
      <c r="M85" s="858"/>
      <c r="N85" s="51"/>
    </row>
    <row r="86" spans="1:14" ht="15.75" thickBot="1">
      <c r="B86" s="91" t="s">
        <v>974</v>
      </c>
      <c r="C86" s="92"/>
      <c r="D86" s="92"/>
      <c r="E86" s="92"/>
      <c r="F86" s="92"/>
      <c r="G86" s="92"/>
      <c r="H86" s="92"/>
      <c r="I86" s="93"/>
      <c r="J86" s="94"/>
      <c r="K86" s="304">
        <v>0.05</v>
      </c>
      <c r="L86" s="859">
        <f>N79*K86</f>
        <v>59593.548560158495</v>
      </c>
      <c r="M86" s="860"/>
      <c r="N86" s="51"/>
    </row>
    <row r="87" spans="1:14" ht="15.75" thickBot="1">
      <c r="B87" s="823" t="s">
        <v>953</v>
      </c>
      <c r="C87" s="824"/>
      <c r="D87" s="824"/>
      <c r="E87" s="824"/>
      <c r="F87" s="824"/>
      <c r="G87" s="824"/>
      <c r="H87" s="824"/>
      <c r="I87" s="824"/>
      <c r="J87" s="824"/>
      <c r="K87" s="824"/>
      <c r="L87" s="824"/>
      <c r="M87" s="825"/>
      <c r="N87" s="52">
        <f>L84+L85+L86</f>
        <v>357561.29136095091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1549432.2625641208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5.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20119.880715537234</v>
      </c>
      <c r="L36" s="269"/>
      <c r="M36" s="335">
        <v>1</v>
      </c>
      <c r="N36" s="271">
        <f>K36/M36</f>
        <v>20119.880715537234</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11721.93510565661</v>
      </c>
      <c r="L37" s="334"/>
      <c r="M37" s="335">
        <v>1</v>
      </c>
      <c r="N37" s="271">
        <f>K37/M37</f>
        <v>11721.93510565661</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N81*M41</f>
        <v>3796.3137725900497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35638.129593783895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450730.73111752566</v>
      </c>
      <c r="N48" s="271">
        <f>K48*M48</f>
        <v>428194.19456164935</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664.52789826837693</v>
      </c>
      <c r="N49" s="271">
        <f>K49*M49</f>
        <v>112969.74270562408</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406757.00125240127</v>
      </c>
      <c r="N50" s="271">
        <f>K50*M50</f>
        <v>223716.3506888207</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646.41382901732959</v>
      </c>
      <c r="N51" s="271">
        <f>K51*M51</f>
        <v>193924.14870519887</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27910.171727271827</v>
      </c>
      <c r="N52" s="271">
        <f>K52*M52</f>
        <v>86521.532354542665</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SUM(N48:N58)</f>
        <v>1045325.9690158357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827">
        <f>VLOOKUP(A64,TRANSPORTE!A2:D117,4,FALSE)</f>
        <v>1822.464410828662</v>
      </c>
      <c r="M64" s="828"/>
      <c r="N64" s="286">
        <f>K64*L64</f>
        <v>1002.3554259557642</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827">
        <f>VLOOKUP(A65,TRANSPORTE!A3:D117,4,FALSE)</f>
        <v>1822.464410828662</v>
      </c>
      <c r="M65" s="828"/>
      <c r="N65" s="286">
        <f>K65*L65</f>
        <v>1731.3411902872288</v>
      </c>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2733.6966162429931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8</v>
      </c>
      <c r="N75" s="394">
        <f>K75/M75</f>
        <v>62590.494999999995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1159624.0706776637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231924.81413553274</v>
      </c>
      <c r="M88" s="858"/>
      <c r="N88" s="51"/>
    </row>
    <row r="89" spans="1:14">
      <c r="B89" s="89" t="s">
        <v>973</v>
      </c>
      <c r="C89" s="90"/>
      <c r="D89" s="90"/>
      <c r="E89" s="90"/>
      <c r="F89" s="90"/>
      <c r="G89" s="90"/>
      <c r="H89" s="90"/>
      <c r="I89" s="87"/>
      <c r="J89" s="88"/>
      <c r="K89" s="303">
        <v>0.05</v>
      </c>
      <c r="L89" s="857">
        <f>N83*K89</f>
        <v>57981.203533883185</v>
      </c>
      <c r="M89" s="858"/>
      <c r="N89" s="51"/>
    </row>
    <row r="90" spans="1:14" ht="15.75" thickBot="1">
      <c r="B90" s="91" t="s">
        <v>974</v>
      </c>
      <c r="C90" s="92"/>
      <c r="D90" s="92"/>
      <c r="E90" s="92"/>
      <c r="F90" s="92"/>
      <c r="G90" s="92"/>
      <c r="H90" s="92"/>
      <c r="I90" s="93"/>
      <c r="J90" s="94"/>
      <c r="K90" s="304">
        <v>0.05</v>
      </c>
      <c r="L90" s="859">
        <f>N83*K90</f>
        <v>57981.203533883185</v>
      </c>
      <c r="M90" s="860"/>
      <c r="N90" s="51"/>
    </row>
    <row r="91" spans="1:14" ht="15.75" thickBot="1">
      <c r="B91" s="823" t="s">
        <v>953</v>
      </c>
      <c r="C91" s="824"/>
      <c r="D91" s="824"/>
      <c r="E91" s="824"/>
      <c r="F91" s="824"/>
      <c r="G91" s="824"/>
      <c r="H91" s="824"/>
      <c r="I91" s="824"/>
      <c r="J91" s="824"/>
      <c r="K91" s="824"/>
      <c r="L91" s="824"/>
      <c r="M91" s="825"/>
      <c r="N91" s="52">
        <f>L88+L89+L90</f>
        <v>347887.22120329912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1507511.2918809629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20119.880715537234</v>
      </c>
      <c r="L36" s="269"/>
      <c r="M36" s="335">
        <v>1</v>
      </c>
      <c r="N36" s="271">
        <f>K36/M36</f>
        <v>20119.880715537234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N81*M41</f>
        <v>3796.3137725900497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23916.194488127283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450730.73111752566</v>
      </c>
      <c r="N48" s="271">
        <f>K48*M48</f>
        <v>378613.81413872156</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664.52789826837693</v>
      </c>
      <c r="N49" s="271">
        <f>K49*M49</f>
        <v>122937.66117964973</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406757.00125240127</v>
      </c>
      <c r="N50" s="271">
        <f>K50*M50</f>
        <v>256256.91078901279</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646.41382901732959</v>
      </c>
      <c r="N51" s="271">
        <f>K51*M51</f>
        <v>168067.59554450569</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SUM(N48:N58)</f>
        <v>925875.98165188986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827">
        <f>VLOOKUP(A64,TRANSPORTE!A2:D117,4,FALSE)</f>
        <v>1822.464410828662</v>
      </c>
      <c r="M64" s="828"/>
      <c r="N64" s="286">
        <f>K64*L64</f>
        <v>1148.1525788220572</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827">
        <f>VLOOKUP(A65,TRANSPORTE!A3:D117,4,FALSE)</f>
        <v>1822.464410828662</v>
      </c>
      <c r="M65" s="828"/>
      <c r="N65" s="286">
        <f>K65*L65</f>
        <v>1530.870105096076</v>
      </c>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2679.0226839181332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8</v>
      </c>
      <c r="N75" s="394">
        <f>K75/M75</f>
        <v>62590.494999999995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1028397.4742757363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205679.49485514726</v>
      </c>
      <c r="M88" s="858"/>
      <c r="N88" s="51"/>
    </row>
    <row r="89" spans="1:14">
      <c r="B89" s="89" t="s">
        <v>973</v>
      </c>
      <c r="C89" s="90"/>
      <c r="D89" s="90"/>
      <c r="E89" s="90"/>
      <c r="F89" s="90"/>
      <c r="G89" s="90"/>
      <c r="H89" s="90"/>
      <c r="I89" s="87"/>
      <c r="J89" s="88"/>
      <c r="K89" s="303">
        <v>0.05</v>
      </c>
      <c r="L89" s="857">
        <f>N83*K89</f>
        <v>51419.873713786816</v>
      </c>
      <c r="M89" s="858"/>
      <c r="N89" s="51"/>
    </row>
    <row r="90" spans="1:14" ht="15.75" thickBot="1">
      <c r="B90" s="91" t="s">
        <v>974</v>
      </c>
      <c r="C90" s="92"/>
      <c r="D90" s="92"/>
      <c r="E90" s="92"/>
      <c r="F90" s="92"/>
      <c r="G90" s="92"/>
      <c r="H90" s="92"/>
      <c r="I90" s="93"/>
      <c r="J90" s="94"/>
      <c r="K90" s="304">
        <v>0.05</v>
      </c>
      <c r="L90" s="859">
        <f>N83*K90</f>
        <v>51419.873713786816</v>
      </c>
      <c r="M90" s="860"/>
      <c r="N90" s="51"/>
    </row>
    <row r="91" spans="1:14" ht="15.75" thickBot="1">
      <c r="B91" s="823" t="s">
        <v>953</v>
      </c>
      <c r="C91" s="824"/>
      <c r="D91" s="824"/>
      <c r="E91" s="824"/>
      <c r="F91" s="824"/>
      <c r="G91" s="824"/>
      <c r="H91" s="824"/>
      <c r="I91" s="824"/>
      <c r="J91" s="824"/>
      <c r="K91" s="824"/>
      <c r="L91" s="824"/>
      <c r="M91" s="825"/>
      <c r="N91" s="52">
        <f>L88+L89+L90</f>
        <v>308519.24228272092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1336916.7165584571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20119.880715537234</v>
      </c>
      <c r="L36" s="269"/>
      <c r="M36" s="335">
        <v>1</v>
      </c>
      <c r="N36" s="271">
        <f>K36/M36</f>
        <v>20119.880715537234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N81*M41</f>
        <v>3037.0510180720398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23156.931733609275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450730.73111752566</v>
      </c>
      <c r="N48" s="271">
        <f>K48*M48</f>
        <v>227168.28848323293</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664.52789826837693</v>
      </c>
      <c r="N49" s="271">
        <f>K49*M49</f>
        <v>73762.596707789839</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324306.25775529287</v>
      </c>
      <c r="N50" s="271">
        <f>K50*M50</f>
        <v>129722.50310211716</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406757.00125240127</v>
      </c>
      <c r="N51" s="271">
        <f>K51*M51</f>
        <v>153754.14647340769</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646.41382901732959</v>
      </c>
      <c r="N52" s="271">
        <f>K52*M52</f>
        <v>100840.55732670342</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SUM(N48:N58)</f>
        <v>685248.09209325106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827">
        <f>VLOOKUP(A64,TRANSPORTE!A2:D117,4,FALSE)</f>
        <v>1822.464410828662</v>
      </c>
      <c r="M64" s="828"/>
      <c r="N64" s="286">
        <f>K64*L64</f>
        <v>688.89154729323423</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827">
        <f>VLOOKUP(A65,TRANSPORTE!A3:D117,4,FALSE)</f>
        <v>1822.464410828662</v>
      </c>
      <c r="M65" s="828"/>
      <c r="N65" s="286">
        <f>K65*L65</f>
        <v>918.52206305764571</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827">
        <f>VLOOKUP(A66,TRANSPORTE!A3:D117,4,FALSE)</f>
        <v>1822.464410828662</v>
      </c>
      <c r="M66" s="828"/>
      <c r="N66" s="286">
        <f>K66*L66</f>
        <v>728.98576433146491</v>
      </c>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2336.3993746823448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10</v>
      </c>
      <c r="N75" s="394">
        <f>K75/M75</f>
        <v>50072.395999999993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60741.020361440795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771482.44356298354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154296.48871259671</v>
      </c>
      <c r="M88" s="858"/>
      <c r="N88" s="51"/>
    </row>
    <row r="89" spans="1:14">
      <c r="B89" s="89" t="s">
        <v>973</v>
      </c>
      <c r="C89" s="90"/>
      <c r="D89" s="90"/>
      <c r="E89" s="90"/>
      <c r="F89" s="90"/>
      <c r="G89" s="90"/>
      <c r="H89" s="90"/>
      <c r="I89" s="87"/>
      <c r="J89" s="88"/>
      <c r="K89" s="303">
        <v>0.05</v>
      </c>
      <c r="L89" s="857">
        <f>N83*K89</f>
        <v>38574.122178149177</v>
      </c>
      <c r="M89" s="858"/>
      <c r="N89" s="51"/>
    </row>
    <row r="90" spans="1:14" ht="15.75" thickBot="1">
      <c r="B90" s="91" t="s">
        <v>974</v>
      </c>
      <c r="C90" s="92"/>
      <c r="D90" s="92"/>
      <c r="E90" s="92"/>
      <c r="F90" s="92"/>
      <c r="G90" s="92"/>
      <c r="H90" s="92"/>
      <c r="I90" s="93"/>
      <c r="J90" s="94"/>
      <c r="K90" s="304">
        <v>0.05</v>
      </c>
      <c r="L90" s="859">
        <f>N83*K90</f>
        <v>38574.122178149177</v>
      </c>
      <c r="M90" s="860"/>
      <c r="N90" s="51"/>
    </row>
    <row r="91" spans="1:14" ht="15.75" thickBot="1">
      <c r="B91" s="823" t="s">
        <v>953</v>
      </c>
      <c r="C91" s="824"/>
      <c r="D91" s="824"/>
      <c r="E91" s="824"/>
      <c r="F91" s="824"/>
      <c r="G91" s="824"/>
      <c r="H91" s="824"/>
      <c r="I91" s="824"/>
      <c r="J91" s="824"/>
      <c r="K91" s="824"/>
      <c r="L91" s="824"/>
      <c r="M91" s="825"/>
      <c r="N91" s="52">
        <f>L88+L89+L90</f>
        <v>231444.73306889506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1002927.1766318786</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6"/>
      <c r="J36" s="267"/>
      <c r="K36" s="268">
        <f>VLOOKUP(A36,EQUIPOS!A6:D163,4,FALSE)</f>
        <v>11721.93510565661</v>
      </c>
      <c r="L36" s="269"/>
      <c r="M36" s="335">
        <v>1</v>
      </c>
      <c r="N36" s="271">
        <f>K36/M36</f>
        <v>11721.93510565661</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1732.1042859671059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13454.039391623715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3389.2752293544677</v>
      </c>
      <c r="N48" s="271">
        <f>K48*M48</f>
        <v>115614.95662373961</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41775.04337186824</v>
      </c>
      <c r="N49" s="271">
        <f>K49*M49</f>
        <v>6266.2565057802358</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1005899.070664722</v>
      </c>
      <c r="N50" s="271">
        <f>K50*M50</f>
        <v>126743.28290375497</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56484.871352812028</v>
      </c>
      <c r="N51" s="271">
        <f>K51*M51</f>
        <v>56484.871352812028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305109.36738608684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827">
        <f>VLOOKUP(A61,TRANSPORTE!A3:D117,4,FALSE)</f>
        <v>1822.464410828662</v>
      </c>
      <c r="M61" s="828"/>
      <c r="N61" s="286">
        <f>K61*L61</f>
        <v>229.63051576441143</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229.63051576441143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1">
        <f>K72/J72*100</f>
        <v>101498.09999999999</v>
      </c>
      <c r="J72" s="292">
        <v>185</v>
      </c>
      <c r="K72" s="293">
        <f>VLOOKUP(A72,'MANO DE OBRA'!A8:D99,4,FALSE)</f>
        <v>187771.48499999999</v>
      </c>
      <c r="L72" s="50"/>
      <c r="M72" s="430">
        <v>3.4</v>
      </c>
      <c r="N72" s="394">
        <f>K72/M72</f>
        <v>55226.907352941176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405398.25159183022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81079.650318366053</v>
      </c>
      <c r="M85" s="858"/>
      <c r="N85" s="51"/>
    </row>
    <row r="86" spans="1:14">
      <c r="B86" s="89" t="s">
        <v>973</v>
      </c>
      <c r="C86" s="90"/>
      <c r="D86" s="90"/>
      <c r="E86" s="90"/>
      <c r="F86" s="90"/>
      <c r="G86" s="90"/>
      <c r="H86" s="90"/>
      <c r="I86" s="87"/>
      <c r="J86" s="88"/>
      <c r="K86" s="303">
        <v>0.05</v>
      </c>
      <c r="L86" s="857">
        <f>N80*K86</f>
        <v>20269.912579591513</v>
      </c>
      <c r="M86" s="858"/>
      <c r="N86" s="51"/>
    </row>
    <row r="87" spans="1:14" ht="15.75" thickBot="1">
      <c r="B87" s="91" t="s">
        <v>974</v>
      </c>
      <c r="C87" s="92"/>
      <c r="D87" s="92"/>
      <c r="E87" s="92"/>
      <c r="F87" s="92"/>
      <c r="G87" s="92"/>
      <c r="H87" s="92"/>
      <c r="I87" s="93"/>
      <c r="J87" s="94"/>
      <c r="K87" s="304">
        <v>0.05</v>
      </c>
      <c r="L87" s="859">
        <f>N80*K87</f>
        <v>20269.912579591513</v>
      </c>
      <c r="M87" s="860"/>
      <c r="N87" s="51"/>
    </row>
    <row r="88" spans="1:14" ht="15.75" thickBot="1">
      <c r="B88" s="823" t="s">
        <v>953</v>
      </c>
      <c r="C88" s="824"/>
      <c r="D88" s="824"/>
      <c r="E88" s="824"/>
      <c r="F88" s="824"/>
      <c r="G88" s="824"/>
      <c r="H88" s="824"/>
      <c r="I88" s="824"/>
      <c r="J88" s="824"/>
      <c r="K88" s="824"/>
      <c r="L88" s="824"/>
      <c r="M88" s="825"/>
      <c r="N88" s="52">
        <f>L85+L86+L87</f>
        <v>121619.47547754909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527017.7270693793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6"/>
      <c r="J36" s="267"/>
      <c r="K36" s="268">
        <f>VLOOKUP(A36,EQUIPOS!A6:D163,4,FALSE)</f>
        <v>11721.93510565661</v>
      </c>
      <c r="L36" s="269"/>
      <c r="M36" s="335">
        <v>1</v>
      </c>
      <c r="N36" s="271">
        <f>K36/M36</f>
        <v>11721.93510565661</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1732.1042859671059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13454.039391623715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3389.2752293544677</v>
      </c>
      <c r="N48" s="271">
        <f>K48*M48</f>
        <v>115614.95662373961</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41775.04337186824</v>
      </c>
      <c r="N49" s="271">
        <f>K49*M49</f>
        <v>6266.2565057802358</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1016892.5031310031</v>
      </c>
      <c r="N50" s="271">
        <f>K50*M50</f>
        <v>128128.4553945064</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56484.871352812028</v>
      </c>
      <c r="N51" s="271">
        <f>K51*M51</f>
        <v>56484.871352812028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306494.53987683827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827">
        <f>VLOOKUP(A61,TRANSPORTE!A3:D117,4,FALSE)</f>
        <v>1822.464410828662</v>
      </c>
      <c r="M61" s="828"/>
      <c r="N61" s="286">
        <f>K61*L61</f>
        <v>229.63051576441143</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229.63051576441143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1">
        <f>K72/J72*100</f>
        <v>101498.09999999999</v>
      </c>
      <c r="J72" s="292">
        <v>185</v>
      </c>
      <c r="K72" s="293">
        <f>VLOOKUP(A72,'MANO DE OBRA'!A8:D99,4,FALSE)</f>
        <v>187771.48499999999</v>
      </c>
      <c r="L72" s="50"/>
      <c r="M72" s="430">
        <v>3.4</v>
      </c>
      <c r="N72" s="394">
        <f>K72/M72</f>
        <v>55226.907352941176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59">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406783.42408258165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81356.684816516339</v>
      </c>
      <c r="M85" s="858"/>
      <c r="N85" s="51"/>
    </row>
    <row r="86" spans="1:14">
      <c r="B86" s="89" t="s">
        <v>973</v>
      </c>
      <c r="C86" s="90"/>
      <c r="D86" s="90"/>
      <c r="E86" s="90"/>
      <c r="F86" s="90"/>
      <c r="G86" s="90"/>
      <c r="H86" s="90"/>
      <c r="I86" s="87"/>
      <c r="J86" s="88"/>
      <c r="K86" s="303">
        <v>0.05</v>
      </c>
      <c r="L86" s="857">
        <f>N80*K86</f>
        <v>20339.171204129085</v>
      </c>
      <c r="M86" s="858"/>
      <c r="N86" s="51"/>
    </row>
    <row r="87" spans="1:14" ht="15.75" thickBot="1">
      <c r="B87" s="91" t="s">
        <v>974</v>
      </c>
      <c r="C87" s="92"/>
      <c r="D87" s="92"/>
      <c r="E87" s="92"/>
      <c r="F87" s="92"/>
      <c r="G87" s="92"/>
      <c r="H87" s="92"/>
      <c r="I87" s="93"/>
      <c r="J87" s="94"/>
      <c r="K87" s="304">
        <v>0.05</v>
      </c>
      <c r="L87" s="859">
        <f>N80*K87</f>
        <v>20339.171204129085</v>
      </c>
      <c r="M87" s="860"/>
      <c r="N87" s="51"/>
    </row>
    <row r="88" spans="1:14" ht="15.75" thickBot="1">
      <c r="B88" s="823" t="s">
        <v>953</v>
      </c>
      <c r="C88" s="824"/>
      <c r="D88" s="824"/>
      <c r="E88" s="824"/>
      <c r="F88" s="824"/>
      <c r="G88" s="824"/>
      <c r="H88" s="824"/>
      <c r="I88" s="824"/>
      <c r="J88" s="824"/>
      <c r="K88" s="824"/>
      <c r="L88" s="824"/>
      <c r="M88" s="825"/>
      <c r="N88" s="52">
        <f>L85+L86+L87</f>
        <v>122035.02722477452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528818.45130735612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6"/>
      <c r="J36" s="267"/>
      <c r="K36" s="268">
        <f>VLOOKUP(A36,EQUIPOS!A6:D163,4,FALSE)</f>
        <v>2104.0873514653622</v>
      </c>
      <c r="L36" s="269"/>
      <c r="M36" s="335">
        <v>37.5</v>
      </c>
      <c r="N36" s="271">
        <f>K36/M36</f>
        <v>56.108996039076324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16.927673861440798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73.036669900517126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3389.2752293544677</v>
      </c>
      <c r="N48" s="271">
        <f>K48*M48</f>
        <v>3558.7389908221912</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6506.7556797175021</v>
      </c>
      <c r="N49" s="271">
        <f>K49*M49</f>
        <v>195.20267039152506</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3753.9416612137161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27">
        <f>VLOOKUP(A61,TRANSPORTE!A3:D117,4,FALSE)</f>
        <v>0.31060214642577388</v>
      </c>
      <c r="M61" s="828"/>
      <c r="N61" s="286">
        <f>K61*L61</f>
        <v>0.32613225374706262</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0.32613225374706262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200</v>
      </c>
      <c r="N72" s="394">
        <f>K72/M72</f>
        <v>312.95247499999999</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4673.6881564400201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934.73763128800408</v>
      </c>
      <c r="M85" s="858"/>
      <c r="N85" s="51"/>
    </row>
    <row r="86" spans="1:14">
      <c r="B86" s="89" t="s">
        <v>973</v>
      </c>
      <c r="C86" s="90"/>
      <c r="D86" s="90"/>
      <c r="E86" s="90"/>
      <c r="F86" s="90"/>
      <c r="G86" s="90"/>
      <c r="H86" s="90"/>
      <c r="I86" s="87"/>
      <c r="J86" s="88"/>
      <c r="K86" s="303">
        <v>0.05</v>
      </c>
      <c r="L86" s="857">
        <f>N80*K86</f>
        <v>233.68440782200102</v>
      </c>
      <c r="M86" s="858"/>
      <c r="N86" s="51"/>
    </row>
    <row r="87" spans="1:14" ht="15.75" thickBot="1">
      <c r="B87" s="91" t="s">
        <v>974</v>
      </c>
      <c r="C87" s="92"/>
      <c r="D87" s="92"/>
      <c r="E87" s="92"/>
      <c r="F87" s="92"/>
      <c r="G87" s="92"/>
      <c r="H87" s="92"/>
      <c r="I87" s="93"/>
      <c r="J87" s="94"/>
      <c r="K87" s="304">
        <v>0.05</v>
      </c>
      <c r="L87" s="859">
        <f>N80*K87</f>
        <v>233.68440782200102</v>
      </c>
      <c r="M87" s="860"/>
      <c r="N87" s="51"/>
    </row>
    <row r="88" spans="1:14" ht="15.75" thickBot="1">
      <c r="B88" s="823" t="s">
        <v>953</v>
      </c>
      <c r="C88" s="824"/>
      <c r="D88" s="824"/>
      <c r="E88" s="824"/>
      <c r="F88" s="824"/>
      <c r="G88" s="824"/>
      <c r="H88" s="824"/>
      <c r="I88" s="824"/>
      <c r="J88" s="824"/>
      <c r="K88" s="824"/>
      <c r="L88" s="824"/>
      <c r="M88" s="825"/>
      <c r="N88" s="52">
        <f>L85+L86+L87</f>
        <v>1402.1064469320061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6075.7946033720264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6"/>
      <c r="J36" s="267"/>
      <c r="K36" s="268">
        <f>VLOOKUP(A36,EQUIPOS!A6:D163,4,FALSE)</f>
        <v>2104.0873514653622</v>
      </c>
      <c r="L36" s="269"/>
      <c r="M36" s="335">
        <v>37.5</v>
      </c>
      <c r="N36" s="271">
        <f>K36/M36</f>
        <v>56.108996039076324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16.927673861440798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73.036669900517126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3415.7976079215632</v>
      </c>
      <c r="N48" s="271">
        <f>K48*M48</f>
        <v>3586.5874883176416</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6506.7556797175021</v>
      </c>
      <c r="N49" s="271">
        <f>K49*M49</f>
        <v>195.20267039152506</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3781.7901587091665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27">
        <f>VLOOKUP(A61,TRANSPORTE!A3:D117,4,FALSE)</f>
        <v>0.31060214642577388</v>
      </c>
      <c r="M61" s="828"/>
      <c r="N61" s="286">
        <f>K61*L61</f>
        <v>0.32613225374706262</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0.32613225374706262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200</v>
      </c>
      <c r="N72" s="394">
        <f>K72/M72</f>
        <v>312.95247499999999</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4701.5366539354709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940.3073307870942</v>
      </c>
      <c r="M85" s="858"/>
      <c r="N85" s="51"/>
    </row>
    <row r="86" spans="1:14">
      <c r="B86" s="89" t="s">
        <v>973</v>
      </c>
      <c r="C86" s="90"/>
      <c r="D86" s="90"/>
      <c r="E86" s="90"/>
      <c r="F86" s="90"/>
      <c r="G86" s="90"/>
      <c r="H86" s="90"/>
      <c r="I86" s="87"/>
      <c r="J86" s="88"/>
      <c r="K86" s="303">
        <v>0.05</v>
      </c>
      <c r="L86" s="857">
        <f>N80*K86</f>
        <v>235.07683269677355</v>
      </c>
      <c r="M86" s="858"/>
      <c r="N86" s="51"/>
    </row>
    <row r="87" spans="1:14" ht="15.75" thickBot="1">
      <c r="B87" s="91" t="s">
        <v>974</v>
      </c>
      <c r="C87" s="92"/>
      <c r="D87" s="92"/>
      <c r="E87" s="92"/>
      <c r="F87" s="92"/>
      <c r="G87" s="92"/>
      <c r="H87" s="92"/>
      <c r="I87" s="93"/>
      <c r="J87" s="94"/>
      <c r="K87" s="304">
        <v>0.05</v>
      </c>
      <c r="L87" s="859">
        <f>N80*K87</f>
        <v>235.07683269677355</v>
      </c>
      <c r="M87" s="860"/>
      <c r="N87" s="51"/>
    </row>
    <row r="88" spans="1:14" ht="15.75" thickBot="1">
      <c r="B88" s="823" t="s">
        <v>953</v>
      </c>
      <c r="C88" s="824"/>
      <c r="D88" s="824"/>
      <c r="E88" s="824"/>
      <c r="F88" s="824"/>
      <c r="G88" s="824"/>
      <c r="H88" s="824"/>
      <c r="I88" s="824"/>
      <c r="J88" s="824"/>
      <c r="K88" s="824"/>
      <c r="L88" s="824"/>
      <c r="M88" s="825"/>
      <c r="N88" s="52">
        <f>L85+L86+L87</f>
        <v>1410.4609961806414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6111.9976501161127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6"/>
      <c r="J36" s="267"/>
      <c r="K36" s="268">
        <f>VLOOKUP(A36,EQUIPOS!A6:D163,4,FALSE)</f>
        <v>28587.455335675346</v>
      </c>
      <c r="L36" s="269"/>
      <c r="M36" s="335">
        <v>670</v>
      </c>
      <c r="N36" s="271">
        <f>K36/M36</f>
        <v>42.667843784590069</v>
      </c>
    </row>
    <row r="37" spans="1:14">
      <c r="A37" s="113" t="s">
        <v>125</v>
      </c>
      <c r="B37" s="836" t="str">
        <f>VLOOKUP(A37,EQUIPOS!A7:D154,3,FALSE)</f>
        <v>Bomba para gato de tensionamiento</v>
      </c>
      <c r="C37" s="837"/>
      <c r="D37" s="837"/>
      <c r="E37" s="837"/>
      <c r="F37" s="837"/>
      <c r="G37" s="837"/>
      <c r="H37" s="838"/>
      <c r="I37" s="420"/>
      <c r="J37" s="421"/>
      <c r="K37" s="268">
        <f>VLOOKUP(A37,EQUIPOS!A7:D164,4,FALSE)</f>
        <v>54995.802935209118</v>
      </c>
      <c r="L37" s="334"/>
      <c r="M37" s="335">
        <v>670</v>
      </c>
      <c r="N37" s="271">
        <f>K37/M37</f>
        <v>82.083287962998682</v>
      </c>
    </row>
    <row r="38" spans="1:14">
      <c r="A38" s="113" t="s">
        <v>240</v>
      </c>
      <c r="B38" s="836" t="str">
        <f>VLOOKUP(A38,EQUIPOS!A8:D154,3,FALSE)</f>
        <v>Gato para tensionamiento, fuerza Max 200 ton, área de tensión 314 cm2.</v>
      </c>
      <c r="C38" s="837"/>
      <c r="D38" s="837"/>
      <c r="E38" s="837"/>
      <c r="F38" s="837"/>
      <c r="G38" s="837"/>
      <c r="H38" s="838"/>
      <c r="I38" s="327"/>
      <c r="J38" s="329"/>
      <c r="K38" s="268">
        <f>VLOOKUP(A38,EQUIPOS!A8:D165,4,FALSE)</f>
        <v>170584.63281857836</v>
      </c>
      <c r="L38" s="422"/>
      <c r="M38" s="423">
        <v>670</v>
      </c>
      <c r="N38" s="271">
        <f>K38/M38</f>
        <v>254.60392957996771</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6.9214099586390443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386.27647128619549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30701.188899999008</v>
      </c>
      <c r="N48" s="271">
        <f t="shared" ref="N48:N53" si="0">K48*M48</f>
        <v>122.80475559999603</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19537.120209090281</v>
      </c>
      <c r="N49" s="271">
        <f t="shared" si="0"/>
        <v>78.148480836361131</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1262.6030067099161</v>
      </c>
      <c r="N50" s="271">
        <f t="shared" si="0"/>
        <v>25.252060134198324</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6356.9033981629946</v>
      </c>
      <c r="N51" s="271">
        <f t="shared" si="0"/>
        <v>540.33678884385461</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87717.682571425743</v>
      </c>
      <c r="N52" s="271">
        <f t="shared" si="0"/>
        <v>87.71768257142574</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6506.7556797175021</v>
      </c>
      <c r="N53" s="271">
        <f t="shared" si="0"/>
        <v>130.13511359435003</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984.39488158018582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3">
        <v>670</v>
      </c>
      <c r="N72" s="394">
        <f>K72/M72</f>
        <v>186.83729850746266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59">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1716.7418507983334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343.34837015966673</v>
      </c>
      <c r="M85" s="858"/>
      <c r="N85" s="51"/>
    </row>
    <row r="86" spans="1:14">
      <c r="B86" s="89" t="s">
        <v>973</v>
      </c>
      <c r="C86" s="90"/>
      <c r="D86" s="90"/>
      <c r="E86" s="90"/>
      <c r="F86" s="90"/>
      <c r="G86" s="90"/>
      <c r="H86" s="90"/>
      <c r="I86" s="87"/>
      <c r="J86" s="88"/>
      <c r="K86" s="303">
        <v>0.05</v>
      </c>
      <c r="L86" s="857">
        <f>N80*K86</f>
        <v>85.837092539916682</v>
      </c>
      <c r="M86" s="858"/>
      <c r="N86" s="51"/>
    </row>
    <row r="87" spans="1:14" ht="15.75" thickBot="1">
      <c r="B87" s="91" t="s">
        <v>974</v>
      </c>
      <c r="C87" s="92"/>
      <c r="D87" s="92"/>
      <c r="E87" s="92"/>
      <c r="F87" s="92"/>
      <c r="G87" s="92"/>
      <c r="H87" s="92"/>
      <c r="I87" s="93"/>
      <c r="J87" s="94"/>
      <c r="K87" s="304">
        <v>0.05</v>
      </c>
      <c r="L87" s="859">
        <f>N80*K87</f>
        <v>85.837092539916682</v>
      </c>
      <c r="M87" s="860"/>
      <c r="N87" s="51"/>
    </row>
    <row r="88" spans="1:14" ht="15.75" thickBot="1">
      <c r="B88" s="823" t="s">
        <v>953</v>
      </c>
      <c r="C88" s="824"/>
      <c r="D88" s="824"/>
      <c r="E88" s="824"/>
      <c r="F88" s="824"/>
      <c r="G88" s="824"/>
      <c r="H88" s="824"/>
      <c r="I88" s="824"/>
      <c r="J88" s="824"/>
      <c r="K88" s="824"/>
      <c r="L88" s="824"/>
      <c r="M88" s="825"/>
      <c r="N88" s="52">
        <f>L85+L86+L87</f>
        <v>515.02255523950009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2231.7644060378334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6"/>
      <c r="J36" s="267"/>
      <c r="K36" s="268">
        <f>VLOOKUP(A36,EQUIPOS!A6:D163,4,FALSE)</f>
        <v>28587.455335675346</v>
      </c>
      <c r="L36" s="269"/>
      <c r="M36" s="335">
        <v>670</v>
      </c>
      <c r="N36" s="271">
        <f>K36/M36</f>
        <v>42.667843784590069</v>
      </c>
    </row>
    <row r="37" spans="1:14">
      <c r="A37" s="113" t="s">
        <v>125</v>
      </c>
      <c r="B37" s="836" t="str">
        <f>VLOOKUP(A37,EQUIPOS!A7:D154,3,FALSE)</f>
        <v>Bomba para gato de tensionamiento</v>
      </c>
      <c r="C37" s="837"/>
      <c r="D37" s="837"/>
      <c r="E37" s="837"/>
      <c r="F37" s="837"/>
      <c r="G37" s="837"/>
      <c r="H37" s="838"/>
      <c r="I37" s="420"/>
      <c r="J37" s="421"/>
      <c r="K37" s="268">
        <f>VLOOKUP(A37,EQUIPOS!A7:D164,4,FALSE)</f>
        <v>54995.802935209118</v>
      </c>
      <c r="L37" s="334"/>
      <c r="M37" s="335">
        <v>670</v>
      </c>
      <c r="N37" s="271">
        <f>K37/M37</f>
        <v>82.083287962998682</v>
      </c>
    </row>
    <row r="38" spans="1:14">
      <c r="A38" s="113" t="s">
        <v>240</v>
      </c>
      <c r="B38" s="836" t="str">
        <f>VLOOKUP(A38,EQUIPOS!A8:D154,3,FALSE)</f>
        <v>Gato para tensionamiento, fuerza Max 200 ton, área de tensión 314 cm2.</v>
      </c>
      <c r="C38" s="837"/>
      <c r="D38" s="837"/>
      <c r="E38" s="837"/>
      <c r="F38" s="837"/>
      <c r="G38" s="837"/>
      <c r="H38" s="838"/>
      <c r="I38" s="327"/>
      <c r="J38" s="329"/>
      <c r="K38" s="268">
        <f>VLOOKUP(A38,EQUIPOS!A8:D165,4,FALSE)</f>
        <v>170584.63281857836</v>
      </c>
      <c r="L38" s="422"/>
      <c r="M38" s="423">
        <v>670</v>
      </c>
      <c r="N38" s="271">
        <f>K38/M38</f>
        <v>254.60392957996771</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6.9214099586390443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386.27647128619549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30701.188899999008</v>
      </c>
      <c r="N48" s="271">
        <f t="shared" ref="N48:N53" si="0">K48*M48</f>
        <v>122.80475559999603</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19537.120209090281</v>
      </c>
      <c r="N49" s="271">
        <f t="shared" si="0"/>
        <v>78.148480836361131</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1262.6030067099161</v>
      </c>
      <c r="N50" s="271">
        <f t="shared" si="0"/>
        <v>25.252060134198324</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6356.9033981629946</v>
      </c>
      <c r="N51" s="271">
        <f t="shared" si="0"/>
        <v>35153.675791841364</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87717.682571425743</v>
      </c>
      <c r="N52" s="271">
        <f t="shared" si="0"/>
        <v>87.71768257142574</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6506.7556797175021</v>
      </c>
      <c r="N53" s="271">
        <f t="shared" si="0"/>
        <v>130.13511359435003</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35597.733884577698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3">
        <v>670</v>
      </c>
      <c r="N72" s="394">
        <f>K72/M72</f>
        <v>186.83729850746266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36330.080853795844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7266.0161707591687</v>
      </c>
      <c r="M85" s="858"/>
      <c r="N85" s="51"/>
    </row>
    <row r="86" spans="1:14">
      <c r="B86" s="89" t="s">
        <v>973</v>
      </c>
      <c r="C86" s="90"/>
      <c r="D86" s="90"/>
      <c r="E86" s="90"/>
      <c r="F86" s="90"/>
      <c r="G86" s="90"/>
      <c r="H86" s="90"/>
      <c r="I86" s="87"/>
      <c r="J86" s="88"/>
      <c r="K86" s="303">
        <v>0.05</v>
      </c>
      <c r="L86" s="857">
        <f>N80*K86</f>
        <v>1816.5040426897922</v>
      </c>
      <c r="M86" s="858"/>
      <c r="N86" s="51"/>
    </row>
    <row r="87" spans="1:14" ht="15.75" thickBot="1">
      <c r="B87" s="91" t="s">
        <v>974</v>
      </c>
      <c r="C87" s="92"/>
      <c r="D87" s="92"/>
      <c r="E87" s="92"/>
      <c r="F87" s="92"/>
      <c r="G87" s="92"/>
      <c r="H87" s="92"/>
      <c r="I87" s="93"/>
      <c r="J87" s="94"/>
      <c r="K87" s="304">
        <v>0.05</v>
      </c>
      <c r="L87" s="859">
        <f>N80*K87</f>
        <v>1816.5040426897922</v>
      </c>
      <c r="M87" s="860"/>
      <c r="N87" s="51"/>
    </row>
    <row r="88" spans="1:14" ht="15.75" thickBot="1">
      <c r="B88" s="823" t="s">
        <v>953</v>
      </c>
      <c r="C88" s="824"/>
      <c r="D88" s="824"/>
      <c r="E88" s="824"/>
      <c r="F88" s="824"/>
      <c r="G88" s="824"/>
      <c r="H88" s="824"/>
      <c r="I88" s="824"/>
      <c r="J88" s="824"/>
      <c r="K88" s="824"/>
      <c r="L88" s="824"/>
      <c r="M88" s="825"/>
      <c r="N88" s="52">
        <f>L85+L86+L87</f>
        <v>10899.024256138753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47229.105109934593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2198</v>
      </c>
      <c r="M1" s="930"/>
      <c r="N1" s="931"/>
    </row>
    <row r="2" spans="2:14">
      <c r="B2" s="913"/>
      <c r="C2" s="935" t="s">
        <v>934</v>
      </c>
      <c r="D2" s="936"/>
      <c r="E2" s="936"/>
      <c r="F2" s="936"/>
      <c r="G2" s="936"/>
      <c r="H2" s="936"/>
      <c r="I2" s="936"/>
      <c r="J2" s="937"/>
      <c r="K2" s="982"/>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82"/>
      <c r="L4" s="932"/>
      <c r="M4" s="933"/>
      <c r="N4" s="93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981" t="s">
        <v>945</v>
      </c>
      <c r="M30" s="835"/>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9" t="s">
        <v>948</v>
      </c>
      <c r="J35" s="806"/>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956"/>
      <c r="D41" s="956"/>
      <c r="E41" s="38"/>
      <c r="F41" s="39"/>
      <c r="G41" s="39"/>
      <c r="H41" s="40"/>
      <c r="I41" s="36"/>
      <c r="J41" s="37"/>
      <c r="K41" s="278"/>
      <c r="L41" s="275"/>
      <c r="M41" s="400">
        <v>0.01</v>
      </c>
      <c r="N41" s="343">
        <f>N78*M41</f>
        <v>19.5595296875</v>
      </c>
    </row>
    <row r="42" spans="1:14" ht="15.75" thickBot="1">
      <c r="B42" s="957"/>
      <c r="C42" s="958"/>
      <c r="D42" s="958"/>
      <c r="E42" s="958"/>
      <c r="F42" s="958"/>
      <c r="G42" s="958"/>
      <c r="H42" s="959"/>
      <c r="I42" s="845"/>
      <c r="J42" s="846"/>
      <c r="K42" s="41"/>
      <c r="L42" s="847"/>
      <c r="M42" s="960"/>
      <c r="N42" s="105"/>
    </row>
    <row r="43" spans="1:14" ht="15.75" thickBot="1">
      <c r="B43" s="823" t="s">
        <v>953</v>
      </c>
      <c r="C43" s="824"/>
      <c r="D43" s="824"/>
      <c r="E43" s="824"/>
      <c r="F43" s="824"/>
      <c r="G43" s="824"/>
      <c r="H43" s="824"/>
      <c r="I43" s="824"/>
      <c r="J43" s="824"/>
      <c r="K43" s="824"/>
      <c r="L43" s="824"/>
      <c r="M43" s="825"/>
      <c r="N43" s="393">
        <f>SUM(N36:N42)</f>
        <v>19.5595296875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531622.31861470162</v>
      </c>
      <c r="N48" s="271">
        <f>K48*M48</f>
        <v>531622.31861470162</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531622.31861470162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980"/>
      <c r="I71" s="73" t="s">
        <v>964</v>
      </c>
      <c r="J71" s="75" t="s">
        <v>1410</v>
      </c>
      <c r="K71" s="74" t="s">
        <v>966</v>
      </c>
      <c r="L71" s="851" t="s">
        <v>950</v>
      </c>
      <c r="M71" s="975"/>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32</v>
      </c>
      <c r="N72" s="394">
        <f>K72/M72</f>
        <v>1955.9529687499999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46"/>
      <c r="I77" s="126"/>
      <c r="J77" s="126"/>
      <c r="K77" s="126"/>
      <c r="L77" s="979"/>
      <c r="M77" s="848"/>
      <c r="N77" s="127"/>
    </row>
    <row r="78" spans="1:15" ht="15.75" thickBot="1">
      <c r="B78" s="829" t="s">
        <v>953</v>
      </c>
      <c r="C78" s="830"/>
      <c r="D78" s="830"/>
      <c r="E78" s="830"/>
      <c r="F78" s="830"/>
      <c r="G78" s="830"/>
      <c r="H78" s="830"/>
      <c r="I78" s="830"/>
      <c r="J78" s="830"/>
      <c r="K78" s="830"/>
      <c r="L78" s="830"/>
      <c r="M78" s="831"/>
      <c r="N78" s="459">
        <f>SUM(N72:N77)</f>
        <v>1955.9529687499999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533597.83111313917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106719.56622262784</v>
      </c>
      <c r="M85" s="858"/>
      <c r="N85" s="51"/>
    </row>
    <row r="86" spans="1:14">
      <c r="B86" s="89" t="s">
        <v>973</v>
      </c>
      <c r="C86" s="90"/>
      <c r="D86" s="90"/>
      <c r="E86" s="90"/>
      <c r="F86" s="90"/>
      <c r="G86" s="90"/>
      <c r="H86" s="90"/>
      <c r="I86" s="87"/>
      <c r="J86" s="88"/>
      <c r="K86" s="303">
        <v>0.05</v>
      </c>
      <c r="L86" s="857">
        <f>N80*K86</f>
        <v>26679.891555656959</v>
      </c>
      <c r="M86" s="858"/>
      <c r="N86" s="51"/>
    </row>
    <row r="87" spans="1:14" ht="15.75" thickBot="1">
      <c r="B87" s="91" t="s">
        <v>974</v>
      </c>
      <c r="C87" s="92"/>
      <c r="D87" s="92"/>
      <c r="E87" s="92"/>
      <c r="F87" s="92"/>
      <c r="G87" s="92"/>
      <c r="H87" s="92"/>
      <c r="I87" s="93"/>
      <c r="J87" s="94"/>
      <c r="K87" s="304">
        <v>0.05</v>
      </c>
      <c r="L87" s="859">
        <f>N80*K87</f>
        <v>26679.891555656959</v>
      </c>
      <c r="M87" s="860"/>
      <c r="N87" s="51"/>
    </row>
    <row r="88" spans="1:14" ht="15.75" thickBot="1">
      <c r="B88" s="823" t="s">
        <v>953</v>
      </c>
      <c r="C88" s="824"/>
      <c r="D88" s="824"/>
      <c r="E88" s="824"/>
      <c r="F88" s="824"/>
      <c r="G88" s="824"/>
      <c r="H88" s="824"/>
      <c r="I88" s="824"/>
      <c r="J88" s="824"/>
      <c r="K88" s="824"/>
      <c r="L88" s="824"/>
      <c r="M88" s="825"/>
      <c r="N88" s="52">
        <f>L85+L86+L87</f>
        <v>160079.34933394176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693677.18044708087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N78*M41</f>
        <v>62.590495000000004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62.590495000000004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22976.273854527528</v>
      </c>
      <c r="N48" s="271">
        <f>K48*M48</f>
        <v>24125.087547253905</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24125.087547253905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0">
        <v>100</v>
      </c>
      <c r="N72" s="394">
        <f>K72/M72</f>
        <v>1251.8099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1251.8099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25439.487942253905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5087.8975884507818</v>
      </c>
      <c r="M85" s="858"/>
      <c r="N85" s="51"/>
    </row>
    <row r="86" spans="1:14">
      <c r="B86" s="89" t="s">
        <v>973</v>
      </c>
      <c r="C86" s="90"/>
      <c r="D86" s="90"/>
      <c r="E86" s="90"/>
      <c r="F86" s="90"/>
      <c r="G86" s="90"/>
      <c r="H86" s="90"/>
      <c r="I86" s="87"/>
      <c r="J86" s="88"/>
      <c r="K86" s="303">
        <v>0.05</v>
      </c>
      <c r="L86" s="857">
        <f>N80*K86</f>
        <v>1271.9743971126954</v>
      </c>
      <c r="M86" s="858"/>
      <c r="N86" s="51"/>
    </row>
    <row r="87" spans="1:14" ht="15.75" thickBot="1">
      <c r="B87" s="91" t="s">
        <v>974</v>
      </c>
      <c r="C87" s="92"/>
      <c r="D87" s="92"/>
      <c r="E87" s="92"/>
      <c r="F87" s="92"/>
      <c r="G87" s="92"/>
      <c r="H87" s="92"/>
      <c r="I87" s="93"/>
      <c r="J87" s="94"/>
      <c r="K87" s="304">
        <v>0.05</v>
      </c>
      <c r="L87" s="859">
        <f>N80*K87</f>
        <v>1271.9743971126954</v>
      </c>
      <c r="M87" s="860"/>
      <c r="N87" s="51"/>
    </row>
    <row r="88" spans="1:14" ht="15.75" thickBot="1">
      <c r="B88" s="823" t="s">
        <v>953</v>
      </c>
      <c r="C88" s="824"/>
      <c r="D88" s="824"/>
      <c r="E88" s="824"/>
      <c r="F88" s="824"/>
      <c r="G88" s="824"/>
      <c r="H88" s="824"/>
      <c r="I88" s="824"/>
      <c r="J88" s="824"/>
      <c r="K88" s="824"/>
      <c r="L88" s="824"/>
      <c r="M88" s="825"/>
      <c r="N88" s="52">
        <f>L85+L86+L87</f>
        <v>7631.8463826761727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33071.334324930081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6"/>
      <c r="J36" s="267"/>
      <c r="K36" s="268">
        <f>VLOOKUP(A36,EQUIPOS!A6:D163,4,FALSE)</f>
        <v>6188.009542276126</v>
      </c>
      <c r="L36" s="269"/>
      <c r="M36" s="335">
        <v>40</v>
      </c>
      <c r="N36" s="271">
        <f>K36/M36</f>
        <v>154.70023855690314</v>
      </c>
    </row>
    <row r="37" spans="1:14">
      <c r="A37" s="113" t="s">
        <v>195</v>
      </c>
      <c r="B37" s="836" t="str">
        <f>VLOOKUP(A37,EQUIPOS!A7:D154,3,FALSE)</f>
        <v xml:space="preserve">Equipo de oxicorte, Capacidad de corte: hasta 6´´ (152mm) </v>
      </c>
      <c r="C37" s="837"/>
      <c r="D37" s="837"/>
      <c r="E37" s="837"/>
      <c r="F37" s="837"/>
      <c r="G37" s="837"/>
      <c r="H37" s="838"/>
      <c r="I37" s="420"/>
      <c r="J37" s="421"/>
      <c r="K37" s="268">
        <f>VLOOKUP(A37,EQUIPOS!A7:D164,4,FALSE)</f>
        <v>41026.772869798129</v>
      </c>
      <c r="L37" s="334"/>
      <c r="M37" s="335">
        <v>40</v>
      </c>
      <c r="N37" s="271">
        <f t="shared" ref="N37:N43" si="0">K37/M37</f>
        <v>1025.6693217449533</v>
      </c>
    </row>
    <row r="38" spans="1:14">
      <c r="A38" s="113" t="s">
        <v>204</v>
      </c>
      <c r="B38" s="836" t="str">
        <f>VLOOKUP(A38,EQUIPOS!A8:D154,3,FALSE)</f>
        <v xml:space="preserve">Equipo de soldadura 250 AMP
</v>
      </c>
      <c r="C38" s="837"/>
      <c r="D38" s="837"/>
      <c r="E38" s="837"/>
      <c r="F38" s="837"/>
      <c r="G38" s="837"/>
      <c r="H38" s="838"/>
      <c r="I38" s="420"/>
      <c r="J38" s="421"/>
      <c r="K38" s="268">
        <f>VLOOKUP(A38,EQUIPOS!A8:D165,4,FALSE)</f>
        <v>29304.837764141528</v>
      </c>
      <c r="L38" s="334"/>
      <c r="M38" s="335">
        <v>40</v>
      </c>
      <c r="N38" s="271">
        <f t="shared" si="0"/>
        <v>732.62094410353825</v>
      </c>
    </row>
    <row r="39" spans="1:14">
      <c r="A39" s="113" t="s">
        <v>208</v>
      </c>
      <c r="B39" s="836" t="str">
        <f>VLOOKUP(A39,EQUIPOS!A9:D154,3,FALSE)</f>
        <v>Equipo de soldadura 400</v>
      </c>
      <c r="C39" s="837"/>
      <c r="D39" s="837"/>
      <c r="E39" s="837"/>
      <c r="F39" s="837"/>
      <c r="G39" s="837"/>
      <c r="H39" s="838"/>
      <c r="I39" s="420"/>
      <c r="J39" s="421"/>
      <c r="K39" s="268">
        <f>VLOOKUP(A39,EQUIPOS!A9:D166,4,FALSE)</f>
        <v>35165.805316969832</v>
      </c>
      <c r="L39" s="334"/>
      <c r="M39" s="335">
        <v>40</v>
      </c>
      <c r="N39" s="271">
        <f t="shared" si="0"/>
        <v>879.14513292424579</v>
      </c>
    </row>
    <row r="40" spans="1:14">
      <c r="A40" s="113" t="s">
        <v>210</v>
      </c>
      <c r="B40" s="836" t="str">
        <f>VLOOKUP(A40,EQUIPOS!A10:D154,3,FALSE)</f>
        <v>Equipo de soldadura 600</v>
      </c>
      <c r="C40" s="837"/>
      <c r="D40" s="837"/>
      <c r="E40" s="837"/>
      <c r="F40" s="837"/>
      <c r="G40" s="837"/>
      <c r="H40" s="838"/>
      <c r="I40" s="420"/>
      <c r="J40" s="421"/>
      <c r="K40" s="268">
        <f>VLOOKUP(A40,EQUIPOS!A10:D167,4,FALSE)</f>
        <v>41026.772869798129</v>
      </c>
      <c r="L40" s="334"/>
      <c r="M40" s="335">
        <v>40</v>
      </c>
      <c r="N40" s="271">
        <f t="shared" si="0"/>
        <v>1025.6693217449533</v>
      </c>
    </row>
    <row r="41" spans="1:14">
      <c r="A41" s="113" t="s">
        <v>202</v>
      </c>
      <c r="B41" s="836" t="str">
        <f>VLOOKUP(A41,EQUIPOS!A11:D155,3,FALSE)</f>
        <v xml:space="preserve">Equipo de rayos X y/o ultrasonido
</v>
      </c>
      <c r="C41" s="837"/>
      <c r="D41" s="837"/>
      <c r="E41" s="837"/>
      <c r="F41" s="837"/>
      <c r="G41" s="837"/>
      <c r="H41" s="838"/>
      <c r="I41" s="420"/>
      <c r="J41" s="421"/>
      <c r="K41" s="268">
        <f>VLOOKUP(A41,EQUIPOS!A11:D168,4,FALSE)</f>
        <v>97804.713668792363</v>
      </c>
      <c r="L41" s="334"/>
      <c r="M41" s="335">
        <v>4000</v>
      </c>
      <c r="N41" s="271">
        <f t="shared" si="0"/>
        <v>24.45117841719809</v>
      </c>
    </row>
    <row r="42" spans="1:14">
      <c r="A42" s="113" t="s">
        <v>294</v>
      </c>
      <c r="B42" s="836" t="str">
        <f>VLOOKUP(A42,EQUIPOS!A12:D156,3,FALSE)</f>
        <v>Puente grúa</v>
      </c>
      <c r="C42" s="837"/>
      <c r="D42" s="837"/>
      <c r="E42" s="837"/>
      <c r="F42" s="837"/>
      <c r="G42" s="837"/>
      <c r="H42" s="838"/>
      <c r="I42" s="420"/>
      <c r="J42" s="421"/>
      <c r="K42" s="268">
        <f>VLOOKUP(A42,EQUIPOS!A12:D169,4,FALSE)</f>
        <v>890231.15929616278</v>
      </c>
      <c r="L42" s="334"/>
      <c r="M42" s="335">
        <v>40000</v>
      </c>
      <c r="N42" s="271">
        <f t="shared" si="0"/>
        <v>22.25577898240407</v>
      </c>
    </row>
    <row r="43" spans="1:14">
      <c r="A43" s="113" t="s">
        <v>334</v>
      </c>
      <c r="B43" s="836" t="str">
        <f>VLOOKUP(A43,EQUIPOS!A13:D157,3,FALSE)</f>
        <v>Taladro industrial</v>
      </c>
      <c r="C43" s="837"/>
      <c r="D43" s="837"/>
      <c r="E43" s="837"/>
      <c r="F43" s="837"/>
      <c r="G43" s="837"/>
      <c r="H43" s="838"/>
      <c r="I43" s="420"/>
      <c r="J43" s="421"/>
      <c r="K43" s="268">
        <f>VLOOKUP(A43,EQUIPOS!A13:D170,4,FALSE)</f>
        <v>4053.3794290588285</v>
      </c>
      <c r="L43" s="334"/>
      <c r="M43" s="335">
        <v>40</v>
      </c>
      <c r="N43" s="271">
        <f t="shared" si="0"/>
        <v>101.33448572647072</v>
      </c>
    </row>
    <row r="44" spans="1:14">
      <c r="B44" s="836"/>
      <c r="C44" s="837"/>
      <c r="D44" s="837"/>
      <c r="E44" s="837"/>
      <c r="F44" s="837"/>
      <c r="G44" s="837"/>
      <c r="H44" s="838"/>
      <c r="I44" s="36"/>
      <c r="J44" s="37"/>
      <c r="K44" s="268"/>
      <c r="L44" s="275"/>
      <c r="M44" s="335"/>
      <c r="N44" s="271"/>
    </row>
    <row r="45" spans="1:14">
      <c r="B45" s="319"/>
      <c r="C45" s="320"/>
      <c r="D45" s="320"/>
      <c r="E45" s="320"/>
      <c r="F45" s="322"/>
      <c r="G45" s="322"/>
      <c r="H45" s="125"/>
      <c r="I45" s="36"/>
      <c r="J45" s="37"/>
      <c r="K45" s="268"/>
      <c r="L45" s="275"/>
      <c r="M45" s="276"/>
      <c r="N45" s="272"/>
    </row>
    <row r="46" spans="1:14">
      <c r="B46" s="843" t="s">
        <v>952</v>
      </c>
      <c r="C46" s="844"/>
      <c r="D46" s="844"/>
      <c r="E46" s="38"/>
      <c r="F46" s="39"/>
      <c r="G46" s="39"/>
      <c r="H46" s="40"/>
      <c r="I46" s="36"/>
      <c r="J46" s="37"/>
      <c r="K46" s="278"/>
      <c r="L46" s="275"/>
      <c r="M46" s="400">
        <v>0.1</v>
      </c>
      <c r="N46" s="343">
        <f>N83*M46</f>
        <v>209.53877274730041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SUM(N36:N46)</f>
        <v>4175.3851749479672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34023.828391340896</v>
      </c>
      <c r="N53" s="271">
        <f t="shared" ref="N53:N58" si="1">K53*M53</f>
        <v>170.11914195670448</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11164.068690908733</v>
      </c>
      <c r="N54" s="271">
        <f t="shared" si="1"/>
        <v>55.820343454543661</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15390.466123895607</v>
      </c>
      <c r="N55" s="271">
        <f t="shared" si="1"/>
        <v>76.952330619478033</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12556.896925770618</v>
      </c>
      <c r="N56" s="271">
        <f t="shared" si="1"/>
        <v>125.56896925770617</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21530.703903895414</v>
      </c>
      <c r="N57" s="271">
        <f t="shared" si="1"/>
        <v>215.30703903895414</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3415.7976079215632</v>
      </c>
      <c r="N58" s="271">
        <f t="shared" si="1"/>
        <v>3415.7976079215632</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23" t="s">
        <v>953</v>
      </c>
      <c r="C61" s="824"/>
      <c r="D61" s="824"/>
      <c r="E61" s="824"/>
      <c r="F61" s="824"/>
      <c r="G61" s="824"/>
      <c r="H61" s="824"/>
      <c r="I61" s="824"/>
      <c r="J61" s="824"/>
      <c r="K61" s="824"/>
      <c r="L61" s="824"/>
      <c r="M61" s="825"/>
      <c r="N61" s="393">
        <f>SUM(N53:N60)</f>
        <v>4059.5654322489499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B66" s="46"/>
      <c r="C66" s="316"/>
      <c r="D66" s="316"/>
      <c r="E66" s="316"/>
      <c r="F66" s="316"/>
      <c r="G66" s="316"/>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310"/>
      <c r="I68" s="278"/>
      <c r="J68" s="285"/>
      <c r="K68" s="278"/>
      <c r="L68" s="827"/>
      <c r="M68" s="828"/>
      <c r="N68" s="286"/>
    </row>
    <row r="69" spans="1:15">
      <c r="B69" s="46"/>
      <c r="C69" s="47"/>
      <c r="D69" s="47"/>
      <c r="E69" s="47"/>
      <c r="F69" s="47"/>
      <c r="G69" s="47"/>
      <c r="H69" s="310"/>
      <c r="I69" s="278"/>
      <c r="J69" s="285"/>
      <c r="K69" s="278"/>
      <c r="L69" s="827"/>
      <c r="M69" s="828"/>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101498.09999999999</v>
      </c>
      <c r="J79" s="292">
        <v>185</v>
      </c>
      <c r="K79" s="293">
        <f>VLOOKUP(A79,'MANO DE OBRA'!A9:D101,4,FALSE)</f>
        <v>187771.48499999999</v>
      </c>
      <c r="L79" s="50"/>
      <c r="M79" s="433">
        <v>320</v>
      </c>
      <c r="N79" s="394">
        <f t="shared" si="3"/>
        <v>586.78589062499998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69"/>
      <c r="J82" s="470"/>
      <c r="K82" s="473"/>
      <c r="L82" s="474"/>
      <c r="M82" s="475"/>
      <c r="N82" s="439"/>
    </row>
    <row r="83" spans="1:14" ht="15.75" thickBot="1">
      <c r="B83" s="829" t="s">
        <v>953</v>
      </c>
      <c r="C83" s="830"/>
      <c r="D83" s="830"/>
      <c r="E83" s="830"/>
      <c r="F83" s="830"/>
      <c r="G83" s="830"/>
      <c r="H83" s="830"/>
      <c r="I83" s="830"/>
      <c r="J83" s="830"/>
      <c r="K83" s="830"/>
      <c r="L83" s="830"/>
      <c r="M83" s="831"/>
      <c r="N83" s="459">
        <f>SUM(N77:N82)</f>
        <v>2095.3877274730039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10330.338334669921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2066.0676669339841</v>
      </c>
      <c r="M90" s="858"/>
      <c r="N90" s="51"/>
    </row>
    <row r="91" spans="1:14">
      <c r="B91" s="89" t="s">
        <v>973</v>
      </c>
      <c r="C91" s="90"/>
      <c r="D91" s="90"/>
      <c r="E91" s="90"/>
      <c r="F91" s="90"/>
      <c r="G91" s="90"/>
      <c r="H91" s="90"/>
      <c r="I91" s="87"/>
      <c r="J91" s="88"/>
      <c r="K91" s="303">
        <v>0.05</v>
      </c>
      <c r="L91" s="857">
        <f>N85*K91</f>
        <v>516.51691673349603</v>
      </c>
      <c r="M91" s="858"/>
      <c r="N91" s="51"/>
    </row>
    <row r="92" spans="1:14" ht="15.75" thickBot="1">
      <c r="B92" s="91" t="s">
        <v>974</v>
      </c>
      <c r="C92" s="92"/>
      <c r="D92" s="92"/>
      <c r="E92" s="92"/>
      <c r="F92" s="92"/>
      <c r="G92" s="92"/>
      <c r="H92" s="92"/>
      <c r="I92" s="93"/>
      <c r="J92" s="94"/>
      <c r="K92" s="304">
        <v>0.05</v>
      </c>
      <c r="L92" s="859">
        <f>N85*K92</f>
        <v>516.51691673349603</v>
      </c>
      <c r="M92" s="860"/>
      <c r="N92" s="51"/>
    </row>
    <row r="93" spans="1:14" ht="15.75" thickBot="1">
      <c r="B93" s="823" t="s">
        <v>953</v>
      </c>
      <c r="C93" s="824"/>
      <c r="D93" s="824"/>
      <c r="E93" s="824"/>
      <c r="F93" s="824"/>
      <c r="G93" s="824"/>
      <c r="H93" s="824"/>
      <c r="I93" s="824"/>
      <c r="J93" s="824"/>
      <c r="K93" s="824"/>
      <c r="L93" s="824"/>
      <c r="M93" s="825"/>
      <c r="N93" s="52">
        <f>L90+L91+L92</f>
        <v>3099.1015004009764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13429.439835070898</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1"/>
      <c r="K125" s="971"/>
      <c r="L125" s="971"/>
      <c r="M125" s="971"/>
      <c r="N125" s="972"/>
    </row>
    <row r="126" spans="2:14" ht="15.75" thickBot="1">
      <c r="B126" s="418" t="s">
        <v>2221</v>
      </c>
      <c r="C126" s="419"/>
      <c r="D126" s="419"/>
      <c r="E126" s="258"/>
      <c r="F126" s="258"/>
      <c r="G126" s="258"/>
      <c r="H126" s="258"/>
      <c r="I126" s="258"/>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6"/>
      <c r="J36" s="267"/>
      <c r="K36" s="268">
        <f>VLOOKUP(A36,EQUIPOS!A6:D163,4,FALSE)</f>
        <v>6188.009542276126</v>
      </c>
      <c r="L36" s="269"/>
      <c r="M36" s="335">
        <v>40</v>
      </c>
      <c r="N36" s="271">
        <f t="shared" ref="N36:N41" si="0">K36/M36</f>
        <v>154.70023855690314</v>
      </c>
    </row>
    <row r="37" spans="1:14">
      <c r="A37" s="113" t="s">
        <v>334</v>
      </c>
      <c r="B37" s="836" t="str">
        <f>VLOOKUP(A37,EQUIPOS!A7:D154,3,FALSE)</f>
        <v>Taladro industrial</v>
      </c>
      <c r="C37" s="837"/>
      <c r="D37" s="837"/>
      <c r="E37" s="837"/>
      <c r="F37" s="837"/>
      <c r="G37" s="837"/>
      <c r="H37" s="838"/>
      <c r="I37" s="420"/>
      <c r="J37" s="421"/>
      <c r="K37" s="268">
        <f>VLOOKUP(A37,EQUIPOS!A7:D164,4,FALSE)</f>
        <v>4053.3794290588285</v>
      </c>
      <c r="L37" s="334"/>
      <c r="M37" s="335">
        <v>40</v>
      </c>
      <c r="N37" s="271">
        <f t="shared" si="0"/>
        <v>101.33448572647072</v>
      </c>
    </row>
    <row r="38" spans="1:14">
      <c r="A38" s="113" t="s">
        <v>195</v>
      </c>
      <c r="B38" s="836" t="str">
        <f>VLOOKUP(A38,EQUIPOS!A8:D154,3,FALSE)</f>
        <v xml:space="preserve">Equipo de oxicorte, Capacidad de corte: hasta 6´´ (152mm) </v>
      </c>
      <c r="C38" s="837"/>
      <c r="D38" s="837"/>
      <c r="E38" s="837"/>
      <c r="F38" s="837"/>
      <c r="G38" s="837"/>
      <c r="H38" s="838"/>
      <c r="I38" s="420"/>
      <c r="J38" s="421"/>
      <c r="K38" s="268">
        <f>VLOOKUP(A38,EQUIPOS!A8:D165,4,FALSE)</f>
        <v>41026.772869798129</v>
      </c>
      <c r="L38" s="334"/>
      <c r="M38" s="335">
        <v>40</v>
      </c>
      <c r="N38" s="271">
        <f t="shared" si="0"/>
        <v>1025.6693217449533</v>
      </c>
    </row>
    <row r="39" spans="1:14">
      <c r="A39" s="113" t="s">
        <v>204</v>
      </c>
      <c r="B39" s="836" t="str">
        <f>VLOOKUP(A39,EQUIPOS!A9:D154,3,FALSE)</f>
        <v xml:space="preserve">Equipo de soldadura 250 AMP
</v>
      </c>
      <c r="C39" s="837"/>
      <c r="D39" s="837"/>
      <c r="E39" s="837"/>
      <c r="F39" s="837"/>
      <c r="G39" s="837"/>
      <c r="H39" s="838"/>
      <c r="I39" s="420"/>
      <c r="J39" s="421"/>
      <c r="K39" s="268">
        <f>VLOOKUP(A39,EQUIPOS!A9:D166,4,FALSE)</f>
        <v>29304.837764141528</v>
      </c>
      <c r="L39" s="334"/>
      <c r="M39" s="335">
        <v>40</v>
      </c>
      <c r="N39" s="271">
        <f t="shared" si="0"/>
        <v>732.62094410353825</v>
      </c>
    </row>
    <row r="40" spans="1:14">
      <c r="A40" s="113" t="s">
        <v>208</v>
      </c>
      <c r="B40" s="836" t="str">
        <f>VLOOKUP(A40,EQUIPOS!A10:D154,3,FALSE)</f>
        <v>Equipo de soldadura 400</v>
      </c>
      <c r="C40" s="837"/>
      <c r="D40" s="837"/>
      <c r="E40" s="837"/>
      <c r="F40" s="837"/>
      <c r="G40" s="837"/>
      <c r="H40" s="838"/>
      <c r="I40" s="420"/>
      <c r="J40" s="421"/>
      <c r="K40" s="268">
        <f>VLOOKUP(A40,EQUIPOS!A10:D167,4,FALSE)</f>
        <v>35165.805316969832</v>
      </c>
      <c r="L40" s="334"/>
      <c r="M40" s="335">
        <v>40</v>
      </c>
      <c r="N40" s="271">
        <f t="shared" si="0"/>
        <v>879.14513292424579</v>
      </c>
    </row>
    <row r="41" spans="1:14">
      <c r="A41" s="113" t="s">
        <v>210</v>
      </c>
      <c r="B41" s="836" t="str">
        <f>VLOOKUP(A41,EQUIPOS!A11:D155,3,FALSE)</f>
        <v>Equipo de soldadura 600</v>
      </c>
      <c r="C41" s="837"/>
      <c r="D41" s="837"/>
      <c r="E41" s="837"/>
      <c r="F41" s="837"/>
      <c r="G41" s="837"/>
      <c r="H41" s="838"/>
      <c r="I41" s="420"/>
      <c r="J41" s="421"/>
      <c r="K41" s="268">
        <f>VLOOKUP(A41,EQUIPOS!A11:D168,4,FALSE)</f>
        <v>41026.772869798129</v>
      </c>
      <c r="L41" s="334"/>
      <c r="M41" s="335">
        <v>40</v>
      </c>
      <c r="N41" s="271">
        <f t="shared" si="0"/>
        <v>1025.6693217449533</v>
      </c>
    </row>
    <row r="42" spans="1:14">
      <c r="B42" s="836"/>
      <c r="C42" s="837"/>
      <c r="D42" s="837"/>
      <c r="E42" s="837"/>
      <c r="F42" s="837"/>
      <c r="G42" s="837"/>
      <c r="H42" s="838"/>
      <c r="I42" s="36"/>
      <c r="J42" s="37"/>
      <c r="K42" s="268"/>
      <c r="L42" s="275"/>
      <c r="M42" s="335"/>
      <c r="N42" s="271"/>
    </row>
    <row r="43" spans="1:14">
      <c r="B43" s="319"/>
      <c r="C43" s="320"/>
      <c r="D43" s="320"/>
      <c r="E43" s="320"/>
      <c r="F43" s="322"/>
      <c r="G43" s="322"/>
      <c r="H43" s="125"/>
      <c r="I43" s="36"/>
      <c r="J43" s="37"/>
      <c r="K43" s="268"/>
      <c r="L43" s="275"/>
      <c r="M43" s="276"/>
      <c r="N43" s="272"/>
    </row>
    <row r="44" spans="1:14">
      <c r="B44" s="843" t="s">
        <v>952</v>
      </c>
      <c r="C44" s="844"/>
      <c r="D44" s="844"/>
      <c r="E44" s="38"/>
      <c r="F44" s="39"/>
      <c r="G44" s="39"/>
      <c r="H44" s="40"/>
      <c r="I44" s="36"/>
      <c r="J44" s="37"/>
      <c r="K44" s="278"/>
      <c r="L44" s="275"/>
      <c r="M44" s="400">
        <v>0.05</v>
      </c>
      <c r="N44" s="343">
        <f>N81*M44</f>
        <v>104.76938637365021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3">
        <f>SUM(N36:N44)</f>
        <v>4023.908831174715</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4" t="s">
        <v>945</v>
      </c>
      <c r="K50" s="85" t="s">
        <v>946</v>
      </c>
      <c r="L50" s="817" t="s">
        <v>955</v>
      </c>
      <c r="M50" s="816"/>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34023.828391340896</v>
      </c>
      <c r="N51" s="271">
        <f t="shared" ref="N51:N56" si="1">K51*M51</f>
        <v>170.11914195670448</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11164.068690908733</v>
      </c>
      <c r="N52" s="271">
        <f t="shared" si="1"/>
        <v>55.820343454543661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15390.466123895607</v>
      </c>
      <c r="N53" s="271">
        <f t="shared" si="1"/>
        <v>76.952330619478033</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12556.896925770618</v>
      </c>
      <c r="N54" s="271">
        <f t="shared" si="1"/>
        <v>125.56896925770617</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21530.703903895414</v>
      </c>
      <c r="N55" s="271">
        <f t="shared" si="1"/>
        <v>215.30703903895414</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3415.7976079215632</v>
      </c>
      <c r="N56" s="271">
        <f t="shared" si="1"/>
        <v>3415.7976079215632</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SUM(N51:N58)</f>
        <v>4059.5654322489499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B64" s="46"/>
      <c r="C64" s="316"/>
      <c r="D64" s="316"/>
      <c r="E64" s="316"/>
      <c r="F64" s="316"/>
      <c r="G64" s="316"/>
      <c r="H64" s="310"/>
      <c r="I64" s="278"/>
      <c r="J64" s="285"/>
      <c r="K64" s="278"/>
      <c r="L64" s="827"/>
      <c r="M64" s="828"/>
      <c r="N64" s="286"/>
    </row>
    <row r="65" spans="1:15">
      <c r="B65" s="46"/>
      <c r="C65" s="47"/>
      <c r="D65" s="47"/>
      <c r="E65" s="47"/>
      <c r="F65" s="47"/>
      <c r="G65" s="47"/>
      <c r="H65" s="310"/>
      <c r="I65" s="278"/>
      <c r="J65" s="285"/>
      <c r="K65" s="278"/>
      <c r="L65" s="827"/>
      <c r="M65" s="828"/>
      <c r="N65" s="286"/>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101498.09999999999</v>
      </c>
      <c r="J77" s="292">
        <v>185</v>
      </c>
      <c r="K77" s="293">
        <f>VLOOKUP(A77,'MANO DE OBRA'!A9:D101,4,FALSE)</f>
        <v>187771.48499999999</v>
      </c>
      <c r="L77" s="50"/>
      <c r="M77" s="433">
        <v>320</v>
      </c>
      <c r="N77" s="394">
        <f>K77/M77</f>
        <v>586.78589062499998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10"/>
      <c r="C80" s="811"/>
      <c r="D80" s="811"/>
      <c r="E80" s="811"/>
      <c r="F80" s="811"/>
      <c r="G80" s="811"/>
      <c r="H80" s="811"/>
      <c r="I80" s="469"/>
      <c r="J80" s="470"/>
      <c r="K80" s="471"/>
      <c r="L80" s="474"/>
      <c r="M80" s="475"/>
      <c r="N80" s="439"/>
    </row>
    <row r="81" spans="1:14" ht="15.75" thickBot="1">
      <c r="B81" s="829" t="s">
        <v>953</v>
      </c>
      <c r="C81" s="830"/>
      <c r="D81" s="830"/>
      <c r="E81" s="830"/>
      <c r="F81" s="830"/>
      <c r="G81" s="830"/>
      <c r="H81" s="830"/>
      <c r="I81" s="830"/>
      <c r="J81" s="830"/>
      <c r="K81" s="830"/>
      <c r="L81" s="830"/>
      <c r="M81" s="831"/>
      <c r="N81" s="300">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10178.861990896668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2035.7723981793338</v>
      </c>
      <c r="M88" s="858"/>
      <c r="N88" s="51"/>
    </row>
    <row r="89" spans="1:14">
      <c r="B89" s="89" t="s">
        <v>973</v>
      </c>
      <c r="C89" s="90"/>
      <c r="D89" s="90"/>
      <c r="E89" s="90"/>
      <c r="F89" s="90"/>
      <c r="G89" s="90"/>
      <c r="H89" s="90"/>
      <c r="I89" s="87"/>
      <c r="J89" s="88"/>
      <c r="K89" s="303">
        <v>0.05</v>
      </c>
      <c r="L89" s="857">
        <f>N83*K89</f>
        <v>508.94309954483344</v>
      </c>
      <c r="M89" s="858"/>
      <c r="N89" s="51"/>
    </row>
    <row r="90" spans="1:14" ht="15.75" thickBot="1">
      <c r="B90" s="91" t="s">
        <v>974</v>
      </c>
      <c r="C90" s="92"/>
      <c r="D90" s="92"/>
      <c r="E90" s="92"/>
      <c r="F90" s="92"/>
      <c r="G90" s="92"/>
      <c r="H90" s="92"/>
      <c r="I90" s="93"/>
      <c r="J90" s="94"/>
      <c r="K90" s="304">
        <v>0.05</v>
      </c>
      <c r="L90" s="859">
        <f>N83*K90</f>
        <v>508.94309954483344</v>
      </c>
      <c r="M90" s="860"/>
      <c r="N90" s="51"/>
    </row>
    <row r="91" spans="1:14" ht="15.75" thickBot="1">
      <c r="B91" s="823" t="s">
        <v>953</v>
      </c>
      <c r="C91" s="824"/>
      <c r="D91" s="824"/>
      <c r="E91" s="824"/>
      <c r="F91" s="824"/>
      <c r="G91" s="824"/>
      <c r="H91" s="824"/>
      <c r="I91" s="824"/>
      <c r="J91" s="824"/>
      <c r="K91" s="824"/>
      <c r="L91" s="824"/>
      <c r="M91" s="825"/>
      <c r="N91" s="52">
        <f>L88+L89+L90</f>
        <v>3053.6585972690004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13232.520588165669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827">
        <f>VLOOKUP(A61,TRANSPORTE!A3:D117,4,FALSE)</f>
        <v>0.31060214642577388</v>
      </c>
      <c r="M61" s="828"/>
      <c r="N61" s="286">
        <f>K61*L61</f>
        <v>0.31060214642577388</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0.31060214642577388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59"/>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0.31060214642577388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6.212042928515478E-2</v>
      </c>
      <c r="M85" s="858"/>
      <c r="N85" s="51"/>
    </row>
    <row r="86" spans="1:14">
      <c r="B86" s="89" t="s">
        <v>973</v>
      </c>
      <c r="C86" s="90"/>
      <c r="D86" s="90"/>
      <c r="E86" s="90"/>
      <c r="F86" s="90"/>
      <c r="G86" s="90"/>
      <c r="H86" s="90"/>
      <c r="I86" s="87"/>
      <c r="J86" s="88"/>
      <c r="K86" s="303">
        <v>0.05</v>
      </c>
      <c r="L86" s="857">
        <f>N80*K86</f>
        <v>1.5530107321288695E-2</v>
      </c>
      <c r="M86" s="858"/>
      <c r="N86" s="51"/>
    </row>
    <row r="87" spans="1:14" ht="15.75" thickBot="1">
      <c r="B87" s="91" t="s">
        <v>974</v>
      </c>
      <c r="C87" s="92"/>
      <c r="D87" s="92"/>
      <c r="E87" s="92"/>
      <c r="F87" s="92"/>
      <c r="G87" s="92"/>
      <c r="H87" s="92"/>
      <c r="I87" s="93"/>
      <c r="J87" s="94"/>
      <c r="K87" s="304">
        <v>0.05</v>
      </c>
      <c r="L87" s="859">
        <f>N80*K87</f>
        <v>1.5530107321288695E-2</v>
      </c>
      <c r="M87" s="860"/>
      <c r="N87" s="51"/>
    </row>
    <row r="88" spans="1:14" ht="15.75" thickBot="1">
      <c r="B88" s="823" t="s">
        <v>953</v>
      </c>
      <c r="C88" s="824"/>
      <c r="D88" s="824"/>
      <c r="E88" s="824"/>
      <c r="F88" s="824"/>
      <c r="G88" s="824"/>
      <c r="H88" s="824"/>
      <c r="I88" s="824"/>
      <c r="J88" s="824"/>
      <c r="K88" s="824"/>
      <c r="L88" s="824"/>
      <c r="M88" s="825"/>
      <c r="N88" s="52">
        <f>L85+L86+L87</f>
        <v>9.3180643927732162E-2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0.40378279035350606</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6"/>
      <c r="J36" s="267"/>
      <c r="K36" s="268">
        <f>VLOOKUP(A36,EQUIPOS!A6:D163,4,FALSE)</f>
        <v>6188.009542276126</v>
      </c>
      <c r="L36" s="269"/>
      <c r="M36" s="335">
        <v>40</v>
      </c>
      <c r="N36" s="271">
        <f t="shared" ref="N36:N41" si="0">K36/M36</f>
        <v>154.70023855690314</v>
      </c>
    </row>
    <row r="37" spans="1:14">
      <c r="A37" s="113" t="s">
        <v>195</v>
      </c>
      <c r="B37" s="836" t="str">
        <f>VLOOKUP(A37,EQUIPOS!A7:D154,3,FALSE)</f>
        <v xml:space="preserve">Equipo de oxicorte, Capacidad de corte: hasta 6´´ (152mm) </v>
      </c>
      <c r="C37" s="837"/>
      <c r="D37" s="837"/>
      <c r="E37" s="837"/>
      <c r="F37" s="837"/>
      <c r="G37" s="837"/>
      <c r="H37" s="838"/>
      <c r="I37" s="420"/>
      <c r="J37" s="421"/>
      <c r="K37" s="268">
        <f>VLOOKUP(A37,EQUIPOS!A7:D164,4,FALSE)</f>
        <v>41026.772869798129</v>
      </c>
      <c r="L37" s="334"/>
      <c r="M37" s="335">
        <v>400</v>
      </c>
      <c r="N37" s="271">
        <f t="shared" si="0"/>
        <v>102.56693217449532</v>
      </c>
    </row>
    <row r="38" spans="1:14">
      <c r="A38" s="113" t="s">
        <v>204</v>
      </c>
      <c r="B38" s="836" t="str">
        <f>VLOOKUP(A38,EQUIPOS!A8:D154,3,FALSE)</f>
        <v xml:space="preserve">Equipo de soldadura 250 AMP
</v>
      </c>
      <c r="C38" s="837"/>
      <c r="D38" s="837"/>
      <c r="E38" s="837"/>
      <c r="F38" s="837"/>
      <c r="G38" s="837"/>
      <c r="H38" s="838"/>
      <c r="I38" s="420"/>
      <c r="J38" s="421"/>
      <c r="K38" s="268">
        <f>VLOOKUP(A38,EQUIPOS!A8:D165,4,FALSE)</f>
        <v>29304.837764141528</v>
      </c>
      <c r="L38" s="334"/>
      <c r="M38" s="335">
        <v>400</v>
      </c>
      <c r="N38" s="271">
        <f t="shared" si="0"/>
        <v>73.262094410353825</v>
      </c>
    </row>
    <row r="39" spans="1:14">
      <c r="A39" s="113" t="s">
        <v>208</v>
      </c>
      <c r="B39" s="836" t="str">
        <f>VLOOKUP(A39,EQUIPOS!A9:D154,3,FALSE)</f>
        <v>Equipo de soldadura 400</v>
      </c>
      <c r="C39" s="837"/>
      <c r="D39" s="837"/>
      <c r="E39" s="837"/>
      <c r="F39" s="837"/>
      <c r="G39" s="837"/>
      <c r="H39" s="838"/>
      <c r="I39" s="420"/>
      <c r="J39" s="421"/>
      <c r="K39" s="268">
        <f>VLOOKUP(A39,EQUIPOS!A9:D166,4,FALSE)</f>
        <v>35165.805316969832</v>
      </c>
      <c r="L39" s="334"/>
      <c r="M39" s="335">
        <v>400</v>
      </c>
      <c r="N39" s="271">
        <f t="shared" si="0"/>
        <v>87.914513292424587</v>
      </c>
    </row>
    <row r="40" spans="1:14">
      <c r="A40" s="113" t="s">
        <v>210</v>
      </c>
      <c r="B40" s="836" t="str">
        <f>VLOOKUP(A40,EQUIPOS!A10:D154,3,FALSE)</f>
        <v>Equipo de soldadura 600</v>
      </c>
      <c r="C40" s="837"/>
      <c r="D40" s="837"/>
      <c r="E40" s="837"/>
      <c r="F40" s="837"/>
      <c r="G40" s="837"/>
      <c r="H40" s="838"/>
      <c r="I40" s="420"/>
      <c r="J40" s="421"/>
      <c r="K40" s="268">
        <f>VLOOKUP(A40,EQUIPOS!A10:D167,4,FALSE)</f>
        <v>41026.772869798129</v>
      </c>
      <c r="L40" s="334"/>
      <c r="M40" s="335">
        <v>400</v>
      </c>
      <c r="N40" s="271">
        <f t="shared" si="0"/>
        <v>102.56693217449532</v>
      </c>
    </row>
    <row r="41" spans="1:14">
      <c r="A41" s="113" t="s">
        <v>243</v>
      </c>
      <c r="B41" s="836" t="str">
        <f>VLOOKUP(A41,EQUIPOS!A11:D155,3,FALSE)</f>
        <v>Grúa 10 ton</v>
      </c>
      <c r="C41" s="837"/>
      <c r="D41" s="837"/>
      <c r="E41" s="837"/>
      <c r="F41" s="837"/>
      <c r="G41" s="837"/>
      <c r="H41" s="838"/>
      <c r="I41" s="420"/>
      <c r="J41" s="421"/>
      <c r="K41" s="268">
        <f>VLOOKUP(A41,EQUIPOS!A11:D168,4,FALSE)</f>
        <v>195521.87756235225</v>
      </c>
      <c r="L41" s="334"/>
      <c r="M41" s="335">
        <v>400</v>
      </c>
      <c r="N41" s="271">
        <f t="shared" si="0"/>
        <v>488.80469390588064</v>
      </c>
    </row>
    <row r="42" spans="1:14">
      <c r="B42" s="836"/>
      <c r="C42" s="837"/>
      <c r="D42" s="837"/>
      <c r="E42" s="837"/>
      <c r="F42" s="837"/>
      <c r="G42" s="837"/>
      <c r="H42" s="838"/>
      <c r="I42" s="36"/>
      <c r="J42" s="37"/>
      <c r="K42" s="268"/>
      <c r="L42" s="275"/>
      <c r="M42" s="335"/>
      <c r="N42" s="271"/>
    </row>
    <row r="43" spans="1:14">
      <c r="B43" s="319"/>
      <c r="C43" s="320"/>
      <c r="D43" s="320"/>
      <c r="E43" s="320"/>
      <c r="F43" s="322"/>
      <c r="G43" s="322"/>
      <c r="H43" s="125"/>
      <c r="I43" s="36"/>
      <c r="J43" s="37"/>
      <c r="K43" s="268"/>
      <c r="L43" s="275"/>
      <c r="M43" s="276"/>
      <c r="N43" s="272"/>
    </row>
    <row r="44" spans="1:14">
      <c r="B44" s="843" t="s">
        <v>952</v>
      </c>
      <c r="C44" s="844"/>
      <c r="D44" s="844"/>
      <c r="E44" s="38"/>
      <c r="F44" s="39"/>
      <c r="G44" s="39"/>
      <c r="H44" s="40"/>
      <c r="I44" s="36"/>
      <c r="J44" s="37"/>
      <c r="K44" s="278"/>
      <c r="L44" s="275"/>
      <c r="M44" s="400">
        <v>0.05</v>
      </c>
      <c r="N44" s="343">
        <f>N81*M44</f>
        <v>104.76938637365021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3">
        <f>SUM(N36:N44)</f>
        <v>1114.5847908882031</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4" t="s">
        <v>945</v>
      </c>
      <c r="K50" s="85" t="s">
        <v>946</v>
      </c>
      <c r="L50" s="817" t="s">
        <v>955</v>
      </c>
      <c r="M50" s="816"/>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34023.828391340896</v>
      </c>
      <c r="N51" s="271">
        <f>K51*M51</f>
        <v>170.11914195670448</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11164.068690908733</v>
      </c>
      <c r="N52" s="271">
        <f t="shared" ref="N52:N58" si="1">K52*M52</f>
        <v>55.820343454543661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15390.466123895607</v>
      </c>
      <c r="N53" s="271">
        <f t="shared" si="1"/>
        <v>76.952330619478033</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12556.896925770618</v>
      </c>
      <c r="N54" s="271">
        <f t="shared" si="1"/>
        <v>125.56896925770617</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21530.703903895414</v>
      </c>
      <c r="N55" s="271">
        <f t="shared" si="1"/>
        <v>215.30703903895414</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41775.04337186824</v>
      </c>
      <c r="N56" s="271">
        <f t="shared" si="1"/>
        <v>20.887521685934122</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69258.624537571028</v>
      </c>
      <c r="N57" s="271">
        <f t="shared" si="1"/>
        <v>69.258624537571023</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38477.0136319839</v>
      </c>
      <c r="N58" s="271">
        <f t="shared" si="1"/>
        <v>38.477013631983901</v>
      </c>
    </row>
    <row r="59" spans="1:14" ht="15.75" thickBot="1">
      <c r="B59" s="823" t="s">
        <v>953</v>
      </c>
      <c r="C59" s="824"/>
      <c r="D59" s="824"/>
      <c r="E59" s="824"/>
      <c r="F59" s="824"/>
      <c r="G59" s="824"/>
      <c r="H59" s="824"/>
      <c r="I59" s="824"/>
      <c r="J59" s="824"/>
      <c r="K59" s="824"/>
      <c r="L59" s="824"/>
      <c r="M59" s="825"/>
      <c r="N59" s="393">
        <f>SUM(N51:N58)</f>
        <v>772.39098418287551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B64" s="46"/>
      <c r="C64" s="316"/>
      <c r="D64" s="316"/>
      <c r="E64" s="316"/>
      <c r="F64" s="316"/>
      <c r="G64" s="316"/>
      <c r="H64" s="310"/>
      <c r="I64" s="278"/>
      <c r="J64" s="285"/>
      <c r="K64" s="278"/>
      <c r="L64" s="827"/>
      <c r="M64" s="828"/>
      <c r="N64" s="286"/>
    </row>
    <row r="65" spans="1:15">
      <c r="B65" s="46"/>
      <c r="C65" s="47"/>
      <c r="D65" s="47"/>
      <c r="E65" s="47"/>
      <c r="F65" s="47"/>
      <c r="G65" s="47"/>
      <c r="H65" s="310"/>
      <c r="I65" s="278"/>
      <c r="J65" s="285"/>
      <c r="K65" s="278"/>
      <c r="L65" s="827"/>
      <c r="M65" s="828"/>
      <c r="N65" s="286"/>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101498.09999999999</v>
      </c>
      <c r="J77" s="292">
        <v>185</v>
      </c>
      <c r="K77" s="293">
        <f>VLOOKUP(A77,'MANO DE OBRA'!A9:D101,4,FALSE)</f>
        <v>187771.48499999999</v>
      </c>
      <c r="L77" s="50"/>
      <c r="M77" s="433">
        <v>320</v>
      </c>
      <c r="N77" s="394">
        <f>K77/M77</f>
        <v>586.78589062499998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10"/>
      <c r="C80" s="811"/>
      <c r="D80" s="811"/>
      <c r="E80" s="811"/>
      <c r="F80" s="811"/>
      <c r="G80" s="811"/>
      <c r="H80" s="811"/>
      <c r="I80" s="469"/>
      <c r="J80" s="470"/>
      <c r="K80" s="473"/>
      <c r="L80" s="474"/>
      <c r="M80" s="475"/>
      <c r="N80" s="394"/>
    </row>
    <row r="81" spans="1:14" ht="15.75" thickBot="1">
      <c r="B81" s="829" t="s">
        <v>953</v>
      </c>
      <c r="C81" s="830"/>
      <c r="D81" s="830"/>
      <c r="E81" s="830"/>
      <c r="F81" s="830"/>
      <c r="G81" s="830"/>
      <c r="H81" s="830"/>
      <c r="I81" s="830"/>
      <c r="J81" s="830"/>
      <c r="K81" s="830"/>
      <c r="L81" s="830"/>
      <c r="M81" s="831"/>
      <c r="N81" s="300">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3982.3635025440826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796.47270050881662</v>
      </c>
      <c r="M88" s="858"/>
      <c r="N88" s="51"/>
    </row>
    <row r="89" spans="1:14">
      <c r="B89" s="89" t="s">
        <v>973</v>
      </c>
      <c r="C89" s="90"/>
      <c r="D89" s="90"/>
      <c r="E89" s="90"/>
      <c r="F89" s="90"/>
      <c r="G89" s="90"/>
      <c r="H89" s="90"/>
      <c r="I89" s="87"/>
      <c r="J89" s="88"/>
      <c r="K89" s="303">
        <v>0.05</v>
      </c>
      <c r="L89" s="857">
        <f>N83*K89</f>
        <v>199.11817512720415</v>
      </c>
      <c r="M89" s="858"/>
      <c r="N89" s="51"/>
    </row>
    <row r="90" spans="1:14" ht="15.75" thickBot="1">
      <c r="B90" s="91" t="s">
        <v>974</v>
      </c>
      <c r="C90" s="92"/>
      <c r="D90" s="92"/>
      <c r="E90" s="92"/>
      <c r="F90" s="92"/>
      <c r="G90" s="92"/>
      <c r="H90" s="92"/>
      <c r="I90" s="93"/>
      <c r="J90" s="94"/>
      <c r="K90" s="304">
        <v>0.05</v>
      </c>
      <c r="L90" s="859">
        <f>N83*K90</f>
        <v>199.11817512720415</v>
      </c>
      <c r="M90" s="860"/>
      <c r="N90" s="51"/>
    </row>
    <row r="91" spans="1:14" ht="15.75" thickBot="1">
      <c r="B91" s="823" t="s">
        <v>953</v>
      </c>
      <c r="C91" s="824"/>
      <c r="D91" s="824"/>
      <c r="E91" s="824"/>
      <c r="F91" s="824"/>
      <c r="G91" s="824"/>
      <c r="H91" s="824"/>
      <c r="I91" s="824"/>
      <c r="J91" s="824"/>
      <c r="K91" s="824"/>
      <c r="L91" s="824"/>
      <c r="M91" s="825"/>
      <c r="N91" s="52">
        <f>L88+L89+L90</f>
        <v>1194.7090507632249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5177.0725533073073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42.75" customHeight="1" thickBot="1">
      <c r="A31" t="s">
        <v>1845</v>
      </c>
      <c r="B31" s="80" t="s">
        <v>1128</v>
      </c>
      <c r="C31" s="963" t="s">
        <v>2132</v>
      </c>
      <c r="D31" s="964"/>
      <c r="E31" s="964"/>
      <c r="F31" s="964"/>
      <c r="G31" s="964"/>
      <c r="H31" s="964"/>
      <c r="I31" s="964"/>
      <c r="J31" s="964"/>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6"/>
      <c r="J36" s="267"/>
      <c r="K36" s="268">
        <f>VLOOKUP(A36,EQUIPOS!A6:D163,4,FALSE)</f>
        <v>3509.0323703991617</v>
      </c>
      <c r="L36" s="269"/>
      <c r="M36" s="335">
        <v>4</v>
      </c>
      <c r="N36" s="271">
        <f>K36/M36</f>
        <v>877.25809259979042</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1993.0337913948154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1180002.8100092672</v>
      </c>
      <c r="N48" s="271">
        <f>K48*M48</f>
        <v>11800.028100092672</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136631.90431686255</v>
      </c>
      <c r="N49" s="271">
        <f>K49*M49</f>
        <v>136631.90431686255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1005899.070664722</v>
      </c>
      <c r="N50" s="271">
        <f>K50*M50</f>
        <v>367153.16079262353</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515585.09320957877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27">
        <f>VLOOKUP(A58,TRANSPORTE!A1:D117,4,FALSE)</f>
        <v>2.0987341075984678</v>
      </c>
      <c r="M58" s="828"/>
      <c r="N58" s="286">
        <f>K58*L58</f>
        <v>0.58764555012757103</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0.58764555012757103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32</v>
      </c>
      <c r="N69" s="394">
        <f>K69/M69</f>
        <v>7823.8118749999994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528736.471634474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105747.2943268948</v>
      </c>
      <c r="M82" s="858"/>
      <c r="N82" s="51"/>
    </row>
    <row r="83" spans="1:14">
      <c r="B83" s="89" t="s">
        <v>973</v>
      </c>
      <c r="C83" s="90"/>
      <c r="D83" s="90"/>
      <c r="E83" s="90"/>
      <c r="F83" s="90"/>
      <c r="G83" s="90"/>
      <c r="H83" s="90"/>
      <c r="I83" s="87"/>
      <c r="J83" s="88"/>
      <c r="K83" s="303">
        <v>0.05</v>
      </c>
      <c r="L83" s="857">
        <f>N77*K83</f>
        <v>26436.8235817237</v>
      </c>
      <c r="M83" s="858"/>
      <c r="N83" s="51"/>
    </row>
    <row r="84" spans="1:14" ht="15.75" thickBot="1">
      <c r="B84" s="91" t="s">
        <v>974</v>
      </c>
      <c r="C84" s="92"/>
      <c r="D84" s="92"/>
      <c r="E84" s="92"/>
      <c r="F84" s="92"/>
      <c r="G84" s="92"/>
      <c r="H84" s="92"/>
      <c r="I84" s="93"/>
      <c r="J84" s="94"/>
      <c r="K84" s="304">
        <v>0.05</v>
      </c>
      <c r="L84" s="859">
        <f>N77*K84</f>
        <v>26436.8235817237</v>
      </c>
      <c r="M84" s="860"/>
      <c r="N84" s="51"/>
    </row>
    <row r="85" spans="1:14" ht="15.75" thickBot="1">
      <c r="B85" s="823" t="s">
        <v>953</v>
      </c>
      <c r="C85" s="824"/>
      <c r="D85" s="824"/>
      <c r="E85" s="824"/>
      <c r="F85" s="824"/>
      <c r="G85" s="824"/>
      <c r="H85" s="824"/>
      <c r="I85" s="824"/>
      <c r="J85" s="824"/>
      <c r="K85" s="824"/>
      <c r="L85" s="824"/>
      <c r="M85" s="825"/>
      <c r="N85" s="52">
        <f>L82+L83+L84</f>
        <v>158620.9414903422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687357.41312481626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45" customHeight="1" thickBot="1">
      <c r="A31" t="s">
        <v>1845</v>
      </c>
      <c r="B31" s="80" t="s">
        <v>1129</v>
      </c>
      <c r="C31" s="984" t="s">
        <v>2133</v>
      </c>
      <c r="D31" s="985"/>
      <c r="E31" s="985"/>
      <c r="F31" s="985"/>
      <c r="G31" s="985"/>
      <c r="H31" s="985"/>
      <c r="I31" s="985"/>
      <c r="J31" s="985"/>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6"/>
      <c r="J36" s="267"/>
      <c r="K36" s="268">
        <f>VLOOKUP(A36,EQUIPOS!A6:D163,4,FALSE)</f>
        <v>3509.0323703991617</v>
      </c>
      <c r="L36" s="269"/>
      <c r="M36" s="440">
        <v>4</v>
      </c>
      <c r="N36" s="271">
        <f>K36/M36</f>
        <v>877.25809259979042</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1993.0337913948154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1180002.8100092672</v>
      </c>
      <c r="N48" s="271">
        <f>K48*M48</f>
        <v>23600.056200185343</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136631.90431686255</v>
      </c>
      <c r="N49" s="271">
        <f>K49*M49</f>
        <v>136631.90431686255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1005899.070664722</v>
      </c>
      <c r="N50" s="271">
        <f>K50*M50</f>
        <v>462713.57250577217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622945.53302282002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27">
        <f>VLOOKUP(A58,TRANSPORTE!A1:D117,4,FALSE)</f>
        <v>2.0987341075984678</v>
      </c>
      <c r="M58" s="828"/>
      <c r="N58" s="286">
        <f>K58*L58</f>
        <v>0.58764555012757103</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0.58764555012757103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32</v>
      </c>
      <c r="N69" s="394">
        <f>K69/M69</f>
        <v>7823.8118749999994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636096.91144771525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127219.38228954305</v>
      </c>
      <c r="M82" s="858"/>
      <c r="N82" s="51"/>
    </row>
    <row r="83" spans="1:14">
      <c r="B83" s="89" t="s">
        <v>973</v>
      </c>
      <c r="C83" s="90"/>
      <c r="D83" s="90"/>
      <c r="E83" s="90"/>
      <c r="F83" s="90"/>
      <c r="G83" s="90"/>
      <c r="H83" s="90"/>
      <c r="I83" s="87"/>
      <c r="J83" s="88"/>
      <c r="K83" s="303">
        <v>0.05</v>
      </c>
      <c r="L83" s="857">
        <f>N77*K83</f>
        <v>31804.845572385762</v>
      </c>
      <c r="M83" s="858"/>
      <c r="N83" s="51"/>
    </row>
    <row r="84" spans="1:14" ht="15.75" thickBot="1">
      <c r="B84" s="91" t="s">
        <v>974</v>
      </c>
      <c r="C84" s="92"/>
      <c r="D84" s="92"/>
      <c r="E84" s="92"/>
      <c r="F84" s="92"/>
      <c r="G84" s="92"/>
      <c r="H84" s="92"/>
      <c r="I84" s="93"/>
      <c r="J84" s="94"/>
      <c r="K84" s="304">
        <v>0.05</v>
      </c>
      <c r="L84" s="859">
        <f>N77*K84</f>
        <v>31804.845572385762</v>
      </c>
      <c r="M84" s="860"/>
      <c r="N84" s="51"/>
    </row>
    <row r="85" spans="1:14" ht="15.75" thickBot="1">
      <c r="B85" s="823" t="s">
        <v>953</v>
      </c>
      <c r="C85" s="824"/>
      <c r="D85" s="824"/>
      <c r="E85" s="824"/>
      <c r="F85" s="824"/>
      <c r="G85" s="824"/>
      <c r="H85" s="824"/>
      <c r="I85" s="824"/>
      <c r="J85" s="824"/>
      <c r="K85" s="824"/>
      <c r="L85" s="824"/>
      <c r="M85" s="825"/>
      <c r="N85" s="52">
        <f>L82+L83+L84</f>
        <v>190829.07343431457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826925.98488202982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310</v>
      </c>
      <c r="B36" s="836" t="str">
        <f>VLOOKUP(A36,EQUIPOS!A6:D154,3,FALSE)</f>
        <v>Retroexcavadora A25C</v>
      </c>
      <c r="C36" s="837"/>
      <c r="D36" s="837"/>
      <c r="E36" s="837"/>
      <c r="F36" s="837"/>
      <c r="G36" s="837"/>
      <c r="H36" s="838"/>
      <c r="I36" s="266"/>
      <c r="J36" s="267"/>
      <c r="K36" s="268">
        <f>VLOOKUP(A36,EQUIPOS!A6:D163,4,FALSE)</f>
        <v>267583.33737649105</v>
      </c>
      <c r="L36" s="269"/>
      <c r="M36" s="335">
        <v>3</v>
      </c>
      <c r="N36" s="271">
        <f>K36/M36</f>
        <v>89194.445792163679</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1487.7009317267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90682.146723890372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1180002.8100092672</v>
      </c>
      <c r="N48" s="271">
        <f>K48*M48</f>
        <v>23600.056200185343</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279101.71727271826</v>
      </c>
      <c r="N49" s="271">
        <f>K49*M49</f>
        <v>128386.78994545041</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740296.4997531824</v>
      </c>
      <c r="N50" s="271">
        <f>K50*M50</f>
        <v>740296.4997531824</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892283.34589881822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27">
        <f>VLOOKUP(A58,TRANSPORTE!A1:D117,4,FALSE)</f>
        <v>2.0987341075984678</v>
      </c>
      <c r="M58" s="828"/>
      <c r="N58" s="286">
        <f>K58*L58</f>
        <v>0.58764555012757103</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827">
        <f>VLOOKUP(A59,TRANSPORTE!A1:D117,4,FALSE)</f>
        <v>1822.464410828662</v>
      </c>
      <c r="M59" s="828"/>
      <c r="N59" s="286">
        <f>K59*L59</f>
        <v>838.33362898118457</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838.92127453131218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24</v>
      </c>
      <c r="N69" s="394">
        <f>K69/M69</f>
        <v>10431.749166666666</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14877.009317266999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998681.42321450682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199736.28464290139</v>
      </c>
      <c r="M82" s="858"/>
      <c r="N82" s="51"/>
    </row>
    <row r="83" spans="1:14">
      <c r="B83" s="89" t="s">
        <v>973</v>
      </c>
      <c r="C83" s="90"/>
      <c r="D83" s="90"/>
      <c r="E83" s="90"/>
      <c r="F83" s="90"/>
      <c r="G83" s="90"/>
      <c r="H83" s="90"/>
      <c r="I83" s="87"/>
      <c r="J83" s="88"/>
      <c r="K83" s="303">
        <v>0.05</v>
      </c>
      <c r="L83" s="857">
        <f>N77*K83</f>
        <v>49934.071160725347</v>
      </c>
      <c r="M83" s="858"/>
      <c r="N83" s="51"/>
    </row>
    <row r="84" spans="1:14" ht="15.75" thickBot="1">
      <c r="B84" s="91" t="s">
        <v>974</v>
      </c>
      <c r="C84" s="92"/>
      <c r="D84" s="92"/>
      <c r="E84" s="92"/>
      <c r="F84" s="92"/>
      <c r="G84" s="92"/>
      <c r="H84" s="92"/>
      <c r="I84" s="93"/>
      <c r="J84" s="94"/>
      <c r="K84" s="304">
        <v>0.05</v>
      </c>
      <c r="L84" s="859">
        <f>N77*K84</f>
        <v>49934.071160725347</v>
      </c>
      <c r="M84" s="860"/>
      <c r="N84" s="51"/>
    </row>
    <row r="85" spans="1:14" ht="15.75" thickBot="1">
      <c r="B85" s="823" t="s">
        <v>953</v>
      </c>
      <c r="C85" s="824"/>
      <c r="D85" s="824"/>
      <c r="E85" s="824"/>
      <c r="F85" s="824"/>
      <c r="G85" s="824"/>
      <c r="H85" s="824"/>
      <c r="I85" s="824"/>
      <c r="J85" s="824"/>
      <c r="K85" s="824"/>
      <c r="L85" s="824"/>
      <c r="M85" s="825"/>
      <c r="N85" s="52">
        <f>L82+L83+L84</f>
        <v>299604.42696435208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1298285.850178859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17802.004249244856</v>
      </c>
      <c r="L36" s="269"/>
      <c r="M36" s="335">
        <v>0.5</v>
      </c>
      <c r="N36" s="271">
        <f>K36/M36</f>
        <v>35604.008498489711</v>
      </c>
    </row>
    <row r="37" spans="1:14">
      <c r="A37" s="113" t="s">
        <v>320</v>
      </c>
      <c r="B37" s="836" t="str">
        <f>VLOOKUP(A37,EQUIPOS!A7:D154,3,FALSE)</f>
        <v>Retroexcavadora sobre llantas, motor 62HP, Profundidad de excavación de 5.41 metros.</v>
      </c>
      <c r="C37" s="837"/>
      <c r="D37" s="837"/>
      <c r="E37" s="837"/>
      <c r="F37" s="837"/>
      <c r="G37" s="837"/>
      <c r="H37" s="838"/>
      <c r="I37" s="420"/>
      <c r="J37" s="421"/>
      <c r="K37" s="268">
        <f>VLOOKUP(A37,EQUIPOS!A7:D164,4,FALSE)</f>
        <v>273876.98844992084</v>
      </c>
      <c r="L37" s="334"/>
      <c r="M37" s="335">
        <v>1.5</v>
      </c>
      <c r="N37" s="271">
        <f>K37/M37</f>
        <v>182584.6589666139</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2975.4018634534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221164.069328557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279101.71727271826</v>
      </c>
      <c r="N48" s="271">
        <f>K48*M48</f>
        <v>161878.99601817658</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199358.36948051304</v>
      </c>
      <c r="N49" s="271">
        <f>K49*M49</f>
        <v>199358.36948051304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361237.36549868959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27">
        <f>VLOOKUP(A58,TRANSPORTE!A1:D117,4,FALSE)</f>
        <v>727.07185166146405</v>
      </c>
      <c r="M58" s="828"/>
      <c r="N58" s="286">
        <f>K58*L58</f>
        <v>727.07185166146405</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27">
        <f>VLOOKUP(A59,TRANSPORTE!A1:D117,4,FALSE)</f>
        <v>1822.464410828662</v>
      </c>
      <c r="M59" s="828"/>
      <c r="N59" s="286">
        <f>K59*L59</f>
        <v>1057.0293582806239</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f>
        <v>1784.101209942088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12</v>
      </c>
      <c r="N69" s="394">
        <f>K69/M69</f>
        <v>20863.498333333333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613939.5546717227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122787.91093434455</v>
      </c>
      <c r="M82" s="858"/>
      <c r="N82" s="51"/>
    </row>
    <row r="83" spans="1:14">
      <c r="B83" s="89" t="s">
        <v>973</v>
      </c>
      <c r="C83" s="90"/>
      <c r="D83" s="90"/>
      <c r="E83" s="90"/>
      <c r="F83" s="90"/>
      <c r="G83" s="90"/>
      <c r="H83" s="90"/>
      <c r="I83" s="87"/>
      <c r="J83" s="88"/>
      <c r="K83" s="303">
        <v>0.05</v>
      </c>
      <c r="L83" s="857">
        <f>N77*K83</f>
        <v>30696.977733586136</v>
      </c>
      <c r="M83" s="858"/>
      <c r="N83" s="51"/>
    </row>
    <row r="84" spans="1:14" ht="15.75" thickBot="1">
      <c r="B84" s="91" t="s">
        <v>974</v>
      </c>
      <c r="C84" s="92"/>
      <c r="D84" s="92"/>
      <c r="E84" s="92"/>
      <c r="F84" s="92"/>
      <c r="G84" s="92"/>
      <c r="H84" s="92"/>
      <c r="I84" s="93"/>
      <c r="J84" s="94"/>
      <c r="K84" s="304">
        <v>0.05</v>
      </c>
      <c r="L84" s="859">
        <f>N77*K84</f>
        <v>30696.977733586136</v>
      </c>
      <c r="M84" s="860"/>
      <c r="N84" s="51"/>
    </row>
    <row r="85" spans="1:14" ht="15.75" thickBot="1">
      <c r="B85" s="823" t="s">
        <v>953</v>
      </c>
      <c r="C85" s="824"/>
      <c r="D85" s="824"/>
      <c r="E85" s="824"/>
      <c r="F85" s="824"/>
      <c r="G85" s="824"/>
      <c r="H85" s="824"/>
      <c r="I85" s="824"/>
      <c r="J85" s="824"/>
      <c r="K85" s="824"/>
      <c r="L85" s="824"/>
      <c r="M85" s="825"/>
      <c r="N85" s="52">
        <f>L82+L83+L84</f>
        <v>184181.8664015168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798121.42107323953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17802.004249244856</v>
      </c>
      <c r="L36" s="269"/>
      <c r="M36" s="335">
        <v>0.5</v>
      </c>
      <c r="N36" s="271">
        <f>K36/M36</f>
        <v>35604.008498489711</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420"/>
      <c r="J37" s="421"/>
      <c r="K37" s="268">
        <f>VLOOKUP(A37,EQUIPOS!A7:D164,4,FALSE)</f>
        <v>247467.63298306955</v>
      </c>
      <c r="L37" s="334"/>
      <c r="M37" s="335">
        <v>1.5</v>
      </c>
      <c r="N37" s="271">
        <f>K37/M37</f>
        <v>164978.42198871303</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2975.4018634534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203557.83235065613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279101.71727271826</v>
      </c>
      <c r="N48" s="271">
        <f>K48*M48</f>
        <v>161878.99601817658</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199358.36948051304</v>
      </c>
      <c r="N49" s="271">
        <f>K49*M49</f>
        <v>199358.36948051304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361237.36549868959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27">
        <f>VLOOKUP(A58,TRANSPORTE!A1:D117,4,FALSE)</f>
        <v>727.07185166146405</v>
      </c>
      <c r="M58" s="828"/>
      <c r="N58" s="286">
        <f>K58*L58</f>
        <v>727.07185166146405</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27">
        <f>VLOOKUP(A59,TRANSPORTE!A1:D117,4,FALSE)</f>
        <v>1822.464410828662</v>
      </c>
      <c r="M59" s="828"/>
      <c r="N59" s="286">
        <f>K59*L59</f>
        <v>1057.0293582806239</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1784.101209942088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12</v>
      </c>
      <c r="N69" s="394">
        <f>K69/M69</f>
        <v>20863.498333333333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596333.31769382185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119266.66353876438</v>
      </c>
      <c r="M82" s="858"/>
      <c r="N82" s="51"/>
    </row>
    <row r="83" spans="1:14">
      <c r="B83" s="89" t="s">
        <v>973</v>
      </c>
      <c r="C83" s="90"/>
      <c r="D83" s="90"/>
      <c r="E83" s="90"/>
      <c r="F83" s="90"/>
      <c r="G83" s="90"/>
      <c r="H83" s="90"/>
      <c r="I83" s="87"/>
      <c r="J83" s="88"/>
      <c r="K83" s="303">
        <v>0.05</v>
      </c>
      <c r="L83" s="857">
        <f>N77*K83</f>
        <v>29816.665884691094</v>
      </c>
      <c r="M83" s="858"/>
      <c r="N83" s="51"/>
    </row>
    <row r="84" spans="1:14" ht="15.75" thickBot="1">
      <c r="B84" s="91" t="s">
        <v>974</v>
      </c>
      <c r="C84" s="92"/>
      <c r="D84" s="92"/>
      <c r="E84" s="92"/>
      <c r="F84" s="92"/>
      <c r="G84" s="92"/>
      <c r="H84" s="92"/>
      <c r="I84" s="93"/>
      <c r="J84" s="94"/>
      <c r="K84" s="304">
        <v>0.05</v>
      </c>
      <c r="L84" s="859">
        <f>N77*K84</f>
        <v>29816.665884691094</v>
      </c>
      <c r="M84" s="860"/>
      <c r="N84" s="51"/>
    </row>
    <row r="85" spans="1:14" ht="15.75" thickBot="1">
      <c r="B85" s="823" t="s">
        <v>953</v>
      </c>
      <c r="C85" s="824"/>
      <c r="D85" s="824"/>
      <c r="E85" s="824"/>
      <c r="F85" s="824"/>
      <c r="G85" s="824"/>
      <c r="H85" s="824"/>
      <c r="I85" s="824"/>
      <c r="J85" s="824"/>
      <c r="K85" s="824"/>
      <c r="L85" s="824"/>
      <c r="M85" s="825"/>
      <c r="N85" s="52">
        <f>L82+L83+L84</f>
        <v>178899.99530814655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775233.31300196843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147.22886430720399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147.22886430720399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20183.443171511015</v>
      </c>
      <c r="N48" s="271">
        <f>K48*M48</f>
        <v>20183.443171511015</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20183.443171511015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100</v>
      </c>
      <c r="N69" s="394">
        <f>K69/M69</f>
        <v>1877.7148499999998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23275.249321962296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4655.0498643924593</v>
      </c>
      <c r="M82" s="858"/>
      <c r="N82" s="51"/>
    </row>
    <row r="83" spans="1:14">
      <c r="B83" s="89" t="s">
        <v>973</v>
      </c>
      <c r="C83" s="90"/>
      <c r="D83" s="90"/>
      <c r="E83" s="90"/>
      <c r="F83" s="90"/>
      <c r="G83" s="90"/>
      <c r="H83" s="90"/>
      <c r="I83" s="87"/>
      <c r="J83" s="88"/>
      <c r="K83" s="303">
        <v>0.05</v>
      </c>
      <c r="L83" s="857">
        <f>N77*K83</f>
        <v>1163.7624660981148</v>
      </c>
      <c r="M83" s="858"/>
      <c r="N83" s="51"/>
    </row>
    <row r="84" spans="1:14" ht="15.75" thickBot="1">
      <c r="B84" s="91" t="s">
        <v>974</v>
      </c>
      <c r="C84" s="92"/>
      <c r="D84" s="92"/>
      <c r="E84" s="92"/>
      <c r="F84" s="92"/>
      <c r="G84" s="92"/>
      <c r="H84" s="92"/>
      <c r="I84" s="93"/>
      <c r="J84" s="94"/>
      <c r="K84" s="304">
        <v>0.05</v>
      </c>
      <c r="L84" s="859">
        <f>N77*K84</f>
        <v>1163.7624660981148</v>
      </c>
      <c r="M84" s="860"/>
      <c r="N84" s="51"/>
    </row>
    <row r="85" spans="1:14" ht="15.75" thickBot="1">
      <c r="B85" s="823" t="s">
        <v>953</v>
      </c>
      <c r="C85" s="824"/>
      <c r="D85" s="824"/>
      <c r="E85" s="824"/>
      <c r="F85" s="824"/>
      <c r="G85" s="824"/>
      <c r="H85" s="824"/>
      <c r="I85" s="824"/>
      <c r="J85" s="824"/>
      <c r="K85" s="824"/>
      <c r="L85" s="824"/>
      <c r="M85" s="825"/>
      <c r="N85" s="52">
        <f>L82+L83+L84</f>
        <v>6982.5747965886885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30257.824118550983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30" customHeight="1" thickBot="1">
      <c r="A31" t="s">
        <v>1845</v>
      </c>
      <c r="B31" s="80" t="s">
        <v>1132</v>
      </c>
      <c r="C31" s="986" t="s">
        <v>2137</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1079392.0441032138</v>
      </c>
      <c r="N50" s="271">
        <f>K50*M50</f>
        <v>129527.04529238565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27910.171727271827</v>
      </c>
      <c r="N51" s="271">
        <f>K51*M51</f>
        <v>55820.343454543654</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117222.72125454167</v>
      </c>
      <c r="N52" s="271">
        <f>K52*M52</f>
        <v>58611.360627270835</v>
      </c>
    </row>
    <row r="53" spans="1:14" ht="15.75" thickBot="1">
      <c r="B53" s="823" t="s">
        <v>953</v>
      </c>
      <c r="C53" s="824"/>
      <c r="D53" s="824"/>
      <c r="E53" s="824"/>
      <c r="F53" s="824"/>
      <c r="G53" s="824"/>
      <c r="H53" s="824"/>
      <c r="I53" s="824"/>
      <c r="J53" s="824"/>
      <c r="K53" s="824"/>
      <c r="L53" s="824"/>
      <c r="M53" s="825"/>
      <c r="N53" s="393">
        <f>SUM(N48:N52)</f>
        <v>605370.15124782757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1822.464410828662</v>
      </c>
      <c r="M58" s="828"/>
      <c r="N58" s="286">
        <f>K58*L58</f>
        <v>2004.7108519115284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2004.7108519115284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654237.44144913019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130847.48828982604</v>
      </c>
      <c r="M82" s="858"/>
      <c r="N82" s="51"/>
    </row>
    <row r="83" spans="1:14">
      <c r="B83" s="89" t="s">
        <v>973</v>
      </c>
      <c r="C83" s="90"/>
      <c r="D83" s="90"/>
      <c r="E83" s="90"/>
      <c r="F83" s="90"/>
      <c r="G83" s="90"/>
      <c r="H83" s="90"/>
      <c r="I83" s="87"/>
      <c r="J83" s="88"/>
      <c r="K83" s="303">
        <v>0.05</v>
      </c>
      <c r="L83" s="857">
        <f>N77*K83</f>
        <v>32711.87207245651</v>
      </c>
      <c r="M83" s="858"/>
      <c r="N83" s="51"/>
    </row>
    <row r="84" spans="1:14" ht="15.75" thickBot="1">
      <c r="B84" s="91" t="s">
        <v>974</v>
      </c>
      <c r="C84" s="92"/>
      <c r="D84" s="92"/>
      <c r="E84" s="92"/>
      <c r="F84" s="92"/>
      <c r="G84" s="92"/>
      <c r="H84" s="92"/>
      <c r="I84" s="93"/>
      <c r="J84" s="94"/>
      <c r="K84" s="304">
        <v>0.05</v>
      </c>
      <c r="L84" s="859">
        <f>N77*K84</f>
        <v>32711.87207245651</v>
      </c>
      <c r="M84" s="860"/>
      <c r="N84" s="51"/>
    </row>
    <row r="85" spans="1:14" ht="15.75" thickBot="1">
      <c r="B85" s="823" t="s">
        <v>953</v>
      </c>
      <c r="C85" s="824"/>
      <c r="D85" s="824"/>
      <c r="E85" s="824"/>
      <c r="F85" s="824"/>
      <c r="G85" s="824"/>
      <c r="H85" s="824"/>
      <c r="I85" s="824"/>
      <c r="J85" s="824"/>
      <c r="K85" s="824"/>
      <c r="L85" s="824"/>
      <c r="M85" s="825"/>
      <c r="N85" s="52">
        <f>L82+L83+L84</f>
        <v>196271.23243473907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850508.67388386931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27" customHeight="1" thickBot="1">
      <c r="A31" t="s">
        <v>1845</v>
      </c>
      <c r="B31" s="80" t="s">
        <v>1133</v>
      </c>
      <c r="C31" s="986" t="s">
        <v>2138</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1079392.0441032138</v>
      </c>
      <c r="N50" s="271">
        <f>K50*M50</f>
        <v>129527.04529238565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27910.171727271827</v>
      </c>
      <c r="N51" s="271">
        <f>K51*M51</f>
        <v>55820.343454543654</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163670.5824961855</v>
      </c>
      <c r="N52" s="271">
        <f>K52*M52</f>
        <v>81835.291248092748</v>
      </c>
    </row>
    <row r="53" spans="1:14" ht="15.75" thickBot="1">
      <c r="B53" s="823" t="s">
        <v>953</v>
      </c>
      <c r="C53" s="824"/>
      <c r="D53" s="824"/>
      <c r="E53" s="824"/>
      <c r="F53" s="824"/>
      <c r="G53" s="824"/>
      <c r="H53" s="824"/>
      <c r="I53" s="824"/>
      <c r="J53" s="824"/>
      <c r="K53" s="824"/>
      <c r="L53" s="824"/>
      <c r="M53" s="825"/>
      <c r="N53" s="393">
        <f>SUM(N48:N52)</f>
        <v>628594.08186864946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1822.464410828662</v>
      </c>
      <c r="M58" s="828"/>
      <c r="N58" s="286">
        <f>K58*L58</f>
        <v>2004.7108519115284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2004.7108519115284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677461.37206995208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135492.27441399041</v>
      </c>
      <c r="M82" s="858"/>
      <c r="N82" s="51"/>
    </row>
    <row r="83" spans="1:14">
      <c r="B83" s="89" t="s">
        <v>973</v>
      </c>
      <c r="C83" s="90"/>
      <c r="D83" s="90"/>
      <c r="E83" s="90"/>
      <c r="F83" s="90"/>
      <c r="G83" s="90"/>
      <c r="H83" s="90"/>
      <c r="I83" s="87"/>
      <c r="J83" s="88"/>
      <c r="K83" s="303">
        <v>0.05</v>
      </c>
      <c r="L83" s="857">
        <f>N77*K83</f>
        <v>33873.068603497602</v>
      </c>
      <c r="M83" s="858"/>
      <c r="N83" s="51"/>
    </row>
    <row r="84" spans="1:14" ht="15.75" thickBot="1">
      <c r="B84" s="91" t="s">
        <v>974</v>
      </c>
      <c r="C84" s="92"/>
      <c r="D84" s="92"/>
      <c r="E84" s="92"/>
      <c r="F84" s="92"/>
      <c r="G84" s="92"/>
      <c r="H84" s="92"/>
      <c r="I84" s="93"/>
      <c r="J84" s="94"/>
      <c r="K84" s="304">
        <v>0.05</v>
      </c>
      <c r="L84" s="859">
        <f>N77*K84</f>
        <v>33873.068603497602</v>
      </c>
      <c r="M84" s="860"/>
      <c r="N84" s="51"/>
    </row>
    <row r="85" spans="1:14" ht="15.75" thickBot="1">
      <c r="B85" s="823" t="s">
        <v>953</v>
      </c>
      <c r="C85" s="824"/>
      <c r="D85" s="824"/>
      <c r="E85" s="824"/>
      <c r="F85" s="824"/>
      <c r="G85" s="824"/>
      <c r="H85" s="824"/>
      <c r="I85" s="824"/>
      <c r="J85" s="824"/>
      <c r="K85" s="824"/>
      <c r="L85" s="824"/>
      <c r="M85" s="825"/>
      <c r="N85" s="52">
        <f>L82+L83+L84</f>
        <v>203238.41162098563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880699.78369093768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27" customHeight="1" thickBot="1">
      <c r="A31" t="s">
        <v>1845</v>
      </c>
      <c r="B31" s="80" t="s">
        <v>1680</v>
      </c>
      <c r="C31" s="986" t="s">
        <v>2139</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1079392.0441032138</v>
      </c>
      <c r="N50" s="271">
        <f>K50*M50</f>
        <v>129527.04529238565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27910.171727271827</v>
      </c>
      <c r="N51" s="271">
        <f>K51*M51</f>
        <v>55820.343454543654</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176081.13318896064</v>
      </c>
      <c r="N52" s="271">
        <f>K52*M52</f>
        <v>88040.566594480319</v>
      </c>
    </row>
    <row r="53" spans="1:14" ht="15.75" thickBot="1">
      <c r="B53" s="823" t="s">
        <v>953</v>
      </c>
      <c r="C53" s="824"/>
      <c r="D53" s="824"/>
      <c r="E53" s="824"/>
      <c r="F53" s="824"/>
      <c r="G53" s="824"/>
      <c r="H53" s="824"/>
      <c r="I53" s="824"/>
      <c r="J53" s="824"/>
      <c r="K53" s="824"/>
      <c r="L53" s="824"/>
      <c r="M53" s="825"/>
      <c r="N53" s="393">
        <f>SUM(N48:N52)</f>
        <v>634799.35721503699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1822.464410828662</v>
      </c>
      <c r="M58" s="828"/>
      <c r="N58" s="286">
        <f>K58*L58</f>
        <v>2004.7108519115284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2004.7108519115284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683666.64741633961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136733.32948326794</v>
      </c>
      <c r="M82" s="858"/>
      <c r="N82" s="51"/>
    </row>
    <row r="83" spans="1:14">
      <c r="B83" s="89" t="s">
        <v>973</v>
      </c>
      <c r="C83" s="90"/>
      <c r="D83" s="90"/>
      <c r="E83" s="90"/>
      <c r="F83" s="90"/>
      <c r="G83" s="90"/>
      <c r="H83" s="90"/>
      <c r="I83" s="87"/>
      <c r="J83" s="88"/>
      <c r="K83" s="303">
        <v>0.05</v>
      </c>
      <c r="L83" s="857">
        <f>N77*K83</f>
        <v>34183.332370816985</v>
      </c>
      <c r="M83" s="858"/>
      <c r="N83" s="51"/>
    </row>
    <row r="84" spans="1:14" ht="15.75" thickBot="1">
      <c r="B84" s="91" t="s">
        <v>974</v>
      </c>
      <c r="C84" s="92"/>
      <c r="D84" s="92"/>
      <c r="E84" s="92"/>
      <c r="F84" s="92"/>
      <c r="G84" s="92"/>
      <c r="H84" s="92"/>
      <c r="I84" s="93"/>
      <c r="J84" s="94"/>
      <c r="K84" s="304">
        <v>0.05</v>
      </c>
      <c r="L84" s="859">
        <f>N77*K84</f>
        <v>34183.332370816985</v>
      </c>
      <c r="M84" s="860"/>
      <c r="N84" s="51"/>
    </row>
    <row r="85" spans="1:14" ht="15.75" thickBot="1">
      <c r="B85" s="823" t="s">
        <v>953</v>
      </c>
      <c r="C85" s="824"/>
      <c r="D85" s="824"/>
      <c r="E85" s="824"/>
      <c r="F85" s="824"/>
      <c r="G85" s="824"/>
      <c r="H85" s="824"/>
      <c r="I85" s="824"/>
      <c r="J85" s="824"/>
      <c r="K85" s="824"/>
      <c r="L85" s="824"/>
      <c r="M85" s="825"/>
      <c r="N85" s="52">
        <f>L82+L83+L84</f>
        <v>205099.99422490192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888766.6416412415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28.5" customHeight="1" thickBot="1">
      <c r="A31" t="s">
        <v>1845</v>
      </c>
      <c r="B31" s="80" t="s">
        <v>1681</v>
      </c>
      <c r="C31" s="986" t="s">
        <v>2140</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1079392.0441032138</v>
      </c>
      <c r="N50" s="271">
        <f>K50*M50</f>
        <v>129527.04529238565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27910.171727271827</v>
      </c>
      <c r="N51" s="271">
        <f>K51*M51</f>
        <v>55820.343454543654</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182139.14362519863</v>
      </c>
      <c r="N52" s="271">
        <f>K52*M52</f>
        <v>91069.571812599315</v>
      </c>
    </row>
    <row r="53" spans="1:14" ht="15.75" thickBot="1">
      <c r="B53" s="823" t="s">
        <v>953</v>
      </c>
      <c r="C53" s="824"/>
      <c r="D53" s="824"/>
      <c r="E53" s="824"/>
      <c r="F53" s="824"/>
      <c r="G53" s="824"/>
      <c r="H53" s="824"/>
      <c r="I53" s="824"/>
      <c r="J53" s="824"/>
      <c r="K53" s="824"/>
      <c r="L53" s="824"/>
      <c r="M53" s="825"/>
      <c r="N53" s="393">
        <f>SUM(N48:N52)</f>
        <v>637828.362433156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1822.464410828662</v>
      </c>
      <c r="M58" s="828"/>
      <c r="N58" s="286">
        <f>K58*L58</f>
        <v>2004.7108519115284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2004.7108519115284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686695.65263445862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137339.13052689173</v>
      </c>
      <c r="M82" s="858"/>
      <c r="N82" s="51"/>
    </row>
    <row r="83" spans="1:14">
      <c r="B83" s="89" t="s">
        <v>973</v>
      </c>
      <c r="C83" s="90"/>
      <c r="D83" s="90"/>
      <c r="E83" s="90"/>
      <c r="F83" s="90"/>
      <c r="G83" s="90"/>
      <c r="H83" s="90"/>
      <c r="I83" s="87"/>
      <c r="J83" s="88"/>
      <c r="K83" s="303">
        <v>0.05</v>
      </c>
      <c r="L83" s="857">
        <f>N77*K83</f>
        <v>34334.782631722934</v>
      </c>
      <c r="M83" s="858"/>
      <c r="N83" s="51"/>
    </row>
    <row r="84" spans="1:14" ht="15.75" thickBot="1">
      <c r="B84" s="91" t="s">
        <v>974</v>
      </c>
      <c r="C84" s="92"/>
      <c r="D84" s="92"/>
      <c r="E84" s="92"/>
      <c r="F84" s="92"/>
      <c r="G84" s="92"/>
      <c r="H84" s="92"/>
      <c r="I84" s="93"/>
      <c r="J84" s="94"/>
      <c r="K84" s="304">
        <v>0.05</v>
      </c>
      <c r="L84" s="859">
        <f>N77*K84</f>
        <v>34334.782631722934</v>
      </c>
      <c r="M84" s="860"/>
      <c r="N84" s="51"/>
    </row>
    <row r="85" spans="1:14" ht="15.75" thickBot="1">
      <c r="B85" s="823" t="s">
        <v>953</v>
      </c>
      <c r="C85" s="824"/>
      <c r="D85" s="824"/>
      <c r="E85" s="824"/>
      <c r="F85" s="824"/>
      <c r="G85" s="824"/>
      <c r="H85" s="824"/>
      <c r="I85" s="824"/>
      <c r="J85" s="824"/>
      <c r="K85" s="824"/>
      <c r="L85" s="824"/>
      <c r="M85" s="825"/>
      <c r="N85" s="52">
        <f>L82+L83+L84</f>
        <v>206008.69579033757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892704.34842479625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20119.880715537234</v>
      </c>
      <c r="L36" s="269"/>
      <c r="M36" s="335">
        <v>1</v>
      </c>
      <c r="N36" s="271">
        <f>K36*M36</f>
        <v>20119.880715537234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3796.3137725900497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23916.194488127283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450730.73111752566</v>
      </c>
      <c r="N48" s="271">
        <f t="shared" ref="N48:N53" si="0">K48*M48</f>
        <v>227168.28848323293</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27910.171727271827</v>
      </c>
      <c r="N49" s="271">
        <f t="shared" si="0"/>
        <v>55820.343454543654</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664.52789826837693</v>
      </c>
      <c r="N50" s="271">
        <f t="shared" si="0"/>
        <v>73762.596707789839</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324306.25775529287</v>
      </c>
      <c r="N51" s="271">
        <f t="shared" si="0"/>
        <v>129722.50310211716</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406757.00125240127</v>
      </c>
      <c r="N52" s="272">
        <f t="shared" si="0"/>
        <v>153754.14647340769</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646.41382901732959</v>
      </c>
      <c r="N53" s="272">
        <f t="shared" si="0"/>
        <v>100840.55732670342</v>
      </c>
    </row>
    <row r="54" spans="1:14">
      <c r="B54" s="319"/>
      <c r="C54" s="316"/>
      <c r="D54" s="316"/>
      <c r="E54" s="316"/>
      <c r="F54" s="316"/>
      <c r="G54" s="316"/>
      <c r="H54" s="316"/>
      <c r="I54" s="316"/>
      <c r="J54" s="310"/>
      <c r="K54" s="44"/>
      <c r="L54" s="317"/>
      <c r="M54" s="425"/>
      <c r="N54" s="272"/>
    </row>
    <row r="55" spans="1:14" ht="15.75" thickBot="1">
      <c r="B55" s="829" t="s">
        <v>953</v>
      </c>
      <c r="C55" s="830"/>
      <c r="D55" s="830"/>
      <c r="E55" s="830"/>
      <c r="F55" s="830"/>
      <c r="G55" s="830"/>
      <c r="H55" s="830"/>
      <c r="I55" s="830"/>
      <c r="J55" s="830"/>
      <c r="K55" s="830"/>
      <c r="L55" s="830"/>
      <c r="M55" s="831"/>
      <c r="N55" s="104">
        <f>SUM(N48:N54)</f>
        <v>741068.43554779468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827">
        <f>VLOOKUP(A60,TRANSPORTE!A1:D117,4,FALSE)</f>
        <v>1822.464410828662</v>
      </c>
      <c r="M60" s="828"/>
      <c r="N60" s="286">
        <f>K60*L60</f>
        <v>728.98576433146491</v>
      </c>
    </row>
    <row r="61" spans="1:14">
      <c r="A61" t="s">
        <v>1229</v>
      </c>
      <c r="B61" s="46" t="str">
        <f>VLOOKUP(A61,TRANSPORTE!A1:D117,3,FALSE)</f>
        <v>Transporte de arena</v>
      </c>
      <c r="C61" s="47"/>
      <c r="D61" s="47"/>
      <c r="E61" s="47"/>
      <c r="F61" s="47"/>
      <c r="G61" s="47"/>
      <c r="H61" s="310" t="s">
        <v>339</v>
      </c>
      <c r="I61" s="278">
        <v>0.378</v>
      </c>
      <c r="J61" s="285">
        <v>1</v>
      </c>
      <c r="K61" s="278">
        <f>I61*J61</f>
        <v>0.378</v>
      </c>
      <c r="L61" s="827">
        <f>VLOOKUP(A61,TRANSPORTE!A1:D117,4,FALSE)</f>
        <v>1822.464410828662</v>
      </c>
      <c r="M61" s="828"/>
      <c r="N61" s="286">
        <f t="shared" ref="N61:N62" si="1">K61*L61</f>
        <v>688.89154729323423</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827">
        <f>VLOOKUP(A62,TRANSPORTE!A1:D117,4,FALSE)</f>
        <v>1822.464410828662</v>
      </c>
      <c r="M62" s="828"/>
      <c r="N62" s="286">
        <f t="shared" si="1"/>
        <v>918.52206305764571</v>
      </c>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2336.3993746823448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19</v>
      </c>
      <c r="B71" s="49" t="str">
        <f>VLOOKUP(A71,'MANO DE OBRA'!A8:D68,3,FALSE)</f>
        <v>Obrero (8)</v>
      </c>
      <c r="C71" s="47"/>
      <c r="D71" s="47"/>
      <c r="E71" s="47"/>
      <c r="F71" s="47"/>
      <c r="G71" s="47"/>
      <c r="H71" s="47"/>
      <c r="I71" s="291">
        <f>K71/J71*100</f>
        <v>270661.59999999998</v>
      </c>
      <c r="J71" s="292">
        <v>185</v>
      </c>
      <c r="K71" s="293">
        <f>VLOOKUP(A71,'MANO DE OBRA'!A8:D99,4,FALSE)</f>
        <v>500723.95999999996</v>
      </c>
      <c r="L71" s="50"/>
      <c r="M71" s="433">
        <v>8</v>
      </c>
      <c r="N71" s="394">
        <f>K71/M71</f>
        <v>62590.494999999995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75926.27545180099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843247.30486240529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168649.46097248106</v>
      </c>
      <c r="M84" s="858"/>
      <c r="N84" s="51"/>
    </row>
    <row r="85" spans="1:14">
      <c r="B85" s="89" t="s">
        <v>973</v>
      </c>
      <c r="C85" s="90"/>
      <c r="D85" s="90"/>
      <c r="E85" s="90"/>
      <c r="F85" s="90"/>
      <c r="G85" s="90"/>
      <c r="H85" s="90"/>
      <c r="I85" s="87"/>
      <c r="J85" s="88"/>
      <c r="K85" s="303">
        <v>0.05</v>
      </c>
      <c r="L85" s="857">
        <f>N79*K85</f>
        <v>42162.365243120264</v>
      </c>
      <c r="M85" s="858"/>
      <c r="N85" s="51"/>
    </row>
    <row r="86" spans="1:14" ht="15.75" thickBot="1">
      <c r="B86" s="91" t="s">
        <v>974</v>
      </c>
      <c r="C86" s="92"/>
      <c r="D86" s="92"/>
      <c r="E86" s="92"/>
      <c r="F86" s="92"/>
      <c r="G86" s="92"/>
      <c r="H86" s="92"/>
      <c r="I86" s="93"/>
      <c r="J86" s="94"/>
      <c r="K86" s="304">
        <v>0.05</v>
      </c>
      <c r="L86" s="859">
        <f>N79*K86</f>
        <v>42162.365243120264</v>
      </c>
      <c r="M86" s="860"/>
      <c r="N86" s="51"/>
    </row>
    <row r="87" spans="1:14" ht="15.75" thickBot="1">
      <c r="B87" s="823" t="s">
        <v>953</v>
      </c>
      <c r="C87" s="824"/>
      <c r="D87" s="824"/>
      <c r="E87" s="824"/>
      <c r="F87" s="824"/>
      <c r="G87" s="824"/>
      <c r="H87" s="824"/>
      <c r="I87" s="824"/>
      <c r="J87" s="824"/>
      <c r="K87" s="824"/>
      <c r="L87" s="824"/>
      <c r="M87" s="825"/>
      <c r="N87" s="52">
        <f>L84+L85+L86</f>
        <v>252974.19145872159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1096221.4963211268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1472.28864307204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1472.28864307204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2392.3004337661569</v>
      </c>
      <c r="N48" s="271">
        <f>K48*M48</f>
        <v>1196.1502168830784</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1005899.070664722</v>
      </c>
      <c r="N49" s="271">
        <f>K49*M49</f>
        <v>1015958.0613713693</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27910.171727271827</v>
      </c>
      <c r="N50" s="271">
        <f>K50*M50</f>
        <v>8373.0515181815481</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829" t="s">
        <v>953</v>
      </c>
      <c r="C55" s="830"/>
      <c r="D55" s="830"/>
      <c r="E55" s="830"/>
      <c r="F55" s="830"/>
      <c r="G55" s="830"/>
      <c r="H55" s="830"/>
      <c r="I55" s="830"/>
      <c r="J55" s="830"/>
      <c r="K55" s="830"/>
      <c r="L55" s="830"/>
      <c r="M55" s="831"/>
      <c r="N55" s="104">
        <f>SUM(N48:N54)</f>
        <v>1025527.2631064339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827">
        <f>VLOOKUP(A60,TRANSPORTE!A1:D117,4,FALSE)</f>
        <v>1822.464410828662</v>
      </c>
      <c r="M60" s="828"/>
      <c r="N60" s="286">
        <f>K60*L60</f>
        <v>1840.6890549369487</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1840.6890549369487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v>
      </c>
      <c r="N71" s="394">
        <f>K71/M71</f>
        <v>18777.148499999999</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1058286.0136658838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211657.20273317676</v>
      </c>
      <c r="M84" s="858"/>
      <c r="N84" s="51"/>
    </row>
    <row r="85" spans="1:14">
      <c r="B85" s="89" t="s">
        <v>973</v>
      </c>
      <c r="C85" s="90"/>
      <c r="D85" s="90"/>
      <c r="E85" s="90"/>
      <c r="F85" s="90"/>
      <c r="G85" s="90"/>
      <c r="H85" s="90"/>
      <c r="I85" s="87"/>
      <c r="J85" s="88"/>
      <c r="K85" s="303">
        <v>0.05</v>
      </c>
      <c r="L85" s="857">
        <f>N79*K85</f>
        <v>52914.30068329419</v>
      </c>
      <c r="M85" s="858"/>
      <c r="N85" s="51"/>
    </row>
    <row r="86" spans="1:14" ht="15.75" thickBot="1">
      <c r="B86" s="91" t="s">
        <v>974</v>
      </c>
      <c r="C86" s="92"/>
      <c r="D86" s="92"/>
      <c r="E86" s="92"/>
      <c r="F86" s="92"/>
      <c r="G86" s="92"/>
      <c r="H86" s="92"/>
      <c r="I86" s="93"/>
      <c r="J86" s="94"/>
      <c r="K86" s="304">
        <v>0.05</v>
      </c>
      <c r="L86" s="859">
        <f>N79*K86</f>
        <v>52914.30068329419</v>
      </c>
      <c r="M86" s="860"/>
      <c r="N86" s="51"/>
    </row>
    <row r="87" spans="1:14" ht="15.75" thickBot="1">
      <c r="B87" s="823" t="s">
        <v>953</v>
      </c>
      <c r="C87" s="824"/>
      <c r="D87" s="824"/>
      <c r="E87" s="824"/>
      <c r="F87" s="824"/>
      <c r="G87" s="824"/>
      <c r="H87" s="824"/>
      <c r="I87" s="824"/>
      <c r="J87" s="824"/>
      <c r="K87" s="824"/>
      <c r="L87" s="824"/>
      <c r="M87" s="825"/>
      <c r="N87" s="52">
        <f>L84+L85+L86</f>
        <v>317485.80409976514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1375771.8177656489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1135</v>
      </c>
      <c r="C31" s="963" t="s">
        <v>2143</v>
      </c>
      <c r="D31" s="964"/>
      <c r="E31" s="964"/>
      <c r="F31" s="964"/>
      <c r="G31" s="964"/>
      <c r="H31" s="964"/>
      <c r="I31" s="964"/>
      <c r="J31" s="99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77.289077871469317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77.289077871469317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2392.3004337661569</v>
      </c>
      <c r="N48" s="271">
        <f>K48*M48</f>
        <v>119.61502168830785</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54901.994551151103</v>
      </c>
      <c r="N49" s="271">
        <f>K49*M49</f>
        <v>54901.994551151103</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55021.609572839414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1545.7815574293863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56644.680208140271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11328.936041628054</v>
      </c>
      <c r="M84" s="858"/>
      <c r="N84" s="51"/>
    </row>
    <row r="85" spans="1:14">
      <c r="B85" s="89" t="s">
        <v>973</v>
      </c>
      <c r="C85" s="90"/>
      <c r="D85" s="90"/>
      <c r="E85" s="90"/>
      <c r="F85" s="90"/>
      <c r="G85" s="90"/>
      <c r="H85" s="90"/>
      <c r="I85" s="87"/>
      <c r="J85" s="88"/>
      <c r="K85" s="303">
        <v>0.05</v>
      </c>
      <c r="L85" s="857">
        <f>N79*K85</f>
        <v>2832.2340104070136</v>
      </c>
      <c r="M85" s="858"/>
      <c r="N85" s="51"/>
    </row>
    <row r="86" spans="1:14" ht="15.75" thickBot="1">
      <c r="B86" s="91" t="s">
        <v>974</v>
      </c>
      <c r="C86" s="92"/>
      <c r="D86" s="92"/>
      <c r="E86" s="92"/>
      <c r="F86" s="92"/>
      <c r="G86" s="92"/>
      <c r="H86" s="92"/>
      <c r="I86" s="93"/>
      <c r="J86" s="94"/>
      <c r="K86" s="304">
        <v>0.05</v>
      </c>
      <c r="L86" s="859">
        <f>N79*K86</f>
        <v>2832.2340104070136</v>
      </c>
      <c r="M86" s="860"/>
      <c r="N86" s="51"/>
    </row>
    <row r="87" spans="1:14" ht="15.75" thickBot="1">
      <c r="B87" s="823" t="s">
        <v>953</v>
      </c>
      <c r="C87" s="824"/>
      <c r="D87" s="824"/>
      <c r="E87" s="824"/>
      <c r="F87" s="824"/>
      <c r="G87" s="824"/>
      <c r="H87" s="824"/>
      <c r="I87" s="824"/>
      <c r="J87" s="824"/>
      <c r="K87" s="824"/>
      <c r="L87" s="824"/>
      <c r="M87" s="825"/>
      <c r="N87" s="52">
        <f>L84+L85+L86</f>
        <v>16993.404062442081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73638.08427058236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1683</v>
      </c>
      <c r="C31" s="963" t="s">
        <v>2144</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17802.004249244856</v>
      </c>
      <c r="L36" s="269"/>
      <c r="M36" s="335">
        <v>1.25</v>
      </c>
      <c r="N36" s="271">
        <f>K36/M36</f>
        <v>14241.603399395884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2098.1935930720401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16339.796992467924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279101.71727271826</v>
      </c>
      <c r="N48" s="271">
        <f>K48*M48</f>
        <v>139550.85863635913</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2392.3004337661569</v>
      </c>
      <c r="N49" s="271">
        <f>K49*M49</f>
        <v>1196.1502168830784</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1005899.070664722</v>
      </c>
      <c r="N50" s="271">
        <f>K50*M50</f>
        <v>1015958.0613713693</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27910.171727271827</v>
      </c>
      <c r="N51" s="271">
        <f>K51*M51</f>
        <v>8373.0515181815481</v>
      </c>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1165078.1217427931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827">
        <f>VLOOKUP(A58,TRANSPORTE!A1:D117,4,FALSE)</f>
        <v>1822.464410828662</v>
      </c>
      <c r="M58" s="828"/>
      <c r="N58" s="286">
        <f>K58*L58</f>
        <v>1840.6890549369487</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827">
        <f>VLOOKUP(A59,TRANSPORTE!A1:D117,4,FALSE)</f>
        <v>1822.464410828662</v>
      </c>
      <c r="M59" s="828"/>
      <c r="N59" s="286">
        <f>K59*L59</f>
        <v>911.23220541433102</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2751.9212603512797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13</v>
      </c>
      <c r="B69" s="49" t="str">
        <f>VLOOKUP(A69,'MANO DE OBRA'!A8:D68,3,FALSE)</f>
        <v>Obrero (5)</v>
      </c>
      <c r="C69" s="47"/>
      <c r="D69" s="47"/>
      <c r="E69" s="47"/>
      <c r="F69" s="47"/>
      <c r="G69" s="47"/>
      <c r="H69" s="47"/>
      <c r="I69" s="291">
        <f>K69/J69*100</f>
        <v>169163.49999999997</v>
      </c>
      <c r="J69" s="292">
        <v>185</v>
      </c>
      <c r="K69" s="293">
        <f>VLOOKUP(A69,'MANO DE OBRA'!A8:D99,4,FALSE)</f>
        <v>312952.47499999998</v>
      </c>
      <c r="L69" s="50"/>
      <c r="M69" s="433">
        <v>10</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41963.871861440799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1226133.7118570532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245226.74237141066</v>
      </c>
      <c r="M82" s="858"/>
      <c r="N82" s="51"/>
    </row>
    <row r="83" spans="1:14">
      <c r="B83" s="89" t="s">
        <v>973</v>
      </c>
      <c r="C83" s="90"/>
      <c r="D83" s="90"/>
      <c r="E83" s="90"/>
      <c r="F83" s="90"/>
      <c r="G83" s="90"/>
      <c r="H83" s="90"/>
      <c r="I83" s="87"/>
      <c r="J83" s="88"/>
      <c r="K83" s="303">
        <v>0.05</v>
      </c>
      <c r="L83" s="857">
        <f>N77*K83</f>
        <v>61306.685592852664</v>
      </c>
      <c r="M83" s="858"/>
      <c r="N83" s="51"/>
    </row>
    <row r="84" spans="1:14" ht="15.75" thickBot="1">
      <c r="B84" s="91" t="s">
        <v>974</v>
      </c>
      <c r="C84" s="92"/>
      <c r="D84" s="92"/>
      <c r="E84" s="92"/>
      <c r="F84" s="92"/>
      <c r="G84" s="92"/>
      <c r="H84" s="92"/>
      <c r="I84" s="93"/>
      <c r="J84" s="94"/>
      <c r="K84" s="304">
        <v>0.05</v>
      </c>
      <c r="L84" s="859">
        <f>N77*K84</f>
        <v>61306.685592852664</v>
      </c>
      <c r="M84" s="860"/>
      <c r="N84" s="51"/>
    </row>
    <row r="85" spans="1:14" ht="15.75" thickBot="1">
      <c r="B85" s="823" t="s">
        <v>953</v>
      </c>
      <c r="C85" s="824"/>
      <c r="D85" s="824"/>
      <c r="E85" s="824"/>
      <c r="F85" s="824"/>
      <c r="G85" s="824"/>
      <c r="H85" s="824"/>
      <c r="I85" s="824"/>
      <c r="J85" s="824"/>
      <c r="K85" s="824"/>
      <c r="L85" s="824"/>
      <c r="M85" s="825"/>
      <c r="N85" s="52">
        <f>L82+L83+L84</f>
        <v>367840.11355711595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1593973.8254141691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1.5" customHeight="1" thickBot="1">
      <c r="A31" t="s">
        <v>1845</v>
      </c>
      <c r="B31" s="80" t="s">
        <v>1684</v>
      </c>
      <c r="C31" s="963" t="s">
        <v>2145</v>
      </c>
      <c r="D31" s="964"/>
      <c r="E31" s="964"/>
      <c r="F31" s="964"/>
      <c r="G31" s="964"/>
      <c r="H31" s="964"/>
      <c r="I31" s="964"/>
      <c r="J31" s="99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17802.004249244856</v>
      </c>
      <c r="L36" s="269"/>
      <c r="M36" s="335">
        <v>18.75</v>
      </c>
      <c r="N36" s="271">
        <f>K36/M36</f>
        <v>949.44022662639225</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119.016074538136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1068.4563011645282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279101.71727271826</v>
      </c>
      <c r="N48" s="271">
        <f>K48*M48</f>
        <v>13955.085863635913</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2392.3004337661569</v>
      </c>
      <c r="N49" s="271">
        <f>K49*M49</f>
        <v>119.61502168830785</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54901.994551151103</v>
      </c>
      <c r="N50" s="271">
        <f>K50*M50</f>
        <v>54901.994551151103</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68976.695436475318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827">
        <f>VLOOKUP(A58,TRANSPORTE!A1:D117,4,FALSE)</f>
        <v>1822.464410828662</v>
      </c>
      <c r="M58" s="828"/>
      <c r="N58" s="286">
        <f>K58*L58</f>
        <v>91.123220541433113</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91.123220541433113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150</v>
      </c>
      <c r="N69" s="394">
        <f>K69/M69</f>
        <v>1669.0798666666665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2380.3214907627198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72516.596448943994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14503.3192897888</v>
      </c>
      <c r="M82" s="858"/>
      <c r="N82" s="51"/>
    </row>
    <row r="83" spans="1:14">
      <c r="B83" s="89" t="s">
        <v>973</v>
      </c>
      <c r="C83" s="90"/>
      <c r="D83" s="90"/>
      <c r="E83" s="90"/>
      <c r="F83" s="90"/>
      <c r="G83" s="90"/>
      <c r="H83" s="90"/>
      <c r="I83" s="87"/>
      <c r="J83" s="88"/>
      <c r="K83" s="303">
        <v>0.05</v>
      </c>
      <c r="L83" s="857">
        <f>N77*K83</f>
        <v>3625.8298224472001</v>
      </c>
      <c r="M83" s="858"/>
      <c r="N83" s="51"/>
    </row>
    <row r="84" spans="1:14" ht="15.75" thickBot="1">
      <c r="B84" s="91" t="s">
        <v>974</v>
      </c>
      <c r="C84" s="92"/>
      <c r="D84" s="92"/>
      <c r="E84" s="92"/>
      <c r="F84" s="92"/>
      <c r="G84" s="92"/>
      <c r="H84" s="92"/>
      <c r="I84" s="93"/>
      <c r="J84" s="94"/>
      <c r="K84" s="304">
        <v>0.05</v>
      </c>
      <c r="L84" s="859">
        <f>N77*K84</f>
        <v>3625.8298224472001</v>
      </c>
      <c r="M84" s="860"/>
      <c r="N84" s="51"/>
    </row>
    <row r="85" spans="1:14" ht="15.75" thickBot="1">
      <c r="B85" s="823" t="s">
        <v>953</v>
      </c>
      <c r="C85" s="824"/>
      <c r="D85" s="824"/>
      <c r="E85" s="824"/>
      <c r="F85" s="824"/>
      <c r="G85" s="824"/>
      <c r="H85" s="824"/>
      <c r="I85" s="824"/>
      <c r="J85" s="824"/>
      <c r="K85" s="824"/>
      <c r="L85" s="824"/>
      <c r="M85" s="825"/>
      <c r="N85" s="52">
        <f>L82+L83+L84</f>
        <v>21754.978934683204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94271.575383627205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147.22886430720399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147.22886430720399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1005899.070664722</v>
      </c>
      <c r="N48" s="271">
        <f>K48*M48</f>
        <v>70412.934946530542</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27910.171727271827</v>
      </c>
      <c r="N49" s="271">
        <f>K49*M49</f>
        <v>8373.0515181815481</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78785.986464712085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827">
        <f>VLOOKUP(A58,TRANSPORTE!A1:D117,4,FALSE)</f>
        <v>1822.464410828662</v>
      </c>
      <c r="M58" s="828"/>
      <c r="N58" s="286">
        <f>K58*L58</f>
        <v>127.57250875800635</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127.57250875800635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0">
        <v>100</v>
      </c>
      <c r="N69" s="394">
        <f>K69/M69</f>
        <v>1877.7148499999998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82005.36512392138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16401.073024784277</v>
      </c>
      <c r="M82" s="858"/>
      <c r="N82" s="51"/>
    </row>
    <row r="83" spans="1:14">
      <c r="B83" s="89" t="s">
        <v>973</v>
      </c>
      <c r="C83" s="90"/>
      <c r="D83" s="90"/>
      <c r="E83" s="90"/>
      <c r="F83" s="90"/>
      <c r="G83" s="90"/>
      <c r="H83" s="90"/>
      <c r="I83" s="87"/>
      <c r="J83" s="88"/>
      <c r="K83" s="303">
        <v>0.05</v>
      </c>
      <c r="L83" s="857">
        <f>N77*K83</f>
        <v>4100.2682561960692</v>
      </c>
      <c r="M83" s="858"/>
      <c r="N83" s="51"/>
    </row>
    <row r="84" spans="1:14" ht="15.75" thickBot="1">
      <c r="B84" s="91" t="s">
        <v>974</v>
      </c>
      <c r="C84" s="92"/>
      <c r="D84" s="92"/>
      <c r="E84" s="92"/>
      <c r="F84" s="92"/>
      <c r="G84" s="92"/>
      <c r="H84" s="92"/>
      <c r="I84" s="93"/>
      <c r="J84" s="94"/>
      <c r="K84" s="304">
        <v>0.05</v>
      </c>
      <c r="L84" s="859">
        <f>N77*K84</f>
        <v>4100.2682561960692</v>
      </c>
      <c r="M84" s="860"/>
      <c r="N84" s="51"/>
    </row>
    <row r="85" spans="1:14" ht="15.75" thickBot="1">
      <c r="B85" s="823" t="s">
        <v>953</v>
      </c>
      <c r="C85" s="824"/>
      <c r="D85" s="824"/>
      <c r="E85" s="824"/>
      <c r="F85" s="824"/>
      <c r="G85" s="824"/>
      <c r="H85" s="824"/>
      <c r="I85" s="824"/>
      <c r="J85" s="824"/>
      <c r="K85" s="824"/>
      <c r="L85" s="824"/>
      <c r="M85" s="825"/>
      <c r="N85" s="52">
        <f>L82+L83+L84</f>
        <v>24601.609537176413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106606.97466109779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77.289077871469317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77.289077871469317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73098.068809521457</v>
      </c>
      <c r="N48" s="271">
        <f>K48*M48</f>
        <v>91372.586011901818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91372.586011901818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150</v>
      </c>
      <c r="N69" s="394">
        <f>K69/M69</f>
        <v>834.53993333333324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1545.7815574293863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92995.656647202675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18599.131329440537</v>
      </c>
      <c r="M82" s="858"/>
      <c r="N82" s="51"/>
    </row>
    <row r="83" spans="1:14">
      <c r="B83" s="89" t="s">
        <v>973</v>
      </c>
      <c r="C83" s="90"/>
      <c r="D83" s="90"/>
      <c r="E83" s="90"/>
      <c r="F83" s="90"/>
      <c r="G83" s="90"/>
      <c r="H83" s="90"/>
      <c r="I83" s="87"/>
      <c r="J83" s="88"/>
      <c r="K83" s="303">
        <v>0.05</v>
      </c>
      <c r="L83" s="857">
        <f>N77*K83</f>
        <v>4649.7828323601343</v>
      </c>
      <c r="M83" s="858"/>
      <c r="N83" s="51"/>
    </row>
    <row r="84" spans="1:14" ht="15.75" thickBot="1">
      <c r="B84" s="91" t="s">
        <v>974</v>
      </c>
      <c r="C84" s="92"/>
      <c r="D84" s="92"/>
      <c r="E84" s="92"/>
      <c r="F84" s="92"/>
      <c r="G84" s="92"/>
      <c r="H84" s="92"/>
      <c r="I84" s="93"/>
      <c r="J84" s="94"/>
      <c r="K84" s="304">
        <v>0.05</v>
      </c>
      <c r="L84" s="859">
        <f>N77*K84</f>
        <v>4649.7828323601343</v>
      </c>
      <c r="M84" s="860"/>
      <c r="N84" s="51"/>
    </row>
    <row r="85" spans="1:14" ht="15.75" thickBot="1">
      <c r="B85" s="823" t="s">
        <v>953</v>
      </c>
      <c r="C85" s="824"/>
      <c r="D85" s="824"/>
      <c r="E85" s="824"/>
      <c r="F85" s="824"/>
      <c r="G85" s="824"/>
      <c r="H85" s="824"/>
      <c r="I85" s="824"/>
      <c r="J85" s="824"/>
      <c r="K85" s="824"/>
      <c r="L85" s="824"/>
      <c r="M85" s="825"/>
      <c r="N85" s="52">
        <f>L82+L83+L84</f>
        <v>27898.696994160808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120894.35364136349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178.52411180720401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178.52411180720401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1180002.8100092672</v>
      </c>
      <c r="N48" s="271">
        <f>K48*M48</f>
        <v>2360.0056200185345</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1005899.070664722</v>
      </c>
      <c r="N49" s="271">
        <f>K49*M49</f>
        <v>70412.934946530542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27910.171727271827</v>
      </c>
      <c r="N50" s="271">
        <f>K50*M50</f>
        <v>8373.0515181815481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81145.99208473062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827">
        <f>VLOOKUP(A58,TRANSPORTE!A1:D117,4,FALSE)</f>
        <v>1822.464410828662</v>
      </c>
      <c r="M58" s="828"/>
      <c r="N58" s="286">
        <f>K58*L58</f>
        <v>131.21743757966368</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131.21743757966368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100</v>
      </c>
      <c r="N69" s="394">
        <f>K69/M69</f>
        <v>2503.6197999999999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3570.4822361440797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85026.215870261556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17005.243174052313</v>
      </c>
      <c r="M82" s="858"/>
      <c r="N82" s="51"/>
    </row>
    <row r="83" spans="1:14">
      <c r="B83" s="89" t="s">
        <v>973</v>
      </c>
      <c r="C83" s="90"/>
      <c r="D83" s="90"/>
      <c r="E83" s="90"/>
      <c r="F83" s="90"/>
      <c r="G83" s="90"/>
      <c r="H83" s="90"/>
      <c r="I83" s="87"/>
      <c r="J83" s="88"/>
      <c r="K83" s="303">
        <v>0.05</v>
      </c>
      <c r="L83" s="857">
        <f>N77*K83</f>
        <v>4251.3107935130784</v>
      </c>
      <c r="M83" s="858"/>
      <c r="N83" s="51"/>
    </row>
    <row r="84" spans="1:14" ht="15.75" thickBot="1">
      <c r="B84" s="91" t="s">
        <v>974</v>
      </c>
      <c r="C84" s="92"/>
      <c r="D84" s="92"/>
      <c r="E84" s="92"/>
      <c r="F84" s="92"/>
      <c r="G84" s="92"/>
      <c r="H84" s="92"/>
      <c r="I84" s="93"/>
      <c r="J84" s="94"/>
      <c r="K84" s="304">
        <v>0.05</v>
      </c>
      <c r="L84" s="859">
        <f>N77*K84</f>
        <v>4251.3107935130784</v>
      </c>
      <c r="M84" s="860"/>
      <c r="N84" s="51"/>
    </row>
    <row r="85" spans="1:14" ht="15.75" thickBot="1">
      <c r="B85" s="823" t="s">
        <v>953</v>
      </c>
      <c r="C85" s="824"/>
      <c r="D85" s="824"/>
      <c r="E85" s="824"/>
      <c r="F85" s="824"/>
      <c r="G85" s="824"/>
      <c r="H85" s="824"/>
      <c r="I85" s="824"/>
      <c r="J85" s="824"/>
      <c r="K85" s="824"/>
      <c r="L85" s="824"/>
      <c r="M85" s="825"/>
      <c r="N85" s="52">
        <f>L82+L83+L84</f>
        <v>25507.864761078472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110534.08063134002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98.152576204802656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98.152576204802656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1180002.8100092672</v>
      </c>
      <c r="N48" s="271">
        <f>K48*M48</f>
        <v>2360.0056200185345</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73098.068809521457</v>
      </c>
      <c r="N49" s="271">
        <f>K49*M49</f>
        <v>91372.586011901818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93732.591631920353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827">
        <f>VLOOKUP(A58,TRANSPORTE!A1:D117,4,FALSE)</f>
        <v>1822.464410828662</v>
      </c>
      <c r="M58" s="828"/>
      <c r="N58" s="286">
        <f>K58*L58</f>
        <v>3.6449288216573241</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3.6449288216573241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150</v>
      </c>
      <c r="N69" s="394">
        <f>K69/M69</f>
        <v>1251.8099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1963.0515240960531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95797.440661042856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19159.488132208571</v>
      </c>
      <c r="M82" s="858"/>
      <c r="N82" s="51"/>
    </row>
    <row r="83" spans="1:14">
      <c r="B83" s="89" t="s">
        <v>973</v>
      </c>
      <c r="C83" s="90"/>
      <c r="D83" s="90"/>
      <c r="E83" s="90"/>
      <c r="F83" s="90"/>
      <c r="G83" s="90"/>
      <c r="H83" s="90"/>
      <c r="I83" s="87"/>
      <c r="J83" s="88"/>
      <c r="K83" s="303">
        <v>0.05</v>
      </c>
      <c r="L83" s="857">
        <f>N77*K83</f>
        <v>4789.8720330521428</v>
      </c>
      <c r="M83" s="858"/>
      <c r="N83" s="51"/>
    </row>
    <row r="84" spans="1:14" ht="15.75" thickBot="1">
      <c r="B84" s="91" t="s">
        <v>974</v>
      </c>
      <c r="C84" s="92"/>
      <c r="D84" s="92"/>
      <c r="E84" s="92"/>
      <c r="F84" s="92"/>
      <c r="G84" s="92"/>
      <c r="H84" s="92"/>
      <c r="I84" s="93"/>
      <c r="J84" s="94"/>
      <c r="K84" s="304">
        <v>0.05</v>
      </c>
      <c r="L84" s="859">
        <f>N77*K84</f>
        <v>4789.8720330521428</v>
      </c>
      <c r="M84" s="860"/>
      <c r="N84" s="51"/>
    </row>
    <row r="85" spans="1:14" ht="15.75" thickBot="1">
      <c r="B85" s="823" t="s">
        <v>953</v>
      </c>
      <c r="C85" s="824"/>
      <c r="D85" s="824"/>
      <c r="E85" s="824"/>
      <c r="F85" s="824"/>
      <c r="G85" s="824"/>
      <c r="H85" s="824"/>
      <c r="I85" s="824"/>
      <c r="J85" s="824"/>
      <c r="K85" s="824"/>
      <c r="L85" s="824"/>
      <c r="M85" s="825"/>
      <c r="N85" s="52">
        <f>L82+L83+L84</f>
        <v>28739.232198312857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124536.67285935572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26.079372916666667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26.079372916666667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5241.6685999228357</v>
      </c>
      <c r="N48" s="271">
        <f>K48*M48</f>
        <v>5765.8354599151198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5765.8354599151198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240</v>
      </c>
      <c r="N69" s="394">
        <f>K69/M69</f>
        <v>521.5874583333333</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6313.5022911651195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1262.7004582330239</v>
      </c>
      <c r="M82" s="858"/>
      <c r="N82" s="51"/>
    </row>
    <row r="83" spans="1:14">
      <c r="B83" s="89" t="s">
        <v>973</v>
      </c>
      <c r="C83" s="90"/>
      <c r="D83" s="90"/>
      <c r="E83" s="90"/>
      <c r="F83" s="90"/>
      <c r="G83" s="90"/>
      <c r="H83" s="90"/>
      <c r="I83" s="87"/>
      <c r="J83" s="88"/>
      <c r="K83" s="303">
        <v>0.05</v>
      </c>
      <c r="L83" s="857">
        <f>N77*K83</f>
        <v>315.67511455825598</v>
      </c>
      <c r="M83" s="858"/>
      <c r="N83" s="51"/>
    </row>
    <row r="84" spans="1:14" ht="15.75" thickBot="1">
      <c r="B84" s="91" t="s">
        <v>974</v>
      </c>
      <c r="C84" s="92"/>
      <c r="D84" s="92"/>
      <c r="E84" s="92"/>
      <c r="F84" s="92"/>
      <c r="G84" s="92"/>
      <c r="H84" s="92"/>
      <c r="I84" s="93"/>
      <c r="J84" s="94"/>
      <c r="K84" s="304">
        <v>0.05</v>
      </c>
      <c r="L84" s="859">
        <f>N77*K84</f>
        <v>315.67511455825598</v>
      </c>
      <c r="M84" s="860"/>
      <c r="N84" s="51"/>
    </row>
    <row r="85" spans="1:14" ht="15.75" thickBot="1">
      <c r="B85" s="823" t="s">
        <v>953</v>
      </c>
      <c r="C85" s="824"/>
      <c r="D85" s="824"/>
      <c r="E85" s="824"/>
      <c r="F85" s="824"/>
      <c r="G85" s="824"/>
      <c r="H85" s="824"/>
      <c r="I85" s="824"/>
      <c r="J85" s="824"/>
      <c r="K85" s="824"/>
      <c r="L85" s="824"/>
      <c r="M85" s="825"/>
      <c r="N85" s="52">
        <f>L82+L83+L84</f>
        <v>1894.0506873495358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8207.5529785146555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26.079372916666667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26.079372916666667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5843.0093558284125</v>
      </c>
      <c r="N48" s="271">
        <f>K48*M48</f>
        <v>6427.3102914112542</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6427.3102914112542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240</v>
      </c>
      <c r="N69" s="394">
        <f>K69/M69</f>
        <v>521.5874583333333</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6974.9771226612538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1394.9954245322508</v>
      </c>
      <c r="M82" s="858"/>
      <c r="N82" s="51"/>
    </row>
    <row r="83" spans="1:14">
      <c r="B83" s="89" t="s">
        <v>973</v>
      </c>
      <c r="C83" s="90"/>
      <c r="D83" s="90"/>
      <c r="E83" s="90"/>
      <c r="F83" s="90"/>
      <c r="G83" s="90"/>
      <c r="H83" s="90"/>
      <c r="I83" s="87"/>
      <c r="J83" s="88"/>
      <c r="K83" s="303">
        <v>0.05</v>
      </c>
      <c r="L83" s="857">
        <f>N77*K83</f>
        <v>348.7488561330627</v>
      </c>
      <c r="M83" s="858"/>
      <c r="N83" s="51"/>
    </row>
    <row r="84" spans="1:14" ht="15.75" thickBot="1">
      <c r="B84" s="91" t="s">
        <v>974</v>
      </c>
      <c r="C84" s="92"/>
      <c r="D84" s="92"/>
      <c r="E84" s="92"/>
      <c r="F84" s="92"/>
      <c r="G84" s="92"/>
      <c r="H84" s="92"/>
      <c r="I84" s="93"/>
      <c r="J84" s="94"/>
      <c r="K84" s="304">
        <v>0.05</v>
      </c>
      <c r="L84" s="859">
        <f>N77*K84</f>
        <v>348.7488561330627</v>
      </c>
      <c r="M84" s="860"/>
      <c r="N84" s="51"/>
    </row>
    <row r="85" spans="1:14" ht="15.75" thickBot="1">
      <c r="B85" s="823" t="s">
        <v>953</v>
      </c>
      <c r="C85" s="824"/>
      <c r="D85" s="824"/>
      <c r="E85" s="824"/>
      <c r="F85" s="824"/>
      <c r="G85" s="824"/>
      <c r="H85" s="824"/>
      <c r="I85" s="824"/>
      <c r="J85" s="824"/>
      <c r="K85" s="824"/>
      <c r="L85" s="824"/>
      <c r="M85" s="825"/>
      <c r="N85" s="52">
        <f>L82+L83+L84</f>
        <v>2092.4931367983763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9067.4702594596311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375.54296999999997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375.54296999999997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484422.20621433074</v>
      </c>
      <c r="N48" s="271">
        <f>K48*M48</f>
        <v>532864.42683576385</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532864.42683576385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827">
        <f>VLOOKUP(A58,TRANSPORTE!A1:D117,4,FALSE)</f>
        <v>1822.464410828662</v>
      </c>
      <c r="M58" s="828"/>
      <c r="N58" s="286">
        <f>K58*L58</f>
        <v>2004.7108519115284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2004.7108519115284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25</v>
      </c>
      <c r="N69" s="394">
        <f>K69/M69</f>
        <v>7510.8593999999994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7510.8593999999994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542755.54005767533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108551.10801153508</v>
      </c>
      <c r="M82" s="858"/>
      <c r="N82" s="51"/>
    </row>
    <row r="83" spans="1:14">
      <c r="B83" s="89" t="s">
        <v>973</v>
      </c>
      <c r="C83" s="90"/>
      <c r="D83" s="90"/>
      <c r="E83" s="90"/>
      <c r="F83" s="90"/>
      <c r="G83" s="90"/>
      <c r="H83" s="90"/>
      <c r="I83" s="87"/>
      <c r="J83" s="88"/>
      <c r="K83" s="303">
        <v>0.05</v>
      </c>
      <c r="L83" s="857">
        <f>N77*K83</f>
        <v>27137.777002883769</v>
      </c>
      <c r="M83" s="858"/>
      <c r="N83" s="51"/>
    </row>
    <row r="84" spans="1:14" ht="15.75" thickBot="1">
      <c r="B84" s="91" t="s">
        <v>974</v>
      </c>
      <c r="C84" s="92"/>
      <c r="D84" s="92"/>
      <c r="E84" s="92"/>
      <c r="F84" s="92"/>
      <c r="G84" s="92"/>
      <c r="H84" s="92"/>
      <c r="I84" s="93"/>
      <c r="J84" s="94"/>
      <c r="K84" s="304">
        <v>0.05</v>
      </c>
      <c r="L84" s="859">
        <f>N77*K84</f>
        <v>27137.777002883769</v>
      </c>
      <c r="M84" s="860"/>
      <c r="N84" s="51"/>
    </row>
    <row r="85" spans="1:14" ht="15.75" thickBot="1">
      <c r="B85" s="823" t="s">
        <v>953</v>
      </c>
      <c r="C85" s="824"/>
      <c r="D85" s="824"/>
      <c r="E85" s="824"/>
      <c r="F85" s="824"/>
      <c r="G85" s="824"/>
      <c r="H85" s="824"/>
      <c r="I85" s="824"/>
      <c r="J85" s="824"/>
      <c r="K85" s="824"/>
      <c r="L85" s="824"/>
      <c r="M85" s="825"/>
      <c r="N85" s="52">
        <f>L82+L83+L84</f>
        <v>162826.66201730265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705582.20207497803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17802.004249244856</v>
      </c>
      <c r="L36" s="269"/>
      <c r="M36" s="335">
        <v>3</v>
      </c>
      <c r="N36" s="271">
        <f>K36/M36</f>
        <v>5934.0014164149516</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521.5874583333333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6455.588874748285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484422.20621433074</v>
      </c>
      <c r="N48" s="271">
        <f>K48*M48</f>
        <v>605527.7577679134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605527.7577679134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827">
        <f>VLOOKUP(A60,TRANSPORTE!A1:D117,4,FALSE)</f>
        <v>1822.464410828662</v>
      </c>
      <c r="M60" s="828"/>
      <c r="N60" s="286">
        <f>K60*L60</f>
        <v>2278.0805135358278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2278.0805135358278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24</v>
      </c>
      <c r="N71" s="394">
        <f>K71/M71</f>
        <v>5215.8745833333332</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619477.30173953099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123895.46034790621</v>
      </c>
      <c r="M84" s="858"/>
      <c r="N84" s="51"/>
    </row>
    <row r="85" spans="1:14">
      <c r="B85" s="89" t="s">
        <v>973</v>
      </c>
      <c r="C85" s="90"/>
      <c r="D85" s="90"/>
      <c r="E85" s="90"/>
      <c r="F85" s="90"/>
      <c r="G85" s="90"/>
      <c r="H85" s="90"/>
      <c r="I85" s="87"/>
      <c r="J85" s="88"/>
      <c r="K85" s="303">
        <v>0.05</v>
      </c>
      <c r="L85" s="857">
        <f>N79*K85</f>
        <v>30973.865086976552</v>
      </c>
      <c r="M85" s="858"/>
      <c r="N85" s="51"/>
    </row>
    <row r="86" spans="1:14" ht="15.75" thickBot="1">
      <c r="B86" s="91" t="s">
        <v>974</v>
      </c>
      <c r="C86" s="92"/>
      <c r="D86" s="92"/>
      <c r="E86" s="92"/>
      <c r="F86" s="92"/>
      <c r="G86" s="92"/>
      <c r="H86" s="92"/>
      <c r="I86" s="93"/>
      <c r="J86" s="94"/>
      <c r="K86" s="304">
        <v>0.05</v>
      </c>
      <c r="L86" s="859">
        <f>N79*K86</f>
        <v>30973.865086976552</v>
      </c>
      <c r="M86" s="860"/>
      <c r="N86" s="51"/>
    </row>
    <row r="87" spans="1:14" ht="15.75" thickBot="1">
      <c r="B87" s="823" t="s">
        <v>953</v>
      </c>
      <c r="C87" s="824"/>
      <c r="D87" s="824"/>
      <c r="E87" s="824"/>
      <c r="F87" s="824"/>
      <c r="G87" s="824"/>
      <c r="H87" s="824"/>
      <c r="I87" s="824"/>
      <c r="J87" s="824"/>
      <c r="K87" s="824"/>
      <c r="L87" s="824"/>
      <c r="M87" s="825"/>
      <c r="N87" s="52">
        <f>L84+L85+L86</f>
        <v>185843.1905218593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805320.49226139032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6"/>
      <c r="J36" s="267"/>
      <c r="K36" s="268">
        <f>VLOOKUP(A36,EQUIPOS!A6:D163,4,FALSE)</f>
        <v>153178.7313801889</v>
      </c>
      <c r="L36" s="269"/>
      <c r="M36" s="335">
        <v>2.5</v>
      </c>
      <c r="N36" s="271">
        <f>K36/M36</f>
        <v>61271.492552075557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423.19184653601991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61694.684398611578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29239.227523808582</v>
      </c>
      <c r="N48" s="271">
        <f>K48*M48</f>
        <v>29531.619799046668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29531.619799046668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20</v>
      </c>
      <c r="N71" s="394">
        <f>K71/M71</f>
        <v>3129.5247499999996</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8463.8369307203975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99690.141128378644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19938.028225675731</v>
      </c>
      <c r="M84" s="858"/>
      <c r="N84" s="51"/>
    </row>
    <row r="85" spans="1:14">
      <c r="B85" s="89" t="s">
        <v>973</v>
      </c>
      <c r="C85" s="90"/>
      <c r="D85" s="90"/>
      <c r="E85" s="90"/>
      <c r="F85" s="90"/>
      <c r="G85" s="90"/>
      <c r="H85" s="90"/>
      <c r="I85" s="87"/>
      <c r="J85" s="88"/>
      <c r="K85" s="303">
        <v>0.05</v>
      </c>
      <c r="L85" s="857">
        <f>N79*K85</f>
        <v>4984.5070564189327</v>
      </c>
      <c r="M85" s="858"/>
      <c r="N85" s="51"/>
    </row>
    <row r="86" spans="1:14" ht="15.75" thickBot="1">
      <c r="B86" s="91" t="s">
        <v>974</v>
      </c>
      <c r="C86" s="92"/>
      <c r="D86" s="92"/>
      <c r="E86" s="92"/>
      <c r="F86" s="92"/>
      <c r="G86" s="92"/>
      <c r="H86" s="92"/>
      <c r="I86" s="93"/>
      <c r="J86" s="94"/>
      <c r="K86" s="304">
        <v>0.05</v>
      </c>
      <c r="L86" s="859">
        <f>N79*K86</f>
        <v>4984.5070564189327</v>
      </c>
      <c r="M86" s="860"/>
      <c r="N86" s="51"/>
    </row>
    <row r="87" spans="1:14" ht="15.75" thickBot="1">
      <c r="B87" s="823" t="s">
        <v>953</v>
      </c>
      <c r="C87" s="824"/>
      <c r="D87" s="824"/>
      <c r="E87" s="824"/>
      <c r="F87" s="824"/>
      <c r="G87" s="824"/>
      <c r="H87" s="824"/>
      <c r="I87" s="824"/>
      <c r="J87" s="824"/>
      <c r="K87" s="824"/>
      <c r="L87" s="824"/>
      <c r="M87" s="825"/>
      <c r="N87" s="52">
        <f>L84+L85+L86</f>
        <v>29907.042338513598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129597.18346689224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6"/>
      <c r="J36" s="267"/>
      <c r="K36" s="268">
        <f>VLOOKUP(A36,EQUIPOS!A6:D163,4,FALSE)</f>
        <v>153178.7313801889</v>
      </c>
      <c r="L36" s="269"/>
      <c r="M36" s="335">
        <v>1.25</v>
      </c>
      <c r="N36" s="271">
        <f>K36/M36</f>
        <v>122542.98510415111</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1159.3361680720398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123702.32127222315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29239.227523808582</v>
      </c>
      <c r="N48" s="271">
        <f>K48*M48</f>
        <v>29531.619799046668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29531.619799046668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23186.723361440796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176420.66443271062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35284.132886542124</v>
      </c>
      <c r="M84" s="858"/>
      <c r="N84" s="51"/>
    </row>
    <row r="85" spans="1:14">
      <c r="B85" s="89" t="s">
        <v>973</v>
      </c>
      <c r="C85" s="90"/>
      <c r="D85" s="90"/>
      <c r="E85" s="90"/>
      <c r="F85" s="90"/>
      <c r="G85" s="90"/>
      <c r="H85" s="90"/>
      <c r="I85" s="87"/>
      <c r="J85" s="88"/>
      <c r="K85" s="303">
        <v>0.05</v>
      </c>
      <c r="L85" s="857">
        <f>N79*K85</f>
        <v>8821.0332216355309</v>
      </c>
      <c r="M85" s="858"/>
      <c r="N85" s="51"/>
    </row>
    <row r="86" spans="1:14" ht="15.75" thickBot="1">
      <c r="B86" s="91" t="s">
        <v>974</v>
      </c>
      <c r="C86" s="92"/>
      <c r="D86" s="92"/>
      <c r="E86" s="92"/>
      <c r="F86" s="92"/>
      <c r="G86" s="92"/>
      <c r="H86" s="92"/>
      <c r="I86" s="93"/>
      <c r="J86" s="94"/>
      <c r="K86" s="304">
        <v>0.05</v>
      </c>
      <c r="L86" s="859">
        <f>N79*K86</f>
        <v>8821.0332216355309</v>
      </c>
      <c r="M86" s="860"/>
      <c r="N86" s="51"/>
    </row>
    <row r="87" spans="1:14" ht="15.75" thickBot="1">
      <c r="B87" s="823" t="s">
        <v>953</v>
      </c>
      <c r="C87" s="824"/>
      <c r="D87" s="824"/>
      <c r="E87" s="824"/>
      <c r="F87" s="824"/>
      <c r="G87" s="824"/>
      <c r="H87" s="824"/>
      <c r="I87" s="824"/>
      <c r="J87" s="824"/>
      <c r="K87" s="824"/>
      <c r="L87" s="824"/>
      <c r="M87" s="825"/>
      <c r="N87" s="52">
        <f>L84+L85+L86</f>
        <v>52926.199329813186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229346.8637625238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314</v>
      </c>
      <c r="B36" s="836" t="str">
        <f>VLOOKUP(A36,EQUIPOS!A6:D154,3,FALSE)</f>
        <v xml:space="preserve">Retroexcavadora E-200 sobre orugas
</v>
      </c>
      <c r="C36" s="837"/>
      <c r="D36" s="837"/>
      <c r="E36" s="837"/>
      <c r="F36" s="837"/>
      <c r="G36" s="837"/>
      <c r="H36" s="838"/>
      <c r="I36" s="266"/>
      <c r="J36" s="267"/>
      <c r="K36" s="268">
        <f>VLOOKUP(A36,EQUIPOS!A6:D163,4,FALSE)</f>
        <v>273876.98844992084</v>
      </c>
      <c r="L36" s="269"/>
      <c r="M36" s="335">
        <v>23</v>
      </c>
      <c r="N36" s="271">
        <f>K36/M36</f>
        <v>11907.695149996558</v>
      </c>
    </row>
    <row r="37" spans="1:14">
      <c r="A37" s="113" t="s">
        <v>328</v>
      </c>
      <c r="B37" s="836" t="str">
        <f>VLOOKUP(A37,EQUIPOS!A7:D154,3,FALSE)</f>
        <v xml:space="preserve">Taco metálico o puntal (escamas en concreto)
</v>
      </c>
      <c r="C37" s="837"/>
      <c r="D37" s="837"/>
      <c r="E37" s="837"/>
      <c r="F37" s="837"/>
      <c r="G37" s="837"/>
      <c r="H37" s="838"/>
      <c r="I37" s="420"/>
      <c r="J37" s="421"/>
      <c r="K37" s="268">
        <f>VLOOKUP(A37,EQUIPOS!A7:D164,4,FALSE)</f>
        <v>128.94128616222272</v>
      </c>
      <c r="L37" s="334"/>
      <c r="M37" s="335">
        <v>1</v>
      </c>
      <c r="N37" s="271">
        <f>K37/M37</f>
        <v>128.94128616222272</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1159.3361680720398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13195.972604230819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3298.0297398843345</v>
      </c>
      <c r="N48" s="271">
        <f>K48*M48</f>
        <v>1154.310408959517</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27910.171727271827</v>
      </c>
      <c r="N49" s="271">
        <f>K49*M49</f>
        <v>27910.171727271827</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3389.2752293544677</v>
      </c>
      <c r="N50" s="271">
        <f>K50*M50</f>
        <v>12879.245871546977</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1005899.070664722</v>
      </c>
      <c r="N51" s="271">
        <f>K51*M51</f>
        <v>181061.83271964994</v>
      </c>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223005.56072742827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827">
        <f>VLOOKUP(A58,TRANSPORTE!A1:D117,4,FALSE)</f>
        <v>1822.464410828662</v>
      </c>
      <c r="M58" s="828"/>
      <c r="N58" s="286">
        <f>K58*L58</f>
        <v>328.04359394915917</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328.04359394915917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10</v>
      </c>
      <c r="N69" s="394">
        <f>K69/M69</f>
        <v>12518.098999999998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23186.723361440796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259716.30028704906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51943.260057409818</v>
      </c>
      <c r="M82" s="858"/>
      <c r="N82" s="51"/>
    </row>
    <row r="83" spans="1:14">
      <c r="B83" s="89" t="s">
        <v>973</v>
      </c>
      <c r="C83" s="90"/>
      <c r="D83" s="90"/>
      <c r="E83" s="90"/>
      <c r="F83" s="90"/>
      <c r="G83" s="90"/>
      <c r="H83" s="90"/>
      <c r="I83" s="87"/>
      <c r="J83" s="88"/>
      <c r="K83" s="303">
        <v>0.05</v>
      </c>
      <c r="L83" s="857">
        <f>N77*K83</f>
        <v>12985.815014352454</v>
      </c>
      <c r="M83" s="858"/>
      <c r="N83" s="51"/>
    </row>
    <row r="84" spans="1:14" ht="15.75" thickBot="1">
      <c r="B84" s="91" t="s">
        <v>974</v>
      </c>
      <c r="C84" s="92"/>
      <c r="D84" s="92"/>
      <c r="E84" s="92"/>
      <c r="F84" s="92"/>
      <c r="G84" s="92"/>
      <c r="H84" s="92"/>
      <c r="I84" s="93"/>
      <c r="J84" s="94"/>
      <c r="K84" s="304">
        <v>0.05</v>
      </c>
      <c r="L84" s="859">
        <f>N77*K84</f>
        <v>12985.815014352454</v>
      </c>
      <c r="M84" s="860"/>
      <c r="N84" s="51"/>
    </row>
    <row r="85" spans="1:14" ht="15.75" thickBot="1">
      <c r="B85" s="823" t="s">
        <v>953</v>
      </c>
      <c r="C85" s="824"/>
      <c r="D85" s="824"/>
      <c r="E85" s="824"/>
      <c r="F85" s="824"/>
      <c r="G85" s="824"/>
      <c r="H85" s="824"/>
      <c r="I85" s="824"/>
      <c r="J85" s="824"/>
      <c r="K85" s="824"/>
      <c r="L85" s="824"/>
      <c r="M85" s="825"/>
      <c r="N85" s="52">
        <f>L82+L83+L84</f>
        <v>77914.890086114727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337631.19037316379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57.966808403602002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57.966808403602002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7204.2276821618443</v>
      </c>
      <c r="N48" s="271">
        <f>K48*M48</f>
        <v>7204.2276821618443</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1063.244637229403</v>
      </c>
      <c r="N49" s="271">
        <f>K49*M49</f>
        <v>4252.978548917612</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11457.206231079457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400</v>
      </c>
      <c r="N69" s="394">
        <f>K69/M69</f>
        <v>312.95247499999999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579.66808403601999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12094.84112351908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2418.9682247038158</v>
      </c>
      <c r="M82" s="858"/>
      <c r="N82" s="51"/>
    </row>
    <row r="83" spans="1:14">
      <c r="B83" s="89" t="s">
        <v>973</v>
      </c>
      <c r="C83" s="90"/>
      <c r="D83" s="90"/>
      <c r="E83" s="90"/>
      <c r="F83" s="90"/>
      <c r="G83" s="90"/>
      <c r="H83" s="90"/>
      <c r="I83" s="87"/>
      <c r="J83" s="88"/>
      <c r="K83" s="303">
        <v>0.05</v>
      </c>
      <c r="L83" s="857">
        <f>N77*K83</f>
        <v>604.74205617595396</v>
      </c>
      <c r="M83" s="858"/>
      <c r="N83" s="51"/>
    </row>
    <row r="84" spans="1:14" ht="15.75" thickBot="1">
      <c r="B84" s="91" t="s">
        <v>974</v>
      </c>
      <c r="C84" s="92"/>
      <c r="D84" s="92"/>
      <c r="E84" s="92"/>
      <c r="F84" s="92"/>
      <c r="G84" s="92"/>
      <c r="H84" s="92"/>
      <c r="I84" s="93"/>
      <c r="J84" s="94"/>
      <c r="K84" s="304">
        <v>0.05</v>
      </c>
      <c r="L84" s="859">
        <f>N77*K84</f>
        <v>604.74205617595396</v>
      </c>
      <c r="M84" s="860"/>
      <c r="N84" s="51"/>
    </row>
    <row r="85" spans="1:14" ht="15.75" thickBot="1">
      <c r="B85" s="823" t="s">
        <v>953</v>
      </c>
      <c r="C85" s="824"/>
      <c r="D85" s="824"/>
      <c r="E85" s="824"/>
      <c r="F85" s="824"/>
      <c r="G85" s="824"/>
      <c r="H85" s="824"/>
      <c r="I85" s="824"/>
      <c r="J85" s="824"/>
      <c r="K85" s="824"/>
      <c r="L85" s="824"/>
      <c r="M85" s="825"/>
      <c r="N85" s="52">
        <f>L82+L83+L84</f>
        <v>3628.452337055724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15723.293460574803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269</v>
      </c>
      <c r="B36" s="836" t="str">
        <f>VLOOKUP(A36,EQUIPOS!A6:D154,3,FALSE)</f>
        <v>Motoniveladora  potencia 215 HP, ancho de cuchilla 4,27 m, peso 18 ton.</v>
      </c>
      <c r="C36" s="837"/>
      <c r="D36" s="837"/>
      <c r="E36" s="837"/>
      <c r="F36" s="837"/>
      <c r="G36" s="837"/>
      <c r="H36" s="838"/>
      <c r="I36" s="266"/>
      <c r="J36" s="267"/>
      <c r="K36" s="268">
        <f>VLOOKUP(A36,EQUIPOS!A6:D163,4,FALSE)</f>
        <v>234438.70211313223</v>
      </c>
      <c r="L36" s="269"/>
      <c r="M36" s="335">
        <v>15</v>
      </c>
      <c r="N36" s="271">
        <f>K36/M36</f>
        <v>15629.246807542148</v>
      </c>
    </row>
    <row r="37" spans="1:14">
      <c r="A37" s="113" t="s">
        <v>365</v>
      </c>
      <c r="B37" s="836" t="str">
        <f>VLOOKUP(A37,EQUIPOS!A7:D154,3,FALSE)</f>
        <v xml:space="preserve">Vibrocompatador, potencia 153 HP, peso 10 Ton. </v>
      </c>
      <c r="C37" s="837"/>
      <c r="D37" s="837"/>
      <c r="E37" s="837"/>
      <c r="F37" s="837"/>
      <c r="G37" s="837"/>
      <c r="H37" s="838"/>
      <c r="I37" s="420"/>
      <c r="J37" s="421"/>
      <c r="K37" s="268">
        <f>VLOOKUP(A37,EQUIPOS!A7:D164,4,FALSE)</f>
        <v>185632.0809137098</v>
      </c>
      <c r="L37" s="334"/>
      <c r="M37" s="335">
        <v>15</v>
      </c>
      <c r="N37" s="271">
        <f>K37/M37</f>
        <v>12375.472060913986</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122.69072025600332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28127.409588712137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279101.71727271826</v>
      </c>
      <c r="N48" s="271">
        <f>K48*M48</f>
        <v>293056.8031363542</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664.52789826837693</v>
      </c>
      <c r="N49" s="271">
        <f>K49*M49</f>
        <v>19935.836948051307</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312992.64008440549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827">
        <f>VLOOKUP(A60,TRANSPORTE!A1:D117,4,FALSE)</f>
        <v>1822.464410828662</v>
      </c>
      <c r="M60" s="828"/>
      <c r="N60" s="286">
        <f>K60*L60</f>
        <v>1913.5876313700953</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1913.5876313700953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120</v>
      </c>
      <c r="N72" s="394">
        <f>K72/M72</f>
        <v>1564.7623749999998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2453.8144051200661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345487.45170960785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69097.49034192157</v>
      </c>
      <c r="M84" s="858"/>
      <c r="N84" s="51"/>
    </row>
    <row r="85" spans="1:14">
      <c r="B85" s="89" t="s">
        <v>973</v>
      </c>
      <c r="C85" s="90"/>
      <c r="D85" s="90"/>
      <c r="E85" s="90"/>
      <c r="F85" s="90"/>
      <c r="G85" s="90"/>
      <c r="H85" s="90"/>
      <c r="I85" s="87"/>
      <c r="J85" s="88"/>
      <c r="K85" s="303">
        <v>0.05</v>
      </c>
      <c r="L85" s="857">
        <f>N79*K85</f>
        <v>17274.372585480392</v>
      </c>
      <c r="M85" s="858"/>
      <c r="N85" s="51"/>
    </row>
    <row r="86" spans="1:14" ht="15.75" thickBot="1">
      <c r="B86" s="91" t="s">
        <v>974</v>
      </c>
      <c r="C86" s="92"/>
      <c r="D86" s="92"/>
      <c r="E86" s="92"/>
      <c r="F86" s="92"/>
      <c r="G86" s="92"/>
      <c r="H86" s="92"/>
      <c r="I86" s="93"/>
      <c r="J86" s="94"/>
      <c r="K86" s="304">
        <v>0.05</v>
      </c>
      <c r="L86" s="859">
        <f>N79*K86</f>
        <v>17274.372585480392</v>
      </c>
      <c r="M86" s="860"/>
      <c r="N86" s="51"/>
    </row>
    <row r="87" spans="1:14" ht="15.75" thickBot="1">
      <c r="B87" s="823" t="s">
        <v>953</v>
      </c>
      <c r="C87" s="824"/>
      <c r="D87" s="824"/>
      <c r="E87" s="824"/>
      <c r="F87" s="824"/>
      <c r="G87" s="824"/>
      <c r="H87" s="824"/>
      <c r="I87" s="824"/>
      <c r="J87" s="824"/>
      <c r="K87" s="824"/>
      <c r="L87" s="824"/>
      <c r="M87" s="825"/>
      <c r="N87" s="52">
        <f>L84+L85+L86</f>
        <v>103646.23551288235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449133.6872224902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2.25" customHeight="1" thickBot="1">
      <c r="A31" t="s">
        <v>1845</v>
      </c>
      <c r="B31" s="80" t="s">
        <v>1144</v>
      </c>
      <c r="C31" s="963" t="s">
        <v>2155</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SUM(N36:N41)</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27910.171727271827</v>
      </c>
      <c r="N50" s="271">
        <f>K50*M50</f>
        <v>55820.343454543654</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117222.72125454167</v>
      </c>
      <c r="N51" s="271">
        <f>K51*M51</f>
        <v>58611.360627270835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475843.10595544195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496592.84854710987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99318.569709421979</v>
      </c>
      <c r="M84" s="858"/>
      <c r="N84" s="51"/>
    </row>
    <row r="85" spans="1:14">
      <c r="B85" s="89" t="s">
        <v>973</v>
      </c>
      <c r="C85" s="90"/>
      <c r="D85" s="90"/>
      <c r="E85" s="90"/>
      <c r="F85" s="90"/>
      <c r="G85" s="90"/>
      <c r="H85" s="90"/>
      <c r="I85" s="87"/>
      <c r="J85" s="88"/>
      <c r="K85" s="303">
        <v>0.05</v>
      </c>
      <c r="L85" s="857">
        <f>N79*K85</f>
        <v>24829.642427355495</v>
      </c>
      <c r="M85" s="858"/>
      <c r="N85" s="51"/>
    </row>
    <row r="86" spans="1:14" ht="15.75" thickBot="1">
      <c r="B86" s="91" t="s">
        <v>974</v>
      </c>
      <c r="C86" s="92"/>
      <c r="D86" s="92"/>
      <c r="E86" s="92"/>
      <c r="F86" s="92"/>
      <c r="G86" s="92"/>
      <c r="H86" s="92"/>
      <c r="I86" s="93"/>
      <c r="J86" s="94"/>
      <c r="K86" s="304">
        <v>0.05</v>
      </c>
      <c r="L86" s="859">
        <f>N79*K86</f>
        <v>24829.642427355495</v>
      </c>
      <c r="M86" s="860"/>
      <c r="N86" s="51"/>
    </row>
    <row r="87" spans="1:14" ht="15.75" thickBot="1">
      <c r="B87" s="823" t="s">
        <v>953</v>
      </c>
      <c r="C87" s="824"/>
      <c r="D87" s="824"/>
      <c r="E87" s="824"/>
      <c r="F87" s="824"/>
      <c r="G87" s="824"/>
      <c r="H87" s="824"/>
      <c r="I87" s="824"/>
      <c r="J87" s="824"/>
      <c r="K87" s="824"/>
      <c r="L87" s="824"/>
      <c r="M87" s="825"/>
      <c r="N87" s="52">
        <f>L84+L85+L86</f>
        <v>148977.85456413295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645570.70311124285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1.5" customHeight="1" thickBot="1">
      <c r="A31" t="s">
        <v>1845</v>
      </c>
      <c r="B31" s="80" t="s">
        <v>1692</v>
      </c>
      <c r="C31" s="963" t="s">
        <v>2156</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SUM(N36:N41)</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27910.171727271827</v>
      </c>
      <c r="N50" s="271">
        <f>K50*M50</f>
        <v>55820.343454543654</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163670.5824961855</v>
      </c>
      <c r="N51" s="271">
        <f>K51*M51</f>
        <v>81835.291248092748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499067.03657626384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519816.77916793176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103963.35583358636</v>
      </c>
      <c r="M84" s="858"/>
      <c r="N84" s="51"/>
    </row>
    <row r="85" spans="1:14">
      <c r="B85" s="89" t="s">
        <v>973</v>
      </c>
      <c r="C85" s="90"/>
      <c r="D85" s="90"/>
      <c r="E85" s="90"/>
      <c r="F85" s="90"/>
      <c r="G85" s="90"/>
      <c r="H85" s="90"/>
      <c r="I85" s="87"/>
      <c r="J85" s="88"/>
      <c r="K85" s="303">
        <v>0.05</v>
      </c>
      <c r="L85" s="857">
        <f>N79*K85</f>
        <v>25990.838958396591</v>
      </c>
      <c r="M85" s="858"/>
      <c r="N85" s="51"/>
    </row>
    <row r="86" spans="1:14" ht="15.75" thickBot="1">
      <c r="B86" s="91" t="s">
        <v>974</v>
      </c>
      <c r="C86" s="92"/>
      <c r="D86" s="92"/>
      <c r="E86" s="92"/>
      <c r="F86" s="92"/>
      <c r="G86" s="92"/>
      <c r="H86" s="92"/>
      <c r="I86" s="93"/>
      <c r="J86" s="94"/>
      <c r="K86" s="304">
        <v>0.05</v>
      </c>
      <c r="L86" s="859">
        <f>N79*K86</f>
        <v>25990.838958396591</v>
      </c>
      <c r="M86" s="860"/>
      <c r="N86" s="51"/>
    </row>
    <row r="87" spans="1:14" ht="15.75" thickBot="1">
      <c r="B87" s="823" t="s">
        <v>953</v>
      </c>
      <c r="C87" s="824"/>
      <c r="D87" s="824"/>
      <c r="E87" s="824"/>
      <c r="F87" s="824"/>
      <c r="G87" s="824"/>
      <c r="H87" s="824"/>
      <c r="I87" s="824"/>
      <c r="J87" s="824"/>
      <c r="K87" s="824"/>
      <c r="L87" s="824"/>
      <c r="M87" s="825"/>
      <c r="N87" s="52">
        <f>L84+L85+L86</f>
        <v>155945.03375037955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675761.81291831133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1693</v>
      </c>
      <c r="C31" s="963" t="s">
        <v>2157</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27910.171727271827</v>
      </c>
      <c r="N50" s="271">
        <f>K50*M50</f>
        <v>55820.343454543654</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176081.13318896064</v>
      </c>
      <c r="N51" s="271">
        <f>K51*M51</f>
        <v>88040.566594480319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505272.31192265142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526022.0545143194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105204.41090286389</v>
      </c>
      <c r="M84" s="858"/>
      <c r="N84" s="51"/>
    </row>
    <row r="85" spans="1:14">
      <c r="B85" s="89" t="s">
        <v>973</v>
      </c>
      <c r="C85" s="90"/>
      <c r="D85" s="90"/>
      <c r="E85" s="90"/>
      <c r="F85" s="90"/>
      <c r="G85" s="90"/>
      <c r="H85" s="90"/>
      <c r="I85" s="87"/>
      <c r="J85" s="88"/>
      <c r="K85" s="303">
        <v>0.05</v>
      </c>
      <c r="L85" s="857">
        <f>N79*K85</f>
        <v>26301.102725715973</v>
      </c>
      <c r="M85" s="858"/>
      <c r="N85" s="51"/>
    </row>
    <row r="86" spans="1:14" ht="15.75" thickBot="1">
      <c r="B86" s="91" t="s">
        <v>974</v>
      </c>
      <c r="C86" s="92"/>
      <c r="D86" s="92"/>
      <c r="E86" s="92"/>
      <c r="F86" s="92"/>
      <c r="G86" s="92"/>
      <c r="H86" s="92"/>
      <c r="I86" s="93"/>
      <c r="J86" s="94"/>
      <c r="K86" s="304">
        <v>0.05</v>
      </c>
      <c r="L86" s="859">
        <f>N79*K86</f>
        <v>26301.102725715973</v>
      </c>
      <c r="M86" s="860"/>
      <c r="N86" s="51"/>
    </row>
    <row r="87" spans="1:14" ht="15.75" thickBot="1">
      <c r="B87" s="823" t="s">
        <v>953</v>
      </c>
      <c r="C87" s="824"/>
      <c r="D87" s="824"/>
      <c r="E87" s="824"/>
      <c r="F87" s="824"/>
      <c r="G87" s="824"/>
      <c r="H87" s="824"/>
      <c r="I87" s="824"/>
      <c r="J87" s="824"/>
      <c r="K87" s="824"/>
      <c r="L87" s="824"/>
      <c r="M87" s="825"/>
      <c r="N87" s="52">
        <f>L84+L85+L86</f>
        <v>157806.61635429581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683828.67086861515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1694</v>
      </c>
      <c r="C31" s="963" t="s">
        <v>2158</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4064.7985589610844</v>
      </c>
      <c r="N49" s="271">
        <f>K49*M49</f>
        <v>4674.5183428052469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27910.171727271827</v>
      </c>
      <c r="N50" s="271">
        <f>K50*M50</f>
        <v>55820.343454543654</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182139.14362519863</v>
      </c>
      <c r="N51" s="271">
        <f>K51*M51</f>
        <v>91069.571812599315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508301.31714077044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529051.05973243841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105810.21194648769</v>
      </c>
      <c r="M84" s="858"/>
      <c r="N84" s="51"/>
    </row>
    <row r="85" spans="1:14">
      <c r="B85" s="89" t="s">
        <v>973</v>
      </c>
      <c r="C85" s="90"/>
      <c r="D85" s="90"/>
      <c r="E85" s="90"/>
      <c r="F85" s="90"/>
      <c r="G85" s="90"/>
      <c r="H85" s="90"/>
      <c r="I85" s="87"/>
      <c r="J85" s="88"/>
      <c r="K85" s="303">
        <v>0.05</v>
      </c>
      <c r="L85" s="857">
        <f>N79*K85</f>
        <v>26452.552986621922</v>
      </c>
      <c r="M85" s="858"/>
      <c r="N85" s="51"/>
    </row>
    <row r="86" spans="1:14" ht="15.75" thickBot="1">
      <c r="B86" s="91" t="s">
        <v>974</v>
      </c>
      <c r="C86" s="92"/>
      <c r="D86" s="92"/>
      <c r="E86" s="92"/>
      <c r="F86" s="92"/>
      <c r="G86" s="92"/>
      <c r="H86" s="92"/>
      <c r="I86" s="93"/>
      <c r="J86" s="94"/>
      <c r="K86" s="304">
        <v>0.05</v>
      </c>
      <c r="L86" s="859">
        <f>N79*K86</f>
        <v>26452.552986621922</v>
      </c>
      <c r="M86" s="860"/>
      <c r="N86" s="51"/>
    </row>
    <row r="87" spans="1:14" ht="15.75" thickBot="1">
      <c r="B87" s="823" t="s">
        <v>953</v>
      </c>
      <c r="C87" s="824"/>
      <c r="D87" s="824"/>
      <c r="E87" s="824"/>
      <c r="F87" s="824"/>
      <c r="G87" s="824"/>
      <c r="H87" s="824"/>
      <c r="I87" s="824"/>
      <c r="J87" s="824"/>
      <c r="K87" s="824"/>
      <c r="L87" s="824"/>
      <c r="M87" s="825"/>
      <c r="N87" s="52">
        <f>L84+L85+L86</f>
        <v>158715.31791973152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687766.3776521699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1145</v>
      </c>
      <c r="C31" s="963" t="s">
        <v>1734</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4064.7985589610844</v>
      </c>
      <c r="N49" s="271">
        <f>K49*M49</f>
        <v>2032.3992794805422</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27910.171727271827</v>
      </c>
      <c r="N50" s="271">
        <f>K50*M50</f>
        <v>27910.171727271827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106324.46372294027</v>
      </c>
      <c r="N51" s="271">
        <f>K51*M51</f>
        <v>106324.46372294027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493003.91826051485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513753.66085218277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102750.73217043656</v>
      </c>
      <c r="M84" s="858"/>
      <c r="N84" s="51"/>
    </row>
    <row r="85" spans="1:14">
      <c r="B85" s="89" t="s">
        <v>973</v>
      </c>
      <c r="C85" s="90"/>
      <c r="D85" s="90"/>
      <c r="E85" s="90"/>
      <c r="F85" s="90"/>
      <c r="G85" s="90"/>
      <c r="H85" s="90"/>
      <c r="I85" s="87"/>
      <c r="J85" s="88"/>
      <c r="K85" s="303">
        <v>0.05</v>
      </c>
      <c r="L85" s="857">
        <f>N79*K85</f>
        <v>25687.68304260914</v>
      </c>
      <c r="M85" s="858"/>
      <c r="N85" s="51"/>
    </row>
    <row r="86" spans="1:14" ht="15.75" thickBot="1">
      <c r="B86" s="91" t="s">
        <v>974</v>
      </c>
      <c r="C86" s="92"/>
      <c r="D86" s="92"/>
      <c r="E86" s="92"/>
      <c r="F86" s="92"/>
      <c r="G86" s="92"/>
      <c r="H86" s="92"/>
      <c r="I86" s="93"/>
      <c r="J86" s="94"/>
      <c r="K86" s="304">
        <v>0.05</v>
      </c>
      <c r="L86" s="859">
        <f>N79*K86</f>
        <v>25687.68304260914</v>
      </c>
      <c r="M86" s="860"/>
      <c r="N86" s="51"/>
    </row>
    <row r="87" spans="1:14" ht="15.75" thickBot="1">
      <c r="B87" s="823" t="s">
        <v>953</v>
      </c>
      <c r="C87" s="824"/>
      <c r="D87" s="824"/>
      <c r="E87" s="824"/>
      <c r="F87" s="824"/>
      <c r="G87" s="824"/>
      <c r="H87" s="824"/>
      <c r="I87" s="824"/>
      <c r="J87" s="824"/>
      <c r="K87" s="824"/>
      <c r="L87" s="824"/>
      <c r="M87" s="825"/>
      <c r="N87" s="52">
        <f>L84+L85+L86</f>
        <v>154126.09825565483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667879.75910783757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1695</v>
      </c>
      <c r="C31" s="963" t="s">
        <v>1696</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4064.7985589610844</v>
      </c>
      <c r="N49" s="271">
        <f>K49*M49</f>
        <v>2032.3992794805422</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27910.171727271827</v>
      </c>
      <c r="N50" s="271">
        <f>K50*M50</f>
        <v>27910.171727271827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106324.46372294027</v>
      </c>
      <c r="N51" s="271">
        <f>K51*M51</f>
        <v>106324.46372294027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493003.91826051485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513753.66085218277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102750.73217043656</v>
      </c>
      <c r="M84" s="858"/>
      <c r="N84" s="51"/>
    </row>
    <row r="85" spans="1:14">
      <c r="B85" s="89" t="s">
        <v>973</v>
      </c>
      <c r="C85" s="90"/>
      <c r="D85" s="90"/>
      <c r="E85" s="90"/>
      <c r="F85" s="90"/>
      <c r="G85" s="90"/>
      <c r="H85" s="90"/>
      <c r="I85" s="87"/>
      <c r="J85" s="88"/>
      <c r="K85" s="303">
        <v>0.05</v>
      </c>
      <c r="L85" s="857">
        <f>N79*K85</f>
        <v>25687.68304260914</v>
      </c>
      <c r="M85" s="858"/>
      <c r="N85" s="51"/>
    </row>
    <row r="86" spans="1:14" ht="15.75" thickBot="1">
      <c r="B86" s="91" t="s">
        <v>974</v>
      </c>
      <c r="C86" s="92"/>
      <c r="D86" s="92"/>
      <c r="E86" s="92"/>
      <c r="F86" s="92"/>
      <c r="G86" s="92"/>
      <c r="H86" s="92"/>
      <c r="I86" s="93"/>
      <c r="J86" s="94"/>
      <c r="K86" s="304">
        <v>0.05</v>
      </c>
      <c r="L86" s="859">
        <f>N79*K86</f>
        <v>25687.68304260914</v>
      </c>
      <c r="M86" s="860"/>
      <c r="N86" s="51"/>
    </row>
    <row r="87" spans="1:14" ht="15.75" thickBot="1">
      <c r="B87" s="823" t="s">
        <v>953</v>
      </c>
      <c r="C87" s="824"/>
      <c r="D87" s="824"/>
      <c r="E87" s="824"/>
      <c r="F87" s="824"/>
      <c r="G87" s="824"/>
      <c r="H87" s="824"/>
      <c r="I87" s="824"/>
      <c r="J87" s="824"/>
      <c r="K87" s="824"/>
      <c r="L87" s="824"/>
      <c r="M87" s="825"/>
      <c r="N87" s="52">
        <f>L84+L85+L86</f>
        <v>154126.09825565483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667879.75910783757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1697</v>
      </c>
      <c r="C31" s="963" t="s">
        <v>1698</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4064.7985589610844</v>
      </c>
      <c r="N49" s="271">
        <f>K49*M49</f>
        <v>2032.3992794805422</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27910.171727271827</v>
      </c>
      <c r="N50" s="271">
        <f>K50*M50</f>
        <v>27910.171727271827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106324.46372294027</v>
      </c>
      <c r="N51" s="271">
        <f>K51*M51</f>
        <v>106324.46372294027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493003.91826051485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513753.66085218277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102750.73217043656</v>
      </c>
      <c r="M84" s="858"/>
      <c r="N84" s="51"/>
    </row>
    <row r="85" spans="1:14">
      <c r="B85" s="89" t="s">
        <v>973</v>
      </c>
      <c r="C85" s="90"/>
      <c r="D85" s="90"/>
      <c r="E85" s="90"/>
      <c r="F85" s="90"/>
      <c r="G85" s="90"/>
      <c r="H85" s="90"/>
      <c r="I85" s="87"/>
      <c r="J85" s="88"/>
      <c r="K85" s="303">
        <v>0.05</v>
      </c>
      <c r="L85" s="857">
        <f>N79*K85</f>
        <v>25687.68304260914</v>
      </c>
      <c r="M85" s="858"/>
      <c r="N85" s="51"/>
    </row>
    <row r="86" spans="1:14" ht="15.75" thickBot="1">
      <c r="B86" s="91" t="s">
        <v>974</v>
      </c>
      <c r="C86" s="92"/>
      <c r="D86" s="92"/>
      <c r="E86" s="92"/>
      <c r="F86" s="92"/>
      <c r="G86" s="92"/>
      <c r="H86" s="92"/>
      <c r="I86" s="93"/>
      <c r="J86" s="94"/>
      <c r="K86" s="304">
        <v>0.05</v>
      </c>
      <c r="L86" s="859">
        <f>N79*K86</f>
        <v>25687.68304260914</v>
      </c>
      <c r="M86" s="860"/>
      <c r="N86" s="51"/>
    </row>
    <row r="87" spans="1:14" ht="15.75" thickBot="1">
      <c r="B87" s="823" t="s">
        <v>953</v>
      </c>
      <c r="C87" s="824"/>
      <c r="D87" s="824"/>
      <c r="E87" s="824"/>
      <c r="F87" s="824"/>
      <c r="G87" s="824"/>
      <c r="H87" s="824"/>
      <c r="I87" s="824"/>
      <c r="J87" s="824"/>
      <c r="K87" s="824"/>
      <c r="L87" s="824"/>
      <c r="M87" s="825"/>
      <c r="N87" s="52">
        <f>L84+L85+L86</f>
        <v>154126.09825565483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667879.75910783757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1699</v>
      </c>
      <c r="C31" s="963" t="s">
        <v>1700</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324306.25775529287</v>
      </c>
      <c r="N48" s="271">
        <f>K48*M48</f>
        <v>356736.88353082218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4064.7985589610844</v>
      </c>
      <c r="N49" s="271">
        <f>K49*M49</f>
        <v>2032.3992794805422</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27910.171727271827</v>
      </c>
      <c r="N50" s="271">
        <f>K50*M50</f>
        <v>27910.171727271827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106324.46372294027</v>
      </c>
      <c r="N51" s="271">
        <f>K51*M51</f>
        <v>106324.46372294027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493003.91826051485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27">
        <f>VLOOKUP(A60,TRANSPORTE!A1:D117,4,FALSE)</f>
        <v>1822.464410828662</v>
      </c>
      <c r="M60" s="828"/>
      <c r="N60" s="286">
        <f>K60*L60</f>
        <v>2004.7108519115284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2004.7108519115284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513753.66085218277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102750.73217043656</v>
      </c>
      <c r="M84" s="858"/>
      <c r="N84" s="51"/>
    </row>
    <row r="85" spans="1:14">
      <c r="B85" s="89" t="s">
        <v>973</v>
      </c>
      <c r="C85" s="90"/>
      <c r="D85" s="90"/>
      <c r="E85" s="90"/>
      <c r="F85" s="90"/>
      <c r="G85" s="90"/>
      <c r="H85" s="90"/>
      <c r="I85" s="87"/>
      <c r="J85" s="88"/>
      <c r="K85" s="303">
        <v>0.05</v>
      </c>
      <c r="L85" s="857">
        <f>N79*K85</f>
        <v>25687.68304260914</v>
      </c>
      <c r="M85" s="858"/>
      <c r="N85" s="51"/>
    </row>
    <row r="86" spans="1:14" ht="15.75" thickBot="1">
      <c r="B86" s="91" t="s">
        <v>974</v>
      </c>
      <c r="C86" s="92"/>
      <c r="D86" s="92"/>
      <c r="E86" s="92"/>
      <c r="F86" s="92"/>
      <c r="G86" s="92"/>
      <c r="H86" s="92"/>
      <c r="I86" s="93"/>
      <c r="J86" s="94"/>
      <c r="K86" s="304">
        <v>0.05</v>
      </c>
      <c r="L86" s="859">
        <f>N79*K86</f>
        <v>25687.68304260914</v>
      </c>
      <c r="M86" s="860"/>
      <c r="N86" s="51"/>
    </row>
    <row r="87" spans="1:14" ht="15.75" thickBot="1">
      <c r="B87" s="823" t="s">
        <v>953</v>
      </c>
      <c r="C87" s="824"/>
      <c r="D87" s="824"/>
      <c r="E87" s="824"/>
      <c r="F87" s="824"/>
      <c r="G87" s="824"/>
      <c r="H87" s="824"/>
      <c r="I87" s="824"/>
      <c r="J87" s="824"/>
      <c r="K87" s="824"/>
      <c r="L87" s="824"/>
      <c r="M87" s="825"/>
      <c r="N87" s="52">
        <f>L84+L85+L86</f>
        <v>154126.09825565483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667879.75910783757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8.5" customHeight="1" thickBot="1">
      <c r="A31" t="s">
        <v>1845</v>
      </c>
      <c r="B31" s="80" t="s">
        <v>1701</v>
      </c>
      <c r="C31" s="963" t="s">
        <v>1702</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5316.2231861470154</v>
      </c>
      <c r="N48" s="271">
        <f>K48*M48</f>
        <v>6911.0901419911206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6911.0901419911206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8696.3312600631598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1739.2662520126321</v>
      </c>
      <c r="M84" s="858"/>
      <c r="N84" s="51"/>
    </row>
    <row r="85" spans="1:14">
      <c r="B85" s="89" t="s">
        <v>973</v>
      </c>
      <c r="C85" s="90"/>
      <c r="D85" s="90"/>
      <c r="E85" s="90"/>
      <c r="F85" s="90"/>
      <c r="G85" s="90"/>
      <c r="H85" s="90"/>
      <c r="I85" s="87"/>
      <c r="J85" s="88"/>
      <c r="K85" s="303">
        <v>0.05</v>
      </c>
      <c r="L85" s="857">
        <f>N79*K85</f>
        <v>434.81656300315802</v>
      </c>
      <c r="M85" s="858"/>
      <c r="N85" s="51"/>
    </row>
    <row r="86" spans="1:14" ht="15.75" thickBot="1">
      <c r="B86" s="91" t="s">
        <v>974</v>
      </c>
      <c r="C86" s="92"/>
      <c r="D86" s="92"/>
      <c r="E86" s="92"/>
      <c r="F86" s="92"/>
      <c r="G86" s="92"/>
      <c r="H86" s="92"/>
      <c r="I86" s="93"/>
      <c r="J86" s="94"/>
      <c r="K86" s="304">
        <v>0.05</v>
      </c>
      <c r="L86" s="859">
        <f>N79*K86</f>
        <v>434.81656300315802</v>
      </c>
      <c r="M86" s="860"/>
      <c r="N86" s="51"/>
    </row>
    <row r="87" spans="1:14" ht="15.75" thickBot="1">
      <c r="B87" s="823" t="s">
        <v>953</v>
      </c>
      <c r="C87" s="824"/>
      <c r="D87" s="824"/>
      <c r="E87" s="824"/>
      <c r="F87" s="824"/>
      <c r="G87" s="824"/>
      <c r="H87" s="824"/>
      <c r="I87" s="824"/>
      <c r="J87" s="824"/>
      <c r="K87" s="824"/>
      <c r="L87" s="824"/>
      <c r="M87" s="825"/>
      <c r="N87" s="52">
        <f>L84+L85+L86</f>
        <v>2608.899378018948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11305.230638082108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 customHeight="1" thickBot="1">
      <c r="A31" t="s">
        <v>1845</v>
      </c>
      <c r="B31" s="80" t="s">
        <v>1703</v>
      </c>
      <c r="C31" s="963" t="s">
        <v>1704</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12493.124487445482</v>
      </c>
      <c r="N48" s="271">
        <f>K48*M48</f>
        <v>16241.061833679129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16241.061833679129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18026.302951751168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3605.2605903502335</v>
      </c>
      <c r="M84" s="858"/>
      <c r="N84" s="51"/>
    </row>
    <row r="85" spans="1:14">
      <c r="B85" s="89" t="s">
        <v>973</v>
      </c>
      <c r="C85" s="90"/>
      <c r="D85" s="90"/>
      <c r="E85" s="90"/>
      <c r="F85" s="90"/>
      <c r="G85" s="90"/>
      <c r="H85" s="90"/>
      <c r="I85" s="87"/>
      <c r="J85" s="88"/>
      <c r="K85" s="303">
        <v>0.05</v>
      </c>
      <c r="L85" s="857">
        <f>N79*K85</f>
        <v>901.31514758755839</v>
      </c>
      <c r="M85" s="858"/>
      <c r="N85" s="51"/>
    </row>
    <row r="86" spans="1:14" ht="15.75" thickBot="1">
      <c r="B86" s="91" t="s">
        <v>974</v>
      </c>
      <c r="C86" s="92"/>
      <c r="D86" s="92"/>
      <c r="E86" s="92"/>
      <c r="F86" s="92"/>
      <c r="G86" s="92"/>
      <c r="H86" s="92"/>
      <c r="I86" s="93"/>
      <c r="J86" s="94"/>
      <c r="K86" s="304">
        <v>0.05</v>
      </c>
      <c r="L86" s="859">
        <f>N79*K86</f>
        <v>901.31514758755839</v>
      </c>
      <c r="M86" s="860"/>
      <c r="N86" s="51"/>
    </row>
    <row r="87" spans="1:14" ht="15.75" thickBot="1">
      <c r="B87" s="823" t="s">
        <v>953</v>
      </c>
      <c r="C87" s="824"/>
      <c r="D87" s="824"/>
      <c r="E87" s="824"/>
      <c r="F87" s="824"/>
      <c r="G87" s="824"/>
      <c r="H87" s="824"/>
      <c r="I87" s="824"/>
      <c r="J87" s="824"/>
      <c r="K87" s="824"/>
      <c r="L87" s="824"/>
      <c r="M87" s="825"/>
      <c r="N87" s="52">
        <f>L84+L85+L86</f>
        <v>5407.8908855253503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23434.193837276518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1705</v>
      </c>
      <c r="C31" s="963" t="s">
        <v>2159</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5316.2231861470154</v>
      </c>
      <c r="N48" s="271">
        <f>K48*M48</f>
        <v>6911.0901419911206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6911.0901419911206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8696.3312600631598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1739.2662520126321</v>
      </c>
      <c r="M84" s="858"/>
      <c r="N84" s="51"/>
    </row>
    <row r="85" spans="1:14">
      <c r="B85" s="89" t="s">
        <v>973</v>
      </c>
      <c r="C85" s="90"/>
      <c r="D85" s="90"/>
      <c r="E85" s="90"/>
      <c r="F85" s="90"/>
      <c r="G85" s="90"/>
      <c r="H85" s="90"/>
      <c r="I85" s="87"/>
      <c r="J85" s="88"/>
      <c r="K85" s="303">
        <v>0.05</v>
      </c>
      <c r="L85" s="857">
        <f>N79*K85</f>
        <v>434.81656300315802</v>
      </c>
      <c r="M85" s="858"/>
      <c r="N85" s="51"/>
    </row>
    <row r="86" spans="1:14" ht="15.75" thickBot="1">
      <c r="B86" s="91" t="s">
        <v>974</v>
      </c>
      <c r="C86" s="92"/>
      <c r="D86" s="92"/>
      <c r="E86" s="92"/>
      <c r="F86" s="92"/>
      <c r="G86" s="92"/>
      <c r="H86" s="92"/>
      <c r="I86" s="93"/>
      <c r="J86" s="94"/>
      <c r="K86" s="304">
        <v>0.05</v>
      </c>
      <c r="L86" s="859">
        <f>N79*K86</f>
        <v>434.81656300315802</v>
      </c>
      <c r="M86" s="860"/>
      <c r="N86" s="51"/>
    </row>
    <row r="87" spans="1:14" ht="15.75" thickBot="1">
      <c r="B87" s="823" t="s">
        <v>953</v>
      </c>
      <c r="C87" s="824"/>
      <c r="D87" s="824"/>
      <c r="E87" s="824"/>
      <c r="F87" s="824"/>
      <c r="G87" s="824"/>
      <c r="H87" s="824"/>
      <c r="I87" s="824"/>
      <c r="J87" s="824"/>
      <c r="K87" s="824"/>
      <c r="L87" s="824"/>
      <c r="M87" s="825"/>
      <c r="N87" s="52">
        <f>L84+L85+L86</f>
        <v>2608.899378018948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11305.230638082108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 customHeight="1" thickBot="1">
      <c r="A31" t="s">
        <v>1845</v>
      </c>
      <c r="B31" s="80" t="s">
        <v>1706</v>
      </c>
      <c r="C31" s="963" t="s">
        <v>2160</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12493.124487445482</v>
      </c>
      <c r="N48" s="271">
        <f>K48*M48</f>
        <v>16241.061833679129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16241.061833679129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18026.302951751168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3605.2605903502335</v>
      </c>
      <c r="M84" s="858"/>
      <c r="N84" s="51"/>
    </row>
    <row r="85" spans="1:14">
      <c r="B85" s="89" t="s">
        <v>973</v>
      </c>
      <c r="C85" s="90"/>
      <c r="D85" s="90"/>
      <c r="E85" s="90"/>
      <c r="F85" s="90"/>
      <c r="G85" s="90"/>
      <c r="H85" s="90"/>
      <c r="I85" s="87"/>
      <c r="J85" s="88"/>
      <c r="K85" s="303">
        <v>0.05</v>
      </c>
      <c r="L85" s="857">
        <f>N79*K85</f>
        <v>901.31514758755839</v>
      </c>
      <c r="M85" s="858"/>
      <c r="N85" s="51"/>
    </row>
    <row r="86" spans="1:14" ht="15.75" thickBot="1">
      <c r="B86" s="91" t="s">
        <v>974</v>
      </c>
      <c r="C86" s="92"/>
      <c r="D86" s="92"/>
      <c r="E86" s="92"/>
      <c r="F86" s="92"/>
      <c r="G86" s="92"/>
      <c r="H86" s="92"/>
      <c r="I86" s="93"/>
      <c r="J86" s="94"/>
      <c r="K86" s="304">
        <v>0.05</v>
      </c>
      <c r="L86" s="859">
        <f>N79*K86</f>
        <v>901.31514758755839</v>
      </c>
      <c r="M86" s="860"/>
      <c r="N86" s="51"/>
    </row>
    <row r="87" spans="1:14" ht="15.75" thickBot="1">
      <c r="B87" s="823" t="s">
        <v>953</v>
      </c>
      <c r="C87" s="824"/>
      <c r="D87" s="824"/>
      <c r="E87" s="824"/>
      <c r="F87" s="824"/>
      <c r="G87" s="824"/>
      <c r="H87" s="824"/>
      <c r="I87" s="824"/>
      <c r="J87" s="824"/>
      <c r="K87" s="824"/>
      <c r="L87" s="824"/>
      <c r="M87" s="825"/>
      <c r="N87" s="52">
        <f>L84+L85+L86</f>
        <v>5407.8908855253503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23434.193837276518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247508.65975593933</v>
      </c>
      <c r="L36" s="269"/>
      <c r="M36" s="335">
        <v>15</v>
      </c>
      <c r="N36" s="271">
        <f>K36/M36</f>
        <v>16500.577317062623</v>
      </c>
    </row>
    <row r="37" spans="1:14">
      <c r="A37" s="113" t="s">
        <v>174</v>
      </c>
      <c r="B37" s="836" t="str">
        <f>VLOOKUP(A37,EQUIPOS!A7:D154,3,FALSE)</f>
        <v>Compactador vibratorio tipo DD-20</v>
      </c>
      <c r="C37" s="837"/>
      <c r="D37" s="837"/>
      <c r="E37" s="837"/>
      <c r="F37" s="837"/>
      <c r="G37" s="837"/>
      <c r="H37" s="838"/>
      <c r="I37" s="420"/>
      <c r="J37" s="421"/>
      <c r="K37" s="268">
        <f>VLOOKUP(A37,EQUIPOS!A7:D164,4,FALSE)</f>
        <v>208146.51122193984</v>
      </c>
      <c r="L37" s="334"/>
      <c r="M37" s="335">
        <v>15</v>
      </c>
      <c r="N37" s="271">
        <f>K37/M37</f>
        <v>13876.434081462656</v>
      </c>
    </row>
    <row r="38" spans="1:14">
      <c r="A38" s="113" t="s">
        <v>269</v>
      </c>
      <c r="B38" s="836" t="str">
        <f>VLOOKUP(A38,EQUIPOS!A8:D154,3,FALSE)</f>
        <v>Motoniveladora  potencia 215 HP, ancho de cuchilla 4,27 m, peso 18 ton.</v>
      </c>
      <c r="C38" s="837"/>
      <c r="D38" s="837"/>
      <c r="E38" s="837"/>
      <c r="F38" s="837"/>
      <c r="G38" s="837"/>
      <c r="H38" s="838"/>
      <c r="I38" s="327"/>
      <c r="J38" s="329"/>
      <c r="K38" s="268">
        <f>VLOOKUP(A38,EQUIPOS!A8:D165,4,FALSE)</f>
        <v>234438.70211313223</v>
      </c>
      <c r="L38" s="422"/>
      <c r="M38" s="423">
        <v>15</v>
      </c>
      <c r="N38" s="271">
        <f>K38/M38</f>
        <v>15629.246807542148</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N75*M41</f>
        <v>49.076288102401321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SUM(N36:N41)</f>
        <v>46055.334494169823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279101.71727271826</v>
      </c>
      <c r="N48" s="271">
        <f>K48*M48</f>
        <v>362832.23245453375</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664.52789826837693</v>
      </c>
      <c r="N49" s="271">
        <f>K49*M49</f>
        <v>19935.836948051307</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829" t="s">
        <v>953</v>
      </c>
      <c r="C53" s="830"/>
      <c r="D53" s="830"/>
      <c r="E53" s="830"/>
      <c r="F53" s="830"/>
      <c r="G53" s="830"/>
      <c r="H53" s="830"/>
      <c r="I53" s="830"/>
      <c r="J53" s="830"/>
      <c r="K53" s="830"/>
      <c r="L53" s="830"/>
      <c r="M53" s="831"/>
      <c r="N53" s="104">
        <f>SUM(N48:N52)</f>
        <v>382768.06940258504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827">
        <f>VLOOKUP(A58,TRANSPORTE!A1:D117,4,FALSE)</f>
        <v>1822.464410828662</v>
      </c>
      <c r="M58" s="828"/>
      <c r="N58" s="286">
        <f>K58*L58</f>
        <v>2369.2037340772608</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2369.2037340772608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7"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120</v>
      </c>
      <c r="N69" s="394">
        <f>K69/M69</f>
        <v>1564.7623749999998</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2453.8144051200661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433646.42203595222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86729.284407190455</v>
      </c>
      <c r="M82" s="858"/>
      <c r="N82" s="51"/>
    </row>
    <row r="83" spans="1:14">
      <c r="B83" s="89" t="s">
        <v>973</v>
      </c>
      <c r="C83" s="90"/>
      <c r="D83" s="90"/>
      <c r="E83" s="90"/>
      <c r="F83" s="90"/>
      <c r="G83" s="90"/>
      <c r="H83" s="90"/>
      <c r="I83" s="87"/>
      <c r="J83" s="88"/>
      <c r="K83" s="303">
        <v>0.05</v>
      </c>
      <c r="L83" s="857">
        <f>N77*K83</f>
        <v>21682.321101797614</v>
      </c>
      <c r="M83" s="858"/>
      <c r="N83" s="51"/>
    </row>
    <row r="84" spans="1:14" ht="15.75" thickBot="1">
      <c r="B84" s="91" t="s">
        <v>974</v>
      </c>
      <c r="C84" s="92"/>
      <c r="D84" s="92"/>
      <c r="E84" s="92"/>
      <c r="F84" s="92"/>
      <c r="G84" s="92"/>
      <c r="H84" s="92"/>
      <c r="I84" s="93"/>
      <c r="J84" s="94"/>
      <c r="K84" s="304">
        <v>0.05</v>
      </c>
      <c r="L84" s="859">
        <f>N77*K84</f>
        <v>21682.321101797614</v>
      </c>
      <c r="M84" s="860"/>
      <c r="N84" s="51"/>
    </row>
    <row r="85" spans="1:14" ht="15.75" thickBot="1">
      <c r="B85" s="823" t="s">
        <v>953</v>
      </c>
      <c r="C85" s="824"/>
      <c r="D85" s="824"/>
      <c r="E85" s="824"/>
      <c r="F85" s="824"/>
      <c r="G85" s="824"/>
      <c r="H85" s="824"/>
      <c r="I85" s="824"/>
      <c r="J85" s="824"/>
      <c r="K85" s="824"/>
      <c r="L85" s="824"/>
      <c r="M85" s="825"/>
      <c r="N85" s="52">
        <f>L82+L83+L84</f>
        <v>130093.92661078568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563740.34864673787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106.68624361440799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13192.118959537338</v>
      </c>
      <c r="N48" s="271">
        <f>K48*M48</f>
        <v>9234.4832716761357</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9234.4832716761357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11474.894387578703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2294.9788775157408</v>
      </c>
      <c r="M84" s="858"/>
      <c r="N84" s="51"/>
    </row>
    <row r="85" spans="1:14">
      <c r="B85" s="89" t="s">
        <v>973</v>
      </c>
      <c r="C85" s="90"/>
      <c r="D85" s="90"/>
      <c r="E85" s="90"/>
      <c r="F85" s="90"/>
      <c r="G85" s="90"/>
      <c r="H85" s="90"/>
      <c r="I85" s="87"/>
      <c r="J85" s="88"/>
      <c r="K85" s="303">
        <v>0.05</v>
      </c>
      <c r="L85" s="857">
        <f>N79*K85</f>
        <v>573.7447193789352</v>
      </c>
      <c r="M85" s="858"/>
      <c r="N85" s="51"/>
    </row>
    <row r="86" spans="1:14" ht="15.75" thickBot="1">
      <c r="B86" s="91" t="s">
        <v>974</v>
      </c>
      <c r="C86" s="92"/>
      <c r="D86" s="92"/>
      <c r="E86" s="92"/>
      <c r="F86" s="92"/>
      <c r="G86" s="92"/>
      <c r="H86" s="92"/>
      <c r="I86" s="93"/>
      <c r="J86" s="94"/>
      <c r="K86" s="304">
        <v>0.05</v>
      </c>
      <c r="L86" s="859">
        <f>N79*K86</f>
        <v>573.7447193789352</v>
      </c>
      <c r="M86" s="860"/>
      <c r="N86" s="51"/>
    </row>
    <row r="87" spans="1:14" ht="15.75" thickBot="1">
      <c r="B87" s="823" t="s">
        <v>953</v>
      </c>
      <c r="C87" s="824"/>
      <c r="D87" s="824"/>
      <c r="E87" s="824"/>
      <c r="F87" s="824"/>
      <c r="G87" s="824"/>
      <c r="H87" s="824"/>
      <c r="I87" s="824"/>
      <c r="J87" s="824"/>
      <c r="K87" s="824"/>
      <c r="L87" s="824"/>
      <c r="M87" s="825"/>
      <c r="N87" s="52">
        <f>L84+L85+L86</f>
        <v>3442.4683162736114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14917.362703852314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579.66808403601988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579.66808403601988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58265.192071289908</v>
      </c>
      <c r="N48" s="271">
        <f>K48*M48</f>
        <v>11653.038414257982</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3056.8283320345336</v>
      </c>
      <c r="N49" s="271">
        <f>K49*M49</f>
        <v>3209.6697486362605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14862.708162894243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20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11593.361680720398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27035.737927650662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5407.1475855301323</v>
      </c>
      <c r="M84" s="858"/>
      <c r="N84" s="51"/>
    </row>
    <row r="85" spans="1:14">
      <c r="B85" s="89" t="s">
        <v>973</v>
      </c>
      <c r="C85" s="90"/>
      <c r="D85" s="90"/>
      <c r="E85" s="90"/>
      <c r="F85" s="90"/>
      <c r="G85" s="90"/>
      <c r="H85" s="90"/>
      <c r="I85" s="87"/>
      <c r="J85" s="88"/>
      <c r="K85" s="303">
        <v>0.05</v>
      </c>
      <c r="L85" s="857">
        <f>N79*K85</f>
        <v>1351.7868963825331</v>
      </c>
      <c r="M85" s="858"/>
      <c r="N85" s="51"/>
    </row>
    <row r="86" spans="1:14" ht="15.75" thickBot="1">
      <c r="B86" s="91" t="s">
        <v>974</v>
      </c>
      <c r="C86" s="92"/>
      <c r="D86" s="92"/>
      <c r="E86" s="92"/>
      <c r="F86" s="92"/>
      <c r="G86" s="92"/>
      <c r="H86" s="92"/>
      <c r="I86" s="93"/>
      <c r="J86" s="94"/>
      <c r="K86" s="304">
        <v>0.05</v>
      </c>
      <c r="L86" s="859">
        <f>N79*K86</f>
        <v>1351.7868963825331</v>
      </c>
      <c r="M86" s="860"/>
      <c r="N86" s="51"/>
    </row>
    <row r="87" spans="1:14" ht="15.75" thickBot="1">
      <c r="B87" s="823" t="s">
        <v>953</v>
      </c>
      <c r="C87" s="824"/>
      <c r="D87" s="824"/>
      <c r="E87" s="824"/>
      <c r="F87" s="824"/>
      <c r="G87" s="824"/>
      <c r="H87" s="824"/>
      <c r="I87" s="824"/>
      <c r="J87" s="824"/>
      <c r="K87" s="824"/>
      <c r="L87" s="824"/>
      <c r="M87" s="825"/>
      <c r="N87" s="52">
        <f>L84+L85+L86</f>
        <v>8110.7213782951985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35146.459305945857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1500</v>
      </c>
      <c r="N36" s="271">
        <f>K36/M36</f>
        <v>41.251834023826746</v>
      </c>
    </row>
    <row r="37" spans="1:14">
      <c r="A37" s="113" t="s">
        <v>361</v>
      </c>
      <c r="B37" s="836" t="str">
        <f>VLOOKUP(A37,EQUIPOS!A7:D154,3,FALSE)</f>
        <v>Vehículo delineador</v>
      </c>
      <c r="C37" s="837"/>
      <c r="D37" s="837"/>
      <c r="E37" s="837"/>
      <c r="F37" s="837"/>
      <c r="G37" s="837"/>
      <c r="H37" s="838"/>
      <c r="I37" s="420"/>
      <c r="J37" s="421"/>
      <c r="K37" s="268">
        <f>VLOOKUP(A37,EQUIPOS!A7:D164,4,FALSE)</f>
        <v>184451.68204857019</v>
      </c>
      <c r="L37" s="334"/>
      <c r="M37" s="335">
        <v>1500</v>
      </c>
      <c r="N37" s="271">
        <f>K37/M37</f>
        <v>122.96778803238013</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0.24538144051200664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164.46500349671888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4750.4561704294738</v>
      </c>
      <c r="N48" s="271">
        <f>K48*M48</f>
        <v>218.52098383975579</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64861.25155105858</v>
      </c>
      <c r="N49" s="271">
        <f>K49*M49</f>
        <v>908.05752171482015</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33288.113507899216</v>
      </c>
      <c r="N50" s="271">
        <f>K50*M50</f>
        <v>14.313888808396662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1140.8923943629727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12000</v>
      </c>
      <c r="N71" s="394">
        <f>K71/M71</f>
        <v>15.647623749999999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24.538144051200664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1329.8955419108922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265.97910838217848</v>
      </c>
      <c r="M84" s="858"/>
      <c r="N84" s="51"/>
    </row>
    <row r="85" spans="1:14">
      <c r="B85" s="89" t="s">
        <v>973</v>
      </c>
      <c r="C85" s="90"/>
      <c r="D85" s="90"/>
      <c r="E85" s="90"/>
      <c r="F85" s="90"/>
      <c r="G85" s="90"/>
      <c r="H85" s="90"/>
      <c r="I85" s="87"/>
      <c r="J85" s="88"/>
      <c r="K85" s="303">
        <v>0.05</v>
      </c>
      <c r="L85" s="857">
        <f>N79*K85</f>
        <v>66.49477709554462</v>
      </c>
      <c r="M85" s="858"/>
      <c r="N85" s="51"/>
    </row>
    <row r="86" spans="1:14" ht="15.75" thickBot="1">
      <c r="B86" s="91" t="s">
        <v>974</v>
      </c>
      <c r="C86" s="92"/>
      <c r="D86" s="92"/>
      <c r="E86" s="92"/>
      <c r="F86" s="92"/>
      <c r="G86" s="92"/>
      <c r="H86" s="92"/>
      <c r="I86" s="93"/>
      <c r="J86" s="94"/>
      <c r="K86" s="304">
        <v>0.05</v>
      </c>
      <c r="L86" s="859">
        <f>N79*K86</f>
        <v>66.49477709554462</v>
      </c>
      <c r="M86" s="860"/>
      <c r="N86" s="51"/>
    </row>
    <row r="87" spans="1:14" ht="15.75" thickBot="1">
      <c r="B87" s="823" t="s">
        <v>953</v>
      </c>
      <c r="C87" s="824"/>
      <c r="D87" s="824"/>
      <c r="E87" s="824"/>
      <c r="F87" s="824"/>
      <c r="G87" s="824"/>
      <c r="H87" s="824"/>
      <c r="I87" s="824"/>
      <c r="J87" s="824"/>
      <c r="K87" s="824"/>
      <c r="L87" s="824"/>
      <c r="M87" s="825"/>
      <c r="N87" s="52">
        <f>L84+L85+L86</f>
        <v>398.96866257326775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1728.8642044841599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1200</v>
      </c>
      <c r="N36" s="271">
        <f>K36/M36</f>
        <v>51.564792529783432</v>
      </c>
    </row>
    <row r="37" spans="1:14">
      <c r="A37" s="113" t="s">
        <v>201</v>
      </c>
      <c r="B37" s="836" t="str">
        <f>VLOOKUP(A37,EQUIPOS!A7:D154,3,FALSE)</f>
        <v>Equipo autopropulsado para pintura termoplástica</v>
      </c>
      <c r="C37" s="837"/>
      <c r="D37" s="837"/>
      <c r="E37" s="837"/>
      <c r="F37" s="837"/>
      <c r="G37" s="837"/>
      <c r="H37" s="838"/>
      <c r="I37" s="420"/>
      <c r="J37" s="421"/>
      <c r="K37" s="268">
        <f>VLOOKUP(A37,EQUIPOS!A7:D164,4,FALSE)</f>
        <v>122674.57621484523</v>
      </c>
      <c r="L37" s="334"/>
      <c r="M37" s="335">
        <v>1200</v>
      </c>
      <c r="N37" s="271">
        <f>K37/M37</f>
        <v>102.22881351237103</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0.43712366522334167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154.2307297073778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4750.4561704294738</v>
      </c>
      <c r="N48" s="271">
        <f>K48*M48</f>
        <v>513.04926640638314</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27910.171727271827</v>
      </c>
      <c r="N49" s="271">
        <f>K49*M49</f>
        <v>2176.9933947272025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2690.0426611335856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9600</v>
      </c>
      <c r="N71" s="394">
        <f>K71/M71</f>
        <v>32.599216145833331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43.712366522334165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2887.985757363298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577.59715147265968</v>
      </c>
      <c r="M84" s="858"/>
      <c r="N84" s="51"/>
    </row>
    <row r="85" spans="1:14">
      <c r="B85" s="89" t="s">
        <v>973</v>
      </c>
      <c r="C85" s="90"/>
      <c r="D85" s="90"/>
      <c r="E85" s="90"/>
      <c r="F85" s="90"/>
      <c r="G85" s="90"/>
      <c r="H85" s="90"/>
      <c r="I85" s="87"/>
      <c r="J85" s="88"/>
      <c r="K85" s="303">
        <v>0.05</v>
      </c>
      <c r="L85" s="857">
        <f>N79*K85</f>
        <v>144.39928786816492</v>
      </c>
      <c r="M85" s="858"/>
      <c r="N85" s="51"/>
    </row>
    <row r="86" spans="1:14" ht="15.75" thickBot="1">
      <c r="B86" s="91" t="s">
        <v>974</v>
      </c>
      <c r="C86" s="92"/>
      <c r="D86" s="92"/>
      <c r="E86" s="92"/>
      <c r="F86" s="92"/>
      <c r="G86" s="92"/>
      <c r="H86" s="92"/>
      <c r="I86" s="93"/>
      <c r="J86" s="94"/>
      <c r="K86" s="304">
        <v>0.05</v>
      </c>
      <c r="L86" s="859">
        <f>N79*K86</f>
        <v>144.39928786816492</v>
      </c>
      <c r="M86" s="860"/>
      <c r="N86" s="51"/>
    </row>
    <row r="87" spans="1:14" ht="15.75" thickBot="1">
      <c r="B87" s="823" t="s">
        <v>953</v>
      </c>
      <c r="C87" s="824"/>
      <c r="D87" s="824"/>
      <c r="E87" s="824"/>
      <c r="F87" s="824"/>
      <c r="G87" s="824"/>
      <c r="H87" s="824"/>
      <c r="I87" s="824"/>
      <c r="J87" s="824"/>
      <c r="K87" s="824"/>
      <c r="L87" s="824"/>
      <c r="M87" s="825"/>
      <c r="N87" s="52">
        <f>L84+L85+L86</f>
        <v>866.39572720898957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3754.3814845722877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199</v>
      </c>
      <c r="B36" s="836" t="str">
        <f>VLOOKUP(A36,EQUIPOS!A6:D154,3,FALSE)</f>
        <v xml:space="preserve">Equipo de pintura (Compresor), Presión máxima de trabajo 3300 psi.
</v>
      </c>
      <c r="C36" s="837"/>
      <c r="D36" s="837"/>
      <c r="E36" s="837"/>
      <c r="F36" s="837"/>
      <c r="G36" s="837"/>
      <c r="H36" s="838"/>
      <c r="I36" s="266"/>
      <c r="J36" s="267"/>
      <c r="K36" s="268">
        <f>VLOOKUP(A36,EQUIPOS!A6:D163,4,FALSE)</f>
        <v>58609.675528283056</v>
      </c>
      <c r="L36" s="269"/>
      <c r="M36" s="335">
        <v>6.1</v>
      </c>
      <c r="N36" s="271">
        <f>K36/M36</f>
        <v>9608.1435292267306</v>
      </c>
    </row>
    <row r="37" spans="1:14">
      <c r="A37" s="113" t="s">
        <v>138</v>
      </c>
      <c r="B37" s="836" t="str">
        <f>VLOOKUP(A37,EQUIPOS!A7:D154,3,FALSE)</f>
        <v>Camioneta D-300</v>
      </c>
      <c r="C37" s="837"/>
      <c r="D37" s="837"/>
      <c r="E37" s="837"/>
      <c r="F37" s="837"/>
      <c r="G37" s="837"/>
      <c r="H37" s="838"/>
      <c r="I37" s="420"/>
      <c r="J37" s="421"/>
      <c r="K37" s="268">
        <f>VLOOKUP(A37,EQUIPOS!A7:D164,4,FALSE)</f>
        <v>61877.751035740119</v>
      </c>
      <c r="L37" s="334"/>
      <c r="M37" s="335">
        <v>6.1</v>
      </c>
      <c r="N37" s="271">
        <f>K37/M37</f>
        <v>10143.893612416414</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85.991540699673777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19838.028682342818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4750.4561704294738</v>
      </c>
      <c r="N48" s="271">
        <f>K48*M48</f>
        <v>1814.6742571040591</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33288.113507899216</v>
      </c>
      <c r="N49" s="271">
        <f>K49*M49</f>
        <v>1664.4056753949608</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64861.25155105858</v>
      </c>
      <c r="N50" s="271">
        <f>K50*M50</f>
        <v>7783.3501861270297</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11262.430118626049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48.8</v>
      </c>
      <c r="N71" s="394">
        <f>K71/M71</f>
        <v>6412.9605532786882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8599.1540699673769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39699.612870936246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7939.9225741872497</v>
      </c>
      <c r="M84" s="858"/>
      <c r="N84" s="51"/>
    </row>
    <row r="85" spans="1:14">
      <c r="B85" s="89" t="s">
        <v>973</v>
      </c>
      <c r="C85" s="90"/>
      <c r="D85" s="90"/>
      <c r="E85" s="90"/>
      <c r="F85" s="90"/>
      <c r="G85" s="90"/>
      <c r="H85" s="90"/>
      <c r="I85" s="87"/>
      <c r="J85" s="88"/>
      <c r="K85" s="303">
        <v>0.05</v>
      </c>
      <c r="L85" s="857">
        <f>N79*K85</f>
        <v>1984.9806435468124</v>
      </c>
      <c r="M85" s="858"/>
      <c r="N85" s="51"/>
    </row>
    <row r="86" spans="1:14" ht="15.75" thickBot="1">
      <c r="B86" s="91" t="s">
        <v>974</v>
      </c>
      <c r="C86" s="92"/>
      <c r="D86" s="92"/>
      <c r="E86" s="92"/>
      <c r="F86" s="92"/>
      <c r="G86" s="92"/>
      <c r="H86" s="92"/>
      <c r="I86" s="93"/>
      <c r="J86" s="94"/>
      <c r="K86" s="304">
        <v>0.05</v>
      </c>
      <c r="L86" s="859">
        <f>N79*K86</f>
        <v>1984.9806435468124</v>
      </c>
      <c r="M86" s="860"/>
      <c r="N86" s="51"/>
    </row>
    <row r="87" spans="1:14" ht="15.75" thickBot="1">
      <c r="B87" s="823" t="s">
        <v>953</v>
      </c>
      <c r="C87" s="824"/>
      <c r="D87" s="824"/>
      <c r="E87" s="824"/>
      <c r="F87" s="824"/>
      <c r="G87" s="824"/>
      <c r="H87" s="824"/>
      <c r="I87" s="824"/>
      <c r="J87" s="824"/>
      <c r="K87" s="824"/>
      <c r="L87" s="824"/>
      <c r="M87" s="825"/>
      <c r="N87" s="52">
        <f>L84+L85+L86</f>
        <v>11909.883861280874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51609.496732217121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6</v>
      </c>
      <c r="N36" s="271">
        <f>K36/M36</f>
        <v>10312.958505956687</v>
      </c>
    </row>
    <row r="37" spans="1:14">
      <c r="A37" s="113" t="s">
        <v>1711</v>
      </c>
      <c r="B37" s="836" t="str">
        <f>VLOOKUP(A37,EQUIPOS!A7:D154,3,FALSE)</f>
        <v>Caldera para pintura termoplástica</v>
      </c>
      <c r="C37" s="837"/>
      <c r="D37" s="837"/>
      <c r="E37" s="837"/>
      <c r="F37" s="837"/>
      <c r="G37" s="837"/>
      <c r="H37" s="838"/>
      <c r="I37" s="420"/>
      <c r="J37" s="421"/>
      <c r="K37" s="268">
        <f>VLOOKUP(A37,EQUIPOS!A7:D164,4,FALSE)</f>
        <v>66080.715826581159</v>
      </c>
      <c r="L37" s="334"/>
      <c r="M37" s="335">
        <v>6</v>
      </c>
      <c r="N37" s="271">
        <f>K37/M37</f>
        <v>11013.452637763527</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100.46441950300166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21426.875563223217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4750.4561704294738</v>
      </c>
      <c r="N48" s="271">
        <f>K48*M48</f>
        <v>4275.4105533865268</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27910.171727271827</v>
      </c>
      <c r="N49" s="271">
        <f>K49*M49</f>
        <v>18141.611622726687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22417.022176113212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48</v>
      </c>
      <c r="N71" s="394">
        <f>K71/M71</f>
        <v>7823.8118749999994</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10046.441950300166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53890.339689636603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10778.067937927321</v>
      </c>
      <c r="M84" s="858"/>
      <c r="N84" s="51"/>
    </row>
    <row r="85" spans="1:14">
      <c r="B85" s="89" t="s">
        <v>973</v>
      </c>
      <c r="C85" s="90"/>
      <c r="D85" s="90"/>
      <c r="E85" s="90"/>
      <c r="F85" s="90"/>
      <c r="G85" s="90"/>
      <c r="H85" s="90"/>
      <c r="I85" s="87"/>
      <c r="J85" s="88"/>
      <c r="K85" s="303">
        <v>0.05</v>
      </c>
      <c r="L85" s="857">
        <f>N79*K85</f>
        <v>2694.5169844818301</v>
      </c>
      <c r="M85" s="858"/>
      <c r="N85" s="51"/>
    </row>
    <row r="86" spans="1:14" ht="15.75" thickBot="1">
      <c r="B86" s="91" t="s">
        <v>974</v>
      </c>
      <c r="C86" s="92"/>
      <c r="D86" s="92"/>
      <c r="E86" s="92"/>
      <c r="F86" s="92"/>
      <c r="G86" s="92"/>
      <c r="H86" s="92"/>
      <c r="I86" s="93"/>
      <c r="J86" s="94"/>
      <c r="K86" s="304">
        <v>0.05</v>
      </c>
      <c r="L86" s="859">
        <f>N79*K86</f>
        <v>2694.5169844818301</v>
      </c>
      <c r="M86" s="860"/>
      <c r="N86" s="51"/>
    </row>
    <row r="87" spans="1:14" ht="15.75" thickBot="1">
      <c r="B87" s="823" t="s">
        <v>953</v>
      </c>
      <c r="C87" s="824"/>
      <c r="D87" s="824"/>
      <c r="E87" s="824"/>
      <c r="F87" s="824"/>
      <c r="G87" s="824"/>
      <c r="H87" s="824"/>
      <c r="I87" s="824"/>
      <c r="J87" s="824"/>
      <c r="K87" s="824"/>
      <c r="L87" s="824"/>
      <c r="M87" s="825"/>
      <c r="N87" s="52">
        <f>L84+L85+L86</f>
        <v>16167.101906890981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70057.441596527584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250</v>
      </c>
      <c r="N36" s="271">
        <f>K36/M36</f>
        <v>247.51100414296047</v>
      </c>
    </row>
    <row r="37" spans="1:14">
      <c r="A37" s="113" t="s">
        <v>251</v>
      </c>
      <c r="B37" s="836" t="str">
        <f>VLOOKUP(A37,EQUIPOS!A7:D154,3,FALSE)</f>
        <v>Maquina térmica pegatachas</v>
      </c>
      <c r="C37" s="837"/>
      <c r="D37" s="837"/>
      <c r="E37" s="837"/>
      <c r="F37" s="837"/>
      <c r="G37" s="837"/>
      <c r="H37" s="838"/>
      <c r="I37" s="420"/>
      <c r="J37" s="421"/>
      <c r="K37" s="268">
        <f>VLOOKUP(A37,EQUIPOS!A7:D164,4,FALSE)</f>
        <v>25725.842603125468</v>
      </c>
      <c r="L37" s="334"/>
      <c r="M37" s="335">
        <v>250</v>
      </c>
      <c r="N37" s="271">
        <f>K37/M37</f>
        <v>102.90337041250187</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1.15933616807204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351.57371072353442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27910.171727271827</v>
      </c>
      <c r="N48" s="271">
        <f>K48*M48</f>
        <v>2232.8137381817464</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4749.162825433441</v>
      </c>
      <c r="N49" s="271">
        <f>K49*M49</f>
        <v>4749.162825433441</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6981.9765636151878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2000</v>
      </c>
      <c r="N71" s="394">
        <f>K71/M71</f>
        <v>62.590494999999997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115.93361680720399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7449.4838911459265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1489.8967782291854</v>
      </c>
      <c r="M84" s="858"/>
      <c r="N84" s="51"/>
    </row>
    <row r="85" spans="1:14">
      <c r="B85" s="89" t="s">
        <v>973</v>
      </c>
      <c r="C85" s="90"/>
      <c r="D85" s="90"/>
      <c r="E85" s="90"/>
      <c r="F85" s="90"/>
      <c r="G85" s="90"/>
      <c r="H85" s="90"/>
      <c r="I85" s="87"/>
      <c r="J85" s="88"/>
      <c r="K85" s="303">
        <v>0.05</v>
      </c>
      <c r="L85" s="857">
        <f>N79*K85</f>
        <v>372.47419455729636</v>
      </c>
      <c r="M85" s="858"/>
      <c r="N85" s="51"/>
    </row>
    <row r="86" spans="1:14" ht="15.75" thickBot="1">
      <c r="B86" s="91" t="s">
        <v>974</v>
      </c>
      <c r="C86" s="92"/>
      <c r="D86" s="92"/>
      <c r="E86" s="92"/>
      <c r="F86" s="92"/>
      <c r="G86" s="92"/>
      <c r="H86" s="92"/>
      <c r="I86" s="93"/>
      <c r="J86" s="94"/>
      <c r="K86" s="304">
        <v>0.05</v>
      </c>
      <c r="L86" s="859">
        <f>N79*K86</f>
        <v>372.47419455729636</v>
      </c>
      <c r="M86" s="860"/>
      <c r="N86" s="51"/>
    </row>
    <row r="87" spans="1:14" ht="15.75" thickBot="1">
      <c r="B87" s="823" t="s">
        <v>953</v>
      </c>
      <c r="C87" s="824"/>
      <c r="D87" s="824"/>
      <c r="E87" s="824"/>
      <c r="F87" s="824"/>
      <c r="G87" s="824"/>
      <c r="H87" s="824"/>
      <c r="I87" s="824"/>
      <c r="J87" s="824"/>
      <c r="K87" s="824"/>
      <c r="L87" s="824"/>
      <c r="M87" s="825"/>
      <c r="N87" s="52">
        <f>L84+L85+L86</f>
        <v>2234.845167343778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9684.329058489704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3.75</v>
      </c>
      <c r="N36" s="271">
        <f>K36/M36</f>
        <v>16500.7336095307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98.152576204802642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16598.886185735504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68616.608081540195</v>
      </c>
      <c r="N48" s="271">
        <f>K48*M48</f>
        <v>68616.608081540195</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203378.50062620064</v>
      </c>
      <c r="N49" s="271">
        <f>K49*M49</f>
        <v>203378.50062620064</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1005899.070664722</v>
      </c>
      <c r="N50" s="271">
        <f>K50*M50</f>
        <v>30176.97211994166</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302172.08082768251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328586.22463389829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65717.244926779662</v>
      </c>
      <c r="M84" s="858"/>
      <c r="N84" s="51"/>
    </row>
    <row r="85" spans="1:14">
      <c r="B85" s="89" t="s">
        <v>973</v>
      </c>
      <c r="C85" s="90"/>
      <c r="D85" s="90"/>
      <c r="E85" s="90"/>
      <c r="F85" s="90"/>
      <c r="G85" s="90"/>
      <c r="H85" s="90"/>
      <c r="I85" s="87"/>
      <c r="J85" s="88"/>
      <c r="K85" s="303">
        <v>0.05</v>
      </c>
      <c r="L85" s="857">
        <f>N79*K85</f>
        <v>16429.311231694915</v>
      </c>
      <c r="M85" s="858"/>
      <c r="N85" s="51"/>
    </row>
    <row r="86" spans="1:14" ht="15.75" thickBot="1">
      <c r="B86" s="91" t="s">
        <v>974</v>
      </c>
      <c r="C86" s="92"/>
      <c r="D86" s="92"/>
      <c r="E86" s="92"/>
      <c r="F86" s="92"/>
      <c r="G86" s="92"/>
      <c r="H86" s="92"/>
      <c r="I86" s="93"/>
      <c r="J86" s="94"/>
      <c r="K86" s="304">
        <v>0.05</v>
      </c>
      <c r="L86" s="859">
        <f>N79*K86</f>
        <v>16429.311231694915</v>
      </c>
      <c r="M86" s="860"/>
      <c r="N86" s="51"/>
    </row>
    <row r="87" spans="1:14" ht="15.75" thickBot="1">
      <c r="B87" s="823" t="s">
        <v>953</v>
      </c>
      <c r="C87" s="824"/>
      <c r="D87" s="824"/>
      <c r="E87" s="824"/>
      <c r="F87" s="824"/>
      <c r="G87" s="824"/>
      <c r="H87" s="824"/>
      <c r="I87" s="824"/>
      <c r="J87" s="824"/>
      <c r="K87" s="824"/>
      <c r="L87" s="824"/>
      <c r="M87" s="825"/>
      <c r="N87" s="52">
        <f>L84+L85+L86</f>
        <v>98575.867390169486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427162.09202406777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8.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3.75</v>
      </c>
      <c r="N36" s="271">
        <f>K36/M36</f>
        <v>16500.7336095307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98.152576204802642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16598.886185735504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68616.608081540195</v>
      </c>
      <c r="N48" s="271">
        <f>K48*M48</f>
        <v>68616.608081540195</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236358.79802504397</v>
      </c>
      <c r="N49" s="271">
        <f>K49*M49</f>
        <v>236358.79802504397</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1005899.070664722</v>
      </c>
      <c r="N50" s="271">
        <f>K50*M50</f>
        <v>30176.97211994166</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335152.37822652585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361566.52203274163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72313.304406548326</v>
      </c>
      <c r="M84" s="858"/>
      <c r="N84" s="51"/>
    </row>
    <row r="85" spans="1:14">
      <c r="B85" s="89" t="s">
        <v>973</v>
      </c>
      <c r="C85" s="90"/>
      <c r="D85" s="90"/>
      <c r="E85" s="90"/>
      <c r="F85" s="90"/>
      <c r="G85" s="90"/>
      <c r="H85" s="90"/>
      <c r="I85" s="87"/>
      <c r="J85" s="88"/>
      <c r="K85" s="303">
        <v>0.05</v>
      </c>
      <c r="L85" s="857">
        <f>N79*K85</f>
        <v>18078.326101637082</v>
      </c>
      <c r="M85" s="858"/>
      <c r="N85" s="51"/>
    </row>
    <row r="86" spans="1:14" ht="15.75" thickBot="1">
      <c r="B86" s="91" t="s">
        <v>974</v>
      </c>
      <c r="C86" s="92"/>
      <c r="D86" s="92"/>
      <c r="E86" s="92"/>
      <c r="F86" s="92"/>
      <c r="G86" s="92"/>
      <c r="H86" s="92"/>
      <c r="I86" s="93"/>
      <c r="J86" s="94"/>
      <c r="K86" s="304">
        <v>0.05</v>
      </c>
      <c r="L86" s="859">
        <f>N79*K86</f>
        <v>18078.326101637082</v>
      </c>
      <c r="M86" s="860"/>
      <c r="N86" s="51"/>
    </row>
    <row r="87" spans="1:14" ht="15.75" thickBot="1">
      <c r="B87" s="823" t="s">
        <v>953</v>
      </c>
      <c r="C87" s="824"/>
      <c r="D87" s="824"/>
      <c r="E87" s="824"/>
      <c r="F87" s="824"/>
      <c r="G87" s="824"/>
      <c r="H87" s="824"/>
      <c r="I87" s="824"/>
      <c r="J87" s="824"/>
      <c r="K87" s="824"/>
      <c r="L87" s="824"/>
      <c r="M87" s="825"/>
      <c r="N87" s="52">
        <f>L84+L85+L86</f>
        <v>108469.95660982249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470036.47864256415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3</v>
      </c>
      <c r="N36" s="271">
        <f>K36/M36</f>
        <v>20625.917011913374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52.158745833333334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20678.075757746708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139550.85863635913</v>
      </c>
      <c r="N48" s="271">
        <f>K48*M48</f>
        <v>139550.85863635913</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1005899.070664722</v>
      </c>
      <c r="N49" s="271">
        <f>K49*M49</f>
        <v>60353.94423988332</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199904.80287624244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24</v>
      </c>
      <c r="N71" s="394">
        <f>K71/M71</f>
        <v>5215.8745833333332</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225798.75321732246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45159.750643464497</v>
      </c>
      <c r="M84" s="858"/>
      <c r="N84" s="51"/>
    </row>
    <row r="85" spans="1:14">
      <c r="B85" s="89" t="s">
        <v>973</v>
      </c>
      <c r="C85" s="90"/>
      <c r="D85" s="90"/>
      <c r="E85" s="90"/>
      <c r="F85" s="90"/>
      <c r="G85" s="90"/>
      <c r="H85" s="90"/>
      <c r="I85" s="87"/>
      <c r="J85" s="88"/>
      <c r="K85" s="303">
        <v>0.05</v>
      </c>
      <c r="L85" s="857">
        <f>N79*K85</f>
        <v>11289.937660866124</v>
      </c>
      <c r="M85" s="858"/>
      <c r="N85" s="51"/>
    </row>
    <row r="86" spans="1:14" ht="15.75" thickBot="1">
      <c r="B86" s="91" t="s">
        <v>974</v>
      </c>
      <c r="C86" s="92"/>
      <c r="D86" s="92"/>
      <c r="E86" s="92"/>
      <c r="F86" s="92"/>
      <c r="G86" s="92"/>
      <c r="H86" s="92"/>
      <c r="I86" s="93"/>
      <c r="J86" s="94"/>
      <c r="K86" s="304">
        <v>0.05</v>
      </c>
      <c r="L86" s="859">
        <f>N79*K86</f>
        <v>11289.937660866124</v>
      </c>
      <c r="M86" s="860"/>
      <c r="N86" s="51"/>
    </row>
    <row r="87" spans="1:14" ht="15.75" thickBot="1">
      <c r="B87" s="823" t="s">
        <v>953</v>
      </c>
      <c r="C87" s="824"/>
      <c r="D87" s="824"/>
      <c r="E87" s="824"/>
      <c r="F87" s="824"/>
      <c r="G87" s="824"/>
      <c r="H87" s="824"/>
      <c r="I87" s="824"/>
      <c r="J87" s="824"/>
      <c r="K87" s="824"/>
      <c r="L87" s="824"/>
      <c r="M87" s="825"/>
      <c r="N87" s="52">
        <f>L84+L85+L86</f>
        <v>67739.625965196741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293538.37918251922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135</v>
      </c>
      <c r="B36" s="836" t="str">
        <f>VLOOKUP(A36,EQUIPOS!A6:D154,3,FALSE)</f>
        <v>Camión 350</v>
      </c>
      <c r="C36" s="837"/>
      <c r="D36" s="837"/>
      <c r="E36" s="837"/>
      <c r="F36" s="837"/>
      <c r="G36" s="837"/>
      <c r="H36" s="838"/>
      <c r="I36" s="266"/>
      <c r="J36" s="267"/>
      <c r="K36" s="268">
        <f>VLOOKUP(A36,EQUIPOS!A6:D163,4,FALSE)</f>
        <v>61040.804869196232</v>
      </c>
      <c r="L36" s="269"/>
      <c r="M36" s="335">
        <v>6.25</v>
      </c>
      <c r="N36" s="271">
        <f>K36/M36</f>
        <v>9766.5287790713974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357.04822361440802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10123.577002685804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131006.53601417878</v>
      </c>
      <c r="N48" s="271">
        <f>K48*M48</f>
        <v>32751.634003544696</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472001.12400370691</v>
      </c>
      <c r="N49" s="271">
        <f>K49*M49</f>
        <v>114285.98644157553</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147037.62044512024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50</v>
      </c>
      <c r="N71" s="394">
        <f>K71/M71</f>
        <v>5007.2395999999999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7140.9644722881594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164302.16192009419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32860.432384018837</v>
      </c>
      <c r="M84" s="858"/>
      <c r="N84" s="51"/>
    </row>
    <row r="85" spans="1:14">
      <c r="B85" s="89" t="s">
        <v>973</v>
      </c>
      <c r="C85" s="90"/>
      <c r="D85" s="90"/>
      <c r="E85" s="90"/>
      <c r="F85" s="90"/>
      <c r="G85" s="90"/>
      <c r="H85" s="90"/>
      <c r="I85" s="87"/>
      <c r="J85" s="88"/>
      <c r="K85" s="303">
        <v>0.05</v>
      </c>
      <c r="L85" s="857">
        <f>N79*K85</f>
        <v>8215.1080960047093</v>
      </c>
      <c r="M85" s="858"/>
      <c r="N85" s="51"/>
    </row>
    <row r="86" spans="1:14" ht="15.75" thickBot="1">
      <c r="B86" s="91" t="s">
        <v>974</v>
      </c>
      <c r="C86" s="92"/>
      <c r="D86" s="92"/>
      <c r="E86" s="92"/>
      <c r="F86" s="92"/>
      <c r="G86" s="92"/>
      <c r="H86" s="92"/>
      <c r="I86" s="93"/>
      <c r="J86" s="94"/>
      <c r="K86" s="304">
        <v>0.05</v>
      </c>
      <c r="L86" s="859">
        <f>N79*K86</f>
        <v>8215.1080960047093</v>
      </c>
      <c r="M86" s="860"/>
      <c r="N86" s="51"/>
    </row>
    <row r="87" spans="1:14" ht="15.75" thickBot="1">
      <c r="B87" s="823" t="s">
        <v>953</v>
      </c>
      <c r="C87" s="824"/>
      <c r="D87" s="824"/>
      <c r="E87" s="824"/>
      <c r="F87" s="824"/>
      <c r="G87" s="824"/>
      <c r="H87" s="824"/>
      <c r="I87" s="824"/>
      <c r="J87" s="824"/>
      <c r="K87" s="824"/>
      <c r="L87" s="824"/>
      <c r="M87" s="825"/>
      <c r="N87" s="52">
        <f>L84+L85+L86</f>
        <v>49290.648576028259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213592.81049612246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41.726996666666665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41.726996666666665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46626.445119238095</v>
      </c>
      <c r="N48" s="271">
        <f>K48*M48</f>
        <v>46626.445119238095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46626.445119238095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30</v>
      </c>
      <c r="N71" s="394">
        <f>K71/M71</f>
        <v>4172.6996666666664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4172.6996666666664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50840.871782571427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10168.174356514286</v>
      </c>
      <c r="M84" s="858"/>
      <c r="N84" s="51"/>
    </row>
    <row r="85" spans="1:14">
      <c r="B85" s="89" t="s">
        <v>973</v>
      </c>
      <c r="C85" s="90"/>
      <c r="D85" s="90"/>
      <c r="E85" s="90"/>
      <c r="F85" s="90"/>
      <c r="G85" s="90"/>
      <c r="H85" s="90"/>
      <c r="I85" s="87"/>
      <c r="J85" s="88"/>
      <c r="K85" s="303">
        <v>0.05</v>
      </c>
      <c r="L85" s="857">
        <f>N79*K85</f>
        <v>2542.0435891285715</v>
      </c>
      <c r="M85" s="858"/>
      <c r="N85" s="51"/>
    </row>
    <row r="86" spans="1:14" ht="15.75" thickBot="1">
      <c r="B86" s="91" t="s">
        <v>974</v>
      </c>
      <c r="C86" s="92"/>
      <c r="D86" s="92"/>
      <c r="E86" s="92"/>
      <c r="F86" s="92"/>
      <c r="G86" s="92"/>
      <c r="H86" s="92"/>
      <c r="I86" s="93"/>
      <c r="J86" s="94"/>
      <c r="K86" s="304">
        <v>0.05</v>
      </c>
      <c r="L86" s="859">
        <f>N79*K86</f>
        <v>2542.0435891285715</v>
      </c>
      <c r="M86" s="860"/>
      <c r="N86" s="51"/>
    </row>
    <row r="87" spans="1:14" ht="15.75" thickBot="1">
      <c r="B87" s="823" t="s">
        <v>953</v>
      </c>
      <c r="C87" s="824"/>
      <c r="D87" s="824"/>
      <c r="E87" s="824"/>
      <c r="F87" s="824"/>
      <c r="G87" s="824"/>
      <c r="H87" s="824"/>
      <c r="I87" s="824"/>
      <c r="J87" s="824"/>
      <c r="K87" s="824"/>
      <c r="L87" s="824"/>
      <c r="M87" s="825"/>
      <c r="N87" s="52">
        <f>L84+L85+L86</f>
        <v>15252.261534771427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66093.133317342857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43.165858620689654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43.165858620689654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24263.604796329048</v>
      </c>
      <c r="N48" s="271">
        <f>K48*M48</f>
        <v>24263.604796329048</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24263.604796329048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3"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29</v>
      </c>
      <c r="N71" s="394">
        <f>K71/M71</f>
        <v>4316.5858620689651</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28623.356517018703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5724.6713034037411</v>
      </c>
      <c r="M84" s="858"/>
      <c r="N84" s="51"/>
    </row>
    <row r="85" spans="1:14">
      <c r="B85" s="89" t="s">
        <v>973</v>
      </c>
      <c r="C85" s="90"/>
      <c r="D85" s="90"/>
      <c r="E85" s="90"/>
      <c r="F85" s="90"/>
      <c r="G85" s="90"/>
      <c r="H85" s="90"/>
      <c r="I85" s="87"/>
      <c r="J85" s="88"/>
      <c r="K85" s="303">
        <v>0.05</v>
      </c>
      <c r="L85" s="857">
        <f>N79*K85</f>
        <v>1431.1678258509353</v>
      </c>
      <c r="M85" s="858"/>
      <c r="N85" s="51"/>
    </row>
    <row r="86" spans="1:14" ht="15.75" thickBot="1">
      <c r="B86" s="91" t="s">
        <v>974</v>
      </c>
      <c r="C86" s="92"/>
      <c r="D86" s="92"/>
      <c r="E86" s="92"/>
      <c r="F86" s="92"/>
      <c r="G86" s="92"/>
      <c r="H86" s="92"/>
      <c r="I86" s="93"/>
      <c r="J86" s="94"/>
      <c r="K86" s="304">
        <v>0.05</v>
      </c>
      <c r="L86" s="859">
        <f>N79*K86</f>
        <v>1431.1678258509353</v>
      </c>
      <c r="M86" s="860"/>
      <c r="N86" s="51"/>
    </row>
    <row r="87" spans="1:14" ht="15.75" thickBot="1">
      <c r="B87" s="823" t="s">
        <v>953</v>
      </c>
      <c r="C87" s="824"/>
      <c r="D87" s="824"/>
      <c r="E87" s="824"/>
      <c r="F87" s="824"/>
      <c r="G87" s="824"/>
      <c r="H87" s="824"/>
      <c r="I87" s="824"/>
      <c r="J87" s="824"/>
      <c r="K87" s="824"/>
      <c r="L87" s="824"/>
      <c r="M87" s="825"/>
      <c r="N87" s="52">
        <f>L84+L85+L86</f>
        <v>8587.0069551056113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37210.363472124314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43.165858620689654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43.165858620689654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104337.09056924049</v>
      </c>
      <c r="N48" s="271">
        <f>K48*M48</f>
        <v>104337.09056924049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104337.09056924049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29</v>
      </c>
      <c r="N71" s="394">
        <f>K71/M71</f>
        <v>4316.5858620689651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108696.84228993015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21739.368457986031</v>
      </c>
      <c r="M84" s="858"/>
      <c r="N84" s="51"/>
    </row>
    <row r="85" spans="1:14">
      <c r="B85" s="89" t="s">
        <v>973</v>
      </c>
      <c r="C85" s="90"/>
      <c r="D85" s="90"/>
      <c r="E85" s="90"/>
      <c r="F85" s="90"/>
      <c r="G85" s="90"/>
      <c r="H85" s="90"/>
      <c r="I85" s="87"/>
      <c r="J85" s="88"/>
      <c r="K85" s="303">
        <v>0.05</v>
      </c>
      <c r="L85" s="857">
        <f>N79*K85</f>
        <v>5434.8421144965077</v>
      </c>
      <c r="M85" s="858"/>
      <c r="N85" s="51"/>
    </row>
    <row r="86" spans="1:14" ht="15.75" thickBot="1">
      <c r="B86" s="91" t="s">
        <v>974</v>
      </c>
      <c r="C86" s="92"/>
      <c r="D86" s="92"/>
      <c r="E86" s="92"/>
      <c r="F86" s="92"/>
      <c r="G86" s="92"/>
      <c r="H86" s="92"/>
      <c r="I86" s="93"/>
      <c r="J86" s="94"/>
      <c r="K86" s="304">
        <v>0.05</v>
      </c>
      <c r="L86" s="859">
        <f>N79*K86</f>
        <v>5434.8421144965077</v>
      </c>
      <c r="M86" s="860"/>
      <c r="N86" s="51"/>
    </row>
    <row r="87" spans="1:14" ht="15.75" thickBot="1">
      <c r="B87" s="823" t="s">
        <v>953</v>
      </c>
      <c r="C87" s="824"/>
      <c r="D87" s="824"/>
      <c r="E87" s="824"/>
      <c r="F87" s="824"/>
      <c r="G87" s="824"/>
      <c r="H87" s="824"/>
      <c r="I87" s="824"/>
      <c r="J87" s="824"/>
      <c r="K87" s="824"/>
      <c r="L87" s="824"/>
      <c r="M87" s="825"/>
      <c r="N87" s="52">
        <f>L84+L85+L86</f>
        <v>32609.052686979045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141305.89497690919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6"/>
      <c r="J36" s="267"/>
      <c r="K36" s="268">
        <f>VLOOKUP(A36,EQUIPOS!A6:D163,4,FALSE)</f>
        <v>11721.93510565661</v>
      </c>
      <c r="L36" s="269"/>
      <c r="M36" s="335">
        <v>1.25</v>
      </c>
      <c r="N36" s="271">
        <f>K36/M36</f>
        <v>9377.5480845252878</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N77*M41</f>
        <v>588.91545722881597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9966.4635417541031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3389.2752293544677</v>
      </c>
      <c r="N48" s="271">
        <f>K48*M48</f>
        <v>32537.042201802888</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1005899.070664722</v>
      </c>
      <c r="N49" s="271">
        <f>K49*M49</f>
        <v>120707.88847976664</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56484.871352812028</v>
      </c>
      <c r="N50" s="271">
        <f>K50*M50</f>
        <v>28242.435676406014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181487.36635797555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v>
      </c>
      <c r="N71" s="394">
        <f>K71/M71</f>
        <v>18777.148499999999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220899.60276117048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44179.9205522341</v>
      </c>
      <c r="M84" s="858"/>
      <c r="N84" s="51"/>
    </row>
    <row r="85" spans="1:14">
      <c r="B85" s="89" t="s">
        <v>973</v>
      </c>
      <c r="C85" s="90"/>
      <c r="D85" s="90"/>
      <c r="E85" s="90"/>
      <c r="F85" s="90"/>
      <c r="G85" s="90"/>
      <c r="H85" s="90"/>
      <c r="I85" s="87"/>
      <c r="J85" s="88"/>
      <c r="K85" s="303">
        <v>0.05</v>
      </c>
      <c r="L85" s="857">
        <f>N79*K85</f>
        <v>11044.980138058525</v>
      </c>
      <c r="M85" s="858"/>
      <c r="N85" s="51"/>
    </row>
    <row r="86" spans="1:14" ht="15.75" thickBot="1">
      <c r="B86" s="91" t="s">
        <v>974</v>
      </c>
      <c r="C86" s="92"/>
      <c r="D86" s="92"/>
      <c r="E86" s="92"/>
      <c r="F86" s="92"/>
      <c r="G86" s="92"/>
      <c r="H86" s="92"/>
      <c r="I86" s="93"/>
      <c r="J86" s="94"/>
      <c r="K86" s="304">
        <v>0.05</v>
      </c>
      <c r="L86" s="859">
        <f>N79*K86</f>
        <v>11044.980138058525</v>
      </c>
      <c r="M86" s="860"/>
      <c r="N86" s="51"/>
    </row>
    <row r="87" spans="1:14" ht="15.75" thickBot="1">
      <c r="B87" s="823" t="s">
        <v>953</v>
      </c>
      <c r="C87" s="824"/>
      <c r="D87" s="824"/>
      <c r="E87" s="824"/>
      <c r="F87" s="824"/>
      <c r="G87" s="824"/>
      <c r="H87" s="824"/>
      <c r="I87" s="824"/>
      <c r="J87" s="824"/>
      <c r="K87" s="824"/>
      <c r="L87" s="824"/>
      <c r="M87" s="825"/>
      <c r="N87" s="52">
        <f>L84+L85+L86</f>
        <v>66269.880828351146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287169.48358952161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8.9414992857142845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8.9414992857142845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10993.432466281114</v>
      </c>
      <c r="N48" s="271">
        <f>K48*M48</f>
        <v>10993.432466281114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10993.432466281114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70</v>
      </c>
      <c r="N71" s="394">
        <f>K71/M71</f>
        <v>894.14992857142852</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894.14992857142852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11896.523894138258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2379.3047788276517</v>
      </c>
      <c r="M84" s="858"/>
      <c r="N84" s="51"/>
    </row>
    <row r="85" spans="1:14">
      <c r="B85" s="89" t="s">
        <v>973</v>
      </c>
      <c r="C85" s="90"/>
      <c r="D85" s="90"/>
      <c r="E85" s="90"/>
      <c r="F85" s="90"/>
      <c r="G85" s="90"/>
      <c r="H85" s="90"/>
      <c r="I85" s="87"/>
      <c r="J85" s="88"/>
      <c r="K85" s="303">
        <v>0.05</v>
      </c>
      <c r="L85" s="857">
        <f>N79*K85</f>
        <v>594.82619470691293</v>
      </c>
      <c r="M85" s="858"/>
      <c r="N85" s="51"/>
    </row>
    <row r="86" spans="1:14" ht="15.75" thickBot="1">
      <c r="B86" s="91" t="s">
        <v>974</v>
      </c>
      <c r="C86" s="92"/>
      <c r="D86" s="92"/>
      <c r="E86" s="92"/>
      <c r="F86" s="92"/>
      <c r="G86" s="92"/>
      <c r="H86" s="92"/>
      <c r="I86" s="93"/>
      <c r="J86" s="94"/>
      <c r="K86" s="304">
        <v>0.05</v>
      </c>
      <c r="L86" s="859">
        <f>N79*K86</f>
        <v>594.82619470691293</v>
      </c>
      <c r="M86" s="860"/>
      <c r="N86" s="51"/>
    </row>
    <row r="87" spans="1:14" ht="15.75" thickBot="1">
      <c r="B87" s="823" t="s">
        <v>953</v>
      </c>
      <c r="C87" s="824"/>
      <c r="D87" s="824"/>
      <c r="E87" s="824"/>
      <c r="F87" s="824"/>
      <c r="G87" s="824"/>
      <c r="H87" s="824"/>
      <c r="I87" s="824"/>
      <c r="J87" s="824"/>
      <c r="K87" s="824"/>
      <c r="L87" s="824"/>
      <c r="M87" s="825"/>
      <c r="N87" s="52">
        <f>L84+L85+L86</f>
        <v>3568.957168241478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15465.481062379735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2198</v>
      </c>
      <c r="M1" s="930"/>
      <c r="N1" s="931"/>
    </row>
    <row r="2" spans="2:14" ht="24.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160</v>
      </c>
      <c r="N36" s="271">
        <f>K36/M36</f>
        <v>386.73594397337575</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21.159592326800993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407.89553630017673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204010.06476839172</v>
      </c>
      <c r="N48" s="271">
        <f>K48*M48</f>
        <v>204010.06476839172</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1005899.070664722</v>
      </c>
      <c r="N49" s="271">
        <f>K49*M49</f>
        <v>30176.97211994166</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234187.03688833339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33832.699999999997</v>
      </c>
      <c r="J72" s="292">
        <v>185</v>
      </c>
      <c r="K72" s="293">
        <f>VLOOKUP(A72,'MANO DE OBRA'!A8:D100,4,FALSE)</f>
        <v>62590.494999999995</v>
      </c>
      <c r="L72" s="50"/>
      <c r="M72" s="433">
        <v>80</v>
      </c>
      <c r="N72" s="394">
        <f>K72/M72</f>
        <v>782.3811874999999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2115.9592326800994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236710.89165731365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47342.178331462732</v>
      </c>
      <c r="M84" s="858"/>
      <c r="N84" s="51"/>
    </row>
    <row r="85" spans="1:14">
      <c r="B85" s="89" t="s">
        <v>973</v>
      </c>
      <c r="C85" s="90"/>
      <c r="D85" s="90"/>
      <c r="E85" s="90"/>
      <c r="F85" s="90"/>
      <c r="G85" s="90"/>
      <c r="H85" s="90"/>
      <c r="I85" s="87"/>
      <c r="J85" s="88"/>
      <c r="K85" s="303">
        <v>0.05</v>
      </c>
      <c r="L85" s="857">
        <f>N79*K85</f>
        <v>11835.544582865683</v>
      </c>
      <c r="M85" s="858"/>
      <c r="N85" s="51"/>
    </row>
    <row r="86" spans="1:14" ht="15.75" thickBot="1">
      <c r="B86" s="91" t="s">
        <v>974</v>
      </c>
      <c r="C86" s="92"/>
      <c r="D86" s="92"/>
      <c r="E86" s="92"/>
      <c r="F86" s="92"/>
      <c r="G86" s="92"/>
      <c r="H86" s="92"/>
      <c r="I86" s="93"/>
      <c r="J86" s="94"/>
      <c r="K86" s="304">
        <v>0.05</v>
      </c>
      <c r="L86" s="859">
        <f>N79*K86</f>
        <v>11835.544582865683</v>
      </c>
      <c r="M86" s="860"/>
      <c r="N86" s="51"/>
    </row>
    <row r="87" spans="1:14" ht="15.75" thickBot="1">
      <c r="B87" s="823" t="s">
        <v>953</v>
      </c>
      <c r="C87" s="824"/>
      <c r="D87" s="824"/>
      <c r="E87" s="824"/>
      <c r="F87" s="824"/>
      <c r="G87" s="824"/>
      <c r="H87" s="824"/>
      <c r="I87" s="824"/>
      <c r="J87" s="824"/>
      <c r="K87" s="824"/>
      <c r="L87" s="824"/>
      <c r="M87" s="825"/>
      <c r="N87" s="52">
        <f>L84+L85+L86</f>
        <v>71013.267497194101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307724.15915450774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83.453993333333329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83.453993333333329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9344.4175963389462</v>
      </c>
      <c r="N48" s="271">
        <f>K48*M48</f>
        <v>373.77670385355788</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15948.669558441043</v>
      </c>
      <c r="N49" s="271">
        <f>K49*M49</f>
        <v>6379.4678233764171</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490.94320257581938</v>
      </c>
      <c r="N50" s="271">
        <f>K50*M50</f>
        <v>1472.8296077274581</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8226.0741349574328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9144.0680616240988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1828.8136123248198</v>
      </c>
      <c r="M84" s="858"/>
      <c r="N84" s="51"/>
    </row>
    <row r="85" spans="1:14">
      <c r="B85" s="89" t="s">
        <v>973</v>
      </c>
      <c r="C85" s="90"/>
      <c r="D85" s="90"/>
      <c r="E85" s="90"/>
      <c r="F85" s="90"/>
      <c r="G85" s="90"/>
      <c r="H85" s="90"/>
      <c r="I85" s="87"/>
      <c r="J85" s="88"/>
      <c r="K85" s="303">
        <v>0.05</v>
      </c>
      <c r="L85" s="857">
        <f>N79*K85</f>
        <v>457.20340308120495</v>
      </c>
      <c r="M85" s="858"/>
      <c r="N85" s="51"/>
    </row>
    <row r="86" spans="1:14" ht="15.75" thickBot="1">
      <c r="B86" s="91" t="s">
        <v>974</v>
      </c>
      <c r="C86" s="92"/>
      <c r="D86" s="92"/>
      <c r="E86" s="92"/>
      <c r="F86" s="92"/>
      <c r="G86" s="92"/>
      <c r="H86" s="92"/>
      <c r="I86" s="93"/>
      <c r="J86" s="94"/>
      <c r="K86" s="304">
        <v>0.05</v>
      </c>
      <c r="L86" s="859">
        <f>N79*K86</f>
        <v>457.20340308120495</v>
      </c>
      <c r="M86" s="860"/>
      <c r="N86" s="51"/>
    </row>
    <row r="87" spans="1:14" ht="15.75" thickBot="1">
      <c r="B87" s="823" t="s">
        <v>953</v>
      </c>
      <c r="C87" s="824"/>
      <c r="D87" s="824"/>
      <c r="E87" s="824"/>
      <c r="F87" s="824"/>
      <c r="G87" s="824"/>
      <c r="H87" s="824"/>
      <c r="I87" s="824"/>
      <c r="J87" s="824"/>
      <c r="K87" s="824"/>
      <c r="L87" s="824"/>
      <c r="M87" s="825"/>
      <c r="N87" s="52">
        <f>L84+L85+L86</f>
        <v>2743.2204184872298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11887.288480111329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83.453993333333329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83.453993333333329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50769.931427703988</v>
      </c>
      <c r="N48" s="271">
        <f>K48*M48</f>
        <v>20307.972571081598</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490.94320257581938</v>
      </c>
      <c r="N49" s="271">
        <f>K49*M49</f>
        <v>1472.8296077274581</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21780.802178809055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22698.796105475722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4539.7592210951443</v>
      </c>
      <c r="M84" s="858"/>
      <c r="N84" s="51"/>
    </row>
    <row r="85" spans="1:14">
      <c r="B85" s="89" t="s">
        <v>973</v>
      </c>
      <c r="C85" s="90"/>
      <c r="D85" s="90"/>
      <c r="E85" s="90"/>
      <c r="F85" s="90"/>
      <c r="G85" s="90"/>
      <c r="H85" s="90"/>
      <c r="I85" s="87"/>
      <c r="J85" s="88"/>
      <c r="K85" s="303">
        <v>0.05</v>
      </c>
      <c r="L85" s="857">
        <f>N79*K85</f>
        <v>1134.9398052737861</v>
      </c>
      <c r="M85" s="858"/>
      <c r="N85" s="51"/>
    </row>
    <row r="86" spans="1:14" ht="15.75" thickBot="1">
      <c r="B86" s="91" t="s">
        <v>974</v>
      </c>
      <c r="C86" s="92"/>
      <c r="D86" s="92"/>
      <c r="E86" s="92"/>
      <c r="F86" s="92"/>
      <c r="G86" s="92"/>
      <c r="H86" s="92"/>
      <c r="I86" s="93"/>
      <c r="J86" s="94"/>
      <c r="K86" s="304">
        <v>0.05</v>
      </c>
      <c r="L86" s="859">
        <f>N79*K86</f>
        <v>1134.9398052737861</v>
      </c>
      <c r="M86" s="860"/>
      <c r="N86" s="51"/>
    </row>
    <row r="87" spans="1:14" ht="15.75" thickBot="1">
      <c r="B87" s="823" t="s">
        <v>953</v>
      </c>
      <c r="C87" s="824"/>
      <c r="D87" s="824"/>
      <c r="E87" s="824"/>
      <c r="F87" s="824"/>
      <c r="G87" s="824"/>
      <c r="H87" s="824"/>
      <c r="I87" s="824"/>
      <c r="J87" s="824"/>
      <c r="K87" s="824"/>
      <c r="L87" s="824"/>
      <c r="M87" s="825"/>
      <c r="N87" s="52">
        <f>L84+L85+L86</f>
        <v>6809.6388316427165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29508.434937118436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309.15631148587727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309.15631148587727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9344.4175963389462</v>
      </c>
      <c r="N48" s="271">
        <f>K48*M48</f>
        <v>747.55340770711575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15948.669558441043</v>
      </c>
      <c r="N49" s="271">
        <f>K49*M49</f>
        <v>6379.4678233764171</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490.94320257581938</v>
      </c>
      <c r="N50" s="271">
        <f>K50*M50</f>
        <v>1472.8296077274581</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31232.811218613715</v>
      </c>
      <c r="N51" s="271">
        <f>K51*M51</f>
        <v>46849.216827920573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55449.067666731564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75</v>
      </c>
      <c r="N71" s="394">
        <f>K71/M71</f>
        <v>1669.0798666666665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0">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58849.787093076215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11769.957418615244</v>
      </c>
      <c r="M84" s="858"/>
      <c r="N84" s="51"/>
    </row>
    <row r="85" spans="1:14">
      <c r="B85" s="89" t="s">
        <v>973</v>
      </c>
      <c r="C85" s="90"/>
      <c r="D85" s="90"/>
      <c r="E85" s="90"/>
      <c r="F85" s="90"/>
      <c r="G85" s="90"/>
      <c r="H85" s="90"/>
      <c r="I85" s="87"/>
      <c r="J85" s="88"/>
      <c r="K85" s="303">
        <v>0.05</v>
      </c>
      <c r="L85" s="857">
        <f>N79*K85</f>
        <v>2942.489354653811</v>
      </c>
      <c r="M85" s="858"/>
      <c r="N85" s="51"/>
    </row>
    <row r="86" spans="1:14" ht="15.75" thickBot="1">
      <c r="B86" s="91" t="s">
        <v>974</v>
      </c>
      <c r="C86" s="92"/>
      <c r="D86" s="92"/>
      <c r="E86" s="92"/>
      <c r="F86" s="92"/>
      <c r="G86" s="92"/>
      <c r="H86" s="92"/>
      <c r="I86" s="93"/>
      <c r="J86" s="94"/>
      <c r="K86" s="304">
        <v>0.05</v>
      </c>
      <c r="L86" s="859">
        <f>N79*K86</f>
        <v>2942.489354653811</v>
      </c>
      <c r="M86" s="860"/>
      <c r="N86" s="51"/>
    </row>
    <row r="87" spans="1:14" ht="15.75" thickBot="1">
      <c r="B87" s="823" t="s">
        <v>953</v>
      </c>
      <c r="C87" s="824"/>
      <c r="D87" s="824"/>
      <c r="E87" s="824"/>
      <c r="F87" s="824"/>
      <c r="G87" s="824"/>
      <c r="H87" s="824"/>
      <c r="I87" s="824"/>
      <c r="J87" s="824"/>
      <c r="K87" s="824"/>
      <c r="L87" s="824"/>
      <c r="M87" s="825"/>
      <c r="N87" s="52">
        <f>L84+L85+L86</f>
        <v>17654.936127922865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76504.723220999076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309.15631148587727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309.15631148587727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50769.931427703988</v>
      </c>
      <c r="N48" s="271">
        <f>K48*M48</f>
        <v>20307.972571081598</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490.94320257581938</v>
      </c>
      <c r="N49" s="271">
        <f>K49*M49</f>
        <v>1472.8296077274581</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31232.811218613715</v>
      </c>
      <c r="N50" s="271">
        <f>K50*M50</f>
        <v>46849.216827920573</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68630.019006729621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75</v>
      </c>
      <c r="N71" s="394">
        <f>K71/M71</f>
        <v>1669.0798666666665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72030.738433074264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14406.147686614853</v>
      </c>
      <c r="M84" s="858"/>
      <c r="N84" s="51"/>
    </row>
    <row r="85" spans="1:14">
      <c r="B85" s="89" t="s">
        <v>973</v>
      </c>
      <c r="C85" s="90"/>
      <c r="D85" s="90"/>
      <c r="E85" s="90"/>
      <c r="F85" s="90"/>
      <c r="G85" s="90"/>
      <c r="H85" s="90"/>
      <c r="I85" s="87"/>
      <c r="J85" s="88"/>
      <c r="K85" s="303">
        <v>0.05</v>
      </c>
      <c r="L85" s="857">
        <f>N79*K85</f>
        <v>3601.5369216537133</v>
      </c>
      <c r="M85" s="858"/>
      <c r="N85" s="51"/>
    </row>
    <row r="86" spans="1:14" ht="15.75" thickBot="1">
      <c r="B86" s="91" t="s">
        <v>974</v>
      </c>
      <c r="C86" s="92"/>
      <c r="D86" s="92"/>
      <c r="E86" s="92"/>
      <c r="F86" s="92"/>
      <c r="G86" s="92"/>
      <c r="H86" s="92"/>
      <c r="I86" s="93"/>
      <c r="J86" s="94"/>
      <c r="K86" s="304">
        <v>0.05</v>
      </c>
      <c r="L86" s="859">
        <f>N79*K86</f>
        <v>3601.5369216537133</v>
      </c>
      <c r="M86" s="860"/>
      <c r="N86" s="51"/>
    </row>
    <row r="87" spans="1:14" ht="15.75" thickBot="1">
      <c r="B87" s="823" t="s">
        <v>953</v>
      </c>
      <c r="C87" s="824"/>
      <c r="D87" s="824"/>
      <c r="E87" s="824"/>
      <c r="F87" s="824"/>
      <c r="G87" s="824"/>
      <c r="H87" s="824"/>
      <c r="I87" s="824"/>
      <c r="J87" s="824"/>
      <c r="K87" s="824"/>
      <c r="L87" s="824"/>
      <c r="M87" s="825"/>
      <c r="N87" s="52">
        <f>L84+L85+L86</f>
        <v>21609.221529922281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93639.959962996538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241</v>
      </c>
      <c r="B36" s="836" t="str">
        <f>VLOOKUP(A36,EQUIPOS!A6:D154,3,FALSE)</f>
        <v>Grúa (capacidad 15 ton)</v>
      </c>
      <c r="C36" s="837"/>
      <c r="D36" s="837"/>
      <c r="E36" s="837"/>
      <c r="F36" s="837"/>
      <c r="G36" s="837"/>
      <c r="H36" s="838"/>
      <c r="I36" s="266"/>
      <c r="J36" s="267"/>
      <c r="K36" s="268">
        <f>VLOOKUP(A36,EQUIPOS!A6:D163,4,FALSE)</f>
        <v>185632.0809137098</v>
      </c>
      <c r="L36" s="269"/>
      <c r="M36" s="335">
        <v>0.75</v>
      </c>
      <c r="N36" s="271">
        <f>K36/M36</f>
        <v>247509.44121827974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0.2</v>
      </c>
      <c r="N41" s="343">
        <f>N77*M41</f>
        <v>9815.2576204802663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257324.69883876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24454.626656276268</v>
      </c>
      <c r="N48" s="271">
        <f>K48*M48</f>
        <v>24454.626656276268</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24454.626656276268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6</v>
      </c>
      <c r="N72" s="394">
        <f>K72/M72</f>
        <v>31295.247499999998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49076.288102401333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330855.61359743762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66171.122719487525</v>
      </c>
      <c r="M84" s="858"/>
      <c r="N84" s="51"/>
    </row>
    <row r="85" spans="1:14">
      <c r="B85" s="89" t="s">
        <v>973</v>
      </c>
      <c r="C85" s="90"/>
      <c r="D85" s="90"/>
      <c r="E85" s="90"/>
      <c r="F85" s="90"/>
      <c r="G85" s="90"/>
      <c r="H85" s="90"/>
      <c r="I85" s="87"/>
      <c r="J85" s="88"/>
      <c r="K85" s="303">
        <v>0.05</v>
      </c>
      <c r="L85" s="857">
        <f>N79*K85</f>
        <v>16542.780679871881</v>
      </c>
      <c r="M85" s="858"/>
      <c r="N85" s="51"/>
    </row>
    <row r="86" spans="1:14" ht="15.75" thickBot="1">
      <c r="B86" s="91" t="s">
        <v>974</v>
      </c>
      <c r="C86" s="92"/>
      <c r="D86" s="92"/>
      <c r="E86" s="92"/>
      <c r="F86" s="92"/>
      <c r="G86" s="92"/>
      <c r="H86" s="92"/>
      <c r="I86" s="93"/>
      <c r="J86" s="94"/>
      <c r="K86" s="304">
        <v>0.05</v>
      </c>
      <c r="L86" s="859">
        <f>N79*K86</f>
        <v>16542.780679871881</v>
      </c>
      <c r="M86" s="860"/>
      <c r="N86" s="51"/>
    </row>
    <row r="87" spans="1:14" ht="15.75" thickBot="1">
      <c r="B87" s="823" t="s">
        <v>953</v>
      </c>
      <c r="C87" s="824"/>
      <c r="D87" s="824"/>
      <c r="E87" s="824"/>
      <c r="F87" s="824"/>
      <c r="G87" s="824"/>
      <c r="H87" s="824"/>
      <c r="I87" s="824"/>
      <c r="J87" s="824"/>
      <c r="K87" s="824"/>
      <c r="L87" s="824"/>
      <c r="M87" s="825"/>
      <c r="N87" s="52">
        <f>L84+L85+L86</f>
        <v>99256.684079231287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430112.29767666891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0.2</v>
      </c>
      <c r="N41" s="343">
        <f>N77*M41</f>
        <v>7361.4432153601992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7361.4432153601992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24454.626656276268</v>
      </c>
      <c r="N48" s="271">
        <f>K48*M48</f>
        <v>24454.626656276268</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24454.626656276268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8</v>
      </c>
      <c r="N72" s="394">
        <f>K72/M72</f>
        <v>23471.435624999998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0">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68623.285948437464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13724.657189687494</v>
      </c>
      <c r="M84" s="858"/>
      <c r="N84" s="51"/>
    </row>
    <row r="85" spans="1:14">
      <c r="B85" s="89" t="s">
        <v>973</v>
      </c>
      <c r="C85" s="90"/>
      <c r="D85" s="90"/>
      <c r="E85" s="90"/>
      <c r="F85" s="90"/>
      <c r="G85" s="90"/>
      <c r="H85" s="90"/>
      <c r="I85" s="87"/>
      <c r="J85" s="88"/>
      <c r="K85" s="303">
        <v>0.05</v>
      </c>
      <c r="L85" s="857">
        <f>N79*K85</f>
        <v>3431.1642974218735</v>
      </c>
      <c r="M85" s="858"/>
      <c r="N85" s="51"/>
    </row>
    <row r="86" spans="1:14" ht="15.75" thickBot="1">
      <c r="B86" s="91" t="s">
        <v>974</v>
      </c>
      <c r="C86" s="92"/>
      <c r="D86" s="92"/>
      <c r="E86" s="92"/>
      <c r="F86" s="92"/>
      <c r="G86" s="92"/>
      <c r="H86" s="92"/>
      <c r="I86" s="93"/>
      <c r="J86" s="94"/>
      <c r="K86" s="304">
        <v>0.05</v>
      </c>
      <c r="L86" s="859">
        <f>N79*K86</f>
        <v>3431.1642974218735</v>
      </c>
      <c r="M86" s="860"/>
      <c r="N86" s="51"/>
    </row>
    <row r="87" spans="1:14" ht="15.75" thickBot="1">
      <c r="B87" s="823" t="s">
        <v>953</v>
      </c>
      <c r="C87" s="824"/>
      <c r="D87" s="824"/>
      <c r="E87" s="824"/>
      <c r="F87" s="824"/>
      <c r="G87" s="824"/>
      <c r="H87" s="824"/>
      <c r="I87" s="824"/>
      <c r="J87" s="824"/>
      <c r="K87" s="824"/>
      <c r="L87" s="824"/>
      <c r="M87" s="825"/>
      <c r="N87" s="52">
        <f>L84+L85+L86</f>
        <v>20586.98578453124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89210.2717329687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2898.3404201801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2898.3404201801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24454.626656276268</v>
      </c>
      <c r="N48" s="271">
        <f>K48*M48</f>
        <v>24454.626656276268</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24454.626656276268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12</v>
      </c>
      <c r="N72" s="394">
        <f>K72/M72</f>
        <v>10431.749166666666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0">
        <f>SUM(N71:N76)</f>
        <v>19322.269467867332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46675.236544323699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9335.0473088647395</v>
      </c>
      <c r="M84" s="858"/>
      <c r="N84" s="51"/>
    </row>
    <row r="85" spans="1:14">
      <c r="B85" s="89" t="s">
        <v>973</v>
      </c>
      <c r="C85" s="90"/>
      <c r="D85" s="90"/>
      <c r="E85" s="90"/>
      <c r="F85" s="90"/>
      <c r="G85" s="90"/>
      <c r="H85" s="90"/>
      <c r="I85" s="87"/>
      <c r="J85" s="88"/>
      <c r="K85" s="303">
        <v>0.05</v>
      </c>
      <c r="L85" s="857">
        <f>N79*K85</f>
        <v>2333.7618272161849</v>
      </c>
      <c r="M85" s="858"/>
      <c r="N85" s="51"/>
    </row>
    <row r="86" spans="1:14" ht="15.75" thickBot="1">
      <c r="B86" s="91" t="s">
        <v>974</v>
      </c>
      <c r="C86" s="92"/>
      <c r="D86" s="92"/>
      <c r="E86" s="92"/>
      <c r="F86" s="92"/>
      <c r="G86" s="92"/>
      <c r="H86" s="92"/>
      <c r="I86" s="93"/>
      <c r="J86" s="94"/>
      <c r="K86" s="304">
        <v>0.05</v>
      </c>
      <c r="L86" s="859">
        <f>N79*K86</f>
        <v>2333.7618272161849</v>
      </c>
      <c r="M86" s="860"/>
      <c r="N86" s="51"/>
    </row>
    <row r="87" spans="1:14" ht="15.75" thickBot="1">
      <c r="B87" s="823" t="s">
        <v>953</v>
      </c>
      <c r="C87" s="824"/>
      <c r="D87" s="824"/>
      <c r="E87" s="824"/>
      <c r="F87" s="824"/>
      <c r="G87" s="824"/>
      <c r="H87" s="824"/>
      <c r="I87" s="824"/>
      <c r="J87" s="824"/>
      <c r="K87" s="824"/>
      <c r="L87" s="824"/>
      <c r="M87" s="825"/>
      <c r="N87" s="52">
        <f>L84+L85+L86</f>
        <v>14002.57096329711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60677.807507620812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2173.7553151350749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2173.7553151350749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24454.626656276268</v>
      </c>
      <c r="N48" s="271">
        <f>K48*M48</f>
        <v>24454.626656276268</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24454.626656276268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16</v>
      </c>
      <c r="N72" s="394">
        <f>K72/M72</f>
        <v>7823.8118749999994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14491.702100900498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41120.084072311838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8224.0168144623676</v>
      </c>
      <c r="M84" s="858"/>
      <c r="N84" s="51"/>
    </row>
    <row r="85" spans="1:14">
      <c r="B85" s="89" t="s">
        <v>973</v>
      </c>
      <c r="C85" s="90"/>
      <c r="D85" s="90"/>
      <c r="E85" s="90"/>
      <c r="F85" s="90"/>
      <c r="G85" s="90"/>
      <c r="H85" s="90"/>
      <c r="I85" s="87"/>
      <c r="J85" s="88"/>
      <c r="K85" s="303">
        <v>0.05</v>
      </c>
      <c r="L85" s="857">
        <f>N79*K85</f>
        <v>2056.0042036155919</v>
      </c>
      <c r="M85" s="858"/>
      <c r="N85" s="51"/>
    </row>
    <row r="86" spans="1:14" ht="15.75" thickBot="1">
      <c r="B86" s="91" t="s">
        <v>974</v>
      </c>
      <c r="C86" s="92"/>
      <c r="D86" s="92"/>
      <c r="E86" s="92"/>
      <c r="F86" s="92"/>
      <c r="G86" s="92"/>
      <c r="H86" s="92"/>
      <c r="I86" s="93"/>
      <c r="J86" s="94"/>
      <c r="K86" s="304">
        <v>0.05</v>
      </c>
      <c r="L86" s="859">
        <f>N79*K86</f>
        <v>2056.0042036155919</v>
      </c>
      <c r="M86" s="860"/>
      <c r="N86" s="51"/>
    </row>
    <row r="87" spans="1:14" ht="15.75" thickBot="1">
      <c r="B87" s="823" t="s">
        <v>953</v>
      </c>
      <c r="C87" s="824"/>
      <c r="D87" s="824"/>
      <c r="E87" s="824"/>
      <c r="F87" s="824"/>
      <c r="G87" s="824"/>
      <c r="H87" s="824"/>
      <c r="I87" s="824"/>
      <c r="J87" s="824"/>
      <c r="K87" s="824"/>
      <c r="L87" s="824"/>
      <c r="M87" s="825"/>
      <c r="N87" s="52">
        <f>L84+L85+L86</f>
        <v>12336.025221693551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53456.109294005393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12372.173471193613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12372.173471193613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93499.075286360632</v>
      </c>
      <c r="N48" s="271">
        <f>K48*M48</f>
        <v>196348.05810135734</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24454.626656276268</v>
      </c>
      <c r="N49" s="271">
        <f>K49*M49</f>
        <v>24454.626656276268</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220802.6847576336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3.57</v>
      </c>
      <c r="N72" s="394">
        <f>K72/M72</f>
        <v>52597.054621848736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315656.01470345131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63131.202940690266</v>
      </c>
      <c r="M84" s="858"/>
      <c r="N84" s="51"/>
    </row>
    <row r="85" spans="1:14">
      <c r="B85" s="89" t="s">
        <v>973</v>
      </c>
      <c r="C85" s="90"/>
      <c r="D85" s="90"/>
      <c r="E85" s="90"/>
      <c r="F85" s="90"/>
      <c r="G85" s="90"/>
      <c r="H85" s="90"/>
      <c r="I85" s="87"/>
      <c r="J85" s="88"/>
      <c r="K85" s="303">
        <v>0.05</v>
      </c>
      <c r="L85" s="857">
        <f>N79*K85</f>
        <v>15782.800735172566</v>
      </c>
      <c r="M85" s="858"/>
      <c r="N85" s="51"/>
    </row>
    <row r="86" spans="1:14" ht="15.75" thickBot="1">
      <c r="B86" s="91" t="s">
        <v>974</v>
      </c>
      <c r="C86" s="92"/>
      <c r="D86" s="92"/>
      <c r="E86" s="92"/>
      <c r="F86" s="92"/>
      <c r="G86" s="92"/>
      <c r="H86" s="92"/>
      <c r="I86" s="93"/>
      <c r="J86" s="94"/>
      <c r="K86" s="304">
        <v>0.05</v>
      </c>
      <c r="L86" s="859">
        <f>N79*K86</f>
        <v>15782.800735172566</v>
      </c>
      <c r="M86" s="860"/>
      <c r="N86" s="51"/>
    </row>
    <row r="87" spans="1:14" ht="15.75" thickBot="1">
      <c r="B87" s="823" t="s">
        <v>953</v>
      </c>
      <c r="C87" s="824"/>
      <c r="D87" s="824"/>
      <c r="E87" s="824"/>
      <c r="F87" s="824"/>
      <c r="G87" s="824"/>
      <c r="H87" s="824"/>
      <c r="I87" s="824"/>
      <c r="J87" s="824"/>
      <c r="K87" s="824"/>
      <c r="L87" s="824"/>
      <c r="M87" s="825"/>
      <c r="N87" s="52">
        <f>L84+L85+L86</f>
        <v>94696.804411035395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410352.81911448669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12372.173471193613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12372.173471193613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93499.075286360632</v>
      </c>
      <c r="N48" s="271">
        <f>K48*M48</f>
        <v>186998.15057272126</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24454.626656276268</v>
      </c>
      <c r="N49" s="271">
        <f>K49*M49</f>
        <v>24454.626656276268</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211452.77722899753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3.57</v>
      </c>
      <c r="N72" s="394">
        <f>K72/M72</f>
        <v>52597.054621848736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306306.10717481526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61261.221434963052</v>
      </c>
      <c r="M84" s="858"/>
      <c r="N84" s="51"/>
    </row>
    <row r="85" spans="1:14">
      <c r="B85" s="89" t="s">
        <v>973</v>
      </c>
      <c r="C85" s="90"/>
      <c r="D85" s="90"/>
      <c r="E85" s="90"/>
      <c r="F85" s="90"/>
      <c r="G85" s="90"/>
      <c r="H85" s="90"/>
      <c r="I85" s="87"/>
      <c r="J85" s="88"/>
      <c r="K85" s="303">
        <v>0.05</v>
      </c>
      <c r="L85" s="857">
        <f>N79*K85</f>
        <v>15315.305358740763</v>
      </c>
      <c r="M85" s="858"/>
      <c r="N85" s="51"/>
    </row>
    <row r="86" spans="1:14" ht="15.75" thickBot="1">
      <c r="B86" s="91" t="s">
        <v>974</v>
      </c>
      <c r="C86" s="92"/>
      <c r="D86" s="92"/>
      <c r="E86" s="92"/>
      <c r="F86" s="92"/>
      <c r="G86" s="92"/>
      <c r="H86" s="92"/>
      <c r="I86" s="93"/>
      <c r="J86" s="94"/>
      <c r="K86" s="304">
        <v>0.05</v>
      </c>
      <c r="L86" s="859">
        <f>N79*K86</f>
        <v>15315.305358740763</v>
      </c>
      <c r="M86" s="860"/>
      <c r="N86" s="51"/>
    </row>
    <row r="87" spans="1:14" ht="15.75" thickBot="1">
      <c r="B87" s="823" t="s">
        <v>953</v>
      </c>
      <c r="C87" s="824"/>
      <c r="D87" s="824"/>
      <c r="E87" s="824"/>
      <c r="F87" s="824"/>
      <c r="G87" s="824"/>
      <c r="H87" s="824"/>
      <c r="I87" s="824"/>
      <c r="J87" s="824"/>
      <c r="K87" s="824"/>
      <c r="L87" s="824"/>
      <c r="M87" s="825"/>
      <c r="N87" s="52">
        <f>L84+L85+L86</f>
        <v>91891.832152444578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398197.93932725984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5165.9250634106666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5165.9250634106666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93499.075286360632</v>
      </c>
      <c r="N48" s="271">
        <f>K48*M48</f>
        <v>122483.78862513244</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24454.626656276268</v>
      </c>
      <c r="N49" s="271">
        <f>K49*M49</f>
        <v>24454.626656276268</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146938.4152814087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5.7</v>
      </c>
      <c r="N72" s="394">
        <f>K72/M72</f>
        <v>32942.365789473683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51659.250634106662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203763.59097892602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40752.718195785208</v>
      </c>
      <c r="M84" s="858"/>
      <c r="N84" s="51"/>
    </row>
    <row r="85" spans="1:14">
      <c r="B85" s="89" t="s">
        <v>973</v>
      </c>
      <c r="C85" s="90"/>
      <c r="D85" s="90"/>
      <c r="E85" s="90"/>
      <c r="F85" s="90"/>
      <c r="G85" s="90"/>
      <c r="H85" s="90"/>
      <c r="I85" s="87"/>
      <c r="J85" s="88"/>
      <c r="K85" s="303">
        <v>0.05</v>
      </c>
      <c r="L85" s="857">
        <f>N79*K85</f>
        <v>10188.179548946302</v>
      </c>
      <c r="M85" s="858"/>
      <c r="N85" s="51"/>
    </row>
    <row r="86" spans="1:14" ht="15.75" thickBot="1">
      <c r="B86" s="91" t="s">
        <v>974</v>
      </c>
      <c r="C86" s="92"/>
      <c r="D86" s="92"/>
      <c r="E86" s="92"/>
      <c r="F86" s="92"/>
      <c r="G86" s="92"/>
      <c r="H86" s="92"/>
      <c r="I86" s="93"/>
      <c r="J86" s="94"/>
      <c r="K86" s="304">
        <v>0.05</v>
      </c>
      <c r="L86" s="859">
        <f>N79*K86</f>
        <v>10188.179548946302</v>
      </c>
      <c r="M86" s="860"/>
      <c r="N86" s="51"/>
    </row>
    <row r="87" spans="1:14" ht="15.75" thickBot="1">
      <c r="B87" s="823" t="s">
        <v>953</v>
      </c>
      <c r="C87" s="824"/>
      <c r="D87" s="824"/>
      <c r="E87" s="824"/>
      <c r="F87" s="824"/>
      <c r="G87" s="824"/>
      <c r="H87" s="824"/>
      <c r="I87" s="824"/>
      <c r="J87" s="824"/>
      <c r="K87" s="824"/>
      <c r="L87" s="824"/>
      <c r="M87" s="825"/>
      <c r="N87" s="52">
        <f>L84+L85+L86</f>
        <v>61129.077293677816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264892.66827260383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4330.2607149177647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4330.2607149177647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93499.075286360632</v>
      </c>
      <c r="N48" s="271">
        <f>K48*M48</f>
        <v>102848.98281499671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24454.626656276268</v>
      </c>
      <c r="N49" s="271">
        <f>K49*M49</f>
        <v>24454.626656276268</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127303.60947127297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6.8</v>
      </c>
      <c r="N72" s="394">
        <f>K72/M72</f>
        <v>27613.453676470588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43302.607149177646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174936.47733536837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34987.295467073673</v>
      </c>
      <c r="M84" s="858"/>
      <c r="N84" s="51"/>
    </row>
    <row r="85" spans="1:14">
      <c r="B85" s="89" t="s">
        <v>973</v>
      </c>
      <c r="C85" s="90"/>
      <c r="D85" s="90"/>
      <c r="E85" s="90"/>
      <c r="F85" s="90"/>
      <c r="G85" s="90"/>
      <c r="H85" s="90"/>
      <c r="I85" s="87"/>
      <c r="J85" s="88"/>
      <c r="K85" s="303">
        <v>0.05</v>
      </c>
      <c r="L85" s="857">
        <f>N79*K85</f>
        <v>8746.8238667684182</v>
      </c>
      <c r="M85" s="858"/>
      <c r="N85" s="51"/>
    </row>
    <row r="86" spans="1:14" ht="15.75" thickBot="1">
      <c r="B86" s="91" t="s">
        <v>974</v>
      </c>
      <c r="C86" s="92"/>
      <c r="D86" s="92"/>
      <c r="E86" s="92"/>
      <c r="F86" s="92"/>
      <c r="G86" s="92"/>
      <c r="H86" s="92"/>
      <c r="I86" s="93"/>
      <c r="J86" s="94"/>
      <c r="K86" s="304">
        <v>0.05</v>
      </c>
      <c r="L86" s="859">
        <f>N79*K86</f>
        <v>8746.8238667684182</v>
      </c>
      <c r="M86" s="860"/>
      <c r="N86" s="51"/>
    </row>
    <row r="87" spans="1:14" ht="15.75" thickBot="1">
      <c r="B87" s="823" t="s">
        <v>953</v>
      </c>
      <c r="C87" s="824"/>
      <c r="D87" s="824"/>
      <c r="E87" s="824"/>
      <c r="F87" s="824"/>
      <c r="G87" s="824"/>
      <c r="H87" s="824"/>
      <c r="I87" s="824"/>
      <c r="J87" s="824"/>
      <c r="K87" s="824"/>
      <c r="L87" s="824"/>
      <c r="M87" s="825"/>
      <c r="N87" s="52">
        <f>L84+L85+L86</f>
        <v>52480.943200610513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227417.42053597889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294.45772861440798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294.45772861440798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93499.075286360632</v>
      </c>
      <c r="N48" s="271">
        <f>K48*M48</f>
        <v>4674.953764318032</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664.52789826837693</v>
      </c>
      <c r="N49" s="271">
        <f>K49*M49</f>
        <v>3322.6394913418844</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9967.9184740256496</v>
      </c>
      <c r="N50" s="271">
        <f>K50*M50</f>
        <v>9967.9184740256496</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17965.511729685568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100</v>
      </c>
      <c r="N72" s="394">
        <f>K72/M72</f>
        <v>1877.7148499999998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21204.546744444055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4240.9093488888111</v>
      </c>
      <c r="M84" s="858"/>
      <c r="N84" s="51"/>
    </row>
    <row r="85" spans="1:14">
      <c r="B85" s="89" t="s">
        <v>973</v>
      </c>
      <c r="C85" s="90"/>
      <c r="D85" s="90"/>
      <c r="E85" s="90"/>
      <c r="F85" s="90"/>
      <c r="G85" s="90"/>
      <c r="H85" s="90"/>
      <c r="I85" s="87"/>
      <c r="J85" s="88"/>
      <c r="K85" s="303">
        <v>0.05</v>
      </c>
      <c r="L85" s="857">
        <f>N79*K85</f>
        <v>1060.2273372222028</v>
      </c>
      <c r="M85" s="858"/>
      <c r="N85" s="51"/>
    </row>
    <row r="86" spans="1:14" ht="15.75" thickBot="1">
      <c r="B86" s="91" t="s">
        <v>974</v>
      </c>
      <c r="C86" s="92"/>
      <c r="D86" s="92"/>
      <c r="E86" s="92"/>
      <c r="F86" s="92"/>
      <c r="G86" s="92"/>
      <c r="H86" s="92"/>
      <c r="I86" s="93"/>
      <c r="J86" s="94"/>
      <c r="K86" s="304">
        <v>0.05</v>
      </c>
      <c r="L86" s="859">
        <f>N79*K86</f>
        <v>1060.2273372222028</v>
      </c>
      <c r="M86" s="860"/>
      <c r="N86" s="51"/>
    </row>
    <row r="87" spans="1:14" ht="15.75" thickBot="1">
      <c r="B87" s="823" t="s">
        <v>953</v>
      </c>
      <c r="C87" s="824"/>
      <c r="D87" s="824"/>
      <c r="E87" s="824"/>
      <c r="F87" s="824"/>
      <c r="G87" s="824"/>
      <c r="H87" s="824"/>
      <c r="I87" s="824"/>
      <c r="J87" s="824"/>
      <c r="K87" s="824"/>
      <c r="L87" s="824"/>
      <c r="M87" s="825"/>
      <c r="N87" s="52">
        <f>L84+L85+L86</f>
        <v>6361.3640233332162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27565.91076777727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125.18099000000001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125.18099000000001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1472.3722010214626</v>
      </c>
      <c r="N48" s="271">
        <f>K48*M48</f>
        <v>1472.3722010214626</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87917.04094090627</v>
      </c>
      <c r="N49" s="271">
        <f>K49*M49</f>
        <v>4395.8520470453141</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93499.075286360632</v>
      </c>
      <c r="N50" s="271">
        <f>K50*M50</f>
        <v>7012.430646477047</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664.52789826837693</v>
      </c>
      <c r="N51" s="271">
        <f>K51*M51</f>
        <v>3322.6394913418844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16203.294385885707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100</v>
      </c>
      <c r="N71" s="394">
        <f>K71/M71</f>
        <v>1251.8099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1251.8099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17580.285275885708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3516.0570551771416</v>
      </c>
      <c r="M84" s="858"/>
      <c r="N84" s="51"/>
    </row>
    <row r="85" spans="1:14">
      <c r="B85" s="89" t="s">
        <v>973</v>
      </c>
      <c r="C85" s="90"/>
      <c r="D85" s="90"/>
      <c r="E85" s="90"/>
      <c r="F85" s="90"/>
      <c r="G85" s="90"/>
      <c r="H85" s="90"/>
      <c r="I85" s="87"/>
      <c r="J85" s="88"/>
      <c r="K85" s="303">
        <v>0.05</v>
      </c>
      <c r="L85" s="857">
        <f>N79*K85</f>
        <v>879.0142637942854</v>
      </c>
      <c r="M85" s="858"/>
      <c r="N85" s="51"/>
    </row>
    <row r="86" spans="1:14" ht="15.75" thickBot="1">
      <c r="B86" s="91" t="s">
        <v>974</v>
      </c>
      <c r="C86" s="92"/>
      <c r="D86" s="92"/>
      <c r="E86" s="92"/>
      <c r="F86" s="92"/>
      <c r="G86" s="92"/>
      <c r="H86" s="92"/>
      <c r="I86" s="93"/>
      <c r="J86" s="94"/>
      <c r="K86" s="304">
        <v>0.05</v>
      </c>
      <c r="L86" s="859">
        <f>N79*K86</f>
        <v>879.0142637942854</v>
      </c>
      <c r="M86" s="860"/>
      <c r="N86" s="51"/>
    </row>
    <row r="87" spans="1:14" ht="15.75" thickBot="1">
      <c r="B87" s="823" t="s">
        <v>953</v>
      </c>
      <c r="C87" s="824"/>
      <c r="D87" s="824"/>
      <c r="E87" s="824"/>
      <c r="F87" s="824"/>
      <c r="G87" s="824"/>
      <c r="H87" s="824"/>
      <c r="I87" s="824"/>
      <c r="J87" s="824"/>
      <c r="K87" s="824"/>
      <c r="L87" s="824"/>
      <c r="M87" s="825"/>
      <c r="N87" s="52">
        <f>L84+L85+L86</f>
        <v>5274.0855827657124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22854.370858651419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253</v>
      </c>
      <c r="B36" s="836" t="str">
        <f>VLOOKUP(A36,EQUIPOS!A6:D154,3,FALSE)</f>
        <v>Máquina hidrosembradora</v>
      </c>
      <c r="C36" s="837"/>
      <c r="D36" s="837"/>
      <c r="E36" s="837"/>
      <c r="F36" s="837"/>
      <c r="G36" s="837"/>
      <c r="H36" s="838"/>
      <c r="I36" s="266"/>
      <c r="J36" s="267"/>
      <c r="K36" s="268">
        <f>VLOOKUP(A36,EQUIPOS!A6:D163,4,FALSE)</f>
        <v>27236.376581955476</v>
      </c>
      <c r="L36" s="269"/>
      <c r="M36" s="335">
        <v>350</v>
      </c>
      <c r="N36" s="271">
        <f>K36/M36</f>
        <v>77.81821880558708</v>
      </c>
    </row>
    <row r="37" spans="1:14">
      <c r="A37" s="113" t="s">
        <v>138</v>
      </c>
      <c r="B37" s="836" t="str">
        <f>VLOOKUP(A37,EQUIPOS!A7:D154,3,FALSE)</f>
        <v>Camioneta D-300</v>
      </c>
      <c r="C37" s="837"/>
      <c r="D37" s="837"/>
      <c r="E37" s="837"/>
      <c r="F37" s="837"/>
      <c r="G37" s="837"/>
      <c r="H37" s="838"/>
      <c r="I37" s="420"/>
      <c r="J37" s="421"/>
      <c r="K37" s="268">
        <f>VLOOKUP(A37,EQUIPOS!A7:D164,4,FALSE)</f>
        <v>61877.751035740119</v>
      </c>
      <c r="L37" s="334"/>
      <c r="M37" s="335">
        <v>350</v>
      </c>
      <c r="N37" s="271">
        <f>K37/M37</f>
        <v>176.7935743878289</v>
      </c>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5.2581737252572855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259.86996691867324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1472.3722010214626</v>
      </c>
      <c r="N48" s="271">
        <f>K48*M48</f>
        <v>1472.3722010214626</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3516.6197312248887</v>
      </c>
      <c r="N49" s="271">
        <f>K49*M49</f>
        <v>1406.6478924899557</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664.52789826837693</v>
      </c>
      <c r="N50" s="271">
        <f>K50*M50</f>
        <v>3322.6394913418844</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87917.04094090627</v>
      </c>
      <c r="N51" s="271">
        <f>K51*M51</f>
        <v>4395.8520470453141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10597.511631898617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2800</v>
      </c>
      <c r="N71" s="394">
        <f>K71/M71</f>
        <v>67.061244642857133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105.1634745051457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10962.545073322435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2192.509014664487</v>
      </c>
      <c r="M84" s="858"/>
      <c r="N84" s="51"/>
    </row>
    <row r="85" spans="1:14">
      <c r="B85" s="89" t="s">
        <v>973</v>
      </c>
      <c r="C85" s="90"/>
      <c r="D85" s="90"/>
      <c r="E85" s="90"/>
      <c r="F85" s="90"/>
      <c r="G85" s="90"/>
      <c r="H85" s="90"/>
      <c r="I85" s="87"/>
      <c r="J85" s="88"/>
      <c r="K85" s="303">
        <v>0.05</v>
      </c>
      <c r="L85" s="857">
        <f>N79*K85</f>
        <v>548.12725366612176</v>
      </c>
      <c r="M85" s="858"/>
      <c r="N85" s="51"/>
    </row>
    <row r="86" spans="1:14" ht="15.75" thickBot="1">
      <c r="B86" s="91" t="s">
        <v>974</v>
      </c>
      <c r="C86" s="92"/>
      <c r="D86" s="92"/>
      <c r="E86" s="92"/>
      <c r="F86" s="92"/>
      <c r="G86" s="92"/>
      <c r="H86" s="92"/>
      <c r="I86" s="93"/>
      <c r="J86" s="94"/>
      <c r="K86" s="304">
        <v>0.05</v>
      </c>
      <c r="L86" s="859">
        <f>N79*K86</f>
        <v>548.12725366612176</v>
      </c>
      <c r="M86" s="860"/>
      <c r="N86" s="51"/>
    </row>
    <row r="87" spans="1:14" ht="15.75" thickBot="1">
      <c r="B87" s="823" t="s">
        <v>953</v>
      </c>
      <c r="C87" s="824"/>
      <c r="D87" s="824"/>
      <c r="E87" s="824"/>
      <c r="F87" s="824"/>
      <c r="G87" s="824"/>
      <c r="H87" s="824"/>
      <c r="I87" s="824"/>
      <c r="J87" s="824"/>
      <c r="K87" s="824"/>
      <c r="L87" s="824"/>
      <c r="M87" s="825"/>
      <c r="N87" s="52">
        <f>L84+L85+L86</f>
        <v>3288.7635219967306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14251.308595319166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1726</v>
      </c>
      <c r="C31" s="963" t="s">
        <v>2049</v>
      </c>
      <c r="D31" s="964"/>
      <c r="E31" s="964"/>
      <c r="F31" s="964"/>
      <c r="G31" s="964"/>
      <c r="H31" s="964"/>
      <c r="I31" s="964"/>
      <c r="J31" s="96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8000</v>
      </c>
      <c r="N36" s="271">
        <f>K36/M36</f>
        <v>7.7347188794675148</v>
      </c>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29.445772861440798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37.180491740908309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5582.0343454543663</v>
      </c>
      <c r="N48" s="271">
        <f>K48*M48</f>
        <v>5861.1360627270851</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26581.115930735068</v>
      </c>
      <c r="N49" s="271">
        <f>K49*M49</f>
        <v>26581.115930735068</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2608.4272642310111</v>
      </c>
      <c r="N50" s="271">
        <f>K50*M50</f>
        <v>5216.8545284620222</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37659.106521924172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100</v>
      </c>
      <c r="N71" s="394">
        <f>K71/M71</f>
        <v>1877.7148499999998</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40640.86429980916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8128.1728599618327</v>
      </c>
      <c r="M84" s="858"/>
      <c r="N84" s="51"/>
    </row>
    <row r="85" spans="1:14">
      <c r="B85" s="89" t="s">
        <v>973</v>
      </c>
      <c r="C85" s="90"/>
      <c r="D85" s="90"/>
      <c r="E85" s="90"/>
      <c r="F85" s="90"/>
      <c r="G85" s="90"/>
      <c r="H85" s="90"/>
      <c r="I85" s="87"/>
      <c r="J85" s="88"/>
      <c r="K85" s="303">
        <v>0.05</v>
      </c>
      <c r="L85" s="857">
        <f>N79*K85</f>
        <v>2032.0432149904582</v>
      </c>
      <c r="M85" s="858"/>
      <c r="N85" s="51"/>
    </row>
    <row r="86" spans="1:14" ht="15.75" thickBot="1">
      <c r="B86" s="91" t="s">
        <v>974</v>
      </c>
      <c r="C86" s="92"/>
      <c r="D86" s="92"/>
      <c r="E86" s="92"/>
      <c r="F86" s="92"/>
      <c r="G86" s="92"/>
      <c r="H86" s="92"/>
      <c r="I86" s="93"/>
      <c r="J86" s="94"/>
      <c r="K86" s="304">
        <v>0.05</v>
      </c>
      <c r="L86" s="859">
        <f>N79*K86</f>
        <v>2032.0432149904582</v>
      </c>
      <c r="M86" s="860"/>
      <c r="N86" s="51"/>
    </row>
    <row r="87" spans="1:14" ht="15.75" thickBot="1">
      <c r="B87" s="823" t="s">
        <v>953</v>
      </c>
      <c r="C87" s="824"/>
      <c r="D87" s="824"/>
      <c r="E87" s="824"/>
      <c r="F87" s="824"/>
      <c r="G87" s="824"/>
      <c r="H87" s="824"/>
      <c r="I87" s="824"/>
      <c r="J87" s="824"/>
      <c r="K87" s="824"/>
      <c r="L87" s="824"/>
      <c r="M87" s="825"/>
      <c r="N87" s="52">
        <f>L84+L85+L86</f>
        <v>12192.259289942751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52833.123589751907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8.5" customHeight="1" thickBot="1">
      <c r="A31" t="s">
        <v>1845</v>
      </c>
      <c r="B31" s="80" t="s">
        <v>1727</v>
      </c>
      <c r="C31" s="963" t="s">
        <v>2052</v>
      </c>
      <c r="D31" s="964"/>
      <c r="E31" s="964"/>
      <c r="F31" s="964"/>
      <c r="G31" s="964"/>
      <c r="H31" s="964"/>
      <c r="I31" s="964"/>
      <c r="J31" s="96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61877.751035740119</v>
      </c>
      <c r="L36" s="269"/>
      <c r="M36" s="335">
        <v>8000</v>
      </c>
      <c r="N36" s="271">
        <f>K36/M36</f>
        <v>7.7347188794675148</v>
      </c>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29.445772861440798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37.180491740908309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12626.03006709916</v>
      </c>
      <c r="N48" s="271">
        <f>K48*M48</f>
        <v>13257.331570454118</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26581.115930735068</v>
      </c>
      <c r="N49" s="271">
        <f>K49*M49</f>
        <v>26581.115930735068</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2608.4272642310111</v>
      </c>
      <c r="N50" s="271">
        <f>K50*M50</f>
        <v>5216.8545284620222</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45055.302029651204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100</v>
      </c>
      <c r="N71" s="394">
        <f>K71/M71</f>
        <v>1877.7148499999998</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48037.059807536192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9607.4119615072395</v>
      </c>
      <c r="M84" s="858"/>
      <c r="N84" s="51"/>
    </row>
    <row r="85" spans="1:14">
      <c r="B85" s="89" t="s">
        <v>973</v>
      </c>
      <c r="C85" s="90"/>
      <c r="D85" s="90"/>
      <c r="E85" s="90"/>
      <c r="F85" s="90"/>
      <c r="G85" s="90"/>
      <c r="H85" s="90"/>
      <c r="I85" s="87"/>
      <c r="J85" s="88"/>
      <c r="K85" s="303">
        <v>0.05</v>
      </c>
      <c r="L85" s="857">
        <f>N79*K85</f>
        <v>2401.8529903768099</v>
      </c>
      <c r="M85" s="858"/>
      <c r="N85" s="51"/>
    </row>
    <row r="86" spans="1:14" ht="15.75" thickBot="1">
      <c r="B86" s="91" t="s">
        <v>974</v>
      </c>
      <c r="C86" s="92"/>
      <c r="D86" s="92"/>
      <c r="E86" s="92"/>
      <c r="F86" s="92"/>
      <c r="G86" s="92"/>
      <c r="H86" s="92"/>
      <c r="I86" s="93"/>
      <c r="J86" s="94"/>
      <c r="K86" s="304">
        <v>0.05</v>
      </c>
      <c r="L86" s="859">
        <f>N79*K86</f>
        <v>2401.8529903768099</v>
      </c>
      <c r="M86" s="860"/>
      <c r="N86" s="51"/>
    </row>
    <row r="87" spans="1:14" ht="15.75" thickBot="1">
      <c r="B87" s="823" t="s">
        <v>953</v>
      </c>
      <c r="C87" s="824"/>
      <c r="D87" s="824"/>
      <c r="E87" s="824"/>
      <c r="F87" s="824"/>
      <c r="G87" s="824"/>
      <c r="H87" s="824"/>
      <c r="I87" s="824"/>
      <c r="J87" s="824"/>
      <c r="K87" s="824"/>
      <c r="L87" s="824"/>
      <c r="M87" s="825"/>
      <c r="N87" s="52">
        <f>L84+L85+L86</f>
        <v>14411.11794226086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62448.177749797054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119</v>
      </c>
      <c r="B36" s="836" t="str">
        <f>VLOOKUP(A36,EQUIPOS!A6:D154,3,FALSE)</f>
        <v xml:space="preserve">Bomba de concreto, Producción: 30 m3/h, POTENCIA: 67 HP, MAX PRESION DE CONCRETO: 1150 PSI
</v>
      </c>
      <c r="C36" s="837"/>
      <c r="D36" s="837"/>
      <c r="E36" s="837"/>
      <c r="F36" s="837"/>
      <c r="G36" s="837"/>
      <c r="H36" s="838"/>
      <c r="I36" s="266"/>
      <c r="J36" s="267"/>
      <c r="K36" s="268">
        <f>VLOOKUP(A36,EQUIPOS!A6:D163,4,FALSE)</f>
        <v>83236.739870354431</v>
      </c>
      <c r="L36" s="269"/>
      <c r="M36" s="335">
        <v>100</v>
      </c>
      <c r="N36" s="271">
        <f>K36/M36</f>
        <v>832.36739870354427</v>
      </c>
    </row>
    <row r="37" spans="1:14">
      <c r="A37" s="113" t="s">
        <v>138</v>
      </c>
      <c r="B37" s="836" t="str">
        <f>VLOOKUP(A37,EQUIPOS!A7:D154,3,FALSE)</f>
        <v>Camioneta D-300</v>
      </c>
      <c r="C37" s="837"/>
      <c r="D37" s="837"/>
      <c r="E37" s="837"/>
      <c r="F37" s="837"/>
      <c r="G37" s="837"/>
      <c r="H37" s="838"/>
      <c r="I37" s="420"/>
      <c r="J37" s="421"/>
      <c r="K37" s="268">
        <f>VLOOKUP(A37,EQUIPOS!A7:D164,4,FALSE)</f>
        <v>61877.751035740119</v>
      </c>
      <c r="L37" s="334"/>
      <c r="M37" s="335">
        <v>1000</v>
      </c>
      <c r="N37" s="271">
        <f>K37/M37</f>
        <v>61.877751035740118</v>
      </c>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4.4631027951800997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898.70825253446458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1050972.1437764745</v>
      </c>
      <c r="N48" s="271">
        <f>K48*M48</f>
        <v>105097.21437764745</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3405.765378053889</v>
      </c>
      <c r="N49" s="271">
        <f>K49*M49</f>
        <v>3746.3419158592783</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163239.66003501805</v>
      </c>
      <c r="N50" s="271">
        <f>K50*M50</f>
        <v>163239.66003501805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272083.21632852475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800</v>
      </c>
      <c r="N71" s="394">
        <f>K71/M71</f>
        <v>312.95247499999999</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446.31027951800996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273428.23486057721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54685.646972115443</v>
      </c>
      <c r="M84" s="858"/>
      <c r="N84" s="51"/>
    </row>
    <row r="85" spans="1:14">
      <c r="B85" s="89" t="s">
        <v>973</v>
      </c>
      <c r="C85" s="90"/>
      <c r="D85" s="90"/>
      <c r="E85" s="90"/>
      <c r="F85" s="90"/>
      <c r="G85" s="90"/>
      <c r="H85" s="90"/>
      <c r="I85" s="87"/>
      <c r="J85" s="88"/>
      <c r="K85" s="303">
        <v>0.05</v>
      </c>
      <c r="L85" s="857">
        <f>N79*K85</f>
        <v>13671.411743028861</v>
      </c>
      <c r="M85" s="858"/>
      <c r="N85" s="51"/>
    </row>
    <row r="86" spans="1:14" ht="15.75" thickBot="1">
      <c r="B86" s="91" t="s">
        <v>974</v>
      </c>
      <c r="C86" s="92"/>
      <c r="D86" s="92"/>
      <c r="E86" s="92"/>
      <c r="F86" s="92"/>
      <c r="G86" s="92"/>
      <c r="H86" s="92"/>
      <c r="I86" s="93"/>
      <c r="J86" s="94"/>
      <c r="K86" s="304">
        <v>0.05</v>
      </c>
      <c r="L86" s="859">
        <f>N79*K86</f>
        <v>13671.411743028861</v>
      </c>
      <c r="M86" s="860"/>
      <c r="N86" s="51"/>
    </row>
    <row r="87" spans="1:14" ht="15.75" thickBot="1">
      <c r="B87" s="823" t="s">
        <v>953</v>
      </c>
      <c r="C87" s="824"/>
      <c r="D87" s="824"/>
      <c r="E87" s="824"/>
      <c r="F87" s="824"/>
      <c r="G87" s="824"/>
      <c r="H87" s="824"/>
      <c r="I87" s="824"/>
      <c r="J87" s="824"/>
      <c r="K87" s="824"/>
      <c r="L87" s="824"/>
      <c r="M87" s="825"/>
      <c r="N87" s="52">
        <f>L84+L85+L86</f>
        <v>82028.470458173164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355456.70531875035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312.95247499999999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312.95247499999999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93499.075286360632</v>
      </c>
      <c r="N48" s="271">
        <f>K48*M48</f>
        <v>46749.537643180316</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20999.081585280714</v>
      </c>
      <c r="N49" s="271">
        <f>K49*M49</f>
        <v>20999.081585280714</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67748.61922846103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86">
        <v>10</v>
      </c>
      <c r="N71" s="394">
        <f>K71/M71</f>
        <v>6259.0494999999992</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74320.621203461022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14864.124240692205</v>
      </c>
      <c r="M84" s="858"/>
      <c r="N84" s="51"/>
    </row>
    <row r="85" spans="1:14">
      <c r="B85" s="89" t="s">
        <v>973</v>
      </c>
      <c r="C85" s="90"/>
      <c r="D85" s="90"/>
      <c r="E85" s="90"/>
      <c r="F85" s="90"/>
      <c r="G85" s="90"/>
      <c r="H85" s="90"/>
      <c r="I85" s="87"/>
      <c r="J85" s="88"/>
      <c r="K85" s="303">
        <v>0.05</v>
      </c>
      <c r="L85" s="857">
        <f>N79*K85</f>
        <v>3716.0310601730512</v>
      </c>
      <c r="M85" s="858"/>
      <c r="N85" s="51"/>
    </row>
    <row r="86" spans="1:14" ht="15.75" thickBot="1">
      <c r="B86" s="91" t="s">
        <v>974</v>
      </c>
      <c r="C86" s="92"/>
      <c r="D86" s="92"/>
      <c r="E86" s="92"/>
      <c r="F86" s="92"/>
      <c r="G86" s="92"/>
      <c r="H86" s="92"/>
      <c r="I86" s="93"/>
      <c r="J86" s="94"/>
      <c r="K86" s="304">
        <v>0.05</v>
      </c>
      <c r="L86" s="859">
        <f>N79*K86</f>
        <v>3716.0310601730512</v>
      </c>
      <c r="M86" s="860"/>
      <c r="N86" s="51"/>
    </row>
    <row r="87" spans="1:14" ht="15.75" thickBot="1">
      <c r="B87" s="823" t="s">
        <v>953</v>
      </c>
      <c r="C87" s="824"/>
      <c r="D87" s="824"/>
      <c r="E87" s="824"/>
      <c r="F87" s="824"/>
      <c r="G87" s="824"/>
      <c r="H87" s="824"/>
      <c r="I87" s="824"/>
      <c r="J87" s="824"/>
      <c r="K87" s="824"/>
      <c r="L87" s="824"/>
      <c r="M87" s="825"/>
      <c r="N87" s="52">
        <f>L84+L85+L86</f>
        <v>22296.186361038308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96616.807564499322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N76*M41</f>
        <v>104317.49166666667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104317.49166666667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11961.502168830781</v>
      </c>
      <c r="N48" s="271">
        <f>K48*M48</f>
        <v>13157652.385713859</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23" t="s">
        <v>953</v>
      </c>
      <c r="C54" s="824"/>
      <c r="D54" s="824"/>
      <c r="E54" s="824"/>
      <c r="F54" s="824"/>
      <c r="G54" s="824"/>
      <c r="H54" s="824"/>
      <c r="I54" s="824"/>
      <c r="J54" s="824"/>
      <c r="K54" s="824"/>
      <c r="L54" s="824"/>
      <c r="M54" s="825"/>
      <c r="N54" s="393">
        <f>SUM(N48:N53)</f>
        <v>13157652.385713859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995"/>
      <c r="M64" s="996"/>
      <c r="N64" s="484"/>
    </row>
    <row r="65" spans="1:15" ht="15.75" thickBot="1">
      <c r="B65" s="823" t="s">
        <v>953</v>
      </c>
      <c r="C65" s="824"/>
      <c r="D65" s="824"/>
      <c r="E65" s="824"/>
      <c r="F65" s="824"/>
      <c r="G65" s="824"/>
      <c r="H65" s="824"/>
      <c r="I65" s="824"/>
      <c r="J65" s="824"/>
      <c r="K65" s="824"/>
      <c r="L65" s="824"/>
      <c r="M65" s="825"/>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975"/>
      <c r="N69" s="98" t="s">
        <v>951</v>
      </c>
    </row>
    <row r="70" spans="1:15">
      <c r="A70" s="171"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486">
        <v>0.15</v>
      </c>
      <c r="N70" s="394">
        <f>K70/M70</f>
        <v>2086349.8333333333</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1"/>
      <c r="C75" s="992"/>
      <c r="D75" s="992"/>
      <c r="E75" s="992"/>
      <c r="F75" s="992"/>
      <c r="G75" s="992"/>
      <c r="H75" s="992"/>
      <c r="I75" s="169"/>
      <c r="J75" s="169"/>
      <c r="K75" s="169"/>
      <c r="L75" s="993"/>
      <c r="M75" s="994"/>
      <c r="N75" s="45"/>
    </row>
    <row r="76" spans="1:15" ht="15.75" thickBot="1">
      <c r="B76" s="823" t="s">
        <v>953</v>
      </c>
      <c r="C76" s="824"/>
      <c r="D76" s="824"/>
      <c r="E76" s="824"/>
      <c r="F76" s="824"/>
      <c r="G76" s="824"/>
      <c r="H76" s="824"/>
      <c r="I76" s="824"/>
      <c r="J76" s="824"/>
      <c r="K76" s="824"/>
      <c r="L76" s="824"/>
      <c r="M76" s="825"/>
      <c r="N76" s="300">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15348319.71071386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3069663.942142772</v>
      </c>
      <c r="M83" s="858"/>
      <c r="N83" s="51"/>
    </row>
    <row r="84" spans="1:14">
      <c r="B84" s="89" t="s">
        <v>973</v>
      </c>
      <c r="C84" s="90"/>
      <c r="D84" s="90"/>
      <c r="E84" s="90"/>
      <c r="F84" s="90"/>
      <c r="G84" s="90"/>
      <c r="H84" s="90"/>
      <c r="I84" s="87"/>
      <c r="J84" s="88"/>
      <c r="K84" s="303">
        <v>0.05</v>
      </c>
      <c r="L84" s="857">
        <f>N78*K84</f>
        <v>767415.98553569301</v>
      </c>
      <c r="M84" s="858"/>
      <c r="N84" s="51"/>
    </row>
    <row r="85" spans="1:14" ht="15.75" thickBot="1">
      <c r="B85" s="91" t="s">
        <v>974</v>
      </c>
      <c r="C85" s="92"/>
      <c r="D85" s="92"/>
      <c r="E85" s="92"/>
      <c r="F85" s="92"/>
      <c r="G85" s="92"/>
      <c r="H85" s="92"/>
      <c r="I85" s="93"/>
      <c r="J85" s="94"/>
      <c r="K85" s="304">
        <v>0.05</v>
      </c>
      <c r="L85" s="859">
        <f>N78*K85</f>
        <v>767415.98553569301</v>
      </c>
      <c r="M85" s="860"/>
      <c r="N85" s="51"/>
    </row>
    <row r="86" spans="1:14" ht="15.75" thickBot="1">
      <c r="B86" s="823" t="s">
        <v>953</v>
      </c>
      <c r="C86" s="824"/>
      <c r="D86" s="824"/>
      <c r="E86" s="824"/>
      <c r="F86" s="824"/>
      <c r="G86" s="824"/>
      <c r="H86" s="824"/>
      <c r="I86" s="824"/>
      <c r="J86" s="824"/>
      <c r="K86" s="824"/>
      <c r="L86" s="824"/>
      <c r="M86" s="825"/>
      <c r="N86" s="52">
        <f>L83+L84+L85</f>
        <v>4604495.9132141583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19952815.623928018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28.5" customHeight="1" thickBot="1">
      <c r="A31" t="s">
        <v>1845</v>
      </c>
      <c r="B31" s="107" t="s">
        <v>1166</v>
      </c>
      <c r="C31" s="997" t="s">
        <v>2193</v>
      </c>
      <c r="D31" s="998"/>
      <c r="E31" s="998"/>
      <c r="F31" s="998"/>
      <c r="G31" s="998"/>
      <c r="H31" s="998"/>
      <c r="I31" s="998"/>
      <c r="J31" s="998"/>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71" t="s">
        <v>373</v>
      </c>
      <c r="B36" s="836" t="str">
        <f>VLOOKUP(A36,EQUIPOS!A6:D154,3,FALSE)</f>
        <v>Volqueta 6 m3</v>
      </c>
      <c r="C36" s="837"/>
      <c r="D36" s="837"/>
      <c r="E36" s="837"/>
      <c r="F36" s="837"/>
      <c r="G36" s="837"/>
      <c r="H36" s="838"/>
      <c r="I36" s="266"/>
      <c r="J36" s="267"/>
      <c r="K36" s="268">
        <f>VLOOKUP(A36,EQUIPOS!A6:D161,4,FALSE)</f>
        <v>123080.31860939444</v>
      </c>
      <c r="L36" s="269"/>
      <c r="M36" s="454">
        <v>81</v>
      </c>
      <c r="N36" s="271">
        <f>K36/M36</f>
        <v>1519.5101062888202</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1519.5101062888202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3" t="s">
        <v>953</v>
      </c>
      <c r="C65" s="824"/>
      <c r="D65" s="824"/>
      <c r="E65" s="824"/>
      <c r="F65" s="824"/>
      <c r="G65" s="824"/>
      <c r="H65" s="824"/>
      <c r="I65" s="824"/>
      <c r="J65" s="824"/>
      <c r="K65" s="824"/>
      <c r="L65" s="824"/>
      <c r="M65" s="82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1519.5101062888202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303.90202125776403</v>
      </c>
      <c r="M83" s="858"/>
      <c r="N83" s="51"/>
    </row>
    <row r="84" spans="1:14">
      <c r="B84" s="89" t="s">
        <v>973</v>
      </c>
      <c r="C84" s="90"/>
      <c r="D84" s="90"/>
      <c r="E84" s="90"/>
      <c r="F84" s="90"/>
      <c r="G84" s="90"/>
      <c r="H84" s="90"/>
      <c r="I84" s="87"/>
      <c r="J84" s="88"/>
      <c r="K84" s="303">
        <v>0.05</v>
      </c>
      <c r="L84" s="857">
        <f>N78*K84</f>
        <v>75.975505314441008</v>
      </c>
      <c r="M84" s="858"/>
      <c r="N84" s="51"/>
    </row>
    <row r="85" spans="1:14" ht="15.75" thickBot="1">
      <c r="B85" s="91" t="s">
        <v>974</v>
      </c>
      <c r="C85" s="92"/>
      <c r="D85" s="92"/>
      <c r="E85" s="92"/>
      <c r="F85" s="92"/>
      <c r="G85" s="92"/>
      <c r="H85" s="92"/>
      <c r="I85" s="93"/>
      <c r="J85" s="94"/>
      <c r="K85" s="304">
        <v>0.05</v>
      </c>
      <c r="L85" s="859">
        <f>N78*K85</f>
        <v>75.975505314441008</v>
      </c>
      <c r="M85" s="860"/>
      <c r="N85" s="51"/>
    </row>
    <row r="86" spans="1:14" ht="15.75" thickBot="1">
      <c r="B86" s="823" t="s">
        <v>953</v>
      </c>
      <c r="C86" s="824"/>
      <c r="D86" s="824"/>
      <c r="E86" s="824"/>
      <c r="F86" s="824"/>
      <c r="G86" s="824"/>
      <c r="H86" s="824"/>
      <c r="I86" s="824"/>
      <c r="J86" s="824"/>
      <c r="K86" s="824"/>
      <c r="L86" s="824"/>
      <c r="M86" s="825"/>
      <c r="N86" s="52">
        <f>L83+L84+L85</f>
        <v>455.85303188664608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1975.3631381754662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41.25" customHeight="1" thickBot="1">
      <c r="A31" t="s">
        <v>1845</v>
      </c>
      <c r="B31" s="107" t="s">
        <v>1167</v>
      </c>
      <c r="C31" s="997" t="s">
        <v>2196</v>
      </c>
      <c r="D31" s="998"/>
      <c r="E31" s="998"/>
      <c r="F31" s="998"/>
      <c r="G31" s="998"/>
      <c r="H31" s="998"/>
      <c r="I31" s="998"/>
      <c r="J31" s="998"/>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6"/>
      <c r="J36" s="267"/>
      <c r="K36" s="268">
        <f>VLOOKUP(A36,EQUIPOS!A6:D161,4,FALSE)</f>
        <v>123080.31860939444</v>
      </c>
      <c r="L36" s="269"/>
      <c r="M36" s="282">
        <v>66</v>
      </c>
      <c r="N36" s="271">
        <f>K36/M36</f>
        <v>1864.8533122635522</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1864.8533122635522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3" t="s">
        <v>953</v>
      </c>
      <c r="C65" s="824"/>
      <c r="D65" s="824"/>
      <c r="E65" s="824"/>
      <c r="F65" s="824"/>
      <c r="G65" s="824"/>
      <c r="H65" s="824"/>
      <c r="I65" s="824"/>
      <c r="J65" s="824"/>
      <c r="K65" s="824"/>
      <c r="L65" s="824"/>
      <c r="M65" s="82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1864.8533122635522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372.97066245271049</v>
      </c>
      <c r="M83" s="858"/>
      <c r="N83" s="51"/>
    </row>
    <row r="84" spans="1:14">
      <c r="B84" s="89" t="s">
        <v>973</v>
      </c>
      <c r="C84" s="90"/>
      <c r="D84" s="90"/>
      <c r="E84" s="90"/>
      <c r="F84" s="90"/>
      <c r="G84" s="90"/>
      <c r="H84" s="90"/>
      <c r="I84" s="87"/>
      <c r="J84" s="88"/>
      <c r="K84" s="303">
        <v>0.05</v>
      </c>
      <c r="L84" s="857">
        <f>N78*K84</f>
        <v>93.242665613177621</v>
      </c>
      <c r="M84" s="858"/>
      <c r="N84" s="51"/>
    </row>
    <row r="85" spans="1:14" ht="15.75" thickBot="1">
      <c r="B85" s="91" t="s">
        <v>974</v>
      </c>
      <c r="C85" s="92"/>
      <c r="D85" s="92"/>
      <c r="E85" s="92"/>
      <c r="F85" s="92"/>
      <c r="G85" s="92"/>
      <c r="H85" s="92"/>
      <c r="I85" s="93"/>
      <c r="J85" s="94"/>
      <c r="K85" s="304">
        <v>0.05</v>
      </c>
      <c r="L85" s="859">
        <f>N78*K85</f>
        <v>93.242665613177621</v>
      </c>
      <c r="M85" s="860"/>
      <c r="N85" s="51"/>
    </row>
    <row r="86" spans="1:14" ht="15.75" thickBot="1">
      <c r="B86" s="823" t="s">
        <v>953</v>
      </c>
      <c r="C86" s="824"/>
      <c r="D86" s="824"/>
      <c r="E86" s="824"/>
      <c r="F86" s="824"/>
      <c r="G86" s="824"/>
      <c r="H86" s="824"/>
      <c r="I86" s="824"/>
      <c r="J86" s="824"/>
      <c r="K86" s="824"/>
      <c r="L86" s="824"/>
      <c r="M86" s="825"/>
      <c r="N86" s="52">
        <f>L83+L84+L85</f>
        <v>559.45599367906573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2424.3093059426178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4"/>
      <c r="H25" s="904"/>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999" t="s">
        <v>944</v>
      </c>
      <c r="D29" s="1000"/>
      <c r="E29" s="1000"/>
      <c r="F29" s="1000"/>
      <c r="G29" s="1000"/>
      <c r="H29" s="1000"/>
      <c r="I29" s="1000"/>
      <c r="J29" s="72"/>
      <c r="K29" s="341" t="s">
        <v>2215</v>
      </c>
      <c r="L29" s="1004" t="s">
        <v>945</v>
      </c>
      <c r="M29" s="100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6"/>
      <c r="J36" s="267"/>
      <c r="K36" s="268">
        <f>VLOOKUP(A36,EQUIPOS!A6:D161,4,FALSE)</f>
        <v>123080.31860939444</v>
      </c>
      <c r="L36" s="269"/>
      <c r="M36" s="282">
        <v>66</v>
      </c>
      <c r="N36" s="271">
        <f>K36/M36</f>
        <v>1864.8533122635522</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1864.8533122635522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3" t="s">
        <v>953</v>
      </c>
      <c r="C65" s="824"/>
      <c r="D65" s="824"/>
      <c r="E65" s="824"/>
      <c r="F65" s="824"/>
      <c r="G65" s="824"/>
      <c r="H65" s="824"/>
      <c r="I65" s="824"/>
      <c r="J65" s="824"/>
      <c r="K65" s="824"/>
      <c r="L65" s="824"/>
      <c r="M65" s="82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1864.8533122635522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372.97066245271049</v>
      </c>
      <c r="M83" s="858"/>
      <c r="N83" s="51"/>
    </row>
    <row r="84" spans="1:14">
      <c r="B84" s="89" t="s">
        <v>973</v>
      </c>
      <c r="C84" s="90"/>
      <c r="D84" s="90"/>
      <c r="E84" s="90"/>
      <c r="F84" s="90"/>
      <c r="G84" s="90"/>
      <c r="H84" s="90"/>
      <c r="I84" s="87"/>
      <c r="J84" s="88"/>
      <c r="K84" s="303">
        <v>0.05</v>
      </c>
      <c r="L84" s="857">
        <f>N78*K84</f>
        <v>93.242665613177621</v>
      </c>
      <c r="M84" s="858"/>
      <c r="N84" s="51"/>
    </row>
    <row r="85" spans="1:14" ht="15.75" thickBot="1">
      <c r="B85" s="91" t="s">
        <v>974</v>
      </c>
      <c r="C85" s="92"/>
      <c r="D85" s="92"/>
      <c r="E85" s="92"/>
      <c r="F85" s="92"/>
      <c r="G85" s="92"/>
      <c r="H85" s="92"/>
      <c r="I85" s="93"/>
      <c r="J85" s="94"/>
      <c r="K85" s="304">
        <v>0.05</v>
      </c>
      <c r="L85" s="859">
        <f>N78*K85</f>
        <v>93.242665613177621</v>
      </c>
      <c r="M85" s="860"/>
      <c r="N85" s="51"/>
    </row>
    <row r="86" spans="1:14" ht="15.75" thickBot="1">
      <c r="B86" s="823" t="s">
        <v>953</v>
      </c>
      <c r="C86" s="824"/>
      <c r="D86" s="824"/>
      <c r="E86" s="824"/>
      <c r="F86" s="824"/>
      <c r="G86" s="824"/>
      <c r="H86" s="824"/>
      <c r="I86" s="824"/>
      <c r="J86" s="824"/>
      <c r="K86" s="824"/>
      <c r="L86" s="824"/>
      <c r="M86" s="825"/>
      <c r="N86" s="52">
        <f>L83+L84+L85</f>
        <v>559.45599367906573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2424.3093059426178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A182FBB3-3E44-492F-B6CF-F6D484D9534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972C5F1-05C1-4BA0-96BC-1542FB8E196D}">
  <ds:schemaRefs>
    <ds:schemaRef ds:uri="http://schemas.microsoft.com/sharepoint/v3/contenttype/forms"/>
  </ds:schemaRefs>
</ds:datastoreItem>
</file>

<file path=customXml/itemProps3.xml><?xml version="1.0" encoding="utf-8"?>
<ds:datastoreItem xmlns:ds="http://schemas.openxmlformats.org/officeDocument/2006/customXml" ds:itemID="{3EABA404-5874-4643-975C-CBBBE7A7283B}">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2021-08-10T20:28:54Z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